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B6FEC61F-9BD5-4B20-9A25-FD788C0F7E8D}" xr6:coauthVersionLast="47" xr6:coauthVersionMax="47" xr10:uidLastSave="{00000000-0000-0000-0000-000000000000}"/>
  <bookViews>
    <workbookView xWindow="-108" yWindow="-108" windowWidth="23256" windowHeight="12456" xr2:uid="{478A1425-9345-4075-84C9-F1785969A998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الشهر'!$C$1282:$AI$1397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7" l="1"/>
  <c r="H16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22" i="2"/>
  <c r="I134" i="3"/>
  <c r="I133" i="3"/>
  <c r="I133" i="4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22" i="5"/>
  <c r="I134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22" i="6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22" i="8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22" i="9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22" i="11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22" i="12"/>
  <c r="I133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22" i="13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22" i="14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22" i="16"/>
  <c r="I133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22" i="1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185" i="37"/>
  <c r="AI648" i="34"/>
  <c r="AI649" i="34"/>
  <c r="AI650" i="34"/>
  <c r="AI651" i="34"/>
  <c r="AI652" i="34"/>
  <c r="AI653" i="34"/>
  <c r="AI654" i="34"/>
  <c r="AI655" i="34"/>
  <c r="AI656" i="34"/>
  <c r="AI657" i="34"/>
  <c r="AI658" i="34"/>
  <c r="AI659" i="34"/>
  <c r="AI660" i="34"/>
  <c r="AI661" i="34"/>
  <c r="AI662" i="34"/>
  <c r="AI663" i="34"/>
  <c r="AI664" i="34"/>
  <c r="AI665" i="34"/>
  <c r="AI666" i="34"/>
  <c r="AI667" i="34"/>
  <c r="AI668" i="34"/>
  <c r="AI669" i="34"/>
  <c r="AI670" i="34"/>
  <c r="AI671" i="34"/>
  <c r="AI672" i="34"/>
  <c r="AI673" i="34"/>
  <c r="AI674" i="34"/>
  <c r="AI675" i="34"/>
  <c r="AI676" i="34"/>
  <c r="AI677" i="34"/>
  <c r="AI678" i="34"/>
  <c r="AI679" i="34"/>
  <c r="AI680" i="34"/>
  <c r="AI681" i="34"/>
  <c r="AI682" i="34"/>
  <c r="AI683" i="34"/>
  <c r="AI684" i="34"/>
  <c r="AI685" i="34"/>
  <c r="AI686" i="34"/>
  <c r="AI687" i="34"/>
  <c r="AI688" i="34"/>
  <c r="AI689" i="34"/>
  <c r="AI690" i="34"/>
  <c r="AI691" i="34"/>
  <c r="AI692" i="34"/>
  <c r="AI693" i="34"/>
  <c r="AI694" i="34"/>
  <c r="AI695" i="34"/>
  <c r="AI696" i="34"/>
  <c r="AI697" i="34"/>
  <c r="AI698" i="34"/>
  <c r="AI699" i="34"/>
  <c r="AI700" i="34"/>
  <c r="AI701" i="34"/>
  <c r="AI702" i="34"/>
  <c r="AI703" i="34"/>
  <c r="AI704" i="34"/>
  <c r="AI705" i="34"/>
  <c r="AI706" i="34"/>
  <c r="AI707" i="34"/>
  <c r="AI708" i="34"/>
  <c r="AI709" i="34"/>
  <c r="AI710" i="34"/>
  <c r="AI711" i="34"/>
  <c r="AI712" i="34"/>
  <c r="AI713" i="34"/>
  <c r="AI714" i="34"/>
  <c r="AI715" i="34"/>
  <c r="AI716" i="34"/>
  <c r="AI717" i="34"/>
  <c r="AI718" i="34"/>
  <c r="AI719" i="34"/>
  <c r="AI720" i="34"/>
  <c r="AI721" i="34"/>
  <c r="AI722" i="34"/>
  <c r="AI723" i="34"/>
  <c r="AI724" i="34"/>
  <c r="AI725" i="34"/>
  <c r="AI726" i="34"/>
  <c r="AI727" i="34"/>
  <c r="AI728" i="34"/>
  <c r="AI729" i="34"/>
  <c r="AI730" i="34"/>
  <c r="AI731" i="34"/>
  <c r="AI732" i="34"/>
  <c r="AI733" i="34"/>
  <c r="AI734" i="34"/>
  <c r="AI735" i="34"/>
  <c r="AI736" i="34"/>
  <c r="AI737" i="34"/>
  <c r="AI738" i="34"/>
  <c r="AI739" i="34"/>
  <c r="AI740" i="34"/>
  <c r="AI741" i="34"/>
  <c r="AI742" i="34"/>
  <c r="AI743" i="34"/>
  <c r="AI744" i="34"/>
  <c r="AI745" i="34"/>
  <c r="AI746" i="34"/>
  <c r="AI747" i="34"/>
  <c r="AI748" i="34"/>
  <c r="AI749" i="34"/>
  <c r="AI750" i="34"/>
  <c r="AI751" i="34"/>
  <c r="AI752" i="34"/>
  <c r="AI753" i="34"/>
  <c r="AI754" i="34"/>
  <c r="AI755" i="34"/>
  <c r="AI756" i="34"/>
  <c r="AI757" i="34"/>
  <c r="AI758" i="34"/>
  <c r="AI759" i="34"/>
  <c r="AI760" i="34"/>
  <c r="AI761" i="34"/>
  <c r="P16" i="31"/>
  <c r="P7" i="31"/>
  <c r="P19" i="31"/>
  <c r="P5" i="31"/>
  <c r="I16" i="21" l="1"/>
  <c r="R735" i="34"/>
  <c r="E762" i="34"/>
  <c r="F762" i="34"/>
  <c r="G762" i="34"/>
  <c r="H762" i="34"/>
  <c r="I762" i="34"/>
  <c r="J762" i="34"/>
  <c r="K762" i="34"/>
  <c r="L762" i="34"/>
  <c r="M762" i="34"/>
  <c r="N762" i="34"/>
  <c r="O762" i="34"/>
  <c r="P762" i="34"/>
  <c r="Q762" i="34"/>
  <c r="R762" i="34"/>
  <c r="S762" i="34"/>
  <c r="T762" i="34"/>
  <c r="U762" i="34"/>
  <c r="V762" i="34"/>
  <c r="W762" i="34"/>
  <c r="X762" i="34"/>
  <c r="Y762" i="34"/>
  <c r="Z762" i="34"/>
  <c r="AA762" i="34"/>
  <c r="AB762" i="34"/>
  <c r="AC762" i="34"/>
  <c r="AD762" i="34"/>
  <c r="AE762" i="34"/>
  <c r="AF762" i="34"/>
  <c r="AG762" i="34"/>
  <c r="AH762" i="34"/>
  <c r="D762" i="34"/>
  <c r="AI647" i="34"/>
  <c r="F211" i="35"/>
  <c r="AI762" i="34" l="1"/>
  <c r="P133" i="3"/>
  <c r="H23" i="2" l="1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22" i="2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E134" i="4"/>
  <c r="F134" i="4"/>
  <c r="G134" i="4"/>
  <c r="H134" i="4"/>
  <c r="J134" i="4"/>
  <c r="K134" i="4"/>
  <c r="L134" i="4"/>
  <c r="M134" i="4"/>
  <c r="N134" i="4"/>
  <c r="O134" i="4"/>
  <c r="H133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22" i="4"/>
  <c r="E135" i="6"/>
  <c r="F135" i="6"/>
  <c r="G135" i="6"/>
  <c r="H135" i="6"/>
  <c r="J135" i="6"/>
  <c r="K135" i="6"/>
  <c r="L135" i="6"/>
  <c r="M135" i="6"/>
  <c r="N135" i="6"/>
  <c r="O135" i="6"/>
  <c r="H133" i="6"/>
  <c r="H134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2" i="6"/>
  <c r="E134" i="11"/>
  <c r="F134" i="11"/>
  <c r="G134" i="11"/>
  <c r="H134" i="11"/>
  <c r="J134" i="11"/>
  <c r="K134" i="11"/>
  <c r="L134" i="11"/>
  <c r="M134" i="11"/>
  <c r="N134" i="11"/>
  <c r="O134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22" i="11"/>
  <c r="E134" i="12"/>
  <c r="F134" i="12"/>
  <c r="G134" i="12"/>
  <c r="H134" i="12"/>
  <c r="J134" i="12"/>
  <c r="K134" i="12"/>
  <c r="L134" i="12"/>
  <c r="M134" i="12"/>
  <c r="N134" i="12"/>
  <c r="O134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22" i="12"/>
  <c r="F134" i="13"/>
  <c r="G134" i="13"/>
  <c r="H134" i="13"/>
  <c r="J134" i="13"/>
  <c r="K134" i="13"/>
  <c r="L134" i="13"/>
  <c r="M134" i="13"/>
  <c r="N134" i="13"/>
  <c r="O134" i="13"/>
  <c r="H133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22" i="13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22" i="14"/>
  <c r="E134" i="15"/>
  <c r="F134" i="15"/>
  <c r="G134" i="15"/>
  <c r="H134" i="15"/>
  <c r="J134" i="15"/>
  <c r="K134" i="15"/>
  <c r="L134" i="15"/>
  <c r="M134" i="15"/>
  <c r="N134" i="15"/>
  <c r="O134" i="15"/>
  <c r="H133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22" i="15"/>
  <c r="E134" i="16"/>
  <c r="F134" i="16"/>
  <c r="G134" i="16"/>
  <c r="H134" i="16"/>
  <c r="J134" i="16"/>
  <c r="K134" i="16"/>
  <c r="L134" i="16"/>
  <c r="M134" i="16"/>
  <c r="N134" i="16"/>
  <c r="O134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22" i="16"/>
  <c r="E134" i="17"/>
  <c r="F134" i="17"/>
  <c r="G134" i="17"/>
  <c r="H134" i="17"/>
  <c r="J134" i="17"/>
  <c r="K134" i="17"/>
  <c r="L134" i="17"/>
  <c r="M134" i="17"/>
  <c r="N134" i="17"/>
  <c r="O134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22" i="17"/>
  <c r="H134" i="29"/>
  <c r="J134" i="29"/>
  <c r="K134" i="29"/>
  <c r="L134" i="29"/>
  <c r="M134" i="29"/>
  <c r="N134" i="29"/>
  <c r="O134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102" i="29"/>
  <c r="H103" i="29"/>
  <c r="H104" i="29"/>
  <c r="H105" i="29"/>
  <c r="H106" i="29"/>
  <c r="H107" i="29"/>
  <c r="H108" i="29"/>
  <c r="H109" i="29"/>
  <c r="H110" i="29"/>
  <c r="H111" i="29"/>
  <c r="H112" i="29"/>
  <c r="H113" i="29"/>
  <c r="H114" i="29"/>
  <c r="H115" i="29"/>
  <c r="H116" i="29"/>
  <c r="H117" i="29"/>
  <c r="H118" i="29"/>
  <c r="H119" i="29"/>
  <c r="H120" i="29"/>
  <c r="H121" i="29"/>
  <c r="H122" i="29"/>
  <c r="H123" i="29"/>
  <c r="H124" i="29"/>
  <c r="H125" i="29"/>
  <c r="H126" i="29"/>
  <c r="H127" i="29"/>
  <c r="H128" i="29"/>
  <c r="H129" i="29"/>
  <c r="H130" i="29"/>
  <c r="H131" i="29"/>
  <c r="H132" i="29"/>
  <c r="H133" i="29"/>
  <c r="H22" i="29"/>
  <c r="H22" i="3"/>
  <c r="AI631" i="34"/>
  <c r="G118" i="38" s="1"/>
  <c r="AI632" i="34"/>
  <c r="G116" i="38" s="1"/>
  <c r="AI630" i="34"/>
  <c r="AI585" i="34"/>
  <c r="H90" i="5"/>
  <c r="AI593" i="34"/>
  <c r="AI595" i="34"/>
  <c r="AI601" i="34"/>
  <c r="H105" i="5"/>
  <c r="H106" i="5"/>
  <c r="M174" i="37"/>
  <c r="K155" i="37"/>
  <c r="K167" i="37"/>
  <c r="K169" i="37"/>
  <c r="K171" i="37"/>
  <c r="K174" i="37"/>
  <c r="K179" i="37"/>
  <c r="H16" i="32"/>
  <c r="H16" i="29"/>
  <c r="H16" i="19"/>
  <c r="F607" i="34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24" i="31"/>
  <c r="Z25" i="31"/>
  <c r="Z26" i="31"/>
  <c r="Z27" i="31"/>
  <c r="Z28" i="31"/>
  <c r="Z29" i="31"/>
  <c r="Z30" i="31"/>
  <c r="Z31" i="31"/>
  <c r="Z32" i="31"/>
  <c r="Z33" i="31"/>
  <c r="Z34" i="31"/>
  <c r="Z4" i="31"/>
  <c r="D634" i="34"/>
  <c r="K149" i="37" s="1"/>
  <c r="K4" i="31"/>
  <c r="J4" i="31"/>
  <c r="B2" i="40" a="1"/>
  <c r="B2" i="40" s="1"/>
  <c r="C2" i="40" a="1"/>
  <c r="C2" i="40" s="1"/>
  <c r="D2" i="40" a="1"/>
  <c r="D2" i="40" s="1"/>
  <c r="E2" i="40" a="1"/>
  <c r="E2" i="40" s="1"/>
  <c r="F2" i="40" a="1"/>
  <c r="F2" i="40" s="1"/>
  <c r="G2" i="40" a="1"/>
  <c r="G2" i="40" s="1"/>
  <c r="H2" i="40" a="1"/>
  <c r="H2" i="40" s="1"/>
  <c r="I2" i="40" a="1"/>
  <c r="I2" i="40" s="1"/>
  <c r="J2" i="40" a="1"/>
  <c r="J2" i="40" s="1"/>
  <c r="K2" i="40" a="1"/>
  <c r="K2" i="40" s="1"/>
  <c r="L2" i="40" a="1"/>
  <c r="L2" i="40" s="1"/>
  <c r="M2" i="40" a="1"/>
  <c r="M2" i="40" s="1"/>
  <c r="N2" i="40" a="1"/>
  <c r="N2" i="40" s="1"/>
  <c r="O2" i="40" a="1"/>
  <c r="O2" i="40" s="1"/>
  <c r="P2" i="40" a="1"/>
  <c r="P2" i="40" s="1"/>
  <c r="Q2" i="40" a="1"/>
  <c r="Q2" i="40" s="1"/>
  <c r="R2" i="40" a="1"/>
  <c r="R2" i="40" s="1"/>
  <c r="S2" i="40" a="1"/>
  <c r="S2" i="40" s="1"/>
  <c r="T2" i="40" a="1"/>
  <c r="T2" i="40" s="1"/>
  <c r="U2" i="40" a="1"/>
  <c r="U2" i="40" s="1"/>
  <c r="V2" i="40" a="1"/>
  <c r="V2" i="40" s="1"/>
  <c r="W2" i="40" a="1"/>
  <c r="W2" i="40" s="1"/>
  <c r="X2" i="40" a="1"/>
  <c r="X2" i="40" s="1"/>
  <c r="Y2" i="40" a="1"/>
  <c r="Y2" i="40" s="1"/>
  <c r="Z2" i="40" a="1"/>
  <c r="Z2" i="40" s="1"/>
  <c r="E634" i="34"/>
  <c r="K150" i="37" s="1"/>
  <c r="F634" i="34"/>
  <c r="K151" i="37" s="1"/>
  <c r="H634" i="34"/>
  <c r="K153" i="37" s="1"/>
  <c r="I634" i="34"/>
  <c r="K154" i="37" s="1"/>
  <c r="J634" i="34"/>
  <c r="K634" i="34"/>
  <c r="K156" i="37" s="1"/>
  <c r="L634" i="34"/>
  <c r="K159" i="37" s="1"/>
  <c r="M634" i="34"/>
  <c r="K160" i="37" s="1"/>
  <c r="N634" i="34"/>
  <c r="K161" i="37" s="1"/>
  <c r="O634" i="34"/>
  <c r="K162" i="37" s="1"/>
  <c r="P634" i="34"/>
  <c r="K163" i="37" s="1"/>
  <c r="Q634" i="34"/>
  <c r="K164" i="37" s="1"/>
  <c r="R634" i="34"/>
  <c r="K165" i="37" s="1"/>
  <c r="S634" i="34"/>
  <c r="K157" i="37" s="1"/>
  <c r="T634" i="34"/>
  <c r="K166" i="37" s="1"/>
  <c r="U634" i="34"/>
  <c r="V634" i="34"/>
  <c r="K168" i="37" s="1"/>
  <c r="W634" i="34"/>
  <c r="X634" i="34"/>
  <c r="K170" i="37" s="1"/>
  <c r="Y634" i="34"/>
  <c r="Z634" i="34"/>
  <c r="K172" i="37" s="1"/>
  <c r="AA634" i="34"/>
  <c r="K173" i="37" s="1"/>
  <c r="AB634" i="34"/>
  <c r="K158" i="37" s="1"/>
  <c r="AC634" i="34"/>
  <c r="AD634" i="34"/>
  <c r="K175" i="37" s="1"/>
  <c r="AE634" i="34"/>
  <c r="K176" i="37" s="1"/>
  <c r="AF634" i="34"/>
  <c r="K177" i="37" s="1"/>
  <c r="AG634" i="34"/>
  <c r="K178" i="37" s="1"/>
  <c r="AH634" i="34"/>
  <c r="H41" i="32"/>
  <c r="H41" i="26"/>
  <c r="H40" i="30"/>
  <c r="H39" i="24"/>
  <c r="H38" i="23"/>
  <c r="H37" i="19"/>
  <c r="H36" i="22"/>
  <c r="H36" i="10"/>
  <c r="H36" i="9"/>
  <c r="H36" i="5"/>
  <c r="H35" i="27"/>
  <c r="H35" i="21"/>
  <c r="H35" i="9"/>
  <c r="H35" i="8"/>
  <c r="H34" i="26"/>
  <c r="H34" i="20"/>
  <c r="H33" i="22"/>
  <c r="H33" i="21"/>
  <c r="H33" i="10"/>
  <c r="H33" i="9"/>
  <c r="H32" i="26"/>
  <c r="H32" i="25"/>
  <c r="H32" i="24"/>
  <c r="H32" i="18"/>
  <c r="H32" i="10"/>
  <c r="H32" i="9"/>
  <c r="H32" i="8"/>
  <c r="H31" i="32"/>
  <c r="H31" i="25"/>
  <c r="H31" i="24"/>
  <c r="H31" i="23"/>
  <c r="H31" i="9"/>
  <c r="H31" i="8"/>
  <c r="H30" i="32"/>
  <c r="H30" i="30"/>
  <c r="H30" i="24"/>
  <c r="H30" i="23"/>
  <c r="H30" i="22"/>
  <c r="H30" i="8"/>
  <c r="H30" i="7"/>
  <c r="H29" i="32"/>
  <c r="H29" i="30"/>
  <c r="H29" i="23"/>
  <c r="H29" i="22"/>
  <c r="H29" i="21"/>
  <c r="H29" i="7"/>
  <c r="H28" i="30"/>
  <c r="H28" i="22"/>
  <c r="H28" i="21"/>
  <c r="H28" i="20"/>
  <c r="H28" i="5"/>
  <c r="H27" i="27"/>
  <c r="H27" i="20"/>
  <c r="H27" i="19"/>
  <c r="H26" i="27"/>
  <c r="H26" i="26"/>
  <c r="H26" i="19"/>
  <c r="H26" i="18"/>
  <c r="H26" i="10"/>
  <c r="H25" i="26"/>
  <c r="H25" i="25"/>
  <c r="H25" i="18"/>
  <c r="H25" i="10"/>
  <c r="H25" i="9"/>
  <c r="H24" i="25"/>
  <c r="H24" i="24"/>
  <c r="H24" i="9"/>
  <c r="H24" i="8"/>
  <c r="H23" i="32"/>
  <c r="H23" i="24"/>
  <c r="H23" i="23"/>
  <c r="H23" i="8"/>
  <c r="K15" i="39"/>
  <c r="H117" i="38"/>
  <c r="G117" i="38"/>
  <c r="N51" i="38"/>
  <c r="M51" i="38"/>
  <c r="L51" i="38"/>
  <c r="K51" i="38"/>
  <c r="J51" i="38"/>
  <c r="I51" i="38"/>
  <c r="D51" i="38"/>
  <c r="C51" i="38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I411" i="37"/>
  <c r="F411" i="37"/>
  <c r="E411" i="37"/>
  <c r="D411" i="37"/>
  <c r="I410" i="37"/>
  <c r="F410" i="37"/>
  <c r="E410" i="37"/>
  <c r="D410" i="37"/>
  <c r="I409" i="37"/>
  <c r="F409" i="37"/>
  <c r="E409" i="37"/>
  <c r="D409" i="37"/>
  <c r="I408" i="37"/>
  <c r="F408" i="37"/>
  <c r="E408" i="37"/>
  <c r="D408" i="37"/>
  <c r="I407" i="37"/>
  <c r="F407" i="37"/>
  <c r="E407" i="37"/>
  <c r="D407" i="37"/>
  <c r="I406" i="37"/>
  <c r="F406" i="37"/>
  <c r="E406" i="37"/>
  <c r="D406" i="37"/>
  <c r="I405" i="37"/>
  <c r="F405" i="37"/>
  <c r="E405" i="37"/>
  <c r="D405" i="37"/>
  <c r="I404" i="37"/>
  <c r="F404" i="37"/>
  <c r="E404" i="37"/>
  <c r="D404" i="37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I384" i="37"/>
  <c r="F384" i="37"/>
  <c r="E384" i="37"/>
  <c r="D384" i="37"/>
  <c r="I383" i="37"/>
  <c r="F383" i="37"/>
  <c r="E383" i="37"/>
  <c r="D383" i="37"/>
  <c r="I382" i="37"/>
  <c r="F382" i="37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I373" i="37"/>
  <c r="F373" i="37"/>
  <c r="E373" i="37"/>
  <c r="D373" i="37"/>
  <c r="I372" i="37"/>
  <c r="F372" i="37"/>
  <c r="E372" i="37"/>
  <c r="D372" i="37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I368" i="37"/>
  <c r="F368" i="37"/>
  <c r="E368" i="37"/>
  <c r="D368" i="37"/>
  <c r="I367" i="37"/>
  <c r="F367" i="37"/>
  <c r="E367" i="37"/>
  <c r="D367" i="37"/>
  <c r="I366" i="37"/>
  <c r="F366" i="37"/>
  <c r="E366" i="37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E338" i="37"/>
  <c r="D338" i="37"/>
  <c r="I337" i="37"/>
  <c r="F337" i="37"/>
  <c r="E337" i="37"/>
  <c r="D337" i="37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E332" i="37"/>
  <c r="D332" i="37"/>
  <c r="I331" i="37"/>
  <c r="F331" i="37"/>
  <c r="E331" i="37"/>
  <c r="D331" i="37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D299" i="37"/>
  <c r="I298" i="37"/>
  <c r="F298" i="37"/>
  <c r="E298" i="37"/>
  <c r="D298" i="37"/>
  <c r="I297" i="37"/>
  <c r="F297" i="37"/>
  <c r="E297" i="37"/>
  <c r="D297" i="37"/>
  <c r="I296" i="37"/>
  <c r="F296" i="37"/>
  <c r="E296" i="37"/>
  <c r="D296" i="37"/>
  <c r="G296" i="37" s="1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D178" i="37"/>
  <c r="I177" i="37"/>
  <c r="F177" i="37"/>
  <c r="E177" i="37"/>
  <c r="D177" i="37"/>
  <c r="I176" i="37"/>
  <c r="F176" i="37"/>
  <c r="E176" i="37"/>
  <c r="D176" i="37"/>
  <c r="I175" i="37"/>
  <c r="F175" i="37"/>
  <c r="E175" i="37"/>
  <c r="D175" i="37"/>
  <c r="I174" i="37"/>
  <c r="F174" i="37"/>
  <c r="E174" i="37"/>
  <c r="D174" i="37"/>
  <c r="I173" i="37"/>
  <c r="F173" i="37"/>
  <c r="E173" i="37"/>
  <c r="D173" i="37"/>
  <c r="I172" i="37"/>
  <c r="F172" i="37"/>
  <c r="E172" i="37"/>
  <c r="D172" i="37"/>
  <c r="I171" i="37"/>
  <c r="F171" i="37"/>
  <c r="E171" i="37"/>
  <c r="D171" i="37"/>
  <c r="I170" i="37"/>
  <c r="F170" i="37"/>
  <c r="E170" i="37"/>
  <c r="D170" i="37"/>
  <c r="I169" i="37"/>
  <c r="F169" i="37"/>
  <c r="E169" i="37"/>
  <c r="D169" i="37"/>
  <c r="I168" i="37"/>
  <c r="F168" i="37"/>
  <c r="E168" i="37"/>
  <c r="D168" i="37"/>
  <c r="I167" i="37"/>
  <c r="F167" i="37"/>
  <c r="E167" i="37"/>
  <c r="D167" i="37"/>
  <c r="I166" i="37"/>
  <c r="F166" i="37"/>
  <c r="E166" i="37"/>
  <c r="D166" i="37"/>
  <c r="I165" i="37"/>
  <c r="F165" i="37"/>
  <c r="E165" i="37"/>
  <c r="D165" i="37"/>
  <c r="I164" i="37"/>
  <c r="F164" i="37"/>
  <c r="E164" i="37"/>
  <c r="D164" i="37"/>
  <c r="I163" i="37"/>
  <c r="F163" i="37"/>
  <c r="E163" i="37"/>
  <c r="D163" i="37"/>
  <c r="I162" i="37"/>
  <c r="F162" i="37"/>
  <c r="E162" i="37"/>
  <c r="D162" i="37"/>
  <c r="I161" i="37"/>
  <c r="F161" i="37"/>
  <c r="E161" i="37"/>
  <c r="D161" i="37"/>
  <c r="I160" i="37"/>
  <c r="F160" i="37"/>
  <c r="E160" i="37"/>
  <c r="D160" i="37"/>
  <c r="I159" i="37"/>
  <c r="F159" i="37"/>
  <c r="E159" i="37"/>
  <c r="D159" i="37"/>
  <c r="I158" i="37"/>
  <c r="F158" i="37"/>
  <c r="E158" i="37"/>
  <c r="D158" i="37"/>
  <c r="I157" i="37"/>
  <c r="F157" i="37"/>
  <c r="E157" i="37"/>
  <c r="D157" i="37"/>
  <c r="I156" i="37"/>
  <c r="F156" i="37"/>
  <c r="E156" i="37"/>
  <c r="D156" i="37"/>
  <c r="I155" i="37"/>
  <c r="F155" i="37"/>
  <c r="E155" i="37"/>
  <c r="D155" i="37"/>
  <c r="I154" i="37"/>
  <c r="F154" i="37"/>
  <c r="E154" i="37"/>
  <c r="D154" i="37"/>
  <c r="I153" i="37"/>
  <c r="F153" i="37"/>
  <c r="E153" i="37"/>
  <c r="D153" i="37"/>
  <c r="I152" i="37"/>
  <c r="F152" i="37"/>
  <c r="E152" i="37"/>
  <c r="D152" i="37"/>
  <c r="I151" i="37"/>
  <c r="F151" i="37"/>
  <c r="E151" i="37"/>
  <c r="D151" i="37"/>
  <c r="I150" i="37"/>
  <c r="F150" i="37"/>
  <c r="E150" i="37"/>
  <c r="D150" i="37"/>
  <c r="I149" i="37"/>
  <c r="F149" i="37"/>
  <c r="E149" i="37"/>
  <c r="D149" i="37"/>
  <c r="L144" i="37"/>
  <c r="I143" i="37"/>
  <c r="F143" i="37"/>
  <c r="E143" i="37"/>
  <c r="D143" i="37"/>
  <c r="I142" i="37"/>
  <c r="F142" i="37"/>
  <c r="E142" i="37"/>
  <c r="D142" i="37"/>
  <c r="I141" i="37"/>
  <c r="F141" i="37"/>
  <c r="E141" i="37"/>
  <c r="D141" i="37"/>
  <c r="I140" i="37"/>
  <c r="F140" i="37"/>
  <c r="E140" i="37"/>
  <c r="D140" i="37"/>
  <c r="I139" i="37"/>
  <c r="F139" i="37"/>
  <c r="E139" i="37"/>
  <c r="D139" i="37"/>
  <c r="I138" i="37"/>
  <c r="F138" i="37"/>
  <c r="E138" i="37"/>
  <c r="D138" i="37"/>
  <c r="I137" i="37"/>
  <c r="F137" i="37"/>
  <c r="E137" i="37"/>
  <c r="D137" i="37"/>
  <c r="I136" i="37"/>
  <c r="F136" i="37"/>
  <c r="E136" i="37"/>
  <c r="D136" i="37"/>
  <c r="I135" i="37"/>
  <c r="F135" i="37"/>
  <c r="E135" i="37"/>
  <c r="D135" i="37"/>
  <c r="I134" i="37"/>
  <c r="F134" i="37"/>
  <c r="E134" i="37"/>
  <c r="D134" i="37"/>
  <c r="I133" i="37"/>
  <c r="F133" i="37"/>
  <c r="E133" i="37"/>
  <c r="D133" i="37"/>
  <c r="I132" i="37"/>
  <c r="F132" i="37"/>
  <c r="E132" i="37"/>
  <c r="D132" i="37"/>
  <c r="I131" i="37"/>
  <c r="F131" i="37"/>
  <c r="E131" i="37"/>
  <c r="D131" i="37"/>
  <c r="I130" i="37"/>
  <c r="F130" i="37"/>
  <c r="E130" i="37"/>
  <c r="D130" i="37"/>
  <c r="I129" i="37"/>
  <c r="F129" i="37"/>
  <c r="E129" i="37"/>
  <c r="D129" i="37"/>
  <c r="I128" i="37"/>
  <c r="F128" i="37"/>
  <c r="E128" i="37"/>
  <c r="D128" i="37"/>
  <c r="I127" i="37"/>
  <c r="F127" i="37"/>
  <c r="E127" i="37"/>
  <c r="D127" i="37"/>
  <c r="I126" i="37"/>
  <c r="F126" i="37"/>
  <c r="E126" i="37"/>
  <c r="D126" i="37"/>
  <c r="I125" i="37"/>
  <c r="F125" i="37"/>
  <c r="E125" i="37"/>
  <c r="D125" i="37"/>
  <c r="I124" i="37"/>
  <c r="F124" i="37"/>
  <c r="E124" i="37"/>
  <c r="D124" i="37"/>
  <c r="I123" i="37"/>
  <c r="F123" i="37"/>
  <c r="E123" i="37"/>
  <c r="D123" i="37"/>
  <c r="I122" i="37"/>
  <c r="F122" i="37"/>
  <c r="E122" i="37"/>
  <c r="D122" i="37"/>
  <c r="I121" i="37"/>
  <c r="F121" i="37"/>
  <c r="E121" i="37"/>
  <c r="D121" i="37"/>
  <c r="I120" i="37"/>
  <c r="F120" i="37"/>
  <c r="E120" i="37"/>
  <c r="D120" i="37"/>
  <c r="I119" i="37"/>
  <c r="F119" i="37"/>
  <c r="E119" i="37"/>
  <c r="D119" i="37"/>
  <c r="I118" i="37"/>
  <c r="F118" i="37"/>
  <c r="E118" i="37"/>
  <c r="D118" i="37"/>
  <c r="I117" i="37"/>
  <c r="F117" i="37"/>
  <c r="E117" i="37"/>
  <c r="D117" i="37"/>
  <c r="I116" i="37"/>
  <c r="F116" i="37"/>
  <c r="E116" i="37"/>
  <c r="D116" i="37"/>
  <c r="I115" i="37"/>
  <c r="F115" i="37"/>
  <c r="E115" i="37"/>
  <c r="D115" i="37"/>
  <c r="I114" i="37"/>
  <c r="F114" i="37"/>
  <c r="E114" i="37"/>
  <c r="D114" i="37"/>
  <c r="I113" i="37"/>
  <c r="F113" i="37"/>
  <c r="E113" i="37"/>
  <c r="D113" i="37"/>
  <c r="L108" i="37"/>
  <c r="I107" i="37"/>
  <c r="F107" i="37"/>
  <c r="E107" i="37"/>
  <c r="D107" i="37"/>
  <c r="G107" i="37" s="1"/>
  <c r="H107" i="37" s="1"/>
  <c r="I106" i="37"/>
  <c r="F106" i="37"/>
  <c r="E106" i="37"/>
  <c r="I105" i="37"/>
  <c r="F105" i="37"/>
  <c r="E105" i="37"/>
  <c r="D105" i="37"/>
  <c r="I104" i="37"/>
  <c r="F104" i="37"/>
  <c r="E104" i="37"/>
  <c r="D104" i="37"/>
  <c r="I103" i="37"/>
  <c r="F103" i="37"/>
  <c r="E103" i="37"/>
  <c r="D103" i="37"/>
  <c r="I102" i="37"/>
  <c r="F102" i="37"/>
  <c r="E102" i="37"/>
  <c r="D102" i="37"/>
  <c r="I101" i="37"/>
  <c r="F101" i="37"/>
  <c r="E101" i="37"/>
  <c r="D101" i="37"/>
  <c r="I100" i="37"/>
  <c r="F100" i="37"/>
  <c r="E100" i="37"/>
  <c r="D100" i="37"/>
  <c r="I99" i="37"/>
  <c r="F99" i="37"/>
  <c r="E99" i="37"/>
  <c r="D99" i="37"/>
  <c r="I98" i="37"/>
  <c r="F98" i="37"/>
  <c r="E98" i="37"/>
  <c r="D98" i="37"/>
  <c r="I97" i="37"/>
  <c r="F97" i="37"/>
  <c r="E97" i="37"/>
  <c r="D97" i="37"/>
  <c r="I96" i="37"/>
  <c r="F96" i="37"/>
  <c r="E96" i="37"/>
  <c r="D96" i="37"/>
  <c r="G96" i="37" s="1"/>
  <c r="I95" i="37"/>
  <c r="F95" i="37"/>
  <c r="E95" i="37"/>
  <c r="D95" i="37"/>
  <c r="I94" i="37"/>
  <c r="F94" i="37"/>
  <c r="E94" i="37"/>
  <c r="D94" i="37"/>
  <c r="I93" i="37"/>
  <c r="F93" i="37"/>
  <c r="E93" i="37"/>
  <c r="D93" i="37"/>
  <c r="G93" i="37" s="1"/>
  <c r="I92" i="37"/>
  <c r="F92" i="37"/>
  <c r="E92" i="37"/>
  <c r="D92" i="37"/>
  <c r="I91" i="37"/>
  <c r="F91" i="37"/>
  <c r="E91" i="37"/>
  <c r="D91" i="37"/>
  <c r="I90" i="37"/>
  <c r="F90" i="37"/>
  <c r="E90" i="37"/>
  <c r="D90" i="37"/>
  <c r="I89" i="37"/>
  <c r="F89" i="37"/>
  <c r="E89" i="37"/>
  <c r="D89" i="37"/>
  <c r="I88" i="37"/>
  <c r="F88" i="37"/>
  <c r="E88" i="37"/>
  <c r="D88" i="37"/>
  <c r="G88" i="37" s="1"/>
  <c r="I87" i="37"/>
  <c r="F87" i="37"/>
  <c r="E87" i="37"/>
  <c r="D87" i="37"/>
  <c r="I86" i="37"/>
  <c r="F86" i="37"/>
  <c r="E86" i="37"/>
  <c r="D86" i="37"/>
  <c r="I85" i="37"/>
  <c r="F85" i="37"/>
  <c r="E85" i="37"/>
  <c r="D85" i="37"/>
  <c r="I84" i="37"/>
  <c r="F84" i="37"/>
  <c r="E84" i="37"/>
  <c r="D84" i="37"/>
  <c r="G84" i="37" s="1"/>
  <c r="I83" i="37"/>
  <c r="F83" i="37"/>
  <c r="E83" i="37"/>
  <c r="D83" i="37"/>
  <c r="I82" i="37"/>
  <c r="F82" i="37"/>
  <c r="E82" i="37"/>
  <c r="D82" i="37"/>
  <c r="I81" i="37"/>
  <c r="F81" i="37"/>
  <c r="E81" i="37"/>
  <c r="D81" i="37"/>
  <c r="G81" i="37" s="1"/>
  <c r="I80" i="37"/>
  <c r="F80" i="37"/>
  <c r="E80" i="37"/>
  <c r="D80" i="37"/>
  <c r="I79" i="37"/>
  <c r="F79" i="37"/>
  <c r="E79" i="37"/>
  <c r="D79" i="37"/>
  <c r="G79" i="37" s="1"/>
  <c r="I78" i="37"/>
  <c r="F78" i="37"/>
  <c r="E78" i="37"/>
  <c r="D78" i="37"/>
  <c r="I77" i="37"/>
  <c r="F77" i="37"/>
  <c r="E77" i="37"/>
  <c r="D77" i="37"/>
  <c r="L72" i="37"/>
  <c r="I71" i="37"/>
  <c r="F71" i="37"/>
  <c r="E71" i="37"/>
  <c r="D71" i="37"/>
  <c r="I70" i="37"/>
  <c r="F70" i="37"/>
  <c r="E70" i="37"/>
  <c r="I69" i="37"/>
  <c r="F69" i="37"/>
  <c r="E69" i="37"/>
  <c r="D69" i="37"/>
  <c r="I68" i="37"/>
  <c r="F68" i="37"/>
  <c r="E68" i="37"/>
  <c r="D68" i="37"/>
  <c r="I67" i="37"/>
  <c r="F67" i="37"/>
  <c r="E67" i="37"/>
  <c r="D67" i="37"/>
  <c r="I66" i="37"/>
  <c r="F66" i="37"/>
  <c r="E66" i="37"/>
  <c r="D66" i="37"/>
  <c r="I65" i="37"/>
  <c r="F65" i="37"/>
  <c r="E65" i="37"/>
  <c r="D65" i="37"/>
  <c r="I64" i="37"/>
  <c r="F64" i="37"/>
  <c r="E64" i="37"/>
  <c r="D64" i="37"/>
  <c r="G64" i="37" s="1"/>
  <c r="I63" i="37"/>
  <c r="F63" i="37"/>
  <c r="E63" i="37"/>
  <c r="D63" i="37"/>
  <c r="I62" i="37"/>
  <c r="F62" i="37"/>
  <c r="E62" i="37"/>
  <c r="D62" i="37"/>
  <c r="I61" i="37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I58" i="37"/>
  <c r="F58" i="37"/>
  <c r="E58" i="37"/>
  <c r="D58" i="37"/>
  <c r="I57" i="37"/>
  <c r="F57" i="37"/>
  <c r="E57" i="37"/>
  <c r="D57" i="37"/>
  <c r="I56" i="37"/>
  <c r="F56" i="37"/>
  <c r="E56" i="37"/>
  <c r="D56" i="37"/>
  <c r="I55" i="37"/>
  <c r="F55" i="37"/>
  <c r="E55" i="37"/>
  <c r="D55" i="37"/>
  <c r="I54" i="37"/>
  <c r="F54" i="37"/>
  <c r="E54" i="37"/>
  <c r="D54" i="37"/>
  <c r="I53" i="37"/>
  <c r="F53" i="37"/>
  <c r="E53" i="37"/>
  <c r="D53" i="37"/>
  <c r="I52" i="37"/>
  <c r="F52" i="37"/>
  <c r="E52" i="37"/>
  <c r="D52" i="37"/>
  <c r="I51" i="37"/>
  <c r="F51" i="37"/>
  <c r="E51" i="37"/>
  <c r="G51" i="37" s="1"/>
  <c r="D51" i="37"/>
  <c r="I50" i="37"/>
  <c r="F50" i="37"/>
  <c r="E50" i="37"/>
  <c r="D50" i="37"/>
  <c r="I49" i="37"/>
  <c r="F49" i="37"/>
  <c r="E49" i="37"/>
  <c r="D49" i="37"/>
  <c r="I48" i="37"/>
  <c r="F48" i="37"/>
  <c r="E48" i="37"/>
  <c r="D48" i="37"/>
  <c r="I47" i="37"/>
  <c r="F47" i="37"/>
  <c r="E47" i="37"/>
  <c r="D47" i="37"/>
  <c r="I46" i="37"/>
  <c r="F46" i="37"/>
  <c r="E46" i="37"/>
  <c r="D46" i="37"/>
  <c r="I45" i="37"/>
  <c r="F45" i="37"/>
  <c r="E45" i="37"/>
  <c r="D45" i="37"/>
  <c r="I44" i="37"/>
  <c r="F44" i="37"/>
  <c r="E44" i="37"/>
  <c r="D44" i="37"/>
  <c r="I43" i="37"/>
  <c r="F43" i="37"/>
  <c r="E43" i="37"/>
  <c r="D43" i="37"/>
  <c r="I42" i="37"/>
  <c r="F42" i="37"/>
  <c r="E42" i="37"/>
  <c r="D42" i="37"/>
  <c r="I41" i="37"/>
  <c r="F41" i="37"/>
  <c r="E41" i="37"/>
  <c r="D41" i="37"/>
  <c r="L37" i="37"/>
  <c r="K4" i="39" s="1"/>
  <c r="I36" i="37"/>
  <c r="F36" i="37"/>
  <c r="E36" i="37"/>
  <c r="D36" i="37"/>
  <c r="I35" i="37"/>
  <c r="F35" i="37"/>
  <c r="E35" i="37"/>
  <c r="D35" i="37"/>
  <c r="I34" i="37"/>
  <c r="F34" i="37"/>
  <c r="E34" i="37"/>
  <c r="D34" i="37"/>
  <c r="I33" i="37"/>
  <c r="F33" i="37"/>
  <c r="E33" i="37"/>
  <c r="D33" i="37"/>
  <c r="I32" i="37"/>
  <c r="F32" i="37"/>
  <c r="E32" i="37"/>
  <c r="D32" i="37"/>
  <c r="I31" i="37"/>
  <c r="F31" i="37"/>
  <c r="E31" i="37"/>
  <c r="D31" i="37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F26" i="37"/>
  <c r="G26" i="37" s="1"/>
  <c r="H26" i="37" s="1"/>
  <c r="E26" i="37"/>
  <c r="D26" i="37"/>
  <c r="I25" i="37"/>
  <c r="F25" i="37"/>
  <c r="E25" i="37"/>
  <c r="D25" i="37"/>
  <c r="I24" i="37"/>
  <c r="F24" i="37"/>
  <c r="E24" i="37"/>
  <c r="D24" i="37"/>
  <c r="I23" i="37"/>
  <c r="F23" i="37"/>
  <c r="E23" i="37"/>
  <c r="D23" i="37"/>
  <c r="I22" i="37"/>
  <c r="F22" i="37"/>
  <c r="E22" i="37"/>
  <c r="D22" i="37"/>
  <c r="I21" i="37"/>
  <c r="F21" i="37"/>
  <c r="E21" i="37"/>
  <c r="D21" i="37"/>
  <c r="I20" i="37"/>
  <c r="F20" i="37"/>
  <c r="E20" i="37"/>
  <c r="D20" i="37"/>
  <c r="I19" i="37"/>
  <c r="F19" i="37"/>
  <c r="E19" i="37"/>
  <c r="D19" i="37"/>
  <c r="I18" i="37"/>
  <c r="F18" i="37"/>
  <c r="E18" i="37"/>
  <c r="D18" i="37"/>
  <c r="I17" i="37"/>
  <c r="F17" i="37"/>
  <c r="E17" i="37"/>
  <c r="D17" i="37"/>
  <c r="I16" i="37"/>
  <c r="F16" i="37"/>
  <c r="E16" i="37"/>
  <c r="D16" i="37"/>
  <c r="I15" i="37"/>
  <c r="F15" i="37"/>
  <c r="E15" i="37"/>
  <c r="D15" i="37"/>
  <c r="I14" i="37"/>
  <c r="F14" i="37"/>
  <c r="E14" i="37"/>
  <c r="D14" i="37"/>
  <c r="I13" i="37"/>
  <c r="F13" i="37"/>
  <c r="E13" i="37"/>
  <c r="D13" i="37"/>
  <c r="G13" i="37" s="1"/>
  <c r="H13" i="37" s="1"/>
  <c r="I12" i="37"/>
  <c r="F12" i="37"/>
  <c r="E12" i="37"/>
  <c r="D12" i="37"/>
  <c r="I11" i="37"/>
  <c r="F11" i="37"/>
  <c r="E11" i="37"/>
  <c r="D11" i="37"/>
  <c r="I10" i="37"/>
  <c r="F10" i="37"/>
  <c r="E10" i="37"/>
  <c r="D10" i="37"/>
  <c r="I9" i="37"/>
  <c r="F9" i="37"/>
  <c r="E9" i="37"/>
  <c r="D9" i="37"/>
  <c r="I8" i="37"/>
  <c r="F8" i="37"/>
  <c r="E8" i="37"/>
  <c r="D8" i="37"/>
  <c r="I7" i="37"/>
  <c r="F7" i="37"/>
  <c r="E7" i="37"/>
  <c r="D7" i="37"/>
  <c r="I6" i="37"/>
  <c r="F6" i="37"/>
  <c r="E6" i="37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I2796" i="36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I2454" i="36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J2226" i="36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J2112" i="36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O1980" i="36" s="1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O1972" i="36" s="1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O1964" i="36" s="1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O1956" i="36" s="1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O1948" i="36" s="1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O1940" i="36" s="1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O1932" i="36" s="1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O1924" i="36" s="1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O1916" i="36" s="1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O1908" i="36" s="1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O1900" i="36" s="1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O1884" i="36" s="1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O1863" i="36" s="1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O1855" i="36" s="1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O1825" i="36" s="1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O1815" i="36" s="1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O1766" i="36" s="1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L1761" i="36"/>
  <c r="K1761" i="36"/>
  <c r="J1761" i="36"/>
  <c r="I1761" i="36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N1644" i="36"/>
  <c r="N1756" i="36" s="1"/>
  <c r="M1644" i="36"/>
  <c r="L1644" i="36"/>
  <c r="K1644" i="36"/>
  <c r="J1644" i="36"/>
  <c r="I1644" i="36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N1527" i="36"/>
  <c r="N1639" i="36" s="1"/>
  <c r="M1527" i="36"/>
  <c r="L1527" i="36"/>
  <c r="K1527" i="36"/>
  <c r="J1527" i="36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C1520" i="36"/>
  <c r="O1520" i="36" s="1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O1410" i="36" s="1"/>
  <c r="O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O1373" i="36" s="1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O1349" i="36" s="1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O1341" i="36" s="1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O1333" i="36" s="1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H1293" i="36"/>
  <c r="H1405" i="36" s="1"/>
  <c r="G1293" i="36"/>
  <c r="G1405" i="36" s="1"/>
  <c r="F1293" i="36"/>
  <c r="F1405" i="36" s="1"/>
  <c r="E1293" i="36"/>
  <c r="E1405" i="36" s="1"/>
  <c r="D1293" i="36"/>
  <c r="C1293" i="36"/>
  <c r="O1293" i="36" s="1"/>
  <c r="O1405" i="36" s="1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80" i="36" s="1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N1176" i="36"/>
  <c r="N1288" i="36" s="1"/>
  <c r="M1176" i="36"/>
  <c r="L1176" i="36"/>
  <c r="K1176" i="36"/>
  <c r="J1176" i="36"/>
  <c r="I1176" i="36"/>
  <c r="H1176" i="36"/>
  <c r="H1288" i="36" s="1"/>
  <c r="G1176" i="36"/>
  <c r="G1288" i="36" s="1"/>
  <c r="F1176" i="36"/>
  <c r="F1288" i="36" s="1"/>
  <c r="E1176" i="36"/>
  <c r="E1288" i="36" s="1"/>
  <c r="D1176" i="36"/>
  <c r="C1176" i="36"/>
  <c r="O1176" i="36" s="1"/>
  <c r="O1288" i="36" s="1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9" i="36" s="1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3" i="36" s="1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1" i="36" s="1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N1059" i="36"/>
  <c r="N1171" i="36" s="1"/>
  <c r="M1059" i="36"/>
  <c r="L1059" i="36"/>
  <c r="K1059" i="36"/>
  <c r="J1059" i="36"/>
  <c r="I1059" i="36"/>
  <c r="H1059" i="36"/>
  <c r="H1171" i="36" s="1"/>
  <c r="G1059" i="36"/>
  <c r="G1171" i="36" s="1"/>
  <c r="F1059" i="36"/>
  <c r="F1171" i="36" s="1"/>
  <c r="E1059" i="36"/>
  <c r="E1171" i="36" s="1"/>
  <c r="D1059" i="36"/>
  <c r="C1059" i="36"/>
  <c r="O1059" i="36" s="1"/>
  <c r="O1171" i="36" s="1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O998" i="36" s="1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O982" i="36" s="1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O950" i="36" s="1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O942" i="36" s="1"/>
  <c r="O1054" i="36" s="1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O921" i="36" s="1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O905" i="36" s="1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O889" i="36" s="1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O881" i="36" s="1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O873" i="36" s="1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O865" i="36" s="1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O857" i="36" s="1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O849" i="36" s="1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O841" i="36" s="1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O833" i="36" s="1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O825" i="36" s="1"/>
  <c r="O937" i="36" s="1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O812" i="36" s="1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O804" i="36" s="1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O796" i="36" s="1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O788" i="36" s="1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O780" i="36" s="1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2" i="36" s="1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O771" i="36" s="1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O764" i="36" s="1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O756" i="36" s="1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8" i="36" s="1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O747" i="36" s="1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O740" i="36" s="1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O732" i="36" s="1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O724" i="36" s="1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O716" i="36" s="1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N708" i="36"/>
  <c r="N820" i="36" s="1"/>
  <c r="M708" i="36"/>
  <c r="L708" i="36"/>
  <c r="K708" i="36"/>
  <c r="J708" i="36"/>
  <c r="I708" i="36"/>
  <c r="H708" i="36"/>
  <c r="H820" i="36" s="1"/>
  <c r="G708" i="36"/>
  <c r="G820" i="36" s="1"/>
  <c r="F708" i="36"/>
  <c r="F820" i="36" s="1"/>
  <c r="E708" i="36"/>
  <c r="E820" i="36" s="1"/>
  <c r="D708" i="36"/>
  <c r="C708" i="36"/>
  <c r="O708" i="36" s="1"/>
  <c r="O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7" i="36" s="1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O686" i="36" s="1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O674" i="36" s="1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O669" i="36" s="1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I591" i="36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O569" i="36" s="1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O561" i="36" s="1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O553" i="36" s="1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O545" i="36" s="1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O537" i="36" s="1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O529" i="36" s="1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O521" i="36" s="1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O513" i="36" s="1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O505" i="36" s="1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O497" i="36" s="1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O489" i="36" s="1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O481" i="36" s="1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O47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N474" i="36"/>
  <c r="N586" i="36" s="1"/>
  <c r="M474" i="36"/>
  <c r="L474" i="36"/>
  <c r="K474" i="36"/>
  <c r="J474" i="36"/>
  <c r="I474" i="36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7" i="36" s="1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9" i="36" s="1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1" i="36" s="1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3" i="36" s="1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5" i="36" s="1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N357" i="36"/>
  <c r="N469" i="36" s="1"/>
  <c r="M357" i="36"/>
  <c r="L357" i="36"/>
  <c r="K357" i="36"/>
  <c r="J357" i="36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7" i="36" s="1"/>
  <c r="O469" i="36" s="1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4" i="36" s="1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6" i="36" s="1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8" i="36" s="1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20" i="36" s="1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2" i="36" s="1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4" i="36" s="1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6" i="36" s="1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8" i="36" s="1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80" i="36" s="1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2" i="36" s="1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4" i="36" s="1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6" i="36" s="1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8" i="36" s="1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N240" i="36"/>
  <c r="M240" i="36"/>
  <c r="L240" i="36"/>
  <c r="K240" i="36"/>
  <c r="J240" i="36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O240" i="36" s="1"/>
  <c r="O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7" i="36" s="1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9" i="36" s="1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1" i="36" s="1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3" i="36" s="1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5" i="36" s="1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7" i="36" s="1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9" i="36" s="1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1" i="36" s="1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3" i="36" s="1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5" i="36" s="1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7" i="36" s="1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9" i="36" s="1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1" i="36" s="1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N123" i="36"/>
  <c r="M123" i="36"/>
  <c r="L123" i="36"/>
  <c r="K123" i="36"/>
  <c r="J123" i="36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O123" i="36" s="1"/>
  <c r="O235" i="36" s="1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10" i="36" s="1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O102" i="36" s="1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O94" i="36" s="1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O86" i="36" s="1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O78" i="36" s="1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N67" i="36"/>
  <c r="M67" i="36"/>
  <c r="L67" i="36"/>
  <c r="K67" i="36"/>
  <c r="J67" i="36"/>
  <c r="I67" i="36"/>
  <c r="H67" i="36"/>
  <c r="G67" i="36"/>
  <c r="F67" i="36"/>
  <c r="E67" i="36"/>
  <c r="D67" i="36"/>
  <c r="C67" i="36"/>
  <c r="O67" i="36" s="1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N46" i="36"/>
  <c r="M46" i="36"/>
  <c r="L46" i="36"/>
  <c r="K46" i="36"/>
  <c r="J46" i="36"/>
  <c r="I46" i="36"/>
  <c r="H46" i="36"/>
  <c r="G46" i="36"/>
  <c r="F46" i="36"/>
  <c r="E46" i="36"/>
  <c r="D46" i="36"/>
  <c r="C46" i="36"/>
  <c r="O46" i="36" s="1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N22" i="36"/>
  <c r="M22" i="36"/>
  <c r="L22" i="36"/>
  <c r="K22" i="36"/>
  <c r="J22" i="36"/>
  <c r="I22" i="36"/>
  <c r="H22" i="36"/>
  <c r="G22" i="36"/>
  <c r="F22" i="36"/>
  <c r="E22" i="36"/>
  <c r="D22" i="36"/>
  <c r="C22" i="36"/>
  <c r="O22" i="36" s="1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N14" i="36"/>
  <c r="M14" i="36"/>
  <c r="L14" i="36"/>
  <c r="K14" i="36"/>
  <c r="J14" i="36"/>
  <c r="I14" i="36"/>
  <c r="H14" i="36"/>
  <c r="G14" i="36"/>
  <c r="F14" i="36"/>
  <c r="E14" i="36"/>
  <c r="D14" i="36"/>
  <c r="C14" i="36"/>
  <c r="O14" i="36" s="1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J7" i="36"/>
  <c r="I7" i="36"/>
  <c r="H7" i="36"/>
  <c r="G7" i="36"/>
  <c r="F7" i="36"/>
  <c r="E7" i="36"/>
  <c r="D7" i="36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P418" i="35"/>
  <c r="K418" i="35"/>
  <c r="F418" i="35"/>
  <c r="P417" i="35"/>
  <c r="K417" i="35"/>
  <c r="F417" i="35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P412" i="35"/>
  <c r="K412" i="35"/>
  <c r="F412" i="35"/>
  <c r="P411" i="35"/>
  <c r="K411" i="35"/>
  <c r="F411" i="35"/>
  <c r="P410" i="35"/>
  <c r="K410" i="35"/>
  <c r="F410" i="35"/>
  <c r="P409" i="35"/>
  <c r="K409" i="35"/>
  <c r="F409" i="35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P404" i="35"/>
  <c r="K404" i="35"/>
  <c r="F404" i="35"/>
  <c r="P403" i="35"/>
  <c r="K403" i="35"/>
  <c r="F403" i="35"/>
  <c r="P402" i="35"/>
  <c r="K402" i="35"/>
  <c r="F402" i="35"/>
  <c r="P401" i="35"/>
  <c r="K401" i="35"/>
  <c r="F401" i="35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P396" i="35"/>
  <c r="K396" i="35"/>
  <c r="F396" i="35"/>
  <c r="P395" i="35"/>
  <c r="K395" i="35"/>
  <c r="F395" i="35"/>
  <c r="P394" i="35"/>
  <c r="K394" i="35"/>
  <c r="F394" i="35"/>
  <c r="P393" i="35"/>
  <c r="K393" i="35"/>
  <c r="F393" i="35"/>
  <c r="P392" i="35"/>
  <c r="K392" i="35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P379" i="35"/>
  <c r="K379" i="35"/>
  <c r="F379" i="35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P371" i="35"/>
  <c r="K371" i="35"/>
  <c r="F371" i="35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K358" i="35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P345" i="35"/>
  <c r="K345" i="35"/>
  <c r="H345" i="35"/>
  <c r="F345" i="35"/>
  <c r="N345" i="35" s="1"/>
  <c r="P344" i="35"/>
  <c r="K344" i="35"/>
  <c r="H344" i="35"/>
  <c r="F344" i="35"/>
  <c r="P343" i="35"/>
  <c r="K343" i="35"/>
  <c r="H343" i="35"/>
  <c r="F343" i="35"/>
  <c r="N343" i="35" s="1"/>
  <c r="P342" i="35"/>
  <c r="K342" i="35"/>
  <c r="N342" i="35" s="1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P337" i="35"/>
  <c r="K337" i="35"/>
  <c r="H337" i="35"/>
  <c r="F337" i="35"/>
  <c r="P336" i="35"/>
  <c r="K336" i="35"/>
  <c r="H336" i="35"/>
  <c r="F336" i="35"/>
  <c r="P335" i="35"/>
  <c r="K335" i="35"/>
  <c r="H335" i="35"/>
  <c r="F335" i="35"/>
  <c r="P334" i="35"/>
  <c r="K334" i="35"/>
  <c r="H334" i="35"/>
  <c r="F334" i="35"/>
  <c r="P333" i="35"/>
  <c r="K333" i="35"/>
  <c r="F333" i="35"/>
  <c r="N333" i="35" s="1"/>
  <c r="P332" i="35"/>
  <c r="K332" i="35"/>
  <c r="N332" i="35" s="1"/>
  <c r="H332" i="35"/>
  <c r="F332" i="35"/>
  <c r="P331" i="35"/>
  <c r="K331" i="35"/>
  <c r="H331" i="35"/>
  <c r="F331" i="35"/>
  <c r="P330" i="35"/>
  <c r="N330" i="35"/>
  <c r="K330" i="35"/>
  <c r="F330" i="35"/>
  <c r="P329" i="35"/>
  <c r="K329" i="35"/>
  <c r="H329" i="35"/>
  <c r="F329" i="35"/>
  <c r="P328" i="35"/>
  <c r="K328" i="35"/>
  <c r="H328" i="35"/>
  <c r="F328" i="35"/>
  <c r="P327" i="35"/>
  <c r="K327" i="35"/>
  <c r="H327" i="35"/>
  <c r="F327" i="35"/>
  <c r="P326" i="35"/>
  <c r="K326" i="35"/>
  <c r="H326" i="35"/>
  <c r="F326" i="35"/>
  <c r="P325" i="35"/>
  <c r="K325" i="35"/>
  <c r="H325" i="35"/>
  <c r="F325" i="35"/>
  <c r="P324" i="35"/>
  <c r="K324" i="35"/>
  <c r="H324" i="35"/>
  <c r="F324" i="35"/>
  <c r="P323" i="35"/>
  <c r="K323" i="35"/>
  <c r="H323" i="35"/>
  <c r="F323" i="35"/>
  <c r="O317" i="35"/>
  <c r="M317" i="35"/>
  <c r="L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P314" i="35"/>
  <c r="K314" i="35"/>
  <c r="F314" i="35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P299" i="35"/>
  <c r="K299" i="35"/>
  <c r="F299" i="35"/>
  <c r="P298" i="35"/>
  <c r="K298" i="35"/>
  <c r="F298" i="35"/>
  <c r="N298" i="35" s="1"/>
  <c r="P297" i="35"/>
  <c r="K297" i="35"/>
  <c r="F297" i="35"/>
  <c r="P296" i="35"/>
  <c r="K296" i="35"/>
  <c r="F296" i="35"/>
  <c r="N296" i="35" s="1"/>
  <c r="P295" i="35"/>
  <c r="K295" i="35"/>
  <c r="F295" i="35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P289" i="35"/>
  <c r="K289" i="35"/>
  <c r="F289" i="35"/>
  <c r="P288" i="35"/>
  <c r="K288" i="35"/>
  <c r="K317" i="35" s="1"/>
  <c r="F288" i="35"/>
  <c r="N288" i="35" s="1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P273" i="35"/>
  <c r="K273" i="35"/>
  <c r="F273" i="35"/>
  <c r="P272" i="35"/>
  <c r="K272" i="35"/>
  <c r="F272" i="35"/>
  <c r="P271" i="35"/>
  <c r="K271" i="35"/>
  <c r="F271" i="35"/>
  <c r="N271" i="35" s="1"/>
  <c r="P270" i="35"/>
  <c r="K270" i="35"/>
  <c r="F270" i="35"/>
  <c r="N270" i="35" s="1"/>
  <c r="P269" i="35"/>
  <c r="K269" i="35"/>
  <c r="F269" i="35"/>
  <c r="P268" i="35"/>
  <c r="K268" i="35"/>
  <c r="F268" i="35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P263" i="35"/>
  <c r="K263" i="35"/>
  <c r="F263" i="35"/>
  <c r="P262" i="35"/>
  <c r="K262" i="35"/>
  <c r="F262" i="35"/>
  <c r="N262" i="35" s="1"/>
  <c r="P261" i="35"/>
  <c r="K261" i="35"/>
  <c r="F261" i="35"/>
  <c r="P260" i="35"/>
  <c r="K260" i="35"/>
  <c r="F260" i="35"/>
  <c r="P259" i="35"/>
  <c r="K259" i="35"/>
  <c r="F259" i="35"/>
  <c r="P258" i="35"/>
  <c r="K258" i="35"/>
  <c r="F258" i="35"/>
  <c r="P257" i="35"/>
  <c r="K257" i="35"/>
  <c r="F257" i="35"/>
  <c r="P256" i="35"/>
  <c r="K256" i="35"/>
  <c r="F256" i="35"/>
  <c r="P255" i="35"/>
  <c r="K255" i="35"/>
  <c r="F255" i="35"/>
  <c r="P254" i="35"/>
  <c r="K254" i="35"/>
  <c r="N254" i="35" s="1"/>
  <c r="F254" i="35"/>
  <c r="P253" i="35"/>
  <c r="K253" i="35"/>
  <c r="F253" i="35"/>
  <c r="O247" i="35"/>
  <c r="M247" i="35"/>
  <c r="L247" i="35"/>
  <c r="J247" i="35"/>
  <c r="I247" i="35"/>
  <c r="G247" i="35"/>
  <c r="E247" i="35"/>
  <c r="E248" i="35" s="1"/>
  <c r="D247" i="35"/>
  <c r="D248" i="35" s="1"/>
  <c r="C247" i="35"/>
  <c r="C248" i="35" s="1"/>
  <c r="P246" i="35"/>
  <c r="K246" i="35"/>
  <c r="F246" i="35"/>
  <c r="P245" i="35"/>
  <c r="K245" i="35"/>
  <c r="F245" i="35"/>
  <c r="P244" i="35"/>
  <c r="K244" i="35"/>
  <c r="F244" i="35"/>
  <c r="N244" i="35" s="1"/>
  <c r="P243" i="35"/>
  <c r="K243" i="35"/>
  <c r="F243" i="35"/>
  <c r="P242" i="35"/>
  <c r="K242" i="35"/>
  <c r="F242" i="35"/>
  <c r="P241" i="35"/>
  <c r="K241" i="35"/>
  <c r="F241" i="35"/>
  <c r="N241" i="35" s="1"/>
  <c r="P240" i="35"/>
  <c r="K240" i="35"/>
  <c r="F240" i="35"/>
  <c r="N240" i="35" s="1"/>
  <c r="P239" i="35"/>
  <c r="K239" i="35"/>
  <c r="F239" i="35"/>
  <c r="P238" i="35"/>
  <c r="K238" i="35"/>
  <c r="N238" i="35" s="1"/>
  <c r="F238" i="35"/>
  <c r="P237" i="35"/>
  <c r="K237" i="35"/>
  <c r="F237" i="35"/>
  <c r="P236" i="35"/>
  <c r="K236" i="35"/>
  <c r="F236" i="35"/>
  <c r="N236" i="35" s="1"/>
  <c r="P235" i="35"/>
  <c r="K235" i="35"/>
  <c r="F235" i="35"/>
  <c r="P234" i="35"/>
  <c r="K234" i="35"/>
  <c r="F234" i="35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P229" i="35"/>
  <c r="K229" i="35"/>
  <c r="F229" i="35"/>
  <c r="P228" i="35"/>
  <c r="K228" i="35"/>
  <c r="F228" i="35"/>
  <c r="N228" i="35" s="1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K224" i="35"/>
  <c r="F224" i="35"/>
  <c r="N224" i="35" s="1"/>
  <c r="P223" i="35"/>
  <c r="K223" i="35"/>
  <c r="F223" i="35"/>
  <c r="P222" i="35"/>
  <c r="K222" i="35"/>
  <c r="F222" i="35"/>
  <c r="P221" i="35"/>
  <c r="K221" i="35"/>
  <c r="F221" i="35"/>
  <c r="P220" i="35"/>
  <c r="K220" i="35"/>
  <c r="F220" i="35"/>
  <c r="N220" i="35" s="1"/>
  <c r="P219" i="35"/>
  <c r="K219" i="35"/>
  <c r="F219" i="35"/>
  <c r="P218" i="35"/>
  <c r="K218" i="35"/>
  <c r="F218" i="35"/>
  <c r="M212" i="35"/>
  <c r="L212" i="35"/>
  <c r="J212" i="35"/>
  <c r="I212" i="35"/>
  <c r="H212" i="35"/>
  <c r="G212" i="35"/>
  <c r="E212" i="35"/>
  <c r="D212" i="35"/>
  <c r="C212" i="35"/>
  <c r="P211" i="35"/>
  <c r="K211" i="35"/>
  <c r="P210" i="35"/>
  <c r="K210" i="35"/>
  <c r="F210" i="35"/>
  <c r="P209" i="35"/>
  <c r="K209" i="35"/>
  <c r="F209" i="35"/>
  <c r="P208" i="35"/>
  <c r="K208" i="35"/>
  <c r="F208" i="35"/>
  <c r="P207" i="35"/>
  <c r="K207" i="35"/>
  <c r="F207" i="35"/>
  <c r="P206" i="35"/>
  <c r="K206" i="35"/>
  <c r="F206" i="35"/>
  <c r="P205" i="35"/>
  <c r="K205" i="35"/>
  <c r="F205" i="35"/>
  <c r="P204" i="35"/>
  <c r="K204" i="35"/>
  <c r="F204" i="35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P199" i="35"/>
  <c r="K199" i="35"/>
  <c r="N199" i="35" s="1"/>
  <c r="F199" i="35"/>
  <c r="P198" i="35"/>
  <c r="K198" i="35"/>
  <c r="F198" i="35"/>
  <c r="P197" i="35"/>
  <c r="K197" i="35"/>
  <c r="F197" i="35"/>
  <c r="P196" i="35"/>
  <c r="K196" i="35"/>
  <c r="F196" i="35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P191" i="35"/>
  <c r="K191" i="35"/>
  <c r="N191" i="35" s="1"/>
  <c r="F191" i="35"/>
  <c r="P190" i="35"/>
  <c r="K190" i="35"/>
  <c r="F190" i="35"/>
  <c r="P189" i="35"/>
  <c r="K189" i="35"/>
  <c r="N189" i="35" s="1"/>
  <c r="F189" i="35"/>
  <c r="P188" i="35"/>
  <c r="K188" i="35"/>
  <c r="F188" i="35"/>
  <c r="P187" i="35"/>
  <c r="K187" i="35"/>
  <c r="F187" i="35"/>
  <c r="P186" i="35"/>
  <c r="K186" i="35"/>
  <c r="F186" i="35"/>
  <c r="P185" i="35"/>
  <c r="K185" i="35"/>
  <c r="F185" i="35"/>
  <c r="P184" i="35"/>
  <c r="K184" i="35"/>
  <c r="F184" i="35"/>
  <c r="P183" i="35"/>
  <c r="K183" i="35"/>
  <c r="F183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F175" i="35"/>
  <c r="P174" i="35"/>
  <c r="K174" i="35"/>
  <c r="F174" i="35"/>
  <c r="P173" i="35"/>
  <c r="K173" i="35"/>
  <c r="F173" i="35"/>
  <c r="P172" i="35"/>
  <c r="K172" i="35"/>
  <c r="F172" i="35"/>
  <c r="P171" i="35"/>
  <c r="K171" i="35"/>
  <c r="F171" i="35"/>
  <c r="P170" i="35"/>
  <c r="K170" i="35"/>
  <c r="F170" i="35"/>
  <c r="P169" i="35"/>
  <c r="K169" i="35"/>
  <c r="F169" i="35"/>
  <c r="P168" i="35"/>
  <c r="K168" i="35"/>
  <c r="F168" i="35"/>
  <c r="N168" i="35" s="1"/>
  <c r="P167" i="35"/>
  <c r="K167" i="35"/>
  <c r="F167" i="35"/>
  <c r="N167" i="35" s="1"/>
  <c r="P166" i="35"/>
  <c r="K166" i="35"/>
  <c r="F166" i="35"/>
  <c r="P165" i="35"/>
  <c r="K165" i="35"/>
  <c r="F165" i="35"/>
  <c r="P164" i="35"/>
  <c r="K164" i="35"/>
  <c r="F164" i="35"/>
  <c r="P163" i="35"/>
  <c r="K163" i="35"/>
  <c r="F163" i="35"/>
  <c r="N163" i="35" s="1"/>
  <c r="P162" i="35"/>
  <c r="K162" i="35"/>
  <c r="F162" i="35"/>
  <c r="P161" i="35"/>
  <c r="K161" i="35"/>
  <c r="F161" i="35"/>
  <c r="P160" i="35"/>
  <c r="K160" i="35"/>
  <c r="F160" i="35"/>
  <c r="N160" i="35" s="1"/>
  <c r="P159" i="35"/>
  <c r="K159" i="35"/>
  <c r="F159" i="35"/>
  <c r="N159" i="35" s="1"/>
  <c r="P158" i="35"/>
  <c r="K158" i="35"/>
  <c r="F158" i="35"/>
  <c r="P157" i="35"/>
  <c r="K157" i="35"/>
  <c r="N157" i="35" s="1"/>
  <c r="F157" i="35"/>
  <c r="P156" i="35"/>
  <c r="K156" i="35"/>
  <c r="F156" i="35"/>
  <c r="P155" i="35"/>
  <c r="K155" i="35"/>
  <c r="F155" i="35"/>
  <c r="N155" i="35" s="1"/>
  <c r="P154" i="35"/>
  <c r="K154" i="35"/>
  <c r="F154" i="35"/>
  <c r="P153" i="35"/>
  <c r="K153" i="35"/>
  <c r="F153" i="35"/>
  <c r="P152" i="35"/>
  <c r="K152" i="35"/>
  <c r="F152" i="35"/>
  <c r="N152" i="35" s="1"/>
  <c r="P151" i="35"/>
  <c r="K151" i="35"/>
  <c r="F151" i="35"/>
  <c r="N151" i="35" s="1"/>
  <c r="P150" i="35"/>
  <c r="K150" i="35"/>
  <c r="F150" i="35"/>
  <c r="P149" i="35"/>
  <c r="K149" i="35"/>
  <c r="F149" i="35"/>
  <c r="P148" i="35"/>
  <c r="K148" i="35"/>
  <c r="F148" i="35"/>
  <c r="L142" i="35"/>
  <c r="L143" i="35" s="1"/>
  <c r="J142" i="35"/>
  <c r="J143" i="35" s="1"/>
  <c r="I142" i="35"/>
  <c r="I143" i="35" s="1"/>
  <c r="G142" i="35"/>
  <c r="G143" i="35" s="1"/>
  <c r="E142" i="35"/>
  <c r="E143" i="35" s="1"/>
  <c r="D142" i="35"/>
  <c r="D143" i="35" s="1"/>
  <c r="C142" i="35"/>
  <c r="C143" i="35" s="1"/>
  <c r="P141" i="35"/>
  <c r="K141" i="35"/>
  <c r="F141" i="35"/>
  <c r="P140" i="35"/>
  <c r="K140" i="35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P131" i="35"/>
  <c r="K131" i="35"/>
  <c r="F131" i="35"/>
  <c r="N131" i="35" s="1"/>
  <c r="P130" i="35"/>
  <c r="K130" i="35"/>
  <c r="F130" i="35"/>
  <c r="N130" i="35" s="1"/>
  <c r="P129" i="35"/>
  <c r="K129" i="35"/>
  <c r="F129" i="35"/>
  <c r="P128" i="35"/>
  <c r="K128" i="35"/>
  <c r="N128" i="35" s="1"/>
  <c r="F128" i="35"/>
  <c r="P127" i="35"/>
  <c r="K127" i="35"/>
  <c r="F127" i="35"/>
  <c r="P126" i="35"/>
  <c r="K126" i="35"/>
  <c r="F126" i="35"/>
  <c r="N126" i="35" s="1"/>
  <c r="P125" i="35"/>
  <c r="K125" i="35"/>
  <c r="F125" i="35"/>
  <c r="P124" i="35"/>
  <c r="K124" i="35"/>
  <c r="F124" i="35"/>
  <c r="P123" i="35"/>
  <c r="K123" i="35"/>
  <c r="F123" i="35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P117" i="35"/>
  <c r="K117" i="35"/>
  <c r="F117" i="35"/>
  <c r="P116" i="35"/>
  <c r="K116" i="35"/>
  <c r="F116" i="35"/>
  <c r="N116" i="35" s="1"/>
  <c r="P115" i="35"/>
  <c r="K115" i="35"/>
  <c r="F115" i="35"/>
  <c r="P114" i="35"/>
  <c r="N114" i="35"/>
  <c r="K114" i="35"/>
  <c r="F114" i="35"/>
  <c r="P113" i="35"/>
  <c r="K113" i="35"/>
  <c r="K142" i="35" s="1"/>
  <c r="F113" i="35"/>
  <c r="I109" i="35"/>
  <c r="O108" i="35"/>
  <c r="M108" i="35"/>
  <c r="L108" i="35"/>
  <c r="L109" i="35" s="1"/>
  <c r="J108" i="35"/>
  <c r="J109" i="35" s="1"/>
  <c r="I108" i="35"/>
  <c r="G108" i="35"/>
  <c r="G109" i="35" s="1"/>
  <c r="E108" i="35"/>
  <c r="E109" i="35" s="1"/>
  <c r="D108" i="35"/>
  <c r="D109" i="35" s="1"/>
  <c r="P107" i="35"/>
  <c r="K107" i="35"/>
  <c r="C107" i="35"/>
  <c r="F9" i="32" s="1"/>
  <c r="F8" i="32" s="1"/>
  <c r="F13" i="32" s="1"/>
  <c r="F19" i="32" s="1"/>
  <c r="F134" i="32" s="1"/>
  <c r="P106" i="35"/>
  <c r="N106" i="35"/>
  <c r="K106" i="35"/>
  <c r="F106" i="35"/>
  <c r="P105" i="35"/>
  <c r="K105" i="35"/>
  <c r="N105" i="35" s="1"/>
  <c r="F105" i="35"/>
  <c r="P104" i="35"/>
  <c r="N104" i="35"/>
  <c r="K104" i="35"/>
  <c r="F104" i="35"/>
  <c r="P103" i="35"/>
  <c r="K103" i="35"/>
  <c r="N103" i="35" s="1"/>
  <c r="F103" i="35"/>
  <c r="P102" i="35"/>
  <c r="N102" i="35"/>
  <c r="K102" i="35"/>
  <c r="F102" i="35"/>
  <c r="P101" i="35"/>
  <c r="K101" i="35"/>
  <c r="N101" i="35" s="1"/>
  <c r="F101" i="35"/>
  <c r="P100" i="35"/>
  <c r="N100" i="35"/>
  <c r="K100" i="35"/>
  <c r="F100" i="35"/>
  <c r="P99" i="35"/>
  <c r="K99" i="35"/>
  <c r="N99" i="35" s="1"/>
  <c r="F99" i="35"/>
  <c r="P98" i="35"/>
  <c r="N98" i="35"/>
  <c r="K98" i="35"/>
  <c r="F98" i="35"/>
  <c r="P97" i="35"/>
  <c r="K97" i="35"/>
  <c r="N97" i="35" s="1"/>
  <c r="F97" i="35"/>
  <c r="P96" i="35"/>
  <c r="N96" i="35"/>
  <c r="K96" i="35"/>
  <c r="F96" i="35"/>
  <c r="P95" i="35"/>
  <c r="K95" i="35"/>
  <c r="N95" i="35" s="1"/>
  <c r="F95" i="35"/>
  <c r="P94" i="35"/>
  <c r="N94" i="35"/>
  <c r="K94" i="35"/>
  <c r="F94" i="35"/>
  <c r="P93" i="35"/>
  <c r="K93" i="35"/>
  <c r="N93" i="35" s="1"/>
  <c r="F93" i="35"/>
  <c r="P92" i="35"/>
  <c r="N92" i="35"/>
  <c r="K92" i="35"/>
  <c r="F92" i="35"/>
  <c r="P91" i="35"/>
  <c r="K91" i="35"/>
  <c r="N91" i="35" s="1"/>
  <c r="F91" i="35"/>
  <c r="P90" i="35"/>
  <c r="N90" i="35"/>
  <c r="K90" i="35"/>
  <c r="F90" i="35"/>
  <c r="P89" i="35"/>
  <c r="K89" i="35"/>
  <c r="N89" i="35" s="1"/>
  <c r="F89" i="35"/>
  <c r="P88" i="35"/>
  <c r="N88" i="35"/>
  <c r="K88" i="35"/>
  <c r="F88" i="35"/>
  <c r="P87" i="35"/>
  <c r="K87" i="35"/>
  <c r="N87" i="35" s="1"/>
  <c r="F87" i="35"/>
  <c r="P86" i="35"/>
  <c r="N86" i="35"/>
  <c r="K86" i="35"/>
  <c r="F86" i="35"/>
  <c r="P85" i="35"/>
  <c r="K85" i="35"/>
  <c r="N85" i="35" s="1"/>
  <c r="F85" i="35"/>
  <c r="P84" i="35"/>
  <c r="N84" i="35"/>
  <c r="K84" i="35"/>
  <c r="F84" i="35"/>
  <c r="P83" i="35"/>
  <c r="K83" i="35"/>
  <c r="N83" i="35" s="1"/>
  <c r="F83" i="35"/>
  <c r="P82" i="35"/>
  <c r="N82" i="35"/>
  <c r="K82" i="35"/>
  <c r="F82" i="35"/>
  <c r="P81" i="35"/>
  <c r="K81" i="35"/>
  <c r="N81" i="35" s="1"/>
  <c r="F81" i="35"/>
  <c r="P80" i="35"/>
  <c r="N80" i="35"/>
  <c r="K80" i="35"/>
  <c r="F80" i="35"/>
  <c r="P79" i="35"/>
  <c r="K79" i="35"/>
  <c r="N79" i="35" s="1"/>
  <c r="F79" i="35"/>
  <c r="O73" i="35"/>
  <c r="L73" i="35"/>
  <c r="J73" i="35"/>
  <c r="I73" i="35"/>
  <c r="H73" i="35"/>
  <c r="G73" i="35"/>
  <c r="E73" i="35"/>
  <c r="D73" i="35"/>
  <c r="P72" i="35"/>
  <c r="K72" i="35"/>
  <c r="F72" i="35"/>
  <c r="P71" i="35"/>
  <c r="M71" i="35"/>
  <c r="M73" i="35" s="1"/>
  <c r="K71" i="35"/>
  <c r="C71" i="35"/>
  <c r="E9" i="32" s="1"/>
  <c r="P70" i="35"/>
  <c r="K70" i="35"/>
  <c r="F70" i="35"/>
  <c r="N70" i="35" s="1"/>
  <c r="P69" i="35"/>
  <c r="K69" i="35"/>
  <c r="F69" i="35"/>
  <c r="N69" i="35" s="1"/>
  <c r="P68" i="35"/>
  <c r="K68" i="35"/>
  <c r="F68" i="35"/>
  <c r="P67" i="35"/>
  <c r="K67" i="35"/>
  <c r="N67" i="35" s="1"/>
  <c r="F67" i="35"/>
  <c r="P66" i="35"/>
  <c r="K66" i="35"/>
  <c r="F66" i="35"/>
  <c r="N66" i="35" s="1"/>
  <c r="P65" i="35"/>
  <c r="K65" i="35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P61" i="35"/>
  <c r="K61" i="35"/>
  <c r="F61" i="35"/>
  <c r="P60" i="35"/>
  <c r="K60" i="35"/>
  <c r="F60" i="35"/>
  <c r="P59" i="35"/>
  <c r="K59" i="35"/>
  <c r="N59" i="35" s="1"/>
  <c r="F59" i="35"/>
  <c r="P58" i="35"/>
  <c r="K58" i="35"/>
  <c r="F58" i="35"/>
  <c r="N58" i="35" s="1"/>
  <c r="P57" i="35"/>
  <c r="K57" i="35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F53" i="35"/>
  <c r="P52" i="35"/>
  <c r="K52" i="35"/>
  <c r="F52" i="35"/>
  <c r="P51" i="35"/>
  <c r="K51" i="35"/>
  <c r="N51" i="35" s="1"/>
  <c r="F51" i="35"/>
  <c r="P50" i="35"/>
  <c r="K50" i="35"/>
  <c r="F50" i="35"/>
  <c r="N50" i="35" s="1"/>
  <c r="P49" i="35"/>
  <c r="K49" i="35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F45" i="35"/>
  <c r="P44" i="35"/>
  <c r="K44" i="35"/>
  <c r="F44" i="35"/>
  <c r="P43" i="35"/>
  <c r="K43" i="35"/>
  <c r="F43" i="35"/>
  <c r="D39" i="35"/>
  <c r="O38" i="35"/>
  <c r="L38" i="35"/>
  <c r="L39" i="35" s="1"/>
  <c r="J38" i="35"/>
  <c r="J39" i="35" s="1"/>
  <c r="I38" i="35"/>
  <c r="I39" i="35" s="1"/>
  <c r="G38" i="35"/>
  <c r="G39" i="35" s="1"/>
  <c r="E38" i="35"/>
  <c r="E39" i="35" s="1"/>
  <c r="D38" i="35"/>
  <c r="C38" i="35"/>
  <c r="P37" i="35"/>
  <c r="K37" i="35"/>
  <c r="F37" i="35"/>
  <c r="N37" i="35" s="1"/>
  <c r="P36" i="35"/>
  <c r="K36" i="35"/>
  <c r="F36" i="35"/>
  <c r="N36" i="35" s="1"/>
  <c r="P35" i="35"/>
  <c r="K35" i="35"/>
  <c r="F35" i="35"/>
  <c r="N35" i="35" s="1"/>
  <c r="P34" i="35"/>
  <c r="K34" i="35"/>
  <c r="F34" i="35"/>
  <c r="N34" i="35" s="1"/>
  <c r="P33" i="35"/>
  <c r="K33" i="35"/>
  <c r="F33" i="35"/>
  <c r="N33" i="35" s="1"/>
  <c r="P32" i="35"/>
  <c r="K32" i="35"/>
  <c r="F32" i="35"/>
  <c r="N32" i="35" s="1"/>
  <c r="P31" i="35"/>
  <c r="K31" i="35"/>
  <c r="F31" i="35"/>
  <c r="N31" i="35" s="1"/>
  <c r="P30" i="35"/>
  <c r="K30" i="35"/>
  <c r="F30" i="35"/>
  <c r="N30" i="35" s="1"/>
  <c r="P29" i="35"/>
  <c r="K29" i="35"/>
  <c r="F29" i="35"/>
  <c r="N29" i="35" s="1"/>
  <c r="P28" i="35"/>
  <c r="K28" i="35"/>
  <c r="F28" i="35"/>
  <c r="N28" i="35" s="1"/>
  <c r="P27" i="35"/>
  <c r="K27" i="35"/>
  <c r="F27" i="35"/>
  <c r="N27" i="35" s="1"/>
  <c r="P26" i="35"/>
  <c r="K26" i="35"/>
  <c r="F26" i="35"/>
  <c r="N26" i="35" s="1"/>
  <c r="P25" i="35"/>
  <c r="K25" i="35"/>
  <c r="F25" i="35"/>
  <c r="N25" i="35" s="1"/>
  <c r="P24" i="35"/>
  <c r="K24" i="35"/>
  <c r="F24" i="35"/>
  <c r="N24" i="35" s="1"/>
  <c r="P23" i="35"/>
  <c r="K23" i="35"/>
  <c r="F23" i="35"/>
  <c r="N23" i="35" s="1"/>
  <c r="P22" i="35"/>
  <c r="K22" i="35"/>
  <c r="F22" i="35"/>
  <c r="N22" i="35" s="1"/>
  <c r="P21" i="35"/>
  <c r="K21" i="35"/>
  <c r="F21" i="35"/>
  <c r="N21" i="35" s="1"/>
  <c r="P20" i="35"/>
  <c r="K20" i="35"/>
  <c r="F20" i="35"/>
  <c r="N20" i="35" s="1"/>
  <c r="P19" i="35"/>
  <c r="K19" i="35"/>
  <c r="F19" i="35"/>
  <c r="N19" i="35" s="1"/>
  <c r="P18" i="35"/>
  <c r="K18" i="35"/>
  <c r="F18" i="35"/>
  <c r="N18" i="35" s="1"/>
  <c r="P17" i="35"/>
  <c r="K17" i="35"/>
  <c r="F17" i="35"/>
  <c r="N17" i="35" s="1"/>
  <c r="P16" i="35"/>
  <c r="K16" i="35"/>
  <c r="F16" i="35"/>
  <c r="N16" i="35" s="1"/>
  <c r="P15" i="35"/>
  <c r="K15" i="35"/>
  <c r="F15" i="35"/>
  <c r="N15" i="35" s="1"/>
  <c r="P14" i="35"/>
  <c r="K14" i="35"/>
  <c r="F14" i="35"/>
  <c r="N14" i="35" s="1"/>
  <c r="P13" i="35"/>
  <c r="K13" i="35"/>
  <c r="F13" i="35"/>
  <c r="N13" i="35" s="1"/>
  <c r="P12" i="35"/>
  <c r="K12" i="35"/>
  <c r="F12" i="35"/>
  <c r="N12" i="35" s="1"/>
  <c r="P11" i="35"/>
  <c r="K11" i="35"/>
  <c r="F11" i="35"/>
  <c r="N11" i="35" s="1"/>
  <c r="P10" i="35"/>
  <c r="K10" i="35"/>
  <c r="F10" i="35"/>
  <c r="N10" i="35" s="1"/>
  <c r="P9" i="35"/>
  <c r="K9" i="35"/>
  <c r="K38" i="35" s="1"/>
  <c r="F9" i="35"/>
  <c r="N9" i="35" s="1"/>
  <c r="P8" i="35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G28" i="33"/>
  <c r="F28" i="33"/>
  <c r="E28" i="33"/>
  <c r="D28" i="33"/>
  <c r="M27" i="33"/>
  <c r="L27" i="33"/>
  <c r="K27" i="33"/>
  <c r="J27" i="33"/>
  <c r="I27" i="33"/>
  <c r="G27" i="33"/>
  <c r="F27" i="33"/>
  <c r="E27" i="33"/>
  <c r="D27" i="33"/>
  <c r="M26" i="33"/>
  <c r="L26" i="33"/>
  <c r="K26" i="33"/>
  <c r="J26" i="33"/>
  <c r="I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G22" i="33"/>
  <c r="F22" i="33"/>
  <c r="E22" i="33"/>
  <c r="D22" i="33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H11" i="33"/>
  <c r="G11" i="33"/>
  <c r="F11" i="33"/>
  <c r="E11" i="33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G9" i="33"/>
  <c r="G8" i="33" s="1"/>
  <c r="F9" i="33"/>
  <c r="F8" i="33" s="1"/>
  <c r="E9" i="33"/>
  <c r="D9" i="33"/>
  <c r="D8" i="33" s="1"/>
  <c r="O8" i="33"/>
  <c r="O13" i="33" s="1"/>
  <c r="O19" i="33" s="1"/>
  <c r="O134" i="33" s="1"/>
  <c r="O137" i="33" s="1"/>
  <c r="N8" i="33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G31" i="32"/>
  <c r="F31" i="32"/>
  <c r="E31" i="32"/>
  <c r="D31" i="32"/>
  <c r="O30" i="32"/>
  <c r="N30" i="32"/>
  <c r="M30" i="32"/>
  <c r="L30" i="32"/>
  <c r="K30" i="32"/>
  <c r="J30" i="32"/>
  <c r="I30" i="32"/>
  <c r="G30" i="32"/>
  <c r="F30" i="32"/>
  <c r="E30" i="32"/>
  <c r="D30" i="32"/>
  <c r="O29" i="32"/>
  <c r="N29" i="32"/>
  <c r="M29" i="32"/>
  <c r="L29" i="32"/>
  <c r="K29" i="32"/>
  <c r="J29" i="32"/>
  <c r="I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G23" i="32"/>
  <c r="F23" i="32"/>
  <c r="E23" i="32"/>
  <c r="D23" i="32"/>
  <c r="O22" i="32"/>
  <c r="N22" i="32"/>
  <c r="M22" i="32"/>
  <c r="L22" i="32"/>
  <c r="K22" i="32"/>
  <c r="J22" i="32"/>
  <c r="I22" i="32"/>
  <c r="G22" i="32"/>
  <c r="F22" i="32"/>
  <c r="E22" i="32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O9" i="32"/>
  <c r="N9" i="32"/>
  <c r="M9" i="32"/>
  <c r="L9" i="32"/>
  <c r="K9" i="32"/>
  <c r="K8" i="32" s="1"/>
  <c r="K13" i="32" s="1"/>
  <c r="K19" i="32" s="1"/>
  <c r="K134" i="32" s="1"/>
  <c r="J9" i="32"/>
  <c r="I9" i="32"/>
  <c r="H9" i="32"/>
  <c r="G9" i="32"/>
  <c r="D9" i="32"/>
  <c r="C69" i="31"/>
  <c r="C70" i="31" s="1"/>
  <c r="B68" i="31"/>
  <c r="D68" i="31" s="1"/>
  <c r="B67" i="31"/>
  <c r="D67" i="31" s="1"/>
  <c r="B66" i="31"/>
  <c r="D66" i="31" s="1"/>
  <c r="B65" i="31"/>
  <c r="D65" i="31" s="1"/>
  <c r="B63" i="31"/>
  <c r="D63" i="31" s="1"/>
  <c r="B62" i="31"/>
  <c r="D62" i="31" s="1"/>
  <c r="B61" i="31"/>
  <c r="D61" i="31" s="1"/>
  <c r="B60" i="31"/>
  <c r="D60" i="31" s="1"/>
  <c r="B59" i="31"/>
  <c r="D59" i="31" s="1"/>
  <c r="B58" i="31"/>
  <c r="D58" i="31" s="1"/>
  <c r="B57" i="31"/>
  <c r="D57" i="31" s="1"/>
  <c r="B56" i="31"/>
  <c r="D56" i="31" s="1"/>
  <c r="B55" i="31"/>
  <c r="D55" i="31" s="1"/>
  <c r="B54" i="31"/>
  <c r="D54" i="31" s="1"/>
  <c r="B53" i="31"/>
  <c r="D53" i="31" s="1"/>
  <c r="B52" i="31"/>
  <c r="D52" i="31" s="1"/>
  <c r="B51" i="31"/>
  <c r="D51" i="31" s="1"/>
  <c r="B50" i="31"/>
  <c r="D50" i="31" s="1"/>
  <c r="B49" i="31"/>
  <c r="D49" i="31" s="1"/>
  <c r="B48" i="31"/>
  <c r="D48" i="31" s="1"/>
  <c r="B47" i="31"/>
  <c r="D47" i="31" s="1"/>
  <c r="B46" i="31"/>
  <c r="D46" i="31" s="1"/>
  <c r="B45" i="31"/>
  <c r="D45" i="31" s="1"/>
  <c r="B44" i="31"/>
  <c r="D44" i="31" s="1"/>
  <c r="B43" i="31"/>
  <c r="D43" i="31" s="1"/>
  <c r="B42" i="31"/>
  <c r="D42" i="31" s="1"/>
  <c r="B41" i="31"/>
  <c r="D41" i="31" s="1"/>
  <c r="B40" i="31"/>
  <c r="D40" i="31" s="1"/>
  <c r="B39" i="31"/>
  <c r="D39" i="31" s="1"/>
  <c r="B38" i="31"/>
  <c r="D38" i="31" s="1"/>
  <c r="V35" i="31"/>
  <c r="V36" i="31" s="1"/>
  <c r="U35" i="31"/>
  <c r="U36" i="31" s="1"/>
  <c r="T35" i="31"/>
  <c r="T36" i="31" s="1"/>
  <c r="Z36" i="31" s="1"/>
  <c r="S35" i="31"/>
  <c r="S36" i="31" s="1"/>
  <c r="R35" i="31"/>
  <c r="Q35" i="31"/>
  <c r="Q36" i="31" s="1"/>
  <c r="N35" i="31"/>
  <c r="N36" i="31" s="1"/>
  <c r="K35" i="31"/>
  <c r="J35" i="31"/>
  <c r="I35" i="31"/>
  <c r="I36" i="31" s="1"/>
  <c r="H35" i="31"/>
  <c r="H36" i="31" s="1"/>
  <c r="G35" i="31"/>
  <c r="G36" i="31" s="1"/>
  <c r="F35" i="31"/>
  <c r="E35" i="31"/>
  <c r="D35" i="31"/>
  <c r="B35" i="31"/>
  <c r="B36" i="31" s="1"/>
  <c r="X34" i="31"/>
  <c r="W34" i="31"/>
  <c r="X33" i="31"/>
  <c r="W33" i="31"/>
  <c r="X32" i="31"/>
  <c r="W32" i="31"/>
  <c r="X31" i="31"/>
  <c r="W31" i="31"/>
  <c r="X30" i="31"/>
  <c r="W30" i="31"/>
  <c r="X29" i="31"/>
  <c r="W29" i="31"/>
  <c r="X28" i="31"/>
  <c r="W28" i="31"/>
  <c r="X27" i="31"/>
  <c r="W27" i="31"/>
  <c r="X26" i="31"/>
  <c r="W26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X18" i="31"/>
  <c r="W18" i="31"/>
  <c r="X17" i="31"/>
  <c r="W17" i="31"/>
  <c r="X16" i="31"/>
  <c r="W16" i="31"/>
  <c r="X15" i="3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X8" i="31"/>
  <c r="W8" i="31"/>
  <c r="X7" i="31"/>
  <c r="W7" i="31"/>
  <c r="X6" i="31"/>
  <c r="W6" i="31"/>
  <c r="X5" i="31"/>
  <c r="W5" i="31"/>
  <c r="P35" i="31"/>
  <c r="P36" i="31" s="1"/>
  <c r="X4" i="31"/>
  <c r="W4" i="31"/>
  <c r="O35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G30" i="30"/>
  <c r="F30" i="30"/>
  <c r="E30" i="30"/>
  <c r="D30" i="30"/>
  <c r="O29" i="30"/>
  <c r="N29" i="30"/>
  <c r="M29" i="30"/>
  <c r="L29" i="30"/>
  <c r="K29" i="30"/>
  <c r="J29" i="30"/>
  <c r="I29" i="30"/>
  <c r="G29" i="30"/>
  <c r="F29" i="30"/>
  <c r="E29" i="30"/>
  <c r="D29" i="30"/>
  <c r="O28" i="30"/>
  <c r="N28" i="30"/>
  <c r="M28" i="30"/>
  <c r="L28" i="30"/>
  <c r="K28" i="30"/>
  <c r="J28" i="30"/>
  <c r="I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G22" i="30"/>
  <c r="F22" i="30"/>
  <c r="E22" i="30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G9" i="30"/>
  <c r="F9" i="30"/>
  <c r="F8" i="30" s="1"/>
  <c r="F13" i="30" s="1"/>
  <c r="F19" i="30" s="1"/>
  <c r="F134" i="30" s="1"/>
  <c r="E9" i="30"/>
  <c r="E8" i="30" s="1"/>
  <c r="E13" i="30" s="1"/>
  <c r="E19" i="30" s="1"/>
  <c r="E134" i="30" s="1"/>
  <c r="D9" i="30"/>
  <c r="D8" i="30" s="1"/>
  <c r="O133" i="29"/>
  <c r="N133" i="29"/>
  <c r="M133" i="29"/>
  <c r="L133" i="29"/>
  <c r="K133" i="29"/>
  <c r="J133" i="29"/>
  <c r="I133" i="29"/>
  <c r="G133" i="29"/>
  <c r="F133" i="29"/>
  <c r="E133" i="29"/>
  <c r="D133" i="29"/>
  <c r="O132" i="29"/>
  <c r="N132" i="29"/>
  <c r="M132" i="29"/>
  <c r="L132" i="29"/>
  <c r="K132" i="29"/>
  <c r="J132" i="29"/>
  <c r="I132" i="29"/>
  <c r="G132" i="29"/>
  <c r="F132" i="29"/>
  <c r="E132" i="29"/>
  <c r="D132" i="29"/>
  <c r="O131" i="29"/>
  <c r="N131" i="29"/>
  <c r="M131" i="29"/>
  <c r="L131" i="29"/>
  <c r="K131" i="29"/>
  <c r="J131" i="29"/>
  <c r="I131" i="29"/>
  <c r="G131" i="29"/>
  <c r="F131" i="29"/>
  <c r="E131" i="29"/>
  <c r="D131" i="29"/>
  <c r="O130" i="29"/>
  <c r="N130" i="29"/>
  <c r="M130" i="29"/>
  <c r="L130" i="29"/>
  <c r="K130" i="29"/>
  <c r="J130" i="29"/>
  <c r="I130" i="29"/>
  <c r="G130" i="29"/>
  <c r="F130" i="29"/>
  <c r="E130" i="29"/>
  <c r="D130" i="29"/>
  <c r="O129" i="29"/>
  <c r="N129" i="29"/>
  <c r="M129" i="29"/>
  <c r="L129" i="29"/>
  <c r="K129" i="29"/>
  <c r="J129" i="29"/>
  <c r="I129" i="29"/>
  <c r="G129" i="29"/>
  <c r="F129" i="29"/>
  <c r="E129" i="29"/>
  <c r="D129" i="29"/>
  <c r="O128" i="29"/>
  <c r="N128" i="29"/>
  <c r="M128" i="29"/>
  <c r="L128" i="29"/>
  <c r="K128" i="29"/>
  <c r="J128" i="29"/>
  <c r="I128" i="29"/>
  <c r="G128" i="29"/>
  <c r="F128" i="29"/>
  <c r="E128" i="29"/>
  <c r="D128" i="29"/>
  <c r="O127" i="29"/>
  <c r="N127" i="29"/>
  <c r="M127" i="29"/>
  <c r="L127" i="29"/>
  <c r="K127" i="29"/>
  <c r="J127" i="29"/>
  <c r="I127" i="29"/>
  <c r="G127" i="29"/>
  <c r="F127" i="29"/>
  <c r="E127" i="29"/>
  <c r="D127" i="29"/>
  <c r="O126" i="29"/>
  <c r="N126" i="29"/>
  <c r="M126" i="29"/>
  <c r="L126" i="29"/>
  <c r="K126" i="29"/>
  <c r="J126" i="29"/>
  <c r="I126" i="29"/>
  <c r="G126" i="29"/>
  <c r="F126" i="29"/>
  <c r="E126" i="29"/>
  <c r="D126" i="29"/>
  <c r="O125" i="29"/>
  <c r="N125" i="29"/>
  <c r="M125" i="29"/>
  <c r="L125" i="29"/>
  <c r="K125" i="29"/>
  <c r="J125" i="29"/>
  <c r="I125" i="29"/>
  <c r="G125" i="29"/>
  <c r="F125" i="29"/>
  <c r="E125" i="29"/>
  <c r="D125" i="29"/>
  <c r="O124" i="29"/>
  <c r="N124" i="29"/>
  <c r="M124" i="29"/>
  <c r="L124" i="29"/>
  <c r="K124" i="29"/>
  <c r="J124" i="29"/>
  <c r="I124" i="29"/>
  <c r="G124" i="29"/>
  <c r="F124" i="29"/>
  <c r="E124" i="29"/>
  <c r="D124" i="29"/>
  <c r="O123" i="29"/>
  <c r="N123" i="29"/>
  <c r="M123" i="29"/>
  <c r="L123" i="29"/>
  <c r="K123" i="29"/>
  <c r="J123" i="29"/>
  <c r="I123" i="29"/>
  <c r="G123" i="29"/>
  <c r="F123" i="29"/>
  <c r="E123" i="29"/>
  <c r="D123" i="29"/>
  <c r="O122" i="29"/>
  <c r="N122" i="29"/>
  <c r="M122" i="29"/>
  <c r="L122" i="29"/>
  <c r="K122" i="29"/>
  <c r="J122" i="29"/>
  <c r="I122" i="29"/>
  <c r="G122" i="29"/>
  <c r="F122" i="29"/>
  <c r="E122" i="29"/>
  <c r="D122" i="29"/>
  <c r="O121" i="29"/>
  <c r="N121" i="29"/>
  <c r="M121" i="29"/>
  <c r="L121" i="29"/>
  <c r="K121" i="29"/>
  <c r="J121" i="29"/>
  <c r="I121" i="29"/>
  <c r="G121" i="29"/>
  <c r="F121" i="29"/>
  <c r="E121" i="29"/>
  <c r="D121" i="29"/>
  <c r="O120" i="29"/>
  <c r="N120" i="29"/>
  <c r="M120" i="29"/>
  <c r="L120" i="29"/>
  <c r="K120" i="29"/>
  <c r="J120" i="29"/>
  <c r="I120" i="29"/>
  <c r="G120" i="29"/>
  <c r="F120" i="29"/>
  <c r="E120" i="29"/>
  <c r="D120" i="29"/>
  <c r="O119" i="29"/>
  <c r="N119" i="29"/>
  <c r="M119" i="29"/>
  <c r="L119" i="29"/>
  <c r="K119" i="29"/>
  <c r="J119" i="29"/>
  <c r="I119" i="29"/>
  <c r="G119" i="29"/>
  <c r="F119" i="29"/>
  <c r="E119" i="29"/>
  <c r="D119" i="29"/>
  <c r="O118" i="29"/>
  <c r="N118" i="29"/>
  <c r="M118" i="29"/>
  <c r="L118" i="29"/>
  <c r="K118" i="29"/>
  <c r="J118" i="29"/>
  <c r="I118" i="29"/>
  <c r="G118" i="29"/>
  <c r="F118" i="29"/>
  <c r="E118" i="29"/>
  <c r="D118" i="29"/>
  <c r="O117" i="29"/>
  <c r="N117" i="29"/>
  <c r="M117" i="29"/>
  <c r="L117" i="29"/>
  <c r="K117" i="29"/>
  <c r="J117" i="29"/>
  <c r="I117" i="29"/>
  <c r="G117" i="29"/>
  <c r="F117" i="29"/>
  <c r="E117" i="29"/>
  <c r="D117" i="29"/>
  <c r="O116" i="29"/>
  <c r="N116" i="29"/>
  <c r="M116" i="29"/>
  <c r="L116" i="29"/>
  <c r="K116" i="29"/>
  <c r="J116" i="29"/>
  <c r="I116" i="29"/>
  <c r="G116" i="29"/>
  <c r="F116" i="29"/>
  <c r="E116" i="29"/>
  <c r="D116" i="29"/>
  <c r="O115" i="29"/>
  <c r="N115" i="29"/>
  <c r="M115" i="29"/>
  <c r="L115" i="29"/>
  <c r="K115" i="29"/>
  <c r="J115" i="29"/>
  <c r="I115" i="29"/>
  <c r="G115" i="29"/>
  <c r="F115" i="29"/>
  <c r="E115" i="29"/>
  <c r="D115" i="29"/>
  <c r="O114" i="29"/>
  <c r="N114" i="29"/>
  <c r="M114" i="29"/>
  <c r="L114" i="29"/>
  <c r="K114" i="29"/>
  <c r="J114" i="29"/>
  <c r="I114" i="29"/>
  <c r="G114" i="29"/>
  <c r="F114" i="29"/>
  <c r="E114" i="29"/>
  <c r="D114" i="29"/>
  <c r="O113" i="29"/>
  <c r="N113" i="29"/>
  <c r="M113" i="29"/>
  <c r="L113" i="29"/>
  <c r="K113" i="29"/>
  <c r="J113" i="29"/>
  <c r="I113" i="29"/>
  <c r="G113" i="29"/>
  <c r="F113" i="29"/>
  <c r="E113" i="29"/>
  <c r="D113" i="29"/>
  <c r="O112" i="29"/>
  <c r="N112" i="29"/>
  <c r="M112" i="29"/>
  <c r="L112" i="29"/>
  <c r="K112" i="29"/>
  <c r="J112" i="29"/>
  <c r="I112" i="29"/>
  <c r="G112" i="29"/>
  <c r="F112" i="29"/>
  <c r="E112" i="29"/>
  <c r="D112" i="29"/>
  <c r="O111" i="29"/>
  <c r="N111" i="29"/>
  <c r="M111" i="29"/>
  <c r="L111" i="29"/>
  <c r="K111" i="29"/>
  <c r="J111" i="29"/>
  <c r="I111" i="29"/>
  <c r="G111" i="29"/>
  <c r="F111" i="29"/>
  <c r="E111" i="29"/>
  <c r="D111" i="29"/>
  <c r="O110" i="29"/>
  <c r="N110" i="29"/>
  <c r="M110" i="29"/>
  <c r="L110" i="29"/>
  <c r="K110" i="29"/>
  <c r="J110" i="29"/>
  <c r="I110" i="29"/>
  <c r="G110" i="29"/>
  <c r="F110" i="29"/>
  <c r="E110" i="29"/>
  <c r="D110" i="29"/>
  <c r="O109" i="29"/>
  <c r="N109" i="29"/>
  <c r="M109" i="29"/>
  <c r="L109" i="29"/>
  <c r="K109" i="29"/>
  <c r="J109" i="29"/>
  <c r="I109" i="29"/>
  <c r="G109" i="29"/>
  <c r="F109" i="29"/>
  <c r="E109" i="29"/>
  <c r="D109" i="29"/>
  <c r="O108" i="29"/>
  <c r="N108" i="29"/>
  <c r="M108" i="29"/>
  <c r="L108" i="29"/>
  <c r="K108" i="29"/>
  <c r="J108" i="29"/>
  <c r="I108" i="29"/>
  <c r="G108" i="29"/>
  <c r="F108" i="29"/>
  <c r="E108" i="29"/>
  <c r="D108" i="29"/>
  <c r="O107" i="29"/>
  <c r="N107" i="29"/>
  <c r="M107" i="29"/>
  <c r="L107" i="29"/>
  <c r="K107" i="29"/>
  <c r="J107" i="29"/>
  <c r="I107" i="29"/>
  <c r="G107" i="29"/>
  <c r="F107" i="29"/>
  <c r="E107" i="29"/>
  <c r="D107" i="29"/>
  <c r="O106" i="29"/>
  <c r="N106" i="29"/>
  <c r="M106" i="29"/>
  <c r="L106" i="29"/>
  <c r="K106" i="29"/>
  <c r="J106" i="29"/>
  <c r="I106" i="29"/>
  <c r="G106" i="29"/>
  <c r="F106" i="29"/>
  <c r="E106" i="29"/>
  <c r="D106" i="29"/>
  <c r="O105" i="29"/>
  <c r="N105" i="29"/>
  <c r="M105" i="29"/>
  <c r="L105" i="29"/>
  <c r="K105" i="29"/>
  <c r="J105" i="29"/>
  <c r="I105" i="29"/>
  <c r="G105" i="29"/>
  <c r="F105" i="29"/>
  <c r="E105" i="29"/>
  <c r="D105" i="29"/>
  <c r="O104" i="29"/>
  <c r="N104" i="29"/>
  <c r="M104" i="29"/>
  <c r="L104" i="29"/>
  <c r="K104" i="29"/>
  <c r="J104" i="29"/>
  <c r="I104" i="29"/>
  <c r="G104" i="29"/>
  <c r="F104" i="29"/>
  <c r="E104" i="29"/>
  <c r="D104" i="29"/>
  <c r="O103" i="29"/>
  <c r="N103" i="29"/>
  <c r="M103" i="29"/>
  <c r="L103" i="29"/>
  <c r="K103" i="29"/>
  <c r="J103" i="29"/>
  <c r="I103" i="29"/>
  <c r="G103" i="29"/>
  <c r="F103" i="29"/>
  <c r="E103" i="29"/>
  <c r="D103" i="29"/>
  <c r="O102" i="29"/>
  <c r="N102" i="29"/>
  <c r="M102" i="29"/>
  <c r="L102" i="29"/>
  <c r="K102" i="29"/>
  <c r="J102" i="29"/>
  <c r="I102" i="29"/>
  <c r="G102" i="29"/>
  <c r="F102" i="29"/>
  <c r="E102" i="29"/>
  <c r="D102" i="29"/>
  <c r="O101" i="29"/>
  <c r="N101" i="29"/>
  <c r="M101" i="29"/>
  <c r="L101" i="29"/>
  <c r="K101" i="29"/>
  <c r="J101" i="29"/>
  <c r="I101" i="29"/>
  <c r="G101" i="29"/>
  <c r="F101" i="29"/>
  <c r="E101" i="29"/>
  <c r="D101" i="29"/>
  <c r="O100" i="29"/>
  <c r="N100" i="29"/>
  <c r="M100" i="29"/>
  <c r="L100" i="29"/>
  <c r="K100" i="29"/>
  <c r="J100" i="29"/>
  <c r="I100" i="29"/>
  <c r="G100" i="29"/>
  <c r="F100" i="29"/>
  <c r="E100" i="29"/>
  <c r="D100" i="29"/>
  <c r="O99" i="29"/>
  <c r="N99" i="29"/>
  <c r="M99" i="29"/>
  <c r="L99" i="29"/>
  <c r="K99" i="29"/>
  <c r="J99" i="29"/>
  <c r="I99" i="29"/>
  <c r="G99" i="29"/>
  <c r="F99" i="29"/>
  <c r="E99" i="29"/>
  <c r="D99" i="29"/>
  <c r="O98" i="29"/>
  <c r="N98" i="29"/>
  <c r="M98" i="29"/>
  <c r="L98" i="29"/>
  <c r="K98" i="29"/>
  <c r="J98" i="29"/>
  <c r="I98" i="29"/>
  <c r="G98" i="29"/>
  <c r="F98" i="29"/>
  <c r="E98" i="29"/>
  <c r="D98" i="29"/>
  <c r="O97" i="29"/>
  <c r="N97" i="29"/>
  <c r="M97" i="29"/>
  <c r="L97" i="29"/>
  <c r="K97" i="29"/>
  <c r="J97" i="29"/>
  <c r="I97" i="29"/>
  <c r="G97" i="29"/>
  <c r="F97" i="29"/>
  <c r="E97" i="29"/>
  <c r="D97" i="29"/>
  <c r="O96" i="29"/>
  <c r="N96" i="29"/>
  <c r="M96" i="29"/>
  <c r="L96" i="29"/>
  <c r="K96" i="29"/>
  <c r="J96" i="29"/>
  <c r="I96" i="29"/>
  <c r="G96" i="29"/>
  <c r="F96" i="29"/>
  <c r="E96" i="29"/>
  <c r="D96" i="29"/>
  <c r="O95" i="29"/>
  <c r="N95" i="29"/>
  <c r="M95" i="29"/>
  <c r="L95" i="29"/>
  <c r="K95" i="29"/>
  <c r="J95" i="29"/>
  <c r="I95" i="29"/>
  <c r="G95" i="29"/>
  <c r="F95" i="29"/>
  <c r="E95" i="29"/>
  <c r="D95" i="29"/>
  <c r="O94" i="29"/>
  <c r="N94" i="29"/>
  <c r="M94" i="29"/>
  <c r="L94" i="29"/>
  <c r="K94" i="29"/>
  <c r="J94" i="29"/>
  <c r="I94" i="29"/>
  <c r="G94" i="29"/>
  <c r="F94" i="29"/>
  <c r="E94" i="29"/>
  <c r="D94" i="29"/>
  <c r="O93" i="29"/>
  <c r="N93" i="29"/>
  <c r="M93" i="29"/>
  <c r="L93" i="29"/>
  <c r="K93" i="29"/>
  <c r="J93" i="29"/>
  <c r="I93" i="29"/>
  <c r="G93" i="29"/>
  <c r="F93" i="29"/>
  <c r="E93" i="29"/>
  <c r="D93" i="29"/>
  <c r="O92" i="29"/>
  <c r="N92" i="29"/>
  <c r="M92" i="29"/>
  <c r="L92" i="29"/>
  <c r="K92" i="29"/>
  <c r="J92" i="29"/>
  <c r="I92" i="29"/>
  <c r="G92" i="29"/>
  <c r="F92" i="29"/>
  <c r="E92" i="29"/>
  <c r="D92" i="29"/>
  <c r="O91" i="29"/>
  <c r="N91" i="29"/>
  <c r="M91" i="29"/>
  <c r="L91" i="29"/>
  <c r="K91" i="29"/>
  <c r="J91" i="29"/>
  <c r="I91" i="29"/>
  <c r="G91" i="29"/>
  <c r="F91" i="29"/>
  <c r="E91" i="29"/>
  <c r="D91" i="29"/>
  <c r="O90" i="29"/>
  <c r="N90" i="29"/>
  <c r="M90" i="29"/>
  <c r="L90" i="29"/>
  <c r="K90" i="29"/>
  <c r="J90" i="29"/>
  <c r="I90" i="29"/>
  <c r="G90" i="29"/>
  <c r="F90" i="29"/>
  <c r="E90" i="29"/>
  <c r="D90" i="29"/>
  <c r="O89" i="29"/>
  <c r="N89" i="29"/>
  <c r="M89" i="29"/>
  <c r="L89" i="29"/>
  <c r="K89" i="29"/>
  <c r="J89" i="29"/>
  <c r="I89" i="29"/>
  <c r="G89" i="29"/>
  <c r="F89" i="29"/>
  <c r="E89" i="29"/>
  <c r="D89" i="29"/>
  <c r="O88" i="29"/>
  <c r="N88" i="29"/>
  <c r="M88" i="29"/>
  <c r="L88" i="29"/>
  <c r="K88" i="29"/>
  <c r="J88" i="29"/>
  <c r="I88" i="29"/>
  <c r="G88" i="29"/>
  <c r="F88" i="29"/>
  <c r="E88" i="29"/>
  <c r="D88" i="29"/>
  <c r="O87" i="29"/>
  <c r="N87" i="29"/>
  <c r="M87" i="29"/>
  <c r="L87" i="29"/>
  <c r="K87" i="29"/>
  <c r="J87" i="29"/>
  <c r="I87" i="29"/>
  <c r="G87" i="29"/>
  <c r="F87" i="29"/>
  <c r="E87" i="29"/>
  <c r="D87" i="29"/>
  <c r="O86" i="29"/>
  <c r="N86" i="29"/>
  <c r="M86" i="29"/>
  <c r="L86" i="29"/>
  <c r="K86" i="29"/>
  <c r="J86" i="29"/>
  <c r="I86" i="29"/>
  <c r="G86" i="29"/>
  <c r="F86" i="29"/>
  <c r="E86" i="29"/>
  <c r="D86" i="29"/>
  <c r="O85" i="29"/>
  <c r="N85" i="29"/>
  <c r="M85" i="29"/>
  <c r="L85" i="29"/>
  <c r="K85" i="29"/>
  <c r="J85" i="29"/>
  <c r="I85" i="29"/>
  <c r="G85" i="29"/>
  <c r="F85" i="29"/>
  <c r="E85" i="29"/>
  <c r="D85" i="29"/>
  <c r="O84" i="29"/>
  <c r="N84" i="29"/>
  <c r="M84" i="29"/>
  <c r="L84" i="29"/>
  <c r="K84" i="29"/>
  <c r="J84" i="29"/>
  <c r="I84" i="29"/>
  <c r="G84" i="29"/>
  <c r="F84" i="29"/>
  <c r="E84" i="29"/>
  <c r="D84" i="29"/>
  <c r="O83" i="29"/>
  <c r="N83" i="29"/>
  <c r="M83" i="29"/>
  <c r="L83" i="29"/>
  <c r="K83" i="29"/>
  <c r="J83" i="29"/>
  <c r="I83" i="29"/>
  <c r="G83" i="29"/>
  <c r="F83" i="29"/>
  <c r="E83" i="29"/>
  <c r="D83" i="29"/>
  <c r="O82" i="29"/>
  <c r="N82" i="29"/>
  <c r="M82" i="29"/>
  <c r="L82" i="29"/>
  <c r="K82" i="29"/>
  <c r="J82" i="29"/>
  <c r="I82" i="29"/>
  <c r="G82" i="29"/>
  <c r="F82" i="29"/>
  <c r="E82" i="29"/>
  <c r="D82" i="29"/>
  <c r="O81" i="29"/>
  <c r="N81" i="29"/>
  <c r="M81" i="29"/>
  <c r="L81" i="29"/>
  <c r="K81" i="29"/>
  <c r="J81" i="29"/>
  <c r="I81" i="29"/>
  <c r="G81" i="29"/>
  <c r="F81" i="29"/>
  <c r="E81" i="29"/>
  <c r="D81" i="29"/>
  <c r="O80" i="29"/>
  <c r="N80" i="29"/>
  <c r="M80" i="29"/>
  <c r="L80" i="29"/>
  <c r="K80" i="29"/>
  <c r="J80" i="29"/>
  <c r="I80" i="29"/>
  <c r="G80" i="29"/>
  <c r="F80" i="29"/>
  <c r="E80" i="29"/>
  <c r="D80" i="29"/>
  <c r="O79" i="29"/>
  <c r="N79" i="29"/>
  <c r="M79" i="29"/>
  <c r="L79" i="29"/>
  <c r="K79" i="29"/>
  <c r="J79" i="29"/>
  <c r="I79" i="29"/>
  <c r="G79" i="29"/>
  <c r="F79" i="29"/>
  <c r="E79" i="29"/>
  <c r="D79" i="29"/>
  <c r="O78" i="29"/>
  <c r="N78" i="29"/>
  <c r="M78" i="29"/>
  <c r="L78" i="29"/>
  <c r="K78" i="29"/>
  <c r="J78" i="29"/>
  <c r="I78" i="29"/>
  <c r="G78" i="29"/>
  <c r="F78" i="29"/>
  <c r="E78" i="29"/>
  <c r="D78" i="29"/>
  <c r="O77" i="29"/>
  <c r="N77" i="29"/>
  <c r="M77" i="29"/>
  <c r="L77" i="29"/>
  <c r="K77" i="29"/>
  <c r="J77" i="29"/>
  <c r="I77" i="29"/>
  <c r="G77" i="29"/>
  <c r="F77" i="29"/>
  <c r="E77" i="29"/>
  <c r="D77" i="29"/>
  <c r="O76" i="29"/>
  <c r="N76" i="29"/>
  <c r="M76" i="29"/>
  <c r="L76" i="29"/>
  <c r="K76" i="29"/>
  <c r="J76" i="29"/>
  <c r="I76" i="29"/>
  <c r="G76" i="29"/>
  <c r="F76" i="29"/>
  <c r="E76" i="29"/>
  <c r="D76" i="29"/>
  <c r="O75" i="29"/>
  <c r="N75" i="29"/>
  <c r="M75" i="29"/>
  <c r="L75" i="29"/>
  <c r="K75" i="29"/>
  <c r="J75" i="29"/>
  <c r="I75" i="29"/>
  <c r="G75" i="29"/>
  <c r="F75" i="29"/>
  <c r="E75" i="29"/>
  <c r="D75" i="29"/>
  <c r="O74" i="29"/>
  <c r="N74" i="29"/>
  <c r="M74" i="29"/>
  <c r="L74" i="29"/>
  <c r="K74" i="29"/>
  <c r="J74" i="29"/>
  <c r="I74" i="29"/>
  <c r="G74" i="29"/>
  <c r="F74" i="29"/>
  <c r="E74" i="29"/>
  <c r="D74" i="29"/>
  <c r="O73" i="29"/>
  <c r="N73" i="29"/>
  <c r="M73" i="29"/>
  <c r="L73" i="29"/>
  <c r="K73" i="29"/>
  <c r="J73" i="29"/>
  <c r="I73" i="29"/>
  <c r="G73" i="29"/>
  <c r="F73" i="29"/>
  <c r="E73" i="29"/>
  <c r="D73" i="29"/>
  <c r="O72" i="29"/>
  <c r="N72" i="29"/>
  <c r="M72" i="29"/>
  <c r="L72" i="29"/>
  <c r="K72" i="29"/>
  <c r="J72" i="29"/>
  <c r="I72" i="29"/>
  <c r="G72" i="29"/>
  <c r="F72" i="29"/>
  <c r="E72" i="29"/>
  <c r="D72" i="29"/>
  <c r="O71" i="29"/>
  <c r="N71" i="29"/>
  <c r="M71" i="29"/>
  <c r="L71" i="29"/>
  <c r="K71" i="29"/>
  <c r="J71" i="29"/>
  <c r="I71" i="29"/>
  <c r="G71" i="29"/>
  <c r="F71" i="29"/>
  <c r="E71" i="29"/>
  <c r="D71" i="29"/>
  <c r="O70" i="29"/>
  <c r="N70" i="29"/>
  <c r="M70" i="29"/>
  <c r="L70" i="29"/>
  <c r="K70" i="29"/>
  <c r="J70" i="29"/>
  <c r="I70" i="29"/>
  <c r="G70" i="29"/>
  <c r="F70" i="29"/>
  <c r="E70" i="29"/>
  <c r="D70" i="29"/>
  <c r="O69" i="29"/>
  <c r="N69" i="29"/>
  <c r="M69" i="29"/>
  <c r="L69" i="29"/>
  <c r="K69" i="29"/>
  <c r="J69" i="29"/>
  <c r="I69" i="29"/>
  <c r="G69" i="29"/>
  <c r="F69" i="29"/>
  <c r="E69" i="29"/>
  <c r="D69" i="29"/>
  <c r="O68" i="29"/>
  <c r="N68" i="29"/>
  <c r="M68" i="29"/>
  <c r="L68" i="29"/>
  <c r="K68" i="29"/>
  <c r="J68" i="29"/>
  <c r="I68" i="29"/>
  <c r="G68" i="29"/>
  <c r="F68" i="29"/>
  <c r="E68" i="29"/>
  <c r="D68" i="29"/>
  <c r="O67" i="29"/>
  <c r="N67" i="29"/>
  <c r="M67" i="29"/>
  <c r="L67" i="29"/>
  <c r="K67" i="29"/>
  <c r="J67" i="29"/>
  <c r="I67" i="29"/>
  <c r="G67" i="29"/>
  <c r="F67" i="29"/>
  <c r="E67" i="29"/>
  <c r="D67" i="29"/>
  <c r="O66" i="29"/>
  <c r="N66" i="29"/>
  <c r="M66" i="29"/>
  <c r="L66" i="29"/>
  <c r="K66" i="29"/>
  <c r="J66" i="29"/>
  <c r="I66" i="29"/>
  <c r="G66" i="29"/>
  <c r="F66" i="29"/>
  <c r="E66" i="29"/>
  <c r="D66" i="29"/>
  <c r="O65" i="29"/>
  <c r="N65" i="29"/>
  <c r="M65" i="29"/>
  <c r="L65" i="29"/>
  <c r="K65" i="29"/>
  <c r="J65" i="29"/>
  <c r="I65" i="29"/>
  <c r="G65" i="29"/>
  <c r="F65" i="29"/>
  <c r="E65" i="29"/>
  <c r="D65" i="29"/>
  <c r="O64" i="29"/>
  <c r="N64" i="29"/>
  <c r="M64" i="29"/>
  <c r="L64" i="29"/>
  <c r="K64" i="29"/>
  <c r="J64" i="29"/>
  <c r="I64" i="29"/>
  <c r="G64" i="29"/>
  <c r="F64" i="29"/>
  <c r="E64" i="29"/>
  <c r="D64" i="29"/>
  <c r="O63" i="29"/>
  <c r="N63" i="29"/>
  <c r="M63" i="29"/>
  <c r="L63" i="29"/>
  <c r="K63" i="29"/>
  <c r="J63" i="29"/>
  <c r="I63" i="29"/>
  <c r="G63" i="29"/>
  <c r="F63" i="29"/>
  <c r="E63" i="29"/>
  <c r="D63" i="29"/>
  <c r="O62" i="29"/>
  <c r="N62" i="29"/>
  <c r="M62" i="29"/>
  <c r="L62" i="29"/>
  <c r="K62" i="29"/>
  <c r="J62" i="29"/>
  <c r="I62" i="29"/>
  <c r="G62" i="29"/>
  <c r="F62" i="29"/>
  <c r="E62" i="29"/>
  <c r="D62" i="29"/>
  <c r="O61" i="29"/>
  <c r="N61" i="29"/>
  <c r="M61" i="29"/>
  <c r="L61" i="29"/>
  <c r="K61" i="29"/>
  <c r="J61" i="29"/>
  <c r="I61" i="29"/>
  <c r="G61" i="29"/>
  <c r="F61" i="29"/>
  <c r="E61" i="29"/>
  <c r="D61" i="29"/>
  <c r="O60" i="29"/>
  <c r="N60" i="29"/>
  <c r="M60" i="29"/>
  <c r="L60" i="29"/>
  <c r="K60" i="29"/>
  <c r="J60" i="29"/>
  <c r="I60" i="29"/>
  <c r="G60" i="29"/>
  <c r="F60" i="29"/>
  <c r="E60" i="29"/>
  <c r="D60" i="29"/>
  <c r="O59" i="29"/>
  <c r="N59" i="29"/>
  <c r="M59" i="29"/>
  <c r="L59" i="29"/>
  <c r="K59" i="29"/>
  <c r="J59" i="29"/>
  <c r="I59" i="29"/>
  <c r="G59" i="29"/>
  <c r="F59" i="29"/>
  <c r="E59" i="29"/>
  <c r="D59" i="29"/>
  <c r="O58" i="29"/>
  <c r="N58" i="29"/>
  <c r="M58" i="29"/>
  <c r="L58" i="29"/>
  <c r="K58" i="29"/>
  <c r="J58" i="29"/>
  <c r="I58" i="29"/>
  <c r="G58" i="29"/>
  <c r="F58" i="29"/>
  <c r="E58" i="29"/>
  <c r="D58" i="29"/>
  <c r="O57" i="29"/>
  <c r="N57" i="29"/>
  <c r="M57" i="29"/>
  <c r="L57" i="29"/>
  <c r="K57" i="29"/>
  <c r="J57" i="29"/>
  <c r="I57" i="29"/>
  <c r="G57" i="29"/>
  <c r="F57" i="29"/>
  <c r="E57" i="29"/>
  <c r="D57" i="29"/>
  <c r="O56" i="29"/>
  <c r="N56" i="29"/>
  <c r="M56" i="29"/>
  <c r="L56" i="29"/>
  <c r="K56" i="29"/>
  <c r="J56" i="29"/>
  <c r="I56" i="29"/>
  <c r="G56" i="29"/>
  <c r="F56" i="29"/>
  <c r="E56" i="29"/>
  <c r="D56" i="29"/>
  <c r="O55" i="29"/>
  <c r="N55" i="29"/>
  <c r="M55" i="29"/>
  <c r="L55" i="29"/>
  <c r="K55" i="29"/>
  <c r="J55" i="29"/>
  <c r="I55" i="29"/>
  <c r="G55" i="29"/>
  <c r="F55" i="29"/>
  <c r="E55" i="29"/>
  <c r="D55" i="29"/>
  <c r="O54" i="29"/>
  <c r="N54" i="29"/>
  <c r="M54" i="29"/>
  <c r="L54" i="29"/>
  <c r="K54" i="29"/>
  <c r="J54" i="29"/>
  <c r="I54" i="29"/>
  <c r="G54" i="29"/>
  <c r="F54" i="29"/>
  <c r="E54" i="29"/>
  <c r="D54" i="29"/>
  <c r="O53" i="29"/>
  <c r="N53" i="29"/>
  <c r="M53" i="29"/>
  <c r="L53" i="29"/>
  <c r="K53" i="29"/>
  <c r="J53" i="29"/>
  <c r="I53" i="29"/>
  <c r="G53" i="29"/>
  <c r="F53" i="29"/>
  <c r="E53" i="29"/>
  <c r="D53" i="29"/>
  <c r="O52" i="29"/>
  <c r="N52" i="29"/>
  <c r="M52" i="29"/>
  <c r="L52" i="29"/>
  <c r="K52" i="29"/>
  <c r="J52" i="29"/>
  <c r="I52" i="29"/>
  <c r="G52" i="29"/>
  <c r="F52" i="29"/>
  <c r="E52" i="29"/>
  <c r="D52" i="29"/>
  <c r="O51" i="29"/>
  <c r="N51" i="29"/>
  <c r="M51" i="29"/>
  <c r="L51" i="29"/>
  <c r="K51" i="29"/>
  <c r="J51" i="29"/>
  <c r="I51" i="29"/>
  <c r="G51" i="29"/>
  <c r="F51" i="29"/>
  <c r="E51" i="29"/>
  <c r="D51" i="29"/>
  <c r="O50" i="29"/>
  <c r="N50" i="29"/>
  <c r="M50" i="29"/>
  <c r="L50" i="29"/>
  <c r="K50" i="29"/>
  <c r="J50" i="29"/>
  <c r="I50" i="29"/>
  <c r="G50" i="29"/>
  <c r="F50" i="29"/>
  <c r="E50" i="29"/>
  <c r="D50" i="29"/>
  <c r="O49" i="29"/>
  <c r="N49" i="29"/>
  <c r="M49" i="29"/>
  <c r="L49" i="29"/>
  <c r="K49" i="29"/>
  <c r="J49" i="29"/>
  <c r="I49" i="29"/>
  <c r="G49" i="29"/>
  <c r="F49" i="29"/>
  <c r="E49" i="29"/>
  <c r="D49" i="29"/>
  <c r="O48" i="29"/>
  <c r="N48" i="29"/>
  <c r="M48" i="29"/>
  <c r="L48" i="29"/>
  <c r="K48" i="29"/>
  <c r="J48" i="29"/>
  <c r="I48" i="29"/>
  <c r="G48" i="29"/>
  <c r="F48" i="29"/>
  <c r="E48" i="29"/>
  <c r="D48" i="29"/>
  <c r="O47" i="29"/>
  <c r="N47" i="29"/>
  <c r="M47" i="29"/>
  <c r="L47" i="29"/>
  <c r="K47" i="29"/>
  <c r="J47" i="29"/>
  <c r="I47" i="29"/>
  <c r="G47" i="29"/>
  <c r="F47" i="29"/>
  <c r="E47" i="29"/>
  <c r="D47" i="29"/>
  <c r="O46" i="29"/>
  <c r="N46" i="29"/>
  <c r="M46" i="29"/>
  <c r="L46" i="29"/>
  <c r="K46" i="29"/>
  <c r="J46" i="29"/>
  <c r="I46" i="29"/>
  <c r="G46" i="29"/>
  <c r="F46" i="29"/>
  <c r="E46" i="29"/>
  <c r="D46" i="29"/>
  <c r="O45" i="29"/>
  <c r="N45" i="29"/>
  <c r="M45" i="29"/>
  <c r="L45" i="29"/>
  <c r="K45" i="29"/>
  <c r="J45" i="29"/>
  <c r="I45" i="29"/>
  <c r="G45" i="29"/>
  <c r="F45" i="29"/>
  <c r="E45" i="29"/>
  <c r="D45" i="29"/>
  <c r="O44" i="29"/>
  <c r="N44" i="29"/>
  <c r="M44" i="29"/>
  <c r="L44" i="29"/>
  <c r="K44" i="29"/>
  <c r="J44" i="29"/>
  <c r="I44" i="29"/>
  <c r="G44" i="29"/>
  <c r="F44" i="29"/>
  <c r="E44" i="29"/>
  <c r="D44" i="29"/>
  <c r="O43" i="29"/>
  <c r="N43" i="29"/>
  <c r="M43" i="29"/>
  <c r="L43" i="29"/>
  <c r="K43" i="29"/>
  <c r="J43" i="29"/>
  <c r="I43" i="29"/>
  <c r="G43" i="29"/>
  <c r="F43" i="29"/>
  <c r="E43" i="29"/>
  <c r="D43" i="29"/>
  <c r="O42" i="29"/>
  <c r="N42" i="29"/>
  <c r="M42" i="29"/>
  <c r="L42" i="29"/>
  <c r="K42" i="29"/>
  <c r="J42" i="29"/>
  <c r="I42" i="29"/>
  <c r="G42" i="29"/>
  <c r="F42" i="29"/>
  <c r="E42" i="29"/>
  <c r="D42" i="29"/>
  <c r="O41" i="29"/>
  <c r="N41" i="29"/>
  <c r="M41" i="29"/>
  <c r="L41" i="29"/>
  <c r="K41" i="29"/>
  <c r="J41" i="29"/>
  <c r="I41" i="29"/>
  <c r="G41" i="29"/>
  <c r="F41" i="29"/>
  <c r="E41" i="29"/>
  <c r="D41" i="29"/>
  <c r="O40" i="29"/>
  <c r="N40" i="29"/>
  <c r="M40" i="29"/>
  <c r="L40" i="29"/>
  <c r="K40" i="29"/>
  <c r="J40" i="29"/>
  <c r="I40" i="29"/>
  <c r="G40" i="29"/>
  <c r="F40" i="29"/>
  <c r="E40" i="29"/>
  <c r="D40" i="29"/>
  <c r="O39" i="29"/>
  <c r="N39" i="29"/>
  <c r="M39" i="29"/>
  <c r="L39" i="29"/>
  <c r="K39" i="29"/>
  <c r="J39" i="29"/>
  <c r="I39" i="29"/>
  <c r="G39" i="29"/>
  <c r="F39" i="29"/>
  <c r="E39" i="29"/>
  <c r="D39" i="29"/>
  <c r="O38" i="29"/>
  <c r="N38" i="29"/>
  <c r="M38" i="29"/>
  <c r="L38" i="29"/>
  <c r="K38" i="29"/>
  <c r="J38" i="29"/>
  <c r="I38" i="29"/>
  <c r="G38" i="29"/>
  <c r="F38" i="29"/>
  <c r="E38" i="29"/>
  <c r="D38" i="29"/>
  <c r="O37" i="29"/>
  <c r="N37" i="29"/>
  <c r="M37" i="29"/>
  <c r="L37" i="29"/>
  <c r="K37" i="29"/>
  <c r="J37" i="29"/>
  <c r="I37" i="29"/>
  <c r="G37" i="29"/>
  <c r="F37" i="29"/>
  <c r="E37" i="29"/>
  <c r="D37" i="29"/>
  <c r="O36" i="29"/>
  <c r="N36" i="29"/>
  <c r="M36" i="29"/>
  <c r="L36" i="29"/>
  <c r="K36" i="29"/>
  <c r="J36" i="29"/>
  <c r="I36" i="29"/>
  <c r="G36" i="29"/>
  <c r="F36" i="29"/>
  <c r="E36" i="29"/>
  <c r="D36" i="29"/>
  <c r="O35" i="29"/>
  <c r="N35" i="29"/>
  <c r="M35" i="29"/>
  <c r="L35" i="29"/>
  <c r="K35" i="29"/>
  <c r="J35" i="29"/>
  <c r="I35" i="29"/>
  <c r="G35" i="29"/>
  <c r="F35" i="29"/>
  <c r="E35" i="29"/>
  <c r="D35" i="29"/>
  <c r="O34" i="29"/>
  <c r="N34" i="29"/>
  <c r="M34" i="29"/>
  <c r="L34" i="29"/>
  <c r="K34" i="29"/>
  <c r="J34" i="29"/>
  <c r="I34" i="29"/>
  <c r="G34" i="29"/>
  <c r="F34" i="29"/>
  <c r="E34" i="29"/>
  <c r="D34" i="29"/>
  <c r="O33" i="29"/>
  <c r="N33" i="29"/>
  <c r="M33" i="29"/>
  <c r="L33" i="29"/>
  <c r="K33" i="29"/>
  <c r="J33" i="29"/>
  <c r="I33" i="29"/>
  <c r="G33" i="29"/>
  <c r="F33" i="29"/>
  <c r="E33" i="29"/>
  <c r="D33" i="29"/>
  <c r="O32" i="29"/>
  <c r="N32" i="29"/>
  <c r="M32" i="29"/>
  <c r="L32" i="29"/>
  <c r="K32" i="29"/>
  <c r="J32" i="29"/>
  <c r="I32" i="29"/>
  <c r="G32" i="29"/>
  <c r="F32" i="29"/>
  <c r="E32" i="29"/>
  <c r="D32" i="29"/>
  <c r="O31" i="29"/>
  <c r="N31" i="29"/>
  <c r="M31" i="29"/>
  <c r="L31" i="29"/>
  <c r="K31" i="29"/>
  <c r="J31" i="29"/>
  <c r="I31" i="29"/>
  <c r="G31" i="29"/>
  <c r="F31" i="29"/>
  <c r="E31" i="29"/>
  <c r="D31" i="29"/>
  <c r="O30" i="29"/>
  <c r="N30" i="29"/>
  <c r="M30" i="29"/>
  <c r="L30" i="29"/>
  <c r="K30" i="29"/>
  <c r="J30" i="29"/>
  <c r="I30" i="29"/>
  <c r="G30" i="29"/>
  <c r="F30" i="29"/>
  <c r="E30" i="29"/>
  <c r="D30" i="29"/>
  <c r="O29" i="29"/>
  <c r="N29" i="29"/>
  <c r="M29" i="29"/>
  <c r="L29" i="29"/>
  <c r="K29" i="29"/>
  <c r="J29" i="29"/>
  <c r="I29" i="29"/>
  <c r="G29" i="29"/>
  <c r="F29" i="29"/>
  <c r="E29" i="29"/>
  <c r="D29" i="29"/>
  <c r="O28" i="29"/>
  <c r="N28" i="29"/>
  <c r="M28" i="29"/>
  <c r="L28" i="29"/>
  <c r="K28" i="29"/>
  <c r="J28" i="29"/>
  <c r="I28" i="29"/>
  <c r="G28" i="29"/>
  <c r="F28" i="29"/>
  <c r="E28" i="29"/>
  <c r="D28" i="29"/>
  <c r="O27" i="29"/>
  <c r="N27" i="29"/>
  <c r="M27" i="29"/>
  <c r="L27" i="29"/>
  <c r="K27" i="29"/>
  <c r="J27" i="29"/>
  <c r="I27" i="29"/>
  <c r="G27" i="29"/>
  <c r="F27" i="29"/>
  <c r="E27" i="29"/>
  <c r="D27" i="29"/>
  <c r="O26" i="29"/>
  <c r="N26" i="29"/>
  <c r="M26" i="29"/>
  <c r="L26" i="29"/>
  <c r="K26" i="29"/>
  <c r="J26" i="29"/>
  <c r="I26" i="29"/>
  <c r="G26" i="29"/>
  <c r="F26" i="29"/>
  <c r="E26" i="29"/>
  <c r="D26" i="29"/>
  <c r="O25" i="29"/>
  <c r="N25" i="29"/>
  <c r="M25" i="29"/>
  <c r="L25" i="29"/>
  <c r="K25" i="29"/>
  <c r="J25" i="29"/>
  <c r="I25" i="29"/>
  <c r="G25" i="29"/>
  <c r="F25" i="29"/>
  <c r="E25" i="29"/>
  <c r="D25" i="29"/>
  <c r="O24" i="29"/>
  <c r="N24" i="29"/>
  <c r="M24" i="29"/>
  <c r="L24" i="29"/>
  <c r="K24" i="29"/>
  <c r="J24" i="29"/>
  <c r="I24" i="29"/>
  <c r="G24" i="29"/>
  <c r="F24" i="29"/>
  <c r="E24" i="29"/>
  <c r="D24" i="29"/>
  <c r="O23" i="29"/>
  <c r="N23" i="29"/>
  <c r="M23" i="29"/>
  <c r="L23" i="29"/>
  <c r="K23" i="29"/>
  <c r="J23" i="29"/>
  <c r="I23" i="29"/>
  <c r="G23" i="29"/>
  <c r="F23" i="29"/>
  <c r="E23" i="29"/>
  <c r="D23" i="29"/>
  <c r="O22" i="29"/>
  <c r="N22" i="29"/>
  <c r="M22" i="29"/>
  <c r="L22" i="29"/>
  <c r="K22" i="29"/>
  <c r="J22" i="29"/>
  <c r="I22" i="29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N9" i="29"/>
  <c r="M9" i="29"/>
  <c r="M8" i="29" s="1"/>
  <c r="M13" i="29" s="1"/>
  <c r="M19" i="29" s="1"/>
  <c r="M136" i="29" s="1"/>
  <c r="L9" i="29"/>
  <c r="K9" i="29"/>
  <c r="J9" i="29"/>
  <c r="I9" i="29"/>
  <c r="H9" i="29"/>
  <c r="G9" i="29"/>
  <c r="F9" i="29"/>
  <c r="E9" i="29"/>
  <c r="E8" i="29" s="1"/>
  <c r="E13" i="29" s="1"/>
  <c r="E19" i="29" s="1"/>
  <c r="E136" i="29" s="1"/>
  <c r="D9" i="29"/>
  <c r="D8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G28" i="28"/>
  <c r="F28" i="28"/>
  <c r="E28" i="28"/>
  <c r="D28" i="28"/>
  <c r="M27" i="28"/>
  <c r="L27" i="28"/>
  <c r="K27" i="28"/>
  <c r="J27" i="28"/>
  <c r="I27" i="28"/>
  <c r="G27" i="28"/>
  <c r="F27" i="28"/>
  <c r="E27" i="28"/>
  <c r="D27" i="28"/>
  <c r="M26" i="28"/>
  <c r="L26" i="28"/>
  <c r="K26" i="28"/>
  <c r="J26" i="28"/>
  <c r="I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J10" i="28"/>
  <c r="I10" i="28"/>
  <c r="H10" i="28"/>
  <c r="G10" i="28"/>
  <c r="F10" i="28"/>
  <c r="E10" i="28"/>
  <c r="E8" i="28" s="1"/>
  <c r="D10" i="28"/>
  <c r="M9" i="28"/>
  <c r="L9" i="28"/>
  <c r="K9" i="28"/>
  <c r="J9" i="28"/>
  <c r="I9" i="28"/>
  <c r="H9" i="28"/>
  <c r="G9" i="28"/>
  <c r="F9" i="28"/>
  <c r="E9" i="28"/>
  <c r="D9" i="28"/>
  <c r="D8" i="28" s="1"/>
  <c r="O8" i="28"/>
  <c r="O13" i="28" s="1"/>
  <c r="O19" i="28" s="1"/>
  <c r="O134" i="28" s="1"/>
  <c r="O137" i="28" s="1"/>
  <c r="N8" i="28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G27" i="27"/>
  <c r="F27" i="27"/>
  <c r="E27" i="27"/>
  <c r="D27" i="27"/>
  <c r="O26" i="27"/>
  <c r="N26" i="27"/>
  <c r="M26" i="27"/>
  <c r="L26" i="27"/>
  <c r="K26" i="27"/>
  <c r="J26" i="27"/>
  <c r="I26" i="27"/>
  <c r="G26" i="27"/>
  <c r="F26" i="27"/>
  <c r="E26" i="27"/>
  <c r="D26" i="27"/>
  <c r="O25" i="27"/>
  <c r="N25" i="27"/>
  <c r="M25" i="27"/>
  <c r="L25" i="27"/>
  <c r="K25" i="27"/>
  <c r="J25" i="27"/>
  <c r="I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E10" i="27"/>
  <c r="E8" i="27" s="1"/>
  <c r="E13" i="27" s="1"/>
  <c r="E19" i="27" s="1"/>
  <c r="E134" i="27" s="1"/>
  <c r="D10" i="27"/>
  <c r="O9" i="27"/>
  <c r="N9" i="27"/>
  <c r="M9" i="27"/>
  <c r="L9" i="27"/>
  <c r="K9" i="27"/>
  <c r="J9" i="27"/>
  <c r="I9" i="27"/>
  <c r="H9" i="27"/>
  <c r="G9" i="27"/>
  <c r="F9" i="27"/>
  <c r="E9" i="27"/>
  <c r="D9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G26" i="26"/>
  <c r="F26" i="26"/>
  <c r="E26" i="26"/>
  <c r="D26" i="26"/>
  <c r="O25" i="26"/>
  <c r="N25" i="26"/>
  <c r="M25" i="26"/>
  <c r="L25" i="26"/>
  <c r="K25" i="26"/>
  <c r="J25" i="26"/>
  <c r="I25" i="26"/>
  <c r="G25" i="26"/>
  <c r="F25" i="26"/>
  <c r="E25" i="26"/>
  <c r="D25" i="26"/>
  <c r="O24" i="26"/>
  <c r="N24" i="26"/>
  <c r="M24" i="26"/>
  <c r="L24" i="26"/>
  <c r="K24" i="26"/>
  <c r="J24" i="26"/>
  <c r="I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N9" i="26"/>
  <c r="M9" i="26"/>
  <c r="L9" i="26"/>
  <c r="K9" i="26"/>
  <c r="J9" i="26"/>
  <c r="I9" i="26"/>
  <c r="H9" i="26"/>
  <c r="G9" i="26"/>
  <c r="F9" i="26"/>
  <c r="E9" i="26"/>
  <c r="E8" i="26" s="1"/>
  <c r="E13" i="26" s="1"/>
  <c r="E19" i="26" s="1"/>
  <c r="E134" i="26" s="1"/>
  <c r="D9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G32" i="25"/>
  <c r="F32" i="25"/>
  <c r="E32" i="25"/>
  <c r="D32" i="25"/>
  <c r="O31" i="25"/>
  <c r="N31" i="25"/>
  <c r="M31" i="25"/>
  <c r="L31" i="25"/>
  <c r="K31" i="25"/>
  <c r="J31" i="25"/>
  <c r="I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G25" i="25"/>
  <c r="F25" i="25"/>
  <c r="E25" i="25"/>
  <c r="D25" i="25"/>
  <c r="O24" i="25"/>
  <c r="N24" i="25"/>
  <c r="M24" i="25"/>
  <c r="L24" i="25"/>
  <c r="K24" i="25"/>
  <c r="J24" i="25"/>
  <c r="I24" i="25"/>
  <c r="G24" i="25"/>
  <c r="F24" i="25"/>
  <c r="E24" i="25"/>
  <c r="D24" i="25"/>
  <c r="O23" i="25"/>
  <c r="N23" i="25"/>
  <c r="M23" i="25"/>
  <c r="L23" i="25"/>
  <c r="K23" i="25"/>
  <c r="J23" i="25"/>
  <c r="I23" i="25"/>
  <c r="G23" i="25"/>
  <c r="F23" i="25"/>
  <c r="E23" i="25"/>
  <c r="D23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O9" i="25"/>
  <c r="N9" i="25"/>
  <c r="M9" i="25"/>
  <c r="L9" i="25"/>
  <c r="K9" i="25"/>
  <c r="J9" i="25"/>
  <c r="I9" i="25"/>
  <c r="H9" i="25"/>
  <c r="G9" i="25"/>
  <c r="F9" i="25"/>
  <c r="E9" i="25"/>
  <c r="D9" i="25"/>
  <c r="F8" i="25"/>
  <c r="F13" i="25" s="1"/>
  <c r="F19" i="25" s="1"/>
  <c r="F134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G32" i="24"/>
  <c r="F32" i="24"/>
  <c r="E32" i="24"/>
  <c r="D32" i="24"/>
  <c r="O31" i="24"/>
  <c r="N31" i="24"/>
  <c r="M31" i="24"/>
  <c r="L31" i="24"/>
  <c r="K31" i="24"/>
  <c r="J31" i="24"/>
  <c r="I31" i="24"/>
  <c r="G31" i="24"/>
  <c r="F31" i="24"/>
  <c r="E31" i="24"/>
  <c r="D31" i="24"/>
  <c r="O30" i="24"/>
  <c r="N30" i="24"/>
  <c r="M30" i="24"/>
  <c r="L30" i="24"/>
  <c r="K30" i="24"/>
  <c r="J30" i="24"/>
  <c r="I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G24" i="24"/>
  <c r="F24" i="24"/>
  <c r="E24" i="24"/>
  <c r="D24" i="24"/>
  <c r="O23" i="24"/>
  <c r="N23" i="24"/>
  <c r="M23" i="24"/>
  <c r="L23" i="24"/>
  <c r="K23" i="24"/>
  <c r="J23" i="24"/>
  <c r="I23" i="24"/>
  <c r="G23" i="24"/>
  <c r="F23" i="24"/>
  <c r="E23" i="24"/>
  <c r="D23" i="24"/>
  <c r="O22" i="24"/>
  <c r="N22" i="24"/>
  <c r="M22" i="24"/>
  <c r="L22" i="24"/>
  <c r="K22" i="24"/>
  <c r="J22" i="24"/>
  <c r="I22" i="24"/>
  <c r="G22" i="24"/>
  <c r="F22" i="24"/>
  <c r="E22" i="24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O9" i="24"/>
  <c r="N9" i="24"/>
  <c r="M9" i="24"/>
  <c r="L9" i="24"/>
  <c r="K9" i="24"/>
  <c r="J9" i="24"/>
  <c r="I9" i="24"/>
  <c r="H9" i="24"/>
  <c r="G9" i="24"/>
  <c r="F9" i="24"/>
  <c r="F8" i="24" s="1"/>
  <c r="F13" i="24" s="1"/>
  <c r="F19" i="24" s="1"/>
  <c r="F134" i="24" s="1"/>
  <c r="E9" i="24"/>
  <c r="D9" i="24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G31" i="23"/>
  <c r="F31" i="23"/>
  <c r="E31" i="23"/>
  <c r="D31" i="23"/>
  <c r="O30" i="23"/>
  <c r="N30" i="23"/>
  <c r="M30" i="23"/>
  <c r="L30" i="23"/>
  <c r="K30" i="23"/>
  <c r="J30" i="23"/>
  <c r="I30" i="23"/>
  <c r="G30" i="23"/>
  <c r="F30" i="23"/>
  <c r="E30" i="23"/>
  <c r="D30" i="23"/>
  <c r="O29" i="23"/>
  <c r="N29" i="23"/>
  <c r="M29" i="23"/>
  <c r="L29" i="23"/>
  <c r="K29" i="23"/>
  <c r="J29" i="23"/>
  <c r="I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G23" i="23"/>
  <c r="F23" i="23"/>
  <c r="E23" i="23"/>
  <c r="D23" i="23"/>
  <c r="O22" i="23"/>
  <c r="N22" i="23"/>
  <c r="M22" i="23"/>
  <c r="L22" i="23"/>
  <c r="K22" i="23"/>
  <c r="J22" i="23"/>
  <c r="I22" i="23"/>
  <c r="G22" i="23"/>
  <c r="F22" i="23"/>
  <c r="E22" i="23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I9" i="23"/>
  <c r="H9" i="23"/>
  <c r="G9" i="23"/>
  <c r="F9" i="23"/>
  <c r="E9" i="23"/>
  <c r="E8" i="23" s="1"/>
  <c r="D9" i="23"/>
  <c r="D8" i="23" s="1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G30" i="22"/>
  <c r="F30" i="22"/>
  <c r="E30" i="22"/>
  <c r="D30" i="22"/>
  <c r="O29" i="22"/>
  <c r="N29" i="22"/>
  <c r="M29" i="22"/>
  <c r="L29" i="22"/>
  <c r="K29" i="22"/>
  <c r="J29" i="22"/>
  <c r="I29" i="22"/>
  <c r="G29" i="22"/>
  <c r="F29" i="22"/>
  <c r="E29" i="22"/>
  <c r="D29" i="22"/>
  <c r="O28" i="22"/>
  <c r="N28" i="22"/>
  <c r="M28" i="22"/>
  <c r="L28" i="22"/>
  <c r="K28" i="22"/>
  <c r="J28" i="22"/>
  <c r="I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J22" i="22"/>
  <c r="I22" i="22"/>
  <c r="G22" i="22"/>
  <c r="F22" i="22"/>
  <c r="E22" i="22"/>
  <c r="D22" i="22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L9" i="22"/>
  <c r="K9" i="22"/>
  <c r="K8" i="22" s="1"/>
  <c r="K13" i="22" s="1"/>
  <c r="K19" i="22" s="1"/>
  <c r="K134" i="22" s="1"/>
  <c r="J9" i="22"/>
  <c r="I9" i="22"/>
  <c r="H9" i="22"/>
  <c r="G9" i="22"/>
  <c r="G8" i="22" s="1"/>
  <c r="F9" i="22"/>
  <c r="E9" i="22"/>
  <c r="D9" i="22"/>
  <c r="D8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G29" i="21"/>
  <c r="F29" i="21"/>
  <c r="E29" i="21"/>
  <c r="D29" i="21"/>
  <c r="O28" i="21"/>
  <c r="N28" i="21"/>
  <c r="M28" i="21"/>
  <c r="L28" i="21"/>
  <c r="K28" i="21"/>
  <c r="J28" i="21"/>
  <c r="I28" i="21"/>
  <c r="G28" i="21"/>
  <c r="F28" i="21"/>
  <c r="E28" i="21"/>
  <c r="D28" i="21"/>
  <c r="O27" i="21"/>
  <c r="N27" i="21"/>
  <c r="M27" i="21"/>
  <c r="L27" i="21"/>
  <c r="K27" i="21"/>
  <c r="J27" i="21"/>
  <c r="I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L8" i="21" s="1"/>
  <c r="L13" i="21" s="1"/>
  <c r="L19" i="21" s="1"/>
  <c r="L134" i="21" s="1"/>
  <c r="K9" i="21"/>
  <c r="J9" i="21"/>
  <c r="I9" i="21"/>
  <c r="H9" i="21"/>
  <c r="G9" i="21"/>
  <c r="F9" i="21"/>
  <c r="F8" i="21" s="1"/>
  <c r="F13" i="21" s="1"/>
  <c r="F19" i="21" s="1"/>
  <c r="F134" i="21" s="1"/>
  <c r="E9" i="21"/>
  <c r="D9" i="2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G28" i="20"/>
  <c r="F28" i="20"/>
  <c r="E28" i="20"/>
  <c r="D28" i="20"/>
  <c r="O27" i="20"/>
  <c r="N27" i="20"/>
  <c r="M27" i="20"/>
  <c r="L27" i="20"/>
  <c r="K27" i="20"/>
  <c r="J27" i="20"/>
  <c r="I27" i="20"/>
  <c r="G27" i="20"/>
  <c r="F27" i="20"/>
  <c r="E27" i="20"/>
  <c r="D27" i="20"/>
  <c r="O26" i="20"/>
  <c r="N26" i="20"/>
  <c r="M26" i="20"/>
  <c r="L26" i="20"/>
  <c r="K26" i="20"/>
  <c r="J26" i="20"/>
  <c r="I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J8" i="20" s="1"/>
  <c r="J13" i="20" s="1"/>
  <c r="J19" i="20" s="1"/>
  <c r="J134" i="20" s="1"/>
  <c r="I9" i="20"/>
  <c r="H9" i="20"/>
  <c r="G9" i="20"/>
  <c r="F9" i="20"/>
  <c r="F8" i="20" s="1"/>
  <c r="F13" i="20" s="1"/>
  <c r="F19" i="20" s="1"/>
  <c r="F134" i="20" s="1"/>
  <c r="E9" i="20"/>
  <c r="E8" i="20" s="1"/>
  <c r="E13" i="20" s="1"/>
  <c r="E19" i="20" s="1"/>
  <c r="E134" i="20" s="1"/>
  <c r="D9" i="20"/>
  <c r="D8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G27" i="19"/>
  <c r="F27" i="19"/>
  <c r="E27" i="19"/>
  <c r="D27" i="19"/>
  <c r="O26" i="19"/>
  <c r="N26" i="19"/>
  <c r="M26" i="19"/>
  <c r="L26" i="19"/>
  <c r="K26" i="19"/>
  <c r="J26" i="19"/>
  <c r="I26" i="19"/>
  <c r="G26" i="19"/>
  <c r="F26" i="19"/>
  <c r="E26" i="19"/>
  <c r="D26" i="19"/>
  <c r="O25" i="19"/>
  <c r="N25" i="19"/>
  <c r="M25" i="19"/>
  <c r="L25" i="19"/>
  <c r="K25" i="19"/>
  <c r="J25" i="19"/>
  <c r="I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G9" i="19"/>
  <c r="G8" i="19" s="1"/>
  <c r="F9" i="19"/>
  <c r="F8" i="19" s="1"/>
  <c r="F13" i="19" s="1"/>
  <c r="F19" i="19" s="1"/>
  <c r="F134" i="19" s="1"/>
  <c r="E9" i="19"/>
  <c r="D9" i="19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G26" i="18"/>
  <c r="F26" i="18"/>
  <c r="E26" i="18"/>
  <c r="D26" i="18"/>
  <c r="O25" i="18"/>
  <c r="N25" i="18"/>
  <c r="M25" i="18"/>
  <c r="L25" i="18"/>
  <c r="K25" i="18"/>
  <c r="J25" i="18"/>
  <c r="I25" i="18"/>
  <c r="G25" i="18"/>
  <c r="F25" i="18"/>
  <c r="E25" i="18"/>
  <c r="D25" i="18"/>
  <c r="O24" i="18"/>
  <c r="N24" i="18"/>
  <c r="M24" i="18"/>
  <c r="L24" i="18"/>
  <c r="K24" i="18"/>
  <c r="J24" i="18"/>
  <c r="I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G9" i="18"/>
  <c r="F9" i="18"/>
  <c r="F8" i="18" s="1"/>
  <c r="F13" i="18" s="1"/>
  <c r="F19" i="18" s="1"/>
  <c r="F134" i="18" s="1"/>
  <c r="E9" i="18"/>
  <c r="D9" i="18"/>
  <c r="D8" i="18" s="1"/>
  <c r="O133" i="17"/>
  <c r="N133" i="17"/>
  <c r="M133" i="17"/>
  <c r="L133" i="17"/>
  <c r="K133" i="17"/>
  <c r="J133" i="17"/>
  <c r="G133" i="17"/>
  <c r="F133" i="17"/>
  <c r="E133" i="17"/>
  <c r="D133" i="17"/>
  <c r="O132" i="17"/>
  <c r="N132" i="17"/>
  <c r="M132" i="17"/>
  <c r="L132" i="17"/>
  <c r="K132" i="17"/>
  <c r="J132" i="17"/>
  <c r="G132" i="17"/>
  <c r="F132" i="17"/>
  <c r="E132" i="17"/>
  <c r="D132" i="17"/>
  <c r="O131" i="17"/>
  <c r="N131" i="17"/>
  <c r="M131" i="17"/>
  <c r="L131" i="17"/>
  <c r="K131" i="17"/>
  <c r="J131" i="17"/>
  <c r="G131" i="17"/>
  <c r="F131" i="17"/>
  <c r="E131" i="17"/>
  <c r="D131" i="17"/>
  <c r="O130" i="17"/>
  <c r="N130" i="17"/>
  <c r="M130" i="17"/>
  <c r="L130" i="17"/>
  <c r="K130" i="17"/>
  <c r="J130" i="17"/>
  <c r="G130" i="17"/>
  <c r="F130" i="17"/>
  <c r="E130" i="17"/>
  <c r="D130" i="17"/>
  <c r="O129" i="17"/>
  <c r="N129" i="17"/>
  <c r="M129" i="17"/>
  <c r="L129" i="17"/>
  <c r="K129" i="17"/>
  <c r="J129" i="17"/>
  <c r="G129" i="17"/>
  <c r="F129" i="17"/>
  <c r="E129" i="17"/>
  <c r="D129" i="17"/>
  <c r="O128" i="17"/>
  <c r="N128" i="17"/>
  <c r="M128" i="17"/>
  <c r="L128" i="17"/>
  <c r="K128" i="17"/>
  <c r="J128" i="17"/>
  <c r="G128" i="17"/>
  <c r="F128" i="17"/>
  <c r="E128" i="17"/>
  <c r="D128" i="17"/>
  <c r="O127" i="17"/>
  <c r="N127" i="17"/>
  <c r="M127" i="17"/>
  <c r="L127" i="17"/>
  <c r="K127" i="17"/>
  <c r="J127" i="17"/>
  <c r="G127" i="17"/>
  <c r="F127" i="17"/>
  <c r="E127" i="17"/>
  <c r="D127" i="17"/>
  <c r="O126" i="17"/>
  <c r="N126" i="17"/>
  <c r="M126" i="17"/>
  <c r="L126" i="17"/>
  <c r="K126" i="17"/>
  <c r="J126" i="17"/>
  <c r="G126" i="17"/>
  <c r="F126" i="17"/>
  <c r="E126" i="17"/>
  <c r="D126" i="17"/>
  <c r="O125" i="17"/>
  <c r="N125" i="17"/>
  <c r="M125" i="17"/>
  <c r="L125" i="17"/>
  <c r="K125" i="17"/>
  <c r="J125" i="17"/>
  <c r="G125" i="17"/>
  <c r="F125" i="17"/>
  <c r="E125" i="17"/>
  <c r="D125" i="17"/>
  <c r="O124" i="17"/>
  <c r="N124" i="17"/>
  <c r="M124" i="17"/>
  <c r="L124" i="17"/>
  <c r="K124" i="17"/>
  <c r="J124" i="17"/>
  <c r="G124" i="17"/>
  <c r="F124" i="17"/>
  <c r="E124" i="17"/>
  <c r="D124" i="17"/>
  <c r="O123" i="17"/>
  <c r="N123" i="17"/>
  <c r="M123" i="17"/>
  <c r="L123" i="17"/>
  <c r="K123" i="17"/>
  <c r="J123" i="17"/>
  <c r="G123" i="17"/>
  <c r="F123" i="17"/>
  <c r="E123" i="17"/>
  <c r="D123" i="17"/>
  <c r="O122" i="17"/>
  <c r="N122" i="17"/>
  <c r="M122" i="17"/>
  <c r="L122" i="17"/>
  <c r="K122" i="17"/>
  <c r="J122" i="17"/>
  <c r="G122" i="17"/>
  <c r="F122" i="17"/>
  <c r="E122" i="17"/>
  <c r="D122" i="17"/>
  <c r="O121" i="17"/>
  <c r="N121" i="17"/>
  <c r="M121" i="17"/>
  <c r="L121" i="17"/>
  <c r="K121" i="17"/>
  <c r="J121" i="17"/>
  <c r="G121" i="17"/>
  <c r="F121" i="17"/>
  <c r="E121" i="17"/>
  <c r="D121" i="17"/>
  <c r="O120" i="17"/>
  <c r="N120" i="17"/>
  <c r="M120" i="17"/>
  <c r="L120" i="17"/>
  <c r="K120" i="17"/>
  <c r="J120" i="17"/>
  <c r="G120" i="17"/>
  <c r="F120" i="17"/>
  <c r="E120" i="17"/>
  <c r="D120" i="17"/>
  <c r="O119" i="17"/>
  <c r="N119" i="17"/>
  <c r="M119" i="17"/>
  <c r="L119" i="17"/>
  <c r="K119" i="17"/>
  <c r="J119" i="17"/>
  <c r="G119" i="17"/>
  <c r="F119" i="17"/>
  <c r="E119" i="17"/>
  <c r="D119" i="17"/>
  <c r="O118" i="17"/>
  <c r="N118" i="17"/>
  <c r="M118" i="17"/>
  <c r="L118" i="17"/>
  <c r="K118" i="17"/>
  <c r="J118" i="17"/>
  <c r="G118" i="17"/>
  <c r="F118" i="17"/>
  <c r="E118" i="17"/>
  <c r="D118" i="17"/>
  <c r="O117" i="17"/>
  <c r="N117" i="17"/>
  <c r="M117" i="17"/>
  <c r="L117" i="17"/>
  <c r="K117" i="17"/>
  <c r="J117" i="17"/>
  <c r="G117" i="17"/>
  <c r="F117" i="17"/>
  <c r="E117" i="17"/>
  <c r="D117" i="17"/>
  <c r="O116" i="17"/>
  <c r="N116" i="17"/>
  <c r="M116" i="17"/>
  <c r="L116" i="17"/>
  <c r="K116" i="17"/>
  <c r="J116" i="17"/>
  <c r="G116" i="17"/>
  <c r="F116" i="17"/>
  <c r="E116" i="17"/>
  <c r="D116" i="17"/>
  <c r="O115" i="17"/>
  <c r="N115" i="17"/>
  <c r="M115" i="17"/>
  <c r="L115" i="17"/>
  <c r="K115" i="17"/>
  <c r="J115" i="17"/>
  <c r="G115" i="17"/>
  <c r="F115" i="17"/>
  <c r="E115" i="17"/>
  <c r="D115" i="17"/>
  <c r="O114" i="17"/>
  <c r="N114" i="17"/>
  <c r="M114" i="17"/>
  <c r="L114" i="17"/>
  <c r="K114" i="17"/>
  <c r="J114" i="17"/>
  <c r="G114" i="17"/>
  <c r="F114" i="17"/>
  <c r="E114" i="17"/>
  <c r="D114" i="17"/>
  <c r="O113" i="17"/>
  <c r="N113" i="17"/>
  <c r="M113" i="17"/>
  <c r="L113" i="17"/>
  <c r="K113" i="17"/>
  <c r="J113" i="17"/>
  <c r="G113" i="17"/>
  <c r="F113" i="17"/>
  <c r="E113" i="17"/>
  <c r="D113" i="17"/>
  <c r="O112" i="17"/>
  <c r="N112" i="17"/>
  <c r="M112" i="17"/>
  <c r="L112" i="17"/>
  <c r="K112" i="17"/>
  <c r="J112" i="17"/>
  <c r="G112" i="17"/>
  <c r="F112" i="17"/>
  <c r="E112" i="17"/>
  <c r="D112" i="17"/>
  <c r="O111" i="17"/>
  <c r="N111" i="17"/>
  <c r="M111" i="17"/>
  <c r="L111" i="17"/>
  <c r="K111" i="17"/>
  <c r="J111" i="17"/>
  <c r="G111" i="17"/>
  <c r="F111" i="17"/>
  <c r="E111" i="17"/>
  <c r="D111" i="17"/>
  <c r="O110" i="17"/>
  <c r="N110" i="17"/>
  <c r="M110" i="17"/>
  <c r="L110" i="17"/>
  <c r="K110" i="17"/>
  <c r="J110" i="17"/>
  <c r="G110" i="17"/>
  <c r="F110" i="17"/>
  <c r="E110" i="17"/>
  <c r="D110" i="17"/>
  <c r="O109" i="17"/>
  <c r="N109" i="17"/>
  <c r="M109" i="17"/>
  <c r="L109" i="17"/>
  <c r="K109" i="17"/>
  <c r="J109" i="17"/>
  <c r="G109" i="17"/>
  <c r="F109" i="17"/>
  <c r="E109" i="17"/>
  <c r="D109" i="17"/>
  <c r="O108" i="17"/>
  <c r="N108" i="17"/>
  <c r="M108" i="17"/>
  <c r="L108" i="17"/>
  <c r="K108" i="17"/>
  <c r="J108" i="17"/>
  <c r="G108" i="17"/>
  <c r="F108" i="17"/>
  <c r="E108" i="17"/>
  <c r="D108" i="17"/>
  <c r="O107" i="17"/>
  <c r="N107" i="17"/>
  <c r="M107" i="17"/>
  <c r="L107" i="17"/>
  <c r="K107" i="17"/>
  <c r="J107" i="17"/>
  <c r="G107" i="17"/>
  <c r="F107" i="17"/>
  <c r="E107" i="17"/>
  <c r="D107" i="17"/>
  <c r="O106" i="17"/>
  <c r="N106" i="17"/>
  <c r="M106" i="17"/>
  <c r="L106" i="17"/>
  <c r="K106" i="17"/>
  <c r="J106" i="17"/>
  <c r="G106" i="17"/>
  <c r="F106" i="17"/>
  <c r="E106" i="17"/>
  <c r="D106" i="17"/>
  <c r="O105" i="17"/>
  <c r="N105" i="17"/>
  <c r="M105" i="17"/>
  <c r="L105" i="17"/>
  <c r="K105" i="17"/>
  <c r="J105" i="17"/>
  <c r="G105" i="17"/>
  <c r="F105" i="17"/>
  <c r="E105" i="17"/>
  <c r="D105" i="17"/>
  <c r="O104" i="17"/>
  <c r="N104" i="17"/>
  <c r="M104" i="17"/>
  <c r="L104" i="17"/>
  <c r="K104" i="17"/>
  <c r="J104" i="17"/>
  <c r="G104" i="17"/>
  <c r="F104" i="17"/>
  <c r="E104" i="17"/>
  <c r="D104" i="17"/>
  <c r="O103" i="17"/>
  <c r="N103" i="17"/>
  <c r="M103" i="17"/>
  <c r="L103" i="17"/>
  <c r="K103" i="17"/>
  <c r="J103" i="17"/>
  <c r="G103" i="17"/>
  <c r="F103" i="17"/>
  <c r="E103" i="17"/>
  <c r="D103" i="17"/>
  <c r="O102" i="17"/>
  <c r="N102" i="17"/>
  <c r="M102" i="17"/>
  <c r="L102" i="17"/>
  <c r="K102" i="17"/>
  <c r="J102" i="17"/>
  <c r="G102" i="17"/>
  <c r="F102" i="17"/>
  <c r="E102" i="17"/>
  <c r="D102" i="17"/>
  <c r="O101" i="17"/>
  <c r="N101" i="17"/>
  <c r="M101" i="17"/>
  <c r="L101" i="17"/>
  <c r="K101" i="17"/>
  <c r="J101" i="17"/>
  <c r="G101" i="17"/>
  <c r="F101" i="17"/>
  <c r="E101" i="17"/>
  <c r="D101" i="17"/>
  <c r="O100" i="17"/>
  <c r="N100" i="17"/>
  <c r="M100" i="17"/>
  <c r="L100" i="17"/>
  <c r="K100" i="17"/>
  <c r="J100" i="17"/>
  <c r="G100" i="17"/>
  <c r="F100" i="17"/>
  <c r="E100" i="17"/>
  <c r="D100" i="17"/>
  <c r="O99" i="17"/>
  <c r="N99" i="17"/>
  <c r="M99" i="17"/>
  <c r="L99" i="17"/>
  <c r="K99" i="17"/>
  <c r="J99" i="17"/>
  <c r="G99" i="17"/>
  <c r="F99" i="17"/>
  <c r="E99" i="17"/>
  <c r="D99" i="17"/>
  <c r="O98" i="17"/>
  <c r="N98" i="17"/>
  <c r="M98" i="17"/>
  <c r="L98" i="17"/>
  <c r="K98" i="17"/>
  <c r="J98" i="17"/>
  <c r="G98" i="17"/>
  <c r="F98" i="17"/>
  <c r="E98" i="17"/>
  <c r="D98" i="17"/>
  <c r="O97" i="17"/>
  <c r="N97" i="17"/>
  <c r="M97" i="17"/>
  <c r="L97" i="17"/>
  <c r="K97" i="17"/>
  <c r="J97" i="17"/>
  <c r="G97" i="17"/>
  <c r="F97" i="17"/>
  <c r="E97" i="17"/>
  <c r="D97" i="17"/>
  <c r="O96" i="17"/>
  <c r="N96" i="17"/>
  <c r="M96" i="17"/>
  <c r="L96" i="17"/>
  <c r="K96" i="17"/>
  <c r="J96" i="17"/>
  <c r="G96" i="17"/>
  <c r="F96" i="17"/>
  <c r="E96" i="17"/>
  <c r="D96" i="17"/>
  <c r="O95" i="17"/>
  <c r="N95" i="17"/>
  <c r="M95" i="17"/>
  <c r="L95" i="17"/>
  <c r="K95" i="17"/>
  <c r="J95" i="17"/>
  <c r="G95" i="17"/>
  <c r="F95" i="17"/>
  <c r="E95" i="17"/>
  <c r="D95" i="17"/>
  <c r="O94" i="17"/>
  <c r="N94" i="17"/>
  <c r="M94" i="17"/>
  <c r="L94" i="17"/>
  <c r="K94" i="17"/>
  <c r="J94" i="17"/>
  <c r="G94" i="17"/>
  <c r="F94" i="17"/>
  <c r="E94" i="17"/>
  <c r="D94" i="17"/>
  <c r="O93" i="17"/>
  <c r="N93" i="17"/>
  <c r="M93" i="17"/>
  <c r="L93" i="17"/>
  <c r="K93" i="17"/>
  <c r="J93" i="17"/>
  <c r="G93" i="17"/>
  <c r="F93" i="17"/>
  <c r="E93" i="17"/>
  <c r="D93" i="17"/>
  <c r="O92" i="17"/>
  <c r="N92" i="17"/>
  <c r="M92" i="17"/>
  <c r="L92" i="17"/>
  <c r="K92" i="17"/>
  <c r="J92" i="17"/>
  <c r="G92" i="17"/>
  <c r="F92" i="17"/>
  <c r="E92" i="17"/>
  <c r="D92" i="17"/>
  <c r="O91" i="17"/>
  <c r="N91" i="17"/>
  <c r="M91" i="17"/>
  <c r="L91" i="17"/>
  <c r="K91" i="17"/>
  <c r="J91" i="17"/>
  <c r="G91" i="17"/>
  <c r="F91" i="17"/>
  <c r="E91" i="17"/>
  <c r="D91" i="17"/>
  <c r="O90" i="17"/>
  <c r="N90" i="17"/>
  <c r="M90" i="17"/>
  <c r="L90" i="17"/>
  <c r="K90" i="17"/>
  <c r="J90" i="17"/>
  <c r="G90" i="17"/>
  <c r="F90" i="17"/>
  <c r="E90" i="17"/>
  <c r="D90" i="17"/>
  <c r="O89" i="17"/>
  <c r="N89" i="17"/>
  <c r="M89" i="17"/>
  <c r="L89" i="17"/>
  <c r="K89" i="17"/>
  <c r="J89" i="17"/>
  <c r="G89" i="17"/>
  <c r="F89" i="17"/>
  <c r="E89" i="17"/>
  <c r="D89" i="17"/>
  <c r="O88" i="17"/>
  <c r="N88" i="17"/>
  <c r="M88" i="17"/>
  <c r="L88" i="17"/>
  <c r="K88" i="17"/>
  <c r="J88" i="17"/>
  <c r="G88" i="17"/>
  <c r="F88" i="17"/>
  <c r="E88" i="17"/>
  <c r="D88" i="17"/>
  <c r="O87" i="17"/>
  <c r="N87" i="17"/>
  <c r="M87" i="17"/>
  <c r="L87" i="17"/>
  <c r="K87" i="17"/>
  <c r="J87" i="17"/>
  <c r="G87" i="17"/>
  <c r="F87" i="17"/>
  <c r="E87" i="17"/>
  <c r="D87" i="17"/>
  <c r="O86" i="17"/>
  <c r="N86" i="17"/>
  <c r="M86" i="17"/>
  <c r="L86" i="17"/>
  <c r="K86" i="17"/>
  <c r="J86" i="17"/>
  <c r="G86" i="17"/>
  <c r="F86" i="17"/>
  <c r="E86" i="17"/>
  <c r="D86" i="17"/>
  <c r="O85" i="17"/>
  <c r="N85" i="17"/>
  <c r="M85" i="17"/>
  <c r="L85" i="17"/>
  <c r="K85" i="17"/>
  <c r="J85" i="17"/>
  <c r="G85" i="17"/>
  <c r="F85" i="17"/>
  <c r="E85" i="17"/>
  <c r="D85" i="17"/>
  <c r="O84" i="17"/>
  <c r="N84" i="17"/>
  <c r="M84" i="17"/>
  <c r="L84" i="17"/>
  <c r="K84" i="17"/>
  <c r="J84" i="17"/>
  <c r="G84" i="17"/>
  <c r="F84" i="17"/>
  <c r="E84" i="17"/>
  <c r="D84" i="17"/>
  <c r="O83" i="17"/>
  <c r="N83" i="17"/>
  <c r="M83" i="17"/>
  <c r="L83" i="17"/>
  <c r="K83" i="17"/>
  <c r="J83" i="17"/>
  <c r="G83" i="17"/>
  <c r="F83" i="17"/>
  <c r="E83" i="17"/>
  <c r="D83" i="17"/>
  <c r="O82" i="17"/>
  <c r="N82" i="17"/>
  <c r="M82" i="17"/>
  <c r="L82" i="17"/>
  <c r="K82" i="17"/>
  <c r="J82" i="17"/>
  <c r="G82" i="17"/>
  <c r="F82" i="17"/>
  <c r="E82" i="17"/>
  <c r="D82" i="17"/>
  <c r="O81" i="17"/>
  <c r="N81" i="17"/>
  <c r="M81" i="17"/>
  <c r="L81" i="17"/>
  <c r="K81" i="17"/>
  <c r="J81" i="17"/>
  <c r="G81" i="17"/>
  <c r="F81" i="17"/>
  <c r="E81" i="17"/>
  <c r="D81" i="17"/>
  <c r="O80" i="17"/>
  <c r="N80" i="17"/>
  <c r="M80" i="17"/>
  <c r="L80" i="17"/>
  <c r="K80" i="17"/>
  <c r="J80" i="17"/>
  <c r="G80" i="17"/>
  <c r="F80" i="17"/>
  <c r="E80" i="17"/>
  <c r="D80" i="17"/>
  <c r="O79" i="17"/>
  <c r="N79" i="17"/>
  <c r="M79" i="17"/>
  <c r="L79" i="17"/>
  <c r="K79" i="17"/>
  <c r="J79" i="17"/>
  <c r="G79" i="17"/>
  <c r="F79" i="17"/>
  <c r="E79" i="17"/>
  <c r="D79" i="17"/>
  <c r="O78" i="17"/>
  <c r="N78" i="17"/>
  <c r="M78" i="17"/>
  <c r="L78" i="17"/>
  <c r="K78" i="17"/>
  <c r="J78" i="17"/>
  <c r="G78" i="17"/>
  <c r="F78" i="17"/>
  <c r="E78" i="17"/>
  <c r="D78" i="17"/>
  <c r="O77" i="17"/>
  <c r="N77" i="17"/>
  <c r="M77" i="17"/>
  <c r="L77" i="17"/>
  <c r="K77" i="17"/>
  <c r="J77" i="17"/>
  <c r="G77" i="17"/>
  <c r="F77" i="17"/>
  <c r="E77" i="17"/>
  <c r="D77" i="17"/>
  <c r="O76" i="17"/>
  <c r="N76" i="17"/>
  <c r="M76" i="17"/>
  <c r="L76" i="17"/>
  <c r="K76" i="17"/>
  <c r="J76" i="17"/>
  <c r="G76" i="17"/>
  <c r="F76" i="17"/>
  <c r="E76" i="17"/>
  <c r="D76" i="17"/>
  <c r="O75" i="17"/>
  <c r="N75" i="17"/>
  <c r="M75" i="17"/>
  <c r="L75" i="17"/>
  <c r="K75" i="17"/>
  <c r="J75" i="17"/>
  <c r="G75" i="17"/>
  <c r="F75" i="17"/>
  <c r="E75" i="17"/>
  <c r="D75" i="17"/>
  <c r="O74" i="17"/>
  <c r="N74" i="17"/>
  <c r="M74" i="17"/>
  <c r="L74" i="17"/>
  <c r="K74" i="17"/>
  <c r="J74" i="17"/>
  <c r="G74" i="17"/>
  <c r="F74" i="17"/>
  <c r="E74" i="17"/>
  <c r="D74" i="17"/>
  <c r="O73" i="17"/>
  <c r="N73" i="17"/>
  <c r="M73" i="17"/>
  <c r="L73" i="17"/>
  <c r="K73" i="17"/>
  <c r="J73" i="17"/>
  <c r="G73" i="17"/>
  <c r="F73" i="17"/>
  <c r="E73" i="17"/>
  <c r="D73" i="17"/>
  <c r="O72" i="17"/>
  <c r="N72" i="17"/>
  <c r="M72" i="17"/>
  <c r="L72" i="17"/>
  <c r="K72" i="17"/>
  <c r="J72" i="17"/>
  <c r="G72" i="17"/>
  <c r="F72" i="17"/>
  <c r="E72" i="17"/>
  <c r="D72" i="17"/>
  <c r="O71" i="17"/>
  <c r="N71" i="17"/>
  <c r="M71" i="17"/>
  <c r="L71" i="17"/>
  <c r="K71" i="17"/>
  <c r="J71" i="17"/>
  <c r="G71" i="17"/>
  <c r="F71" i="17"/>
  <c r="E71" i="17"/>
  <c r="D71" i="17"/>
  <c r="O70" i="17"/>
  <c r="N70" i="17"/>
  <c r="M70" i="17"/>
  <c r="L70" i="17"/>
  <c r="K70" i="17"/>
  <c r="J70" i="17"/>
  <c r="G70" i="17"/>
  <c r="F70" i="17"/>
  <c r="E70" i="17"/>
  <c r="D70" i="17"/>
  <c r="O69" i="17"/>
  <c r="N69" i="17"/>
  <c r="M69" i="17"/>
  <c r="L69" i="17"/>
  <c r="K69" i="17"/>
  <c r="J69" i="17"/>
  <c r="G69" i="17"/>
  <c r="F69" i="17"/>
  <c r="E69" i="17"/>
  <c r="D69" i="17"/>
  <c r="O68" i="17"/>
  <c r="N68" i="17"/>
  <c r="M68" i="17"/>
  <c r="L68" i="17"/>
  <c r="K68" i="17"/>
  <c r="J68" i="17"/>
  <c r="G68" i="17"/>
  <c r="F68" i="17"/>
  <c r="E68" i="17"/>
  <c r="D68" i="17"/>
  <c r="O67" i="17"/>
  <c r="N67" i="17"/>
  <c r="M67" i="17"/>
  <c r="L67" i="17"/>
  <c r="K67" i="17"/>
  <c r="J67" i="17"/>
  <c r="G67" i="17"/>
  <c r="F67" i="17"/>
  <c r="E67" i="17"/>
  <c r="D67" i="17"/>
  <c r="O66" i="17"/>
  <c r="N66" i="17"/>
  <c r="M66" i="17"/>
  <c r="L66" i="17"/>
  <c r="K66" i="17"/>
  <c r="J66" i="17"/>
  <c r="G66" i="17"/>
  <c r="F66" i="17"/>
  <c r="E66" i="17"/>
  <c r="D66" i="17"/>
  <c r="O65" i="17"/>
  <c r="N65" i="17"/>
  <c r="M65" i="17"/>
  <c r="L65" i="17"/>
  <c r="K65" i="17"/>
  <c r="J65" i="17"/>
  <c r="G65" i="17"/>
  <c r="F65" i="17"/>
  <c r="E65" i="17"/>
  <c r="D65" i="17"/>
  <c r="O64" i="17"/>
  <c r="N64" i="17"/>
  <c r="M64" i="17"/>
  <c r="L64" i="17"/>
  <c r="K64" i="17"/>
  <c r="J64" i="17"/>
  <c r="G64" i="17"/>
  <c r="F64" i="17"/>
  <c r="E64" i="17"/>
  <c r="D64" i="17"/>
  <c r="O63" i="17"/>
  <c r="N63" i="17"/>
  <c r="M63" i="17"/>
  <c r="L63" i="17"/>
  <c r="K63" i="17"/>
  <c r="J63" i="17"/>
  <c r="G63" i="17"/>
  <c r="F63" i="17"/>
  <c r="E63" i="17"/>
  <c r="D63" i="17"/>
  <c r="O62" i="17"/>
  <c r="N62" i="17"/>
  <c r="M62" i="17"/>
  <c r="L62" i="17"/>
  <c r="K62" i="17"/>
  <c r="J62" i="17"/>
  <c r="G62" i="17"/>
  <c r="F62" i="17"/>
  <c r="E62" i="17"/>
  <c r="D62" i="17"/>
  <c r="O61" i="17"/>
  <c r="N61" i="17"/>
  <c r="M61" i="17"/>
  <c r="L61" i="17"/>
  <c r="K61" i="17"/>
  <c r="J61" i="17"/>
  <c r="G61" i="17"/>
  <c r="F61" i="17"/>
  <c r="E61" i="17"/>
  <c r="D61" i="17"/>
  <c r="O60" i="17"/>
  <c r="N60" i="17"/>
  <c r="M60" i="17"/>
  <c r="L60" i="17"/>
  <c r="K60" i="17"/>
  <c r="J60" i="17"/>
  <c r="G60" i="17"/>
  <c r="F60" i="17"/>
  <c r="E60" i="17"/>
  <c r="D60" i="17"/>
  <c r="O59" i="17"/>
  <c r="N59" i="17"/>
  <c r="M59" i="17"/>
  <c r="L59" i="17"/>
  <c r="K59" i="17"/>
  <c r="J59" i="17"/>
  <c r="G59" i="17"/>
  <c r="F59" i="17"/>
  <c r="E59" i="17"/>
  <c r="D59" i="17"/>
  <c r="O58" i="17"/>
  <c r="N58" i="17"/>
  <c r="M58" i="17"/>
  <c r="L58" i="17"/>
  <c r="K58" i="17"/>
  <c r="J58" i="17"/>
  <c r="G58" i="17"/>
  <c r="F58" i="17"/>
  <c r="E58" i="17"/>
  <c r="D58" i="17"/>
  <c r="O57" i="17"/>
  <c r="N57" i="17"/>
  <c r="M57" i="17"/>
  <c r="L57" i="17"/>
  <c r="K57" i="17"/>
  <c r="J57" i="17"/>
  <c r="G57" i="17"/>
  <c r="F57" i="17"/>
  <c r="E57" i="17"/>
  <c r="D57" i="17"/>
  <c r="O56" i="17"/>
  <c r="N56" i="17"/>
  <c r="M56" i="17"/>
  <c r="L56" i="17"/>
  <c r="K56" i="17"/>
  <c r="J56" i="17"/>
  <c r="G56" i="17"/>
  <c r="F56" i="17"/>
  <c r="E56" i="17"/>
  <c r="D56" i="17"/>
  <c r="O55" i="17"/>
  <c r="N55" i="17"/>
  <c r="M55" i="17"/>
  <c r="L55" i="17"/>
  <c r="K55" i="17"/>
  <c r="J55" i="17"/>
  <c r="G55" i="17"/>
  <c r="F55" i="17"/>
  <c r="E55" i="17"/>
  <c r="D55" i="17"/>
  <c r="O54" i="17"/>
  <c r="N54" i="17"/>
  <c r="M54" i="17"/>
  <c r="L54" i="17"/>
  <c r="K54" i="17"/>
  <c r="J54" i="17"/>
  <c r="G54" i="17"/>
  <c r="F54" i="17"/>
  <c r="E54" i="17"/>
  <c r="D54" i="17"/>
  <c r="O53" i="17"/>
  <c r="N53" i="17"/>
  <c r="M53" i="17"/>
  <c r="L53" i="17"/>
  <c r="K53" i="17"/>
  <c r="J53" i="17"/>
  <c r="G53" i="17"/>
  <c r="F53" i="17"/>
  <c r="E53" i="17"/>
  <c r="D53" i="17"/>
  <c r="O52" i="17"/>
  <c r="N52" i="17"/>
  <c r="M52" i="17"/>
  <c r="L52" i="17"/>
  <c r="K52" i="17"/>
  <c r="J52" i="17"/>
  <c r="G52" i="17"/>
  <c r="F52" i="17"/>
  <c r="E52" i="17"/>
  <c r="D52" i="17"/>
  <c r="O51" i="17"/>
  <c r="N51" i="17"/>
  <c r="M51" i="17"/>
  <c r="L51" i="17"/>
  <c r="K51" i="17"/>
  <c r="J51" i="17"/>
  <c r="G51" i="17"/>
  <c r="F51" i="17"/>
  <c r="E51" i="17"/>
  <c r="D51" i="17"/>
  <c r="O50" i="17"/>
  <c r="N50" i="17"/>
  <c r="M50" i="17"/>
  <c r="L50" i="17"/>
  <c r="K50" i="17"/>
  <c r="J50" i="17"/>
  <c r="G50" i="17"/>
  <c r="F50" i="17"/>
  <c r="E50" i="17"/>
  <c r="D50" i="17"/>
  <c r="O49" i="17"/>
  <c r="N49" i="17"/>
  <c r="M49" i="17"/>
  <c r="L49" i="17"/>
  <c r="K49" i="17"/>
  <c r="J49" i="17"/>
  <c r="G49" i="17"/>
  <c r="F49" i="17"/>
  <c r="E49" i="17"/>
  <c r="D49" i="17"/>
  <c r="O48" i="17"/>
  <c r="N48" i="17"/>
  <c r="M48" i="17"/>
  <c r="L48" i="17"/>
  <c r="K48" i="17"/>
  <c r="J48" i="17"/>
  <c r="G48" i="17"/>
  <c r="F48" i="17"/>
  <c r="E48" i="17"/>
  <c r="D48" i="17"/>
  <c r="O47" i="17"/>
  <c r="N47" i="17"/>
  <c r="M47" i="17"/>
  <c r="L47" i="17"/>
  <c r="K47" i="17"/>
  <c r="J47" i="17"/>
  <c r="G47" i="17"/>
  <c r="F47" i="17"/>
  <c r="E47" i="17"/>
  <c r="D47" i="17"/>
  <c r="O46" i="17"/>
  <c r="N46" i="17"/>
  <c r="M46" i="17"/>
  <c r="L46" i="17"/>
  <c r="K46" i="17"/>
  <c r="J46" i="17"/>
  <c r="G46" i="17"/>
  <c r="F46" i="17"/>
  <c r="E46" i="17"/>
  <c r="D46" i="17"/>
  <c r="O45" i="17"/>
  <c r="N45" i="17"/>
  <c r="M45" i="17"/>
  <c r="L45" i="17"/>
  <c r="K45" i="17"/>
  <c r="J45" i="17"/>
  <c r="G45" i="17"/>
  <c r="F45" i="17"/>
  <c r="E45" i="17"/>
  <c r="D45" i="17"/>
  <c r="O44" i="17"/>
  <c r="N44" i="17"/>
  <c r="M44" i="17"/>
  <c r="L44" i="17"/>
  <c r="K44" i="17"/>
  <c r="J44" i="17"/>
  <c r="G44" i="17"/>
  <c r="F44" i="17"/>
  <c r="E44" i="17"/>
  <c r="D44" i="17"/>
  <c r="O43" i="17"/>
  <c r="N43" i="17"/>
  <c r="M43" i="17"/>
  <c r="L43" i="17"/>
  <c r="K43" i="17"/>
  <c r="J43" i="17"/>
  <c r="G43" i="17"/>
  <c r="F43" i="17"/>
  <c r="E43" i="17"/>
  <c r="D43" i="17"/>
  <c r="O42" i="17"/>
  <c r="N42" i="17"/>
  <c r="M42" i="17"/>
  <c r="L42" i="17"/>
  <c r="K42" i="17"/>
  <c r="J42" i="17"/>
  <c r="G42" i="17"/>
  <c r="F42" i="17"/>
  <c r="E42" i="17"/>
  <c r="D42" i="17"/>
  <c r="O41" i="17"/>
  <c r="N41" i="17"/>
  <c r="M41" i="17"/>
  <c r="L41" i="17"/>
  <c r="K41" i="17"/>
  <c r="J41" i="17"/>
  <c r="G41" i="17"/>
  <c r="F41" i="17"/>
  <c r="E41" i="17"/>
  <c r="D41" i="17"/>
  <c r="O40" i="17"/>
  <c r="N40" i="17"/>
  <c r="M40" i="17"/>
  <c r="L40" i="17"/>
  <c r="K40" i="17"/>
  <c r="J40" i="17"/>
  <c r="G40" i="17"/>
  <c r="F40" i="17"/>
  <c r="E40" i="17"/>
  <c r="D40" i="17"/>
  <c r="O39" i="17"/>
  <c r="N39" i="17"/>
  <c r="M39" i="17"/>
  <c r="L39" i="17"/>
  <c r="K39" i="17"/>
  <c r="J39" i="17"/>
  <c r="G39" i="17"/>
  <c r="F39" i="17"/>
  <c r="E39" i="17"/>
  <c r="D39" i="17"/>
  <c r="O38" i="17"/>
  <c r="N38" i="17"/>
  <c r="M38" i="17"/>
  <c r="L38" i="17"/>
  <c r="K38" i="17"/>
  <c r="J38" i="17"/>
  <c r="G38" i="17"/>
  <c r="F38" i="17"/>
  <c r="E38" i="17"/>
  <c r="D38" i="17"/>
  <c r="O37" i="17"/>
  <c r="N37" i="17"/>
  <c r="M37" i="17"/>
  <c r="L37" i="17"/>
  <c r="K37" i="17"/>
  <c r="J37" i="17"/>
  <c r="G37" i="17"/>
  <c r="F37" i="17"/>
  <c r="E37" i="17"/>
  <c r="D37" i="17"/>
  <c r="O36" i="17"/>
  <c r="N36" i="17"/>
  <c r="M36" i="17"/>
  <c r="L36" i="17"/>
  <c r="K36" i="17"/>
  <c r="J36" i="17"/>
  <c r="G36" i="17"/>
  <c r="F36" i="17"/>
  <c r="E36" i="17"/>
  <c r="D36" i="17"/>
  <c r="O35" i="17"/>
  <c r="N35" i="17"/>
  <c r="M35" i="17"/>
  <c r="L35" i="17"/>
  <c r="K35" i="17"/>
  <c r="J35" i="17"/>
  <c r="G35" i="17"/>
  <c r="F35" i="17"/>
  <c r="E35" i="17"/>
  <c r="D35" i="17"/>
  <c r="O34" i="17"/>
  <c r="N34" i="17"/>
  <c r="M34" i="17"/>
  <c r="L34" i="17"/>
  <c r="K34" i="17"/>
  <c r="J34" i="17"/>
  <c r="G34" i="17"/>
  <c r="F34" i="17"/>
  <c r="E34" i="17"/>
  <c r="D34" i="17"/>
  <c r="O33" i="17"/>
  <c r="N33" i="17"/>
  <c r="M33" i="17"/>
  <c r="L33" i="17"/>
  <c r="K33" i="17"/>
  <c r="J33" i="17"/>
  <c r="G33" i="17"/>
  <c r="F33" i="17"/>
  <c r="E33" i="17"/>
  <c r="D33" i="17"/>
  <c r="O32" i="17"/>
  <c r="N32" i="17"/>
  <c r="M32" i="17"/>
  <c r="L32" i="17"/>
  <c r="K32" i="17"/>
  <c r="J32" i="17"/>
  <c r="G32" i="17"/>
  <c r="F32" i="17"/>
  <c r="E32" i="17"/>
  <c r="D32" i="17"/>
  <c r="O31" i="17"/>
  <c r="N31" i="17"/>
  <c r="M31" i="17"/>
  <c r="L31" i="17"/>
  <c r="K31" i="17"/>
  <c r="J31" i="17"/>
  <c r="G31" i="17"/>
  <c r="F31" i="17"/>
  <c r="E31" i="17"/>
  <c r="D31" i="17"/>
  <c r="O30" i="17"/>
  <c r="N30" i="17"/>
  <c r="M30" i="17"/>
  <c r="L30" i="17"/>
  <c r="K30" i="17"/>
  <c r="J30" i="17"/>
  <c r="G30" i="17"/>
  <c r="F30" i="17"/>
  <c r="E30" i="17"/>
  <c r="D30" i="17"/>
  <c r="O29" i="17"/>
  <c r="N29" i="17"/>
  <c r="M29" i="17"/>
  <c r="L29" i="17"/>
  <c r="K29" i="17"/>
  <c r="J29" i="17"/>
  <c r="G29" i="17"/>
  <c r="F29" i="17"/>
  <c r="E29" i="17"/>
  <c r="D29" i="17"/>
  <c r="O28" i="17"/>
  <c r="N28" i="17"/>
  <c r="M28" i="17"/>
  <c r="L28" i="17"/>
  <c r="K28" i="17"/>
  <c r="J28" i="17"/>
  <c r="G28" i="17"/>
  <c r="F28" i="17"/>
  <c r="E28" i="17"/>
  <c r="D28" i="17"/>
  <c r="O27" i="17"/>
  <c r="N27" i="17"/>
  <c r="M27" i="17"/>
  <c r="L27" i="17"/>
  <c r="K27" i="17"/>
  <c r="J27" i="17"/>
  <c r="G27" i="17"/>
  <c r="F27" i="17"/>
  <c r="E27" i="17"/>
  <c r="D27" i="17"/>
  <c r="O26" i="17"/>
  <c r="N26" i="17"/>
  <c r="M26" i="17"/>
  <c r="L26" i="17"/>
  <c r="K26" i="17"/>
  <c r="J26" i="17"/>
  <c r="G26" i="17"/>
  <c r="F26" i="17"/>
  <c r="E26" i="17"/>
  <c r="D26" i="17"/>
  <c r="O25" i="17"/>
  <c r="N25" i="17"/>
  <c r="M25" i="17"/>
  <c r="L25" i="17"/>
  <c r="K25" i="17"/>
  <c r="J25" i="17"/>
  <c r="G25" i="17"/>
  <c r="F25" i="17"/>
  <c r="E25" i="17"/>
  <c r="D25" i="17"/>
  <c r="O24" i="17"/>
  <c r="N24" i="17"/>
  <c r="M24" i="17"/>
  <c r="L24" i="17"/>
  <c r="K24" i="17"/>
  <c r="J24" i="17"/>
  <c r="G24" i="17"/>
  <c r="F24" i="17"/>
  <c r="E24" i="17"/>
  <c r="D24" i="17"/>
  <c r="O23" i="17"/>
  <c r="N23" i="17"/>
  <c r="M23" i="17"/>
  <c r="L23" i="17"/>
  <c r="K23" i="17"/>
  <c r="J23" i="17"/>
  <c r="G23" i="17"/>
  <c r="F23" i="17"/>
  <c r="E23" i="17"/>
  <c r="D23" i="17"/>
  <c r="O22" i="17"/>
  <c r="N22" i="17"/>
  <c r="M22" i="17"/>
  <c r="L22" i="17"/>
  <c r="K22" i="17"/>
  <c r="J22" i="17"/>
  <c r="G22" i="17"/>
  <c r="F22" i="17"/>
  <c r="E22" i="17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K9" i="17"/>
  <c r="J9" i="17"/>
  <c r="I9" i="17"/>
  <c r="H9" i="17"/>
  <c r="G9" i="17"/>
  <c r="F9" i="17"/>
  <c r="E9" i="17"/>
  <c r="E8" i="17" s="1"/>
  <c r="E13" i="17" s="1"/>
  <c r="E19" i="17" s="1"/>
  <c r="E136" i="17" s="1"/>
  <c r="D9" i="17"/>
  <c r="O133" i="16"/>
  <c r="N133" i="16"/>
  <c r="M133" i="16"/>
  <c r="L133" i="16"/>
  <c r="K133" i="16"/>
  <c r="J133" i="16"/>
  <c r="G133" i="16"/>
  <c r="F133" i="16"/>
  <c r="E133" i="16"/>
  <c r="D133" i="16"/>
  <c r="O132" i="16"/>
  <c r="N132" i="16"/>
  <c r="M132" i="16"/>
  <c r="L132" i="16"/>
  <c r="K132" i="16"/>
  <c r="J132" i="16"/>
  <c r="G132" i="16"/>
  <c r="F132" i="16"/>
  <c r="E132" i="16"/>
  <c r="D132" i="16"/>
  <c r="O131" i="16"/>
  <c r="N131" i="16"/>
  <c r="M131" i="16"/>
  <c r="L131" i="16"/>
  <c r="K131" i="16"/>
  <c r="J131" i="16"/>
  <c r="G131" i="16"/>
  <c r="F131" i="16"/>
  <c r="E131" i="16"/>
  <c r="D131" i="16"/>
  <c r="O130" i="16"/>
  <c r="N130" i="16"/>
  <c r="M130" i="16"/>
  <c r="L130" i="16"/>
  <c r="K130" i="16"/>
  <c r="J130" i="16"/>
  <c r="G130" i="16"/>
  <c r="F130" i="16"/>
  <c r="E130" i="16"/>
  <c r="D130" i="16"/>
  <c r="O129" i="16"/>
  <c r="N129" i="16"/>
  <c r="M129" i="16"/>
  <c r="L129" i="16"/>
  <c r="K129" i="16"/>
  <c r="J129" i="16"/>
  <c r="G129" i="16"/>
  <c r="F129" i="16"/>
  <c r="E129" i="16"/>
  <c r="D129" i="16"/>
  <c r="O128" i="16"/>
  <c r="N128" i="16"/>
  <c r="M128" i="16"/>
  <c r="L128" i="16"/>
  <c r="K128" i="16"/>
  <c r="J128" i="16"/>
  <c r="G128" i="16"/>
  <c r="F128" i="16"/>
  <c r="E128" i="16"/>
  <c r="D128" i="16"/>
  <c r="O127" i="16"/>
  <c r="N127" i="16"/>
  <c r="M127" i="16"/>
  <c r="L127" i="16"/>
  <c r="K127" i="16"/>
  <c r="J127" i="16"/>
  <c r="G127" i="16"/>
  <c r="F127" i="16"/>
  <c r="E127" i="16"/>
  <c r="D127" i="16"/>
  <c r="O126" i="16"/>
  <c r="N126" i="16"/>
  <c r="M126" i="16"/>
  <c r="L126" i="16"/>
  <c r="K126" i="16"/>
  <c r="J126" i="16"/>
  <c r="G126" i="16"/>
  <c r="F126" i="16"/>
  <c r="E126" i="16"/>
  <c r="D126" i="16"/>
  <c r="O125" i="16"/>
  <c r="N125" i="16"/>
  <c r="M125" i="16"/>
  <c r="L125" i="16"/>
  <c r="K125" i="16"/>
  <c r="J125" i="16"/>
  <c r="G125" i="16"/>
  <c r="F125" i="16"/>
  <c r="E125" i="16"/>
  <c r="D125" i="16"/>
  <c r="O124" i="16"/>
  <c r="N124" i="16"/>
  <c r="M124" i="16"/>
  <c r="L124" i="16"/>
  <c r="K124" i="16"/>
  <c r="J124" i="16"/>
  <c r="G124" i="16"/>
  <c r="F124" i="16"/>
  <c r="E124" i="16"/>
  <c r="D124" i="16"/>
  <c r="O123" i="16"/>
  <c r="N123" i="16"/>
  <c r="M123" i="16"/>
  <c r="L123" i="16"/>
  <c r="K123" i="16"/>
  <c r="J123" i="16"/>
  <c r="G123" i="16"/>
  <c r="F123" i="16"/>
  <c r="E123" i="16"/>
  <c r="D123" i="16"/>
  <c r="O122" i="16"/>
  <c r="N122" i="16"/>
  <c r="M122" i="16"/>
  <c r="L122" i="16"/>
  <c r="K122" i="16"/>
  <c r="J122" i="16"/>
  <c r="G122" i="16"/>
  <c r="F122" i="16"/>
  <c r="E122" i="16"/>
  <c r="D122" i="16"/>
  <c r="O121" i="16"/>
  <c r="N121" i="16"/>
  <c r="M121" i="16"/>
  <c r="L121" i="16"/>
  <c r="K121" i="16"/>
  <c r="J121" i="16"/>
  <c r="G121" i="16"/>
  <c r="F121" i="16"/>
  <c r="E121" i="16"/>
  <c r="D121" i="16"/>
  <c r="O120" i="16"/>
  <c r="N120" i="16"/>
  <c r="M120" i="16"/>
  <c r="L120" i="16"/>
  <c r="K120" i="16"/>
  <c r="J120" i="16"/>
  <c r="G120" i="16"/>
  <c r="F120" i="16"/>
  <c r="E120" i="16"/>
  <c r="D120" i="16"/>
  <c r="O119" i="16"/>
  <c r="N119" i="16"/>
  <c r="M119" i="16"/>
  <c r="L119" i="16"/>
  <c r="K119" i="16"/>
  <c r="J119" i="16"/>
  <c r="G119" i="16"/>
  <c r="F119" i="16"/>
  <c r="E119" i="16"/>
  <c r="D119" i="16"/>
  <c r="O118" i="16"/>
  <c r="N118" i="16"/>
  <c r="M118" i="16"/>
  <c r="L118" i="16"/>
  <c r="K118" i="16"/>
  <c r="J118" i="16"/>
  <c r="G118" i="16"/>
  <c r="F118" i="16"/>
  <c r="E118" i="16"/>
  <c r="D118" i="16"/>
  <c r="O117" i="16"/>
  <c r="N117" i="16"/>
  <c r="M117" i="16"/>
  <c r="L117" i="16"/>
  <c r="K117" i="16"/>
  <c r="J117" i="16"/>
  <c r="G117" i="16"/>
  <c r="F117" i="16"/>
  <c r="E117" i="16"/>
  <c r="D117" i="16"/>
  <c r="O116" i="16"/>
  <c r="N116" i="16"/>
  <c r="M116" i="16"/>
  <c r="L116" i="16"/>
  <c r="K116" i="16"/>
  <c r="J116" i="16"/>
  <c r="G116" i="16"/>
  <c r="F116" i="16"/>
  <c r="E116" i="16"/>
  <c r="D116" i="16"/>
  <c r="O115" i="16"/>
  <c r="N115" i="16"/>
  <c r="M115" i="16"/>
  <c r="L115" i="16"/>
  <c r="K115" i="16"/>
  <c r="J115" i="16"/>
  <c r="G115" i="16"/>
  <c r="F115" i="16"/>
  <c r="E115" i="16"/>
  <c r="D115" i="16"/>
  <c r="O114" i="16"/>
  <c r="N114" i="16"/>
  <c r="M114" i="16"/>
  <c r="L114" i="16"/>
  <c r="K114" i="16"/>
  <c r="J114" i="16"/>
  <c r="G114" i="16"/>
  <c r="F114" i="16"/>
  <c r="E114" i="16"/>
  <c r="D114" i="16"/>
  <c r="O113" i="16"/>
  <c r="N113" i="16"/>
  <c r="M113" i="16"/>
  <c r="L113" i="16"/>
  <c r="K113" i="16"/>
  <c r="J113" i="16"/>
  <c r="G113" i="16"/>
  <c r="F113" i="16"/>
  <c r="E113" i="16"/>
  <c r="D113" i="16"/>
  <c r="O112" i="16"/>
  <c r="N112" i="16"/>
  <c r="M112" i="16"/>
  <c r="L112" i="16"/>
  <c r="K112" i="16"/>
  <c r="J112" i="16"/>
  <c r="G112" i="16"/>
  <c r="F112" i="16"/>
  <c r="E112" i="16"/>
  <c r="D112" i="16"/>
  <c r="O111" i="16"/>
  <c r="N111" i="16"/>
  <c r="M111" i="16"/>
  <c r="L111" i="16"/>
  <c r="K111" i="16"/>
  <c r="J111" i="16"/>
  <c r="G111" i="16"/>
  <c r="F111" i="16"/>
  <c r="E111" i="16"/>
  <c r="D111" i="16"/>
  <c r="O110" i="16"/>
  <c r="N110" i="16"/>
  <c r="M110" i="16"/>
  <c r="L110" i="16"/>
  <c r="K110" i="16"/>
  <c r="J110" i="16"/>
  <c r="G110" i="16"/>
  <c r="F110" i="16"/>
  <c r="E110" i="16"/>
  <c r="O109" i="16"/>
  <c r="N109" i="16"/>
  <c r="M109" i="16"/>
  <c r="L109" i="16"/>
  <c r="K109" i="16"/>
  <c r="J109" i="16"/>
  <c r="G109" i="16"/>
  <c r="F109" i="16"/>
  <c r="E109" i="16"/>
  <c r="D109" i="16"/>
  <c r="O108" i="16"/>
  <c r="N108" i="16"/>
  <c r="M108" i="16"/>
  <c r="L108" i="16"/>
  <c r="K108" i="16"/>
  <c r="J108" i="16"/>
  <c r="G108" i="16"/>
  <c r="F108" i="16"/>
  <c r="E108" i="16"/>
  <c r="D108" i="16"/>
  <c r="O107" i="16"/>
  <c r="N107" i="16"/>
  <c r="M107" i="16"/>
  <c r="L107" i="16"/>
  <c r="K107" i="16"/>
  <c r="J107" i="16"/>
  <c r="G107" i="16"/>
  <c r="F107" i="16"/>
  <c r="E107" i="16"/>
  <c r="D107" i="16"/>
  <c r="O106" i="16"/>
  <c r="N106" i="16"/>
  <c r="M106" i="16"/>
  <c r="L106" i="16"/>
  <c r="K106" i="16"/>
  <c r="J106" i="16"/>
  <c r="G106" i="16"/>
  <c r="F106" i="16"/>
  <c r="E106" i="16"/>
  <c r="D106" i="16"/>
  <c r="O105" i="16"/>
  <c r="N105" i="16"/>
  <c r="M105" i="16"/>
  <c r="L105" i="16"/>
  <c r="K105" i="16"/>
  <c r="J105" i="16"/>
  <c r="G105" i="16"/>
  <c r="F105" i="16"/>
  <c r="E105" i="16"/>
  <c r="D105" i="16"/>
  <c r="O104" i="16"/>
  <c r="N104" i="16"/>
  <c r="M104" i="16"/>
  <c r="L104" i="16"/>
  <c r="K104" i="16"/>
  <c r="J104" i="16"/>
  <c r="G104" i="16"/>
  <c r="F104" i="16"/>
  <c r="E104" i="16"/>
  <c r="D104" i="16"/>
  <c r="O103" i="16"/>
  <c r="N103" i="16"/>
  <c r="M103" i="16"/>
  <c r="L103" i="16"/>
  <c r="K103" i="16"/>
  <c r="J103" i="16"/>
  <c r="G103" i="16"/>
  <c r="F103" i="16"/>
  <c r="E103" i="16"/>
  <c r="D103" i="16"/>
  <c r="O102" i="16"/>
  <c r="N102" i="16"/>
  <c r="M102" i="16"/>
  <c r="L102" i="16"/>
  <c r="K102" i="16"/>
  <c r="J102" i="16"/>
  <c r="G102" i="16"/>
  <c r="F102" i="16"/>
  <c r="E102" i="16"/>
  <c r="D102" i="16"/>
  <c r="O101" i="16"/>
  <c r="N101" i="16"/>
  <c r="M101" i="16"/>
  <c r="L101" i="16"/>
  <c r="K101" i="16"/>
  <c r="J101" i="16"/>
  <c r="G101" i="16"/>
  <c r="F101" i="16"/>
  <c r="E101" i="16"/>
  <c r="D101" i="16"/>
  <c r="O100" i="16"/>
  <c r="N100" i="16"/>
  <c r="M100" i="16"/>
  <c r="L100" i="16"/>
  <c r="K100" i="16"/>
  <c r="J100" i="16"/>
  <c r="G100" i="16"/>
  <c r="F100" i="16"/>
  <c r="E100" i="16"/>
  <c r="D100" i="16"/>
  <c r="O99" i="16"/>
  <c r="N99" i="16"/>
  <c r="M99" i="16"/>
  <c r="L99" i="16"/>
  <c r="K99" i="16"/>
  <c r="J99" i="16"/>
  <c r="G99" i="16"/>
  <c r="F99" i="16"/>
  <c r="E99" i="16"/>
  <c r="D99" i="16"/>
  <c r="O98" i="16"/>
  <c r="N98" i="16"/>
  <c r="M98" i="16"/>
  <c r="L98" i="16"/>
  <c r="K98" i="16"/>
  <c r="J98" i="16"/>
  <c r="G98" i="16"/>
  <c r="F98" i="16"/>
  <c r="E98" i="16"/>
  <c r="D98" i="16"/>
  <c r="O97" i="16"/>
  <c r="N97" i="16"/>
  <c r="M97" i="16"/>
  <c r="L97" i="16"/>
  <c r="K97" i="16"/>
  <c r="J97" i="16"/>
  <c r="G97" i="16"/>
  <c r="F97" i="16"/>
  <c r="E97" i="16"/>
  <c r="D97" i="16"/>
  <c r="O96" i="16"/>
  <c r="N96" i="16"/>
  <c r="M96" i="16"/>
  <c r="L96" i="16"/>
  <c r="K96" i="16"/>
  <c r="J96" i="16"/>
  <c r="G96" i="16"/>
  <c r="F96" i="16"/>
  <c r="E96" i="16"/>
  <c r="D96" i="16"/>
  <c r="O95" i="16"/>
  <c r="N95" i="16"/>
  <c r="M95" i="16"/>
  <c r="L95" i="16"/>
  <c r="K95" i="16"/>
  <c r="J95" i="16"/>
  <c r="G95" i="16"/>
  <c r="F95" i="16"/>
  <c r="E95" i="16"/>
  <c r="D95" i="16"/>
  <c r="O94" i="16"/>
  <c r="N94" i="16"/>
  <c r="M94" i="16"/>
  <c r="L94" i="16"/>
  <c r="K94" i="16"/>
  <c r="J94" i="16"/>
  <c r="G94" i="16"/>
  <c r="F94" i="16"/>
  <c r="E94" i="16"/>
  <c r="D94" i="16"/>
  <c r="O93" i="16"/>
  <c r="N93" i="16"/>
  <c r="M93" i="16"/>
  <c r="L93" i="16"/>
  <c r="K93" i="16"/>
  <c r="J93" i="16"/>
  <c r="G93" i="16"/>
  <c r="F93" i="16"/>
  <c r="E93" i="16"/>
  <c r="D93" i="16"/>
  <c r="O92" i="16"/>
  <c r="N92" i="16"/>
  <c r="M92" i="16"/>
  <c r="L92" i="16"/>
  <c r="K92" i="16"/>
  <c r="J92" i="16"/>
  <c r="G92" i="16"/>
  <c r="F92" i="16"/>
  <c r="E92" i="16"/>
  <c r="D92" i="16"/>
  <c r="O91" i="16"/>
  <c r="N91" i="16"/>
  <c r="M91" i="16"/>
  <c r="L91" i="16"/>
  <c r="K91" i="16"/>
  <c r="J91" i="16"/>
  <c r="G91" i="16"/>
  <c r="F91" i="16"/>
  <c r="E91" i="16"/>
  <c r="D91" i="16"/>
  <c r="O90" i="16"/>
  <c r="N90" i="16"/>
  <c r="M90" i="16"/>
  <c r="L90" i="16"/>
  <c r="K90" i="16"/>
  <c r="J90" i="16"/>
  <c r="G90" i="16"/>
  <c r="F90" i="16"/>
  <c r="E90" i="16"/>
  <c r="D90" i="16"/>
  <c r="O89" i="16"/>
  <c r="N89" i="16"/>
  <c r="M89" i="16"/>
  <c r="L89" i="16"/>
  <c r="K89" i="16"/>
  <c r="J89" i="16"/>
  <c r="G89" i="16"/>
  <c r="F89" i="16"/>
  <c r="E89" i="16"/>
  <c r="D89" i="16"/>
  <c r="O88" i="16"/>
  <c r="N88" i="16"/>
  <c r="M88" i="16"/>
  <c r="L88" i="16"/>
  <c r="K88" i="16"/>
  <c r="J88" i="16"/>
  <c r="G88" i="16"/>
  <c r="F88" i="16"/>
  <c r="E88" i="16"/>
  <c r="D88" i="16"/>
  <c r="O87" i="16"/>
  <c r="N87" i="16"/>
  <c r="M87" i="16"/>
  <c r="L87" i="16"/>
  <c r="K87" i="16"/>
  <c r="J87" i="16"/>
  <c r="G87" i="16"/>
  <c r="F87" i="16"/>
  <c r="E87" i="16"/>
  <c r="D87" i="16"/>
  <c r="O86" i="16"/>
  <c r="N86" i="16"/>
  <c r="M86" i="16"/>
  <c r="L86" i="16"/>
  <c r="K86" i="16"/>
  <c r="J86" i="16"/>
  <c r="G86" i="16"/>
  <c r="F86" i="16"/>
  <c r="E86" i="16"/>
  <c r="D86" i="16"/>
  <c r="O85" i="16"/>
  <c r="N85" i="16"/>
  <c r="M85" i="16"/>
  <c r="L85" i="16"/>
  <c r="K85" i="16"/>
  <c r="J85" i="16"/>
  <c r="G85" i="16"/>
  <c r="F85" i="16"/>
  <c r="E85" i="16"/>
  <c r="D85" i="16"/>
  <c r="O84" i="16"/>
  <c r="N84" i="16"/>
  <c r="M84" i="16"/>
  <c r="L84" i="16"/>
  <c r="K84" i="16"/>
  <c r="J84" i="16"/>
  <c r="G84" i="16"/>
  <c r="F84" i="16"/>
  <c r="E84" i="16"/>
  <c r="D84" i="16"/>
  <c r="O83" i="16"/>
  <c r="N83" i="16"/>
  <c r="M83" i="16"/>
  <c r="L83" i="16"/>
  <c r="K83" i="16"/>
  <c r="J83" i="16"/>
  <c r="G83" i="16"/>
  <c r="F83" i="16"/>
  <c r="E83" i="16"/>
  <c r="D83" i="16"/>
  <c r="O82" i="16"/>
  <c r="N82" i="16"/>
  <c r="M82" i="16"/>
  <c r="L82" i="16"/>
  <c r="K82" i="16"/>
  <c r="J82" i="16"/>
  <c r="G82" i="16"/>
  <c r="F82" i="16"/>
  <c r="E82" i="16"/>
  <c r="D82" i="16"/>
  <c r="O81" i="16"/>
  <c r="N81" i="16"/>
  <c r="M81" i="16"/>
  <c r="L81" i="16"/>
  <c r="K81" i="16"/>
  <c r="J81" i="16"/>
  <c r="G81" i="16"/>
  <c r="F81" i="16"/>
  <c r="E81" i="16"/>
  <c r="D81" i="16"/>
  <c r="O80" i="16"/>
  <c r="N80" i="16"/>
  <c r="M80" i="16"/>
  <c r="L80" i="16"/>
  <c r="K80" i="16"/>
  <c r="J80" i="16"/>
  <c r="G80" i="16"/>
  <c r="F80" i="16"/>
  <c r="E80" i="16"/>
  <c r="D80" i="16"/>
  <c r="O79" i="16"/>
  <c r="N79" i="16"/>
  <c r="M79" i="16"/>
  <c r="L79" i="16"/>
  <c r="K79" i="16"/>
  <c r="J79" i="16"/>
  <c r="G79" i="16"/>
  <c r="F79" i="16"/>
  <c r="E79" i="16"/>
  <c r="D79" i="16"/>
  <c r="O78" i="16"/>
  <c r="N78" i="16"/>
  <c r="M78" i="16"/>
  <c r="L78" i="16"/>
  <c r="K78" i="16"/>
  <c r="J78" i="16"/>
  <c r="G78" i="16"/>
  <c r="F78" i="16"/>
  <c r="E78" i="16"/>
  <c r="D78" i="16"/>
  <c r="O77" i="16"/>
  <c r="N77" i="16"/>
  <c r="M77" i="16"/>
  <c r="L77" i="16"/>
  <c r="K77" i="16"/>
  <c r="J77" i="16"/>
  <c r="G77" i="16"/>
  <c r="F77" i="16"/>
  <c r="E77" i="16"/>
  <c r="D77" i="16"/>
  <c r="O76" i="16"/>
  <c r="N76" i="16"/>
  <c r="M76" i="16"/>
  <c r="L76" i="16"/>
  <c r="K76" i="16"/>
  <c r="J76" i="16"/>
  <c r="G76" i="16"/>
  <c r="F76" i="16"/>
  <c r="E76" i="16"/>
  <c r="D76" i="16"/>
  <c r="O75" i="16"/>
  <c r="N75" i="16"/>
  <c r="M75" i="16"/>
  <c r="L75" i="16"/>
  <c r="K75" i="16"/>
  <c r="J75" i="16"/>
  <c r="G75" i="16"/>
  <c r="F75" i="16"/>
  <c r="E75" i="16"/>
  <c r="D75" i="16"/>
  <c r="O74" i="16"/>
  <c r="N74" i="16"/>
  <c r="M74" i="16"/>
  <c r="L74" i="16"/>
  <c r="K74" i="16"/>
  <c r="J74" i="16"/>
  <c r="G74" i="16"/>
  <c r="F74" i="16"/>
  <c r="E74" i="16"/>
  <c r="D74" i="16"/>
  <c r="O73" i="16"/>
  <c r="N73" i="16"/>
  <c r="M73" i="16"/>
  <c r="L73" i="16"/>
  <c r="K73" i="16"/>
  <c r="J73" i="16"/>
  <c r="G73" i="16"/>
  <c r="F73" i="16"/>
  <c r="E73" i="16"/>
  <c r="D73" i="16"/>
  <c r="O72" i="16"/>
  <c r="N72" i="16"/>
  <c r="M72" i="16"/>
  <c r="L72" i="16"/>
  <c r="K72" i="16"/>
  <c r="J72" i="16"/>
  <c r="G72" i="16"/>
  <c r="F72" i="16"/>
  <c r="E72" i="16"/>
  <c r="D72" i="16"/>
  <c r="O71" i="16"/>
  <c r="N71" i="16"/>
  <c r="M71" i="16"/>
  <c r="L71" i="16"/>
  <c r="K71" i="16"/>
  <c r="J71" i="16"/>
  <c r="G71" i="16"/>
  <c r="F71" i="16"/>
  <c r="E71" i="16"/>
  <c r="D71" i="16"/>
  <c r="O70" i="16"/>
  <c r="N70" i="16"/>
  <c r="M70" i="16"/>
  <c r="L70" i="16"/>
  <c r="K70" i="16"/>
  <c r="J70" i="16"/>
  <c r="G70" i="16"/>
  <c r="F70" i="16"/>
  <c r="E70" i="16"/>
  <c r="D70" i="16"/>
  <c r="O69" i="16"/>
  <c r="N69" i="16"/>
  <c r="M69" i="16"/>
  <c r="L69" i="16"/>
  <c r="K69" i="16"/>
  <c r="J69" i="16"/>
  <c r="G69" i="16"/>
  <c r="F69" i="16"/>
  <c r="E69" i="16"/>
  <c r="D69" i="16"/>
  <c r="O68" i="16"/>
  <c r="N68" i="16"/>
  <c r="M68" i="16"/>
  <c r="L68" i="16"/>
  <c r="K68" i="16"/>
  <c r="J68" i="16"/>
  <c r="G68" i="16"/>
  <c r="F68" i="16"/>
  <c r="E68" i="16"/>
  <c r="D68" i="16"/>
  <c r="O67" i="16"/>
  <c r="N67" i="16"/>
  <c r="M67" i="16"/>
  <c r="L67" i="16"/>
  <c r="K67" i="16"/>
  <c r="J67" i="16"/>
  <c r="G67" i="16"/>
  <c r="F67" i="16"/>
  <c r="E67" i="16"/>
  <c r="D67" i="16"/>
  <c r="O66" i="16"/>
  <c r="N66" i="16"/>
  <c r="M66" i="16"/>
  <c r="L66" i="16"/>
  <c r="K66" i="16"/>
  <c r="J66" i="16"/>
  <c r="G66" i="16"/>
  <c r="F66" i="16"/>
  <c r="E66" i="16"/>
  <c r="D66" i="16"/>
  <c r="O65" i="16"/>
  <c r="N65" i="16"/>
  <c r="M65" i="16"/>
  <c r="L65" i="16"/>
  <c r="K65" i="16"/>
  <c r="J65" i="16"/>
  <c r="G65" i="16"/>
  <c r="F65" i="16"/>
  <c r="E65" i="16"/>
  <c r="D65" i="16"/>
  <c r="O64" i="16"/>
  <c r="N64" i="16"/>
  <c r="M64" i="16"/>
  <c r="L64" i="16"/>
  <c r="K64" i="16"/>
  <c r="J64" i="16"/>
  <c r="G64" i="16"/>
  <c r="F64" i="16"/>
  <c r="E64" i="16"/>
  <c r="D64" i="16"/>
  <c r="O63" i="16"/>
  <c r="N63" i="16"/>
  <c r="M63" i="16"/>
  <c r="L63" i="16"/>
  <c r="K63" i="16"/>
  <c r="J63" i="16"/>
  <c r="G63" i="16"/>
  <c r="F63" i="16"/>
  <c r="E63" i="16"/>
  <c r="D63" i="16"/>
  <c r="O62" i="16"/>
  <c r="N62" i="16"/>
  <c r="M62" i="16"/>
  <c r="L62" i="16"/>
  <c r="K62" i="16"/>
  <c r="J62" i="16"/>
  <c r="G62" i="16"/>
  <c r="F62" i="16"/>
  <c r="E62" i="16"/>
  <c r="D62" i="16"/>
  <c r="O61" i="16"/>
  <c r="N61" i="16"/>
  <c r="M61" i="16"/>
  <c r="L61" i="16"/>
  <c r="K61" i="16"/>
  <c r="J61" i="16"/>
  <c r="G61" i="16"/>
  <c r="F61" i="16"/>
  <c r="E61" i="16"/>
  <c r="D61" i="16"/>
  <c r="O60" i="16"/>
  <c r="N60" i="16"/>
  <c r="M60" i="16"/>
  <c r="L60" i="16"/>
  <c r="K60" i="16"/>
  <c r="J60" i="16"/>
  <c r="G60" i="16"/>
  <c r="F60" i="16"/>
  <c r="E60" i="16"/>
  <c r="D60" i="16"/>
  <c r="O59" i="16"/>
  <c r="N59" i="16"/>
  <c r="M59" i="16"/>
  <c r="L59" i="16"/>
  <c r="K59" i="16"/>
  <c r="J59" i="16"/>
  <c r="G59" i="16"/>
  <c r="F59" i="16"/>
  <c r="E59" i="16"/>
  <c r="D59" i="16"/>
  <c r="O58" i="16"/>
  <c r="N58" i="16"/>
  <c r="M58" i="16"/>
  <c r="L58" i="16"/>
  <c r="K58" i="16"/>
  <c r="J58" i="16"/>
  <c r="G58" i="16"/>
  <c r="F58" i="16"/>
  <c r="E58" i="16"/>
  <c r="D58" i="16"/>
  <c r="O57" i="16"/>
  <c r="N57" i="16"/>
  <c r="M57" i="16"/>
  <c r="L57" i="16"/>
  <c r="K57" i="16"/>
  <c r="J57" i="16"/>
  <c r="G57" i="16"/>
  <c r="F57" i="16"/>
  <c r="E57" i="16"/>
  <c r="D57" i="16"/>
  <c r="O56" i="16"/>
  <c r="N56" i="16"/>
  <c r="M56" i="16"/>
  <c r="L56" i="16"/>
  <c r="K56" i="16"/>
  <c r="J56" i="16"/>
  <c r="G56" i="16"/>
  <c r="F56" i="16"/>
  <c r="E56" i="16"/>
  <c r="D56" i="16"/>
  <c r="O55" i="16"/>
  <c r="N55" i="16"/>
  <c r="M55" i="16"/>
  <c r="L55" i="16"/>
  <c r="K55" i="16"/>
  <c r="J55" i="16"/>
  <c r="G55" i="16"/>
  <c r="F55" i="16"/>
  <c r="E55" i="16"/>
  <c r="D55" i="16"/>
  <c r="O54" i="16"/>
  <c r="N54" i="16"/>
  <c r="M54" i="16"/>
  <c r="L54" i="16"/>
  <c r="K54" i="16"/>
  <c r="J54" i="16"/>
  <c r="G54" i="16"/>
  <c r="F54" i="16"/>
  <c r="E54" i="16"/>
  <c r="D54" i="16"/>
  <c r="O53" i="16"/>
  <c r="N53" i="16"/>
  <c r="M53" i="16"/>
  <c r="L53" i="16"/>
  <c r="K53" i="16"/>
  <c r="J53" i="16"/>
  <c r="G53" i="16"/>
  <c r="F53" i="16"/>
  <c r="E53" i="16"/>
  <c r="D53" i="16"/>
  <c r="O52" i="16"/>
  <c r="N52" i="16"/>
  <c r="M52" i="16"/>
  <c r="L52" i="16"/>
  <c r="K52" i="16"/>
  <c r="J52" i="16"/>
  <c r="G52" i="16"/>
  <c r="F52" i="16"/>
  <c r="E52" i="16"/>
  <c r="D52" i="16"/>
  <c r="O51" i="16"/>
  <c r="N51" i="16"/>
  <c r="M51" i="16"/>
  <c r="L51" i="16"/>
  <c r="K51" i="16"/>
  <c r="J51" i="16"/>
  <c r="G51" i="16"/>
  <c r="F51" i="16"/>
  <c r="E51" i="16"/>
  <c r="D51" i="16"/>
  <c r="O50" i="16"/>
  <c r="N50" i="16"/>
  <c r="M50" i="16"/>
  <c r="L50" i="16"/>
  <c r="K50" i="16"/>
  <c r="J50" i="16"/>
  <c r="G50" i="16"/>
  <c r="F50" i="16"/>
  <c r="E50" i="16"/>
  <c r="D50" i="16"/>
  <c r="O49" i="16"/>
  <c r="N49" i="16"/>
  <c r="M49" i="16"/>
  <c r="L49" i="16"/>
  <c r="K49" i="16"/>
  <c r="J49" i="16"/>
  <c r="G49" i="16"/>
  <c r="F49" i="16"/>
  <c r="E49" i="16"/>
  <c r="D49" i="16"/>
  <c r="O48" i="16"/>
  <c r="N48" i="16"/>
  <c r="M48" i="16"/>
  <c r="L48" i="16"/>
  <c r="K48" i="16"/>
  <c r="J48" i="16"/>
  <c r="G48" i="16"/>
  <c r="F48" i="16"/>
  <c r="E48" i="16"/>
  <c r="D48" i="16"/>
  <c r="O47" i="16"/>
  <c r="N47" i="16"/>
  <c r="M47" i="16"/>
  <c r="L47" i="16"/>
  <c r="K47" i="16"/>
  <c r="J47" i="16"/>
  <c r="G47" i="16"/>
  <c r="F47" i="16"/>
  <c r="E47" i="16"/>
  <c r="D47" i="16"/>
  <c r="O46" i="16"/>
  <c r="N46" i="16"/>
  <c r="M46" i="16"/>
  <c r="L46" i="16"/>
  <c r="K46" i="16"/>
  <c r="J46" i="16"/>
  <c r="G46" i="16"/>
  <c r="F46" i="16"/>
  <c r="E46" i="16"/>
  <c r="D46" i="16"/>
  <c r="O45" i="16"/>
  <c r="N45" i="16"/>
  <c r="M45" i="16"/>
  <c r="L45" i="16"/>
  <c r="K45" i="16"/>
  <c r="J45" i="16"/>
  <c r="G45" i="16"/>
  <c r="F45" i="16"/>
  <c r="E45" i="16"/>
  <c r="D45" i="16"/>
  <c r="O44" i="16"/>
  <c r="N44" i="16"/>
  <c r="M44" i="16"/>
  <c r="L44" i="16"/>
  <c r="K44" i="16"/>
  <c r="J44" i="16"/>
  <c r="G44" i="16"/>
  <c r="F44" i="16"/>
  <c r="E44" i="16"/>
  <c r="D44" i="16"/>
  <c r="O43" i="16"/>
  <c r="N43" i="16"/>
  <c r="M43" i="16"/>
  <c r="L43" i="16"/>
  <c r="K43" i="16"/>
  <c r="J43" i="16"/>
  <c r="G43" i="16"/>
  <c r="F43" i="16"/>
  <c r="E43" i="16"/>
  <c r="D43" i="16"/>
  <c r="O42" i="16"/>
  <c r="N42" i="16"/>
  <c r="M42" i="16"/>
  <c r="L42" i="16"/>
  <c r="K42" i="16"/>
  <c r="J42" i="16"/>
  <c r="G42" i="16"/>
  <c r="F42" i="16"/>
  <c r="E42" i="16"/>
  <c r="D42" i="16"/>
  <c r="O41" i="16"/>
  <c r="N41" i="16"/>
  <c r="M41" i="16"/>
  <c r="L41" i="16"/>
  <c r="K41" i="16"/>
  <c r="J41" i="16"/>
  <c r="G41" i="16"/>
  <c r="F41" i="16"/>
  <c r="E41" i="16"/>
  <c r="D41" i="16"/>
  <c r="O40" i="16"/>
  <c r="N40" i="16"/>
  <c r="M40" i="16"/>
  <c r="L40" i="16"/>
  <c r="K40" i="16"/>
  <c r="J40" i="16"/>
  <c r="G40" i="16"/>
  <c r="F40" i="16"/>
  <c r="E40" i="16"/>
  <c r="D40" i="16"/>
  <c r="O39" i="16"/>
  <c r="N39" i="16"/>
  <c r="M39" i="16"/>
  <c r="L39" i="16"/>
  <c r="K39" i="16"/>
  <c r="J39" i="16"/>
  <c r="G39" i="16"/>
  <c r="F39" i="16"/>
  <c r="E39" i="16"/>
  <c r="D39" i="16"/>
  <c r="O38" i="16"/>
  <c r="N38" i="16"/>
  <c r="M38" i="16"/>
  <c r="L38" i="16"/>
  <c r="K38" i="16"/>
  <c r="J38" i="16"/>
  <c r="G38" i="16"/>
  <c r="F38" i="16"/>
  <c r="E38" i="16"/>
  <c r="D38" i="16"/>
  <c r="O37" i="16"/>
  <c r="N37" i="16"/>
  <c r="M37" i="16"/>
  <c r="L37" i="16"/>
  <c r="K37" i="16"/>
  <c r="J37" i="16"/>
  <c r="G37" i="16"/>
  <c r="F37" i="16"/>
  <c r="E37" i="16"/>
  <c r="D37" i="16"/>
  <c r="O36" i="16"/>
  <c r="N36" i="16"/>
  <c r="M36" i="16"/>
  <c r="L36" i="16"/>
  <c r="K36" i="16"/>
  <c r="J36" i="16"/>
  <c r="G36" i="16"/>
  <c r="F36" i="16"/>
  <c r="E36" i="16"/>
  <c r="D36" i="16"/>
  <c r="O35" i="16"/>
  <c r="N35" i="16"/>
  <c r="M35" i="16"/>
  <c r="L35" i="16"/>
  <c r="K35" i="16"/>
  <c r="J35" i="16"/>
  <c r="G35" i="16"/>
  <c r="F35" i="16"/>
  <c r="E35" i="16"/>
  <c r="D35" i="16"/>
  <c r="O34" i="16"/>
  <c r="N34" i="16"/>
  <c r="M34" i="16"/>
  <c r="L34" i="16"/>
  <c r="K34" i="16"/>
  <c r="J34" i="16"/>
  <c r="G34" i="16"/>
  <c r="F34" i="16"/>
  <c r="E34" i="16"/>
  <c r="D34" i="16"/>
  <c r="O33" i="16"/>
  <c r="N33" i="16"/>
  <c r="M33" i="16"/>
  <c r="L33" i="16"/>
  <c r="K33" i="16"/>
  <c r="J33" i="16"/>
  <c r="G33" i="16"/>
  <c r="F33" i="16"/>
  <c r="E33" i="16"/>
  <c r="D33" i="16"/>
  <c r="O32" i="16"/>
  <c r="N32" i="16"/>
  <c r="M32" i="16"/>
  <c r="L32" i="16"/>
  <c r="K32" i="16"/>
  <c r="J32" i="16"/>
  <c r="G32" i="16"/>
  <c r="F32" i="16"/>
  <c r="E32" i="16"/>
  <c r="D32" i="16"/>
  <c r="O31" i="16"/>
  <c r="N31" i="16"/>
  <c r="M31" i="16"/>
  <c r="L31" i="16"/>
  <c r="K31" i="16"/>
  <c r="J31" i="16"/>
  <c r="G31" i="16"/>
  <c r="F31" i="16"/>
  <c r="E31" i="16"/>
  <c r="D31" i="16"/>
  <c r="O30" i="16"/>
  <c r="N30" i="16"/>
  <c r="M30" i="16"/>
  <c r="L30" i="16"/>
  <c r="K30" i="16"/>
  <c r="J30" i="16"/>
  <c r="G30" i="16"/>
  <c r="F30" i="16"/>
  <c r="E30" i="16"/>
  <c r="D30" i="16"/>
  <c r="O29" i="16"/>
  <c r="N29" i="16"/>
  <c r="M29" i="16"/>
  <c r="L29" i="16"/>
  <c r="K29" i="16"/>
  <c r="J29" i="16"/>
  <c r="F29" i="16"/>
  <c r="E29" i="16"/>
  <c r="D29" i="16"/>
  <c r="O28" i="16"/>
  <c r="N28" i="16"/>
  <c r="M28" i="16"/>
  <c r="L28" i="16"/>
  <c r="K28" i="16"/>
  <c r="J28" i="16"/>
  <c r="G28" i="16"/>
  <c r="F28" i="16"/>
  <c r="E28" i="16"/>
  <c r="D28" i="16"/>
  <c r="O27" i="16"/>
  <c r="N27" i="16"/>
  <c r="M27" i="16"/>
  <c r="L27" i="16"/>
  <c r="K27" i="16"/>
  <c r="J27" i="16"/>
  <c r="G27" i="16"/>
  <c r="F27" i="16"/>
  <c r="E27" i="16"/>
  <c r="D27" i="16"/>
  <c r="O26" i="16"/>
  <c r="N26" i="16"/>
  <c r="M26" i="16"/>
  <c r="L26" i="16"/>
  <c r="K26" i="16"/>
  <c r="J26" i="16"/>
  <c r="G26" i="16"/>
  <c r="F26" i="16"/>
  <c r="E26" i="16"/>
  <c r="D26" i="16"/>
  <c r="O25" i="16"/>
  <c r="N25" i="16"/>
  <c r="M25" i="16"/>
  <c r="L25" i="16"/>
  <c r="K25" i="16"/>
  <c r="J25" i="16"/>
  <c r="G25" i="16"/>
  <c r="F25" i="16"/>
  <c r="E25" i="16"/>
  <c r="D25" i="16"/>
  <c r="O24" i="16"/>
  <c r="N24" i="16"/>
  <c r="M24" i="16"/>
  <c r="L24" i="16"/>
  <c r="K24" i="16"/>
  <c r="J24" i="16"/>
  <c r="G24" i="16"/>
  <c r="F24" i="16"/>
  <c r="E24" i="16"/>
  <c r="D24" i="16"/>
  <c r="O23" i="16"/>
  <c r="N23" i="16"/>
  <c r="M23" i="16"/>
  <c r="L23" i="16"/>
  <c r="K23" i="16"/>
  <c r="J23" i="16"/>
  <c r="G23" i="16"/>
  <c r="F23" i="16"/>
  <c r="E23" i="16"/>
  <c r="D23" i="16"/>
  <c r="O22" i="16"/>
  <c r="N22" i="16"/>
  <c r="M22" i="16"/>
  <c r="L22" i="16"/>
  <c r="K22" i="16"/>
  <c r="J22" i="16"/>
  <c r="G22" i="16"/>
  <c r="F22" i="16"/>
  <c r="E22" i="16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O9" i="16"/>
  <c r="N9" i="16"/>
  <c r="N8" i="16" s="1"/>
  <c r="N13" i="16" s="1"/>
  <c r="N19" i="16" s="1"/>
  <c r="N136" i="16" s="1"/>
  <c r="M9" i="16"/>
  <c r="L9" i="16"/>
  <c r="K9" i="16"/>
  <c r="J9" i="16"/>
  <c r="I9" i="16"/>
  <c r="H9" i="16"/>
  <c r="G9" i="16"/>
  <c r="F9" i="16"/>
  <c r="F8" i="16" s="1"/>
  <c r="F13" i="16" s="1"/>
  <c r="F19" i="16" s="1"/>
  <c r="F136" i="16" s="1"/>
  <c r="E9" i="16"/>
  <c r="D9" i="16"/>
  <c r="O133" i="15"/>
  <c r="M133" i="15"/>
  <c r="L133" i="15"/>
  <c r="K133" i="15"/>
  <c r="J133" i="15"/>
  <c r="F133" i="15"/>
  <c r="E133" i="15"/>
  <c r="D133" i="15"/>
  <c r="O132" i="15"/>
  <c r="N132" i="15"/>
  <c r="M132" i="15"/>
  <c r="L132" i="15"/>
  <c r="K132" i="15"/>
  <c r="J132" i="15"/>
  <c r="I132" i="15"/>
  <c r="G132" i="15"/>
  <c r="F132" i="15"/>
  <c r="E132" i="15"/>
  <c r="D132" i="15"/>
  <c r="O131" i="15"/>
  <c r="N131" i="15"/>
  <c r="M131" i="15"/>
  <c r="L131" i="15"/>
  <c r="K131" i="15"/>
  <c r="J131" i="15"/>
  <c r="I131" i="15"/>
  <c r="G131" i="15"/>
  <c r="F131" i="15"/>
  <c r="E131" i="15"/>
  <c r="D131" i="15"/>
  <c r="O130" i="15"/>
  <c r="N130" i="15"/>
  <c r="M130" i="15"/>
  <c r="L130" i="15"/>
  <c r="K130" i="15"/>
  <c r="J130" i="15"/>
  <c r="I130" i="15"/>
  <c r="G130" i="15"/>
  <c r="F130" i="15"/>
  <c r="E130" i="15"/>
  <c r="D130" i="15"/>
  <c r="O129" i="15"/>
  <c r="N129" i="15"/>
  <c r="M129" i="15"/>
  <c r="L129" i="15"/>
  <c r="K129" i="15"/>
  <c r="J129" i="15"/>
  <c r="I129" i="15"/>
  <c r="G129" i="15"/>
  <c r="F129" i="15"/>
  <c r="E129" i="15"/>
  <c r="D129" i="15"/>
  <c r="O128" i="15"/>
  <c r="N128" i="15"/>
  <c r="M128" i="15"/>
  <c r="L128" i="15"/>
  <c r="K128" i="15"/>
  <c r="J128" i="15"/>
  <c r="I128" i="15"/>
  <c r="G128" i="15"/>
  <c r="F128" i="15"/>
  <c r="E128" i="15"/>
  <c r="D128" i="15"/>
  <c r="O127" i="15"/>
  <c r="N127" i="15"/>
  <c r="M127" i="15"/>
  <c r="L127" i="15"/>
  <c r="K127" i="15"/>
  <c r="J127" i="15"/>
  <c r="I127" i="15"/>
  <c r="G127" i="15"/>
  <c r="F127" i="15"/>
  <c r="E127" i="15"/>
  <c r="D127" i="15"/>
  <c r="O126" i="15"/>
  <c r="N126" i="15"/>
  <c r="M126" i="15"/>
  <c r="L126" i="15"/>
  <c r="K126" i="15"/>
  <c r="J126" i="15"/>
  <c r="I126" i="15"/>
  <c r="G126" i="15"/>
  <c r="F126" i="15"/>
  <c r="E126" i="15"/>
  <c r="D126" i="15"/>
  <c r="O125" i="15"/>
  <c r="N125" i="15"/>
  <c r="M125" i="15"/>
  <c r="L125" i="15"/>
  <c r="K125" i="15"/>
  <c r="J125" i="15"/>
  <c r="I125" i="15"/>
  <c r="G125" i="15"/>
  <c r="F125" i="15"/>
  <c r="E125" i="15"/>
  <c r="D125" i="15"/>
  <c r="O124" i="15"/>
  <c r="N124" i="15"/>
  <c r="M124" i="15"/>
  <c r="L124" i="15"/>
  <c r="K124" i="15"/>
  <c r="J124" i="15"/>
  <c r="I124" i="15"/>
  <c r="G124" i="15"/>
  <c r="F124" i="15"/>
  <c r="E124" i="15"/>
  <c r="D124" i="15"/>
  <c r="O123" i="15"/>
  <c r="N123" i="15"/>
  <c r="M123" i="15"/>
  <c r="L123" i="15"/>
  <c r="K123" i="15"/>
  <c r="J123" i="15"/>
  <c r="I123" i="15"/>
  <c r="G123" i="15"/>
  <c r="F123" i="15"/>
  <c r="E123" i="15"/>
  <c r="D123" i="15"/>
  <c r="O122" i="15"/>
  <c r="N122" i="15"/>
  <c r="M122" i="15"/>
  <c r="L122" i="15"/>
  <c r="K122" i="15"/>
  <c r="J122" i="15"/>
  <c r="I122" i="15"/>
  <c r="G122" i="15"/>
  <c r="F122" i="15"/>
  <c r="E122" i="15"/>
  <c r="D122" i="15"/>
  <c r="O121" i="15"/>
  <c r="N121" i="15"/>
  <c r="M121" i="15"/>
  <c r="L121" i="15"/>
  <c r="K121" i="15"/>
  <c r="J121" i="15"/>
  <c r="I121" i="15"/>
  <c r="G121" i="15"/>
  <c r="F121" i="15"/>
  <c r="E121" i="15"/>
  <c r="D121" i="15"/>
  <c r="O120" i="15"/>
  <c r="N120" i="15"/>
  <c r="M120" i="15"/>
  <c r="L120" i="15"/>
  <c r="K120" i="15"/>
  <c r="J120" i="15"/>
  <c r="I120" i="15"/>
  <c r="G120" i="15"/>
  <c r="F120" i="15"/>
  <c r="E120" i="15"/>
  <c r="D120" i="15"/>
  <c r="O119" i="15"/>
  <c r="N119" i="15"/>
  <c r="M119" i="15"/>
  <c r="L119" i="15"/>
  <c r="K119" i="15"/>
  <c r="J119" i="15"/>
  <c r="I119" i="15"/>
  <c r="G119" i="15"/>
  <c r="F119" i="15"/>
  <c r="E119" i="15"/>
  <c r="D119" i="15"/>
  <c r="O118" i="15"/>
  <c r="N118" i="15"/>
  <c r="M118" i="15"/>
  <c r="L118" i="15"/>
  <c r="K118" i="15"/>
  <c r="J118" i="15"/>
  <c r="I118" i="15"/>
  <c r="G118" i="15"/>
  <c r="F118" i="15"/>
  <c r="E118" i="15"/>
  <c r="D118" i="15"/>
  <c r="O117" i="15"/>
  <c r="N117" i="15"/>
  <c r="M117" i="15"/>
  <c r="L117" i="15"/>
  <c r="K117" i="15"/>
  <c r="J117" i="15"/>
  <c r="I117" i="15"/>
  <c r="G117" i="15"/>
  <c r="F117" i="15"/>
  <c r="E117" i="15"/>
  <c r="D117" i="15"/>
  <c r="O116" i="15"/>
  <c r="N116" i="15"/>
  <c r="M116" i="15"/>
  <c r="L116" i="15"/>
  <c r="K116" i="15"/>
  <c r="J116" i="15"/>
  <c r="I116" i="15"/>
  <c r="G116" i="15"/>
  <c r="F116" i="15"/>
  <c r="E116" i="15"/>
  <c r="D116" i="15"/>
  <c r="O115" i="15"/>
  <c r="N115" i="15"/>
  <c r="M115" i="15"/>
  <c r="L115" i="15"/>
  <c r="K115" i="15"/>
  <c r="J115" i="15"/>
  <c r="I115" i="15"/>
  <c r="G115" i="15"/>
  <c r="F115" i="15"/>
  <c r="E115" i="15"/>
  <c r="D115" i="15"/>
  <c r="O114" i="15"/>
  <c r="N114" i="15"/>
  <c r="M114" i="15"/>
  <c r="L114" i="15"/>
  <c r="K114" i="15"/>
  <c r="J114" i="15"/>
  <c r="I114" i="15"/>
  <c r="G114" i="15"/>
  <c r="F114" i="15"/>
  <c r="E114" i="15"/>
  <c r="D114" i="15"/>
  <c r="O113" i="15"/>
  <c r="N113" i="15"/>
  <c r="M113" i="15"/>
  <c r="L113" i="15"/>
  <c r="K113" i="15"/>
  <c r="J113" i="15"/>
  <c r="I113" i="15"/>
  <c r="G113" i="15"/>
  <c r="F113" i="15"/>
  <c r="E113" i="15"/>
  <c r="D113" i="15"/>
  <c r="O112" i="15"/>
  <c r="N112" i="15"/>
  <c r="M112" i="15"/>
  <c r="L112" i="15"/>
  <c r="K112" i="15"/>
  <c r="J112" i="15"/>
  <c r="I112" i="15"/>
  <c r="G112" i="15"/>
  <c r="F112" i="15"/>
  <c r="E112" i="15"/>
  <c r="D112" i="15"/>
  <c r="O111" i="15"/>
  <c r="N111" i="15"/>
  <c r="M111" i="15"/>
  <c r="L111" i="15"/>
  <c r="K111" i="15"/>
  <c r="J111" i="15"/>
  <c r="I111" i="15"/>
  <c r="G111" i="15"/>
  <c r="F111" i="15"/>
  <c r="E111" i="15"/>
  <c r="D111" i="15"/>
  <c r="O110" i="15"/>
  <c r="N110" i="15"/>
  <c r="M110" i="15"/>
  <c r="L110" i="15"/>
  <c r="K110" i="15"/>
  <c r="J110" i="15"/>
  <c r="I110" i="15"/>
  <c r="G110" i="15"/>
  <c r="F110" i="15"/>
  <c r="E110" i="15"/>
  <c r="D110" i="15"/>
  <c r="O109" i="15"/>
  <c r="N109" i="15"/>
  <c r="M109" i="15"/>
  <c r="L109" i="15"/>
  <c r="K109" i="15"/>
  <c r="J109" i="15"/>
  <c r="I109" i="15"/>
  <c r="G109" i="15"/>
  <c r="F109" i="15"/>
  <c r="E109" i="15"/>
  <c r="D109" i="15"/>
  <c r="O108" i="15"/>
  <c r="N108" i="15"/>
  <c r="M108" i="15"/>
  <c r="L108" i="15"/>
  <c r="K108" i="15"/>
  <c r="J108" i="15"/>
  <c r="I108" i="15"/>
  <c r="G108" i="15"/>
  <c r="F108" i="15"/>
  <c r="E108" i="15"/>
  <c r="D108" i="15"/>
  <c r="O107" i="15"/>
  <c r="N107" i="15"/>
  <c r="M107" i="15"/>
  <c r="L107" i="15"/>
  <c r="K107" i="15"/>
  <c r="J107" i="15"/>
  <c r="I107" i="15"/>
  <c r="G107" i="15"/>
  <c r="F107" i="15"/>
  <c r="E107" i="15"/>
  <c r="D107" i="15"/>
  <c r="O106" i="15"/>
  <c r="N106" i="15"/>
  <c r="M106" i="15"/>
  <c r="L106" i="15"/>
  <c r="K106" i="15"/>
  <c r="J106" i="15"/>
  <c r="I106" i="15"/>
  <c r="G106" i="15"/>
  <c r="F106" i="15"/>
  <c r="E106" i="15"/>
  <c r="D106" i="15"/>
  <c r="O105" i="15"/>
  <c r="N105" i="15"/>
  <c r="M105" i="15"/>
  <c r="L105" i="15"/>
  <c r="K105" i="15"/>
  <c r="J105" i="15"/>
  <c r="I105" i="15"/>
  <c r="G105" i="15"/>
  <c r="F105" i="15"/>
  <c r="E105" i="15"/>
  <c r="D105" i="15"/>
  <c r="O104" i="15"/>
  <c r="N104" i="15"/>
  <c r="M104" i="15"/>
  <c r="L104" i="15"/>
  <c r="K104" i="15"/>
  <c r="J104" i="15"/>
  <c r="I104" i="15"/>
  <c r="G104" i="15"/>
  <c r="F104" i="15"/>
  <c r="E104" i="15"/>
  <c r="D104" i="15"/>
  <c r="O103" i="15"/>
  <c r="N103" i="15"/>
  <c r="M103" i="15"/>
  <c r="L103" i="15"/>
  <c r="K103" i="15"/>
  <c r="J103" i="15"/>
  <c r="I103" i="15"/>
  <c r="G103" i="15"/>
  <c r="F103" i="15"/>
  <c r="E103" i="15"/>
  <c r="D103" i="15"/>
  <c r="O102" i="15"/>
  <c r="N102" i="15"/>
  <c r="M102" i="15"/>
  <c r="L102" i="15"/>
  <c r="K102" i="15"/>
  <c r="J102" i="15"/>
  <c r="I102" i="15"/>
  <c r="G102" i="15"/>
  <c r="F102" i="15"/>
  <c r="E102" i="15"/>
  <c r="D102" i="15"/>
  <c r="O101" i="15"/>
  <c r="N101" i="15"/>
  <c r="M101" i="15"/>
  <c r="L101" i="15"/>
  <c r="K101" i="15"/>
  <c r="J101" i="15"/>
  <c r="I101" i="15"/>
  <c r="G101" i="15"/>
  <c r="F101" i="15"/>
  <c r="E101" i="15"/>
  <c r="D101" i="15"/>
  <c r="O100" i="15"/>
  <c r="N100" i="15"/>
  <c r="M100" i="15"/>
  <c r="L100" i="15"/>
  <c r="K100" i="15"/>
  <c r="J100" i="15"/>
  <c r="I100" i="15"/>
  <c r="G100" i="15"/>
  <c r="F100" i="15"/>
  <c r="E100" i="15"/>
  <c r="D100" i="15"/>
  <c r="O99" i="15"/>
  <c r="N99" i="15"/>
  <c r="M99" i="15"/>
  <c r="L99" i="15"/>
  <c r="K99" i="15"/>
  <c r="J99" i="15"/>
  <c r="I99" i="15"/>
  <c r="G99" i="15"/>
  <c r="F99" i="15"/>
  <c r="E99" i="15"/>
  <c r="D99" i="15"/>
  <c r="O98" i="15"/>
  <c r="N98" i="15"/>
  <c r="M98" i="15"/>
  <c r="L98" i="15"/>
  <c r="K98" i="15"/>
  <c r="J98" i="15"/>
  <c r="I98" i="15"/>
  <c r="G98" i="15"/>
  <c r="F98" i="15"/>
  <c r="E98" i="15"/>
  <c r="D98" i="15"/>
  <c r="O97" i="15"/>
  <c r="N97" i="15"/>
  <c r="M97" i="15"/>
  <c r="L97" i="15"/>
  <c r="K97" i="15"/>
  <c r="J97" i="15"/>
  <c r="I97" i="15"/>
  <c r="G97" i="15"/>
  <c r="F97" i="15"/>
  <c r="E97" i="15"/>
  <c r="D97" i="15"/>
  <c r="O96" i="15"/>
  <c r="N96" i="15"/>
  <c r="M96" i="15"/>
  <c r="L96" i="15"/>
  <c r="K96" i="15"/>
  <c r="J96" i="15"/>
  <c r="I96" i="15"/>
  <c r="G96" i="15"/>
  <c r="F96" i="15"/>
  <c r="E96" i="15"/>
  <c r="D96" i="15"/>
  <c r="O95" i="15"/>
  <c r="N95" i="15"/>
  <c r="M95" i="15"/>
  <c r="L95" i="15"/>
  <c r="K95" i="15"/>
  <c r="J95" i="15"/>
  <c r="I95" i="15"/>
  <c r="G95" i="15"/>
  <c r="F95" i="15"/>
  <c r="E95" i="15"/>
  <c r="D95" i="15"/>
  <c r="O94" i="15"/>
  <c r="N94" i="15"/>
  <c r="M94" i="15"/>
  <c r="L94" i="15"/>
  <c r="K94" i="15"/>
  <c r="J94" i="15"/>
  <c r="I94" i="15"/>
  <c r="G94" i="15"/>
  <c r="F94" i="15"/>
  <c r="E94" i="15"/>
  <c r="D94" i="15"/>
  <c r="O93" i="15"/>
  <c r="N93" i="15"/>
  <c r="M93" i="15"/>
  <c r="L93" i="15"/>
  <c r="K93" i="15"/>
  <c r="J93" i="15"/>
  <c r="I93" i="15"/>
  <c r="G93" i="15"/>
  <c r="F93" i="15"/>
  <c r="E93" i="15"/>
  <c r="D93" i="15"/>
  <c r="O92" i="15"/>
  <c r="N92" i="15"/>
  <c r="M92" i="15"/>
  <c r="L92" i="15"/>
  <c r="K92" i="15"/>
  <c r="J92" i="15"/>
  <c r="I92" i="15"/>
  <c r="G92" i="15"/>
  <c r="F92" i="15"/>
  <c r="E92" i="15"/>
  <c r="D92" i="15"/>
  <c r="O91" i="15"/>
  <c r="N91" i="15"/>
  <c r="M91" i="15"/>
  <c r="L91" i="15"/>
  <c r="K91" i="15"/>
  <c r="J91" i="15"/>
  <c r="I91" i="15"/>
  <c r="G91" i="15"/>
  <c r="F91" i="15"/>
  <c r="E91" i="15"/>
  <c r="D91" i="15"/>
  <c r="O90" i="15"/>
  <c r="N90" i="15"/>
  <c r="M90" i="15"/>
  <c r="L90" i="15"/>
  <c r="K90" i="15"/>
  <c r="J90" i="15"/>
  <c r="I90" i="15"/>
  <c r="G90" i="15"/>
  <c r="F90" i="15"/>
  <c r="E90" i="15"/>
  <c r="D90" i="15"/>
  <c r="O89" i="15"/>
  <c r="N89" i="15"/>
  <c r="M89" i="15"/>
  <c r="L89" i="15"/>
  <c r="K89" i="15"/>
  <c r="J89" i="15"/>
  <c r="I89" i="15"/>
  <c r="G89" i="15"/>
  <c r="F89" i="15"/>
  <c r="E89" i="15"/>
  <c r="D89" i="15"/>
  <c r="O88" i="15"/>
  <c r="N88" i="15"/>
  <c r="M88" i="15"/>
  <c r="L88" i="15"/>
  <c r="K88" i="15"/>
  <c r="J88" i="15"/>
  <c r="I88" i="15"/>
  <c r="G88" i="15"/>
  <c r="F88" i="15"/>
  <c r="E88" i="15"/>
  <c r="D88" i="15"/>
  <c r="O87" i="15"/>
  <c r="N87" i="15"/>
  <c r="M87" i="15"/>
  <c r="L87" i="15"/>
  <c r="K87" i="15"/>
  <c r="J87" i="15"/>
  <c r="I87" i="15"/>
  <c r="G87" i="15"/>
  <c r="F87" i="15"/>
  <c r="E87" i="15"/>
  <c r="D87" i="15"/>
  <c r="O86" i="15"/>
  <c r="N86" i="15"/>
  <c r="M86" i="15"/>
  <c r="L86" i="15"/>
  <c r="K86" i="15"/>
  <c r="J86" i="15"/>
  <c r="I86" i="15"/>
  <c r="G86" i="15"/>
  <c r="F86" i="15"/>
  <c r="E86" i="15"/>
  <c r="D86" i="15"/>
  <c r="O85" i="15"/>
  <c r="N85" i="15"/>
  <c r="M85" i="15"/>
  <c r="L85" i="15"/>
  <c r="K85" i="15"/>
  <c r="J85" i="15"/>
  <c r="I85" i="15"/>
  <c r="G85" i="15"/>
  <c r="F85" i="15"/>
  <c r="E85" i="15"/>
  <c r="D85" i="15"/>
  <c r="O84" i="15"/>
  <c r="N84" i="15"/>
  <c r="M84" i="15"/>
  <c r="L84" i="15"/>
  <c r="K84" i="15"/>
  <c r="J84" i="15"/>
  <c r="I84" i="15"/>
  <c r="G84" i="15"/>
  <c r="F84" i="15"/>
  <c r="E84" i="15"/>
  <c r="D84" i="15"/>
  <c r="O83" i="15"/>
  <c r="N83" i="15"/>
  <c r="M83" i="15"/>
  <c r="L83" i="15"/>
  <c r="K83" i="15"/>
  <c r="J83" i="15"/>
  <c r="I83" i="15"/>
  <c r="G83" i="15"/>
  <c r="F83" i="15"/>
  <c r="E83" i="15"/>
  <c r="D83" i="15"/>
  <c r="O82" i="15"/>
  <c r="N82" i="15"/>
  <c r="M82" i="15"/>
  <c r="L82" i="15"/>
  <c r="K82" i="15"/>
  <c r="J82" i="15"/>
  <c r="I82" i="15"/>
  <c r="G82" i="15"/>
  <c r="F82" i="15"/>
  <c r="E82" i="15"/>
  <c r="D82" i="15"/>
  <c r="O81" i="15"/>
  <c r="N81" i="15"/>
  <c r="M81" i="15"/>
  <c r="L81" i="15"/>
  <c r="K81" i="15"/>
  <c r="J81" i="15"/>
  <c r="I81" i="15"/>
  <c r="G81" i="15"/>
  <c r="F81" i="15"/>
  <c r="E81" i="15"/>
  <c r="D81" i="15"/>
  <c r="O80" i="15"/>
  <c r="N80" i="15"/>
  <c r="M80" i="15"/>
  <c r="L80" i="15"/>
  <c r="K80" i="15"/>
  <c r="J80" i="15"/>
  <c r="I80" i="15"/>
  <c r="G80" i="15"/>
  <c r="F80" i="15"/>
  <c r="E80" i="15"/>
  <c r="D80" i="15"/>
  <c r="O79" i="15"/>
  <c r="N79" i="15"/>
  <c r="M79" i="15"/>
  <c r="L79" i="15"/>
  <c r="K79" i="15"/>
  <c r="J79" i="15"/>
  <c r="I79" i="15"/>
  <c r="G79" i="15"/>
  <c r="F79" i="15"/>
  <c r="E79" i="15"/>
  <c r="D79" i="15"/>
  <c r="O78" i="15"/>
  <c r="N78" i="15"/>
  <c r="M78" i="15"/>
  <c r="L78" i="15"/>
  <c r="K78" i="15"/>
  <c r="J78" i="15"/>
  <c r="I78" i="15"/>
  <c r="G78" i="15"/>
  <c r="F78" i="15"/>
  <c r="E78" i="15"/>
  <c r="D78" i="15"/>
  <c r="O77" i="15"/>
  <c r="N77" i="15"/>
  <c r="M77" i="15"/>
  <c r="L77" i="15"/>
  <c r="K77" i="15"/>
  <c r="J77" i="15"/>
  <c r="I77" i="15"/>
  <c r="G77" i="15"/>
  <c r="F77" i="15"/>
  <c r="E77" i="15"/>
  <c r="D77" i="15"/>
  <c r="O76" i="15"/>
  <c r="N76" i="15"/>
  <c r="M76" i="15"/>
  <c r="L76" i="15"/>
  <c r="K76" i="15"/>
  <c r="J76" i="15"/>
  <c r="I76" i="15"/>
  <c r="G76" i="15"/>
  <c r="F76" i="15"/>
  <c r="E76" i="15"/>
  <c r="D76" i="15"/>
  <c r="O75" i="15"/>
  <c r="N75" i="15"/>
  <c r="M75" i="15"/>
  <c r="L75" i="15"/>
  <c r="K75" i="15"/>
  <c r="J75" i="15"/>
  <c r="I75" i="15"/>
  <c r="G75" i="15"/>
  <c r="F75" i="15"/>
  <c r="E75" i="15"/>
  <c r="D75" i="15"/>
  <c r="O74" i="15"/>
  <c r="N74" i="15"/>
  <c r="M74" i="15"/>
  <c r="L74" i="15"/>
  <c r="K74" i="15"/>
  <c r="J74" i="15"/>
  <c r="I74" i="15"/>
  <c r="G74" i="15"/>
  <c r="F74" i="15"/>
  <c r="E74" i="15"/>
  <c r="D74" i="15"/>
  <c r="O73" i="15"/>
  <c r="N73" i="15"/>
  <c r="M73" i="15"/>
  <c r="L73" i="15"/>
  <c r="K73" i="15"/>
  <c r="J73" i="15"/>
  <c r="I73" i="15"/>
  <c r="G73" i="15"/>
  <c r="F73" i="15"/>
  <c r="E73" i="15"/>
  <c r="D73" i="15"/>
  <c r="O72" i="15"/>
  <c r="N72" i="15"/>
  <c r="M72" i="15"/>
  <c r="L72" i="15"/>
  <c r="K72" i="15"/>
  <c r="J72" i="15"/>
  <c r="I72" i="15"/>
  <c r="G72" i="15"/>
  <c r="F72" i="15"/>
  <c r="E72" i="15"/>
  <c r="D72" i="15"/>
  <c r="O71" i="15"/>
  <c r="N71" i="15"/>
  <c r="M71" i="15"/>
  <c r="L71" i="15"/>
  <c r="K71" i="15"/>
  <c r="J71" i="15"/>
  <c r="I71" i="15"/>
  <c r="G71" i="15"/>
  <c r="F71" i="15"/>
  <c r="E71" i="15"/>
  <c r="D71" i="15"/>
  <c r="O70" i="15"/>
  <c r="N70" i="15"/>
  <c r="M70" i="15"/>
  <c r="L70" i="15"/>
  <c r="K70" i="15"/>
  <c r="J70" i="15"/>
  <c r="I70" i="15"/>
  <c r="G70" i="15"/>
  <c r="F70" i="15"/>
  <c r="E70" i="15"/>
  <c r="D70" i="15"/>
  <c r="O69" i="15"/>
  <c r="N69" i="15"/>
  <c r="M69" i="15"/>
  <c r="L69" i="15"/>
  <c r="K69" i="15"/>
  <c r="J69" i="15"/>
  <c r="I69" i="15"/>
  <c r="G69" i="15"/>
  <c r="F69" i="15"/>
  <c r="E69" i="15"/>
  <c r="D69" i="15"/>
  <c r="O68" i="15"/>
  <c r="N68" i="15"/>
  <c r="M68" i="15"/>
  <c r="L68" i="15"/>
  <c r="K68" i="15"/>
  <c r="J68" i="15"/>
  <c r="I68" i="15"/>
  <c r="G68" i="15"/>
  <c r="F68" i="15"/>
  <c r="E68" i="15"/>
  <c r="D68" i="15"/>
  <c r="O67" i="15"/>
  <c r="N67" i="15"/>
  <c r="M67" i="15"/>
  <c r="L67" i="15"/>
  <c r="K67" i="15"/>
  <c r="J67" i="15"/>
  <c r="I67" i="15"/>
  <c r="G67" i="15"/>
  <c r="F67" i="15"/>
  <c r="E67" i="15"/>
  <c r="D67" i="15"/>
  <c r="O66" i="15"/>
  <c r="N66" i="15"/>
  <c r="M66" i="15"/>
  <c r="L66" i="15"/>
  <c r="K66" i="15"/>
  <c r="J66" i="15"/>
  <c r="I66" i="15"/>
  <c r="G66" i="15"/>
  <c r="F66" i="15"/>
  <c r="E66" i="15"/>
  <c r="D66" i="15"/>
  <c r="O65" i="15"/>
  <c r="N65" i="15"/>
  <c r="M65" i="15"/>
  <c r="L65" i="15"/>
  <c r="K65" i="15"/>
  <c r="J65" i="15"/>
  <c r="I65" i="15"/>
  <c r="G65" i="15"/>
  <c r="F65" i="15"/>
  <c r="E65" i="15"/>
  <c r="D65" i="15"/>
  <c r="O64" i="15"/>
  <c r="N64" i="15"/>
  <c r="M64" i="15"/>
  <c r="L64" i="15"/>
  <c r="K64" i="15"/>
  <c r="J64" i="15"/>
  <c r="I64" i="15"/>
  <c r="G64" i="15"/>
  <c r="F64" i="15"/>
  <c r="E64" i="15"/>
  <c r="D64" i="15"/>
  <c r="O63" i="15"/>
  <c r="N63" i="15"/>
  <c r="M63" i="15"/>
  <c r="L63" i="15"/>
  <c r="K63" i="15"/>
  <c r="J63" i="15"/>
  <c r="I63" i="15"/>
  <c r="G63" i="15"/>
  <c r="F63" i="15"/>
  <c r="E63" i="15"/>
  <c r="D63" i="15"/>
  <c r="O62" i="15"/>
  <c r="N62" i="15"/>
  <c r="M62" i="15"/>
  <c r="L62" i="15"/>
  <c r="K62" i="15"/>
  <c r="J62" i="15"/>
  <c r="I62" i="15"/>
  <c r="G62" i="15"/>
  <c r="F62" i="15"/>
  <c r="E62" i="15"/>
  <c r="D62" i="15"/>
  <c r="O61" i="15"/>
  <c r="N61" i="15"/>
  <c r="M61" i="15"/>
  <c r="L61" i="15"/>
  <c r="K61" i="15"/>
  <c r="J61" i="15"/>
  <c r="I61" i="15"/>
  <c r="G61" i="15"/>
  <c r="F61" i="15"/>
  <c r="E61" i="15"/>
  <c r="D61" i="15"/>
  <c r="O60" i="15"/>
  <c r="N60" i="15"/>
  <c r="M60" i="15"/>
  <c r="L60" i="15"/>
  <c r="K60" i="15"/>
  <c r="J60" i="15"/>
  <c r="I60" i="15"/>
  <c r="G60" i="15"/>
  <c r="F60" i="15"/>
  <c r="E60" i="15"/>
  <c r="D60" i="15"/>
  <c r="O59" i="15"/>
  <c r="N59" i="15"/>
  <c r="M59" i="15"/>
  <c r="L59" i="15"/>
  <c r="K59" i="15"/>
  <c r="J59" i="15"/>
  <c r="I59" i="15"/>
  <c r="G59" i="15"/>
  <c r="F59" i="15"/>
  <c r="E59" i="15"/>
  <c r="D59" i="15"/>
  <c r="O58" i="15"/>
  <c r="N58" i="15"/>
  <c r="M58" i="15"/>
  <c r="L58" i="15"/>
  <c r="K58" i="15"/>
  <c r="J58" i="15"/>
  <c r="I58" i="15"/>
  <c r="G58" i="15"/>
  <c r="F58" i="15"/>
  <c r="E58" i="15"/>
  <c r="D58" i="15"/>
  <c r="O57" i="15"/>
  <c r="N57" i="15"/>
  <c r="M57" i="15"/>
  <c r="L57" i="15"/>
  <c r="K57" i="15"/>
  <c r="J57" i="15"/>
  <c r="I57" i="15"/>
  <c r="G57" i="15"/>
  <c r="F57" i="15"/>
  <c r="E57" i="15"/>
  <c r="D57" i="15"/>
  <c r="O56" i="15"/>
  <c r="N56" i="15"/>
  <c r="M56" i="15"/>
  <c r="L56" i="15"/>
  <c r="K56" i="15"/>
  <c r="J56" i="15"/>
  <c r="I56" i="15"/>
  <c r="G56" i="15"/>
  <c r="F56" i="15"/>
  <c r="E56" i="15"/>
  <c r="D56" i="15"/>
  <c r="O55" i="15"/>
  <c r="N55" i="15"/>
  <c r="M55" i="15"/>
  <c r="L55" i="15"/>
  <c r="K55" i="15"/>
  <c r="J55" i="15"/>
  <c r="I55" i="15"/>
  <c r="G55" i="15"/>
  <c r="F55" i="15"/>
  <c r="E55" i="15"/>
  <c r="D55" i="15"/>
  <c r="O54" i="15"/>
  <c r="N54" i="15"/>
  <c r="M54" i="15"/>
  <c r="L54" i="15"/>
  <c r="K54" i="15"/>
  <c r="J54" i="15"/>
  <c r="I54" i="15"/>
  <c r="G54" i="15"/>
  <c r="F54" i="15"/>
  <c r="E54" i="15"/>
  <c r="D54" i="15"/>
  <c r="O53" i="15"/>
  <c r="N53" i="15"/>
  <c r="M53" i="15"/>
  <c r="L53" i="15"/>
  <c r="K53" i="15"/>
  <c r="J53" i="15"/>
  <c r="I53" i="15"/>
  <c r="G53" i="15"/>
  <c r="F53" i="15"/>
  <c r="E53" i="15"/>
  <c r="D53" i="15"/>
  <c r="O52" i="15"/>
  <c r="N52" i="15"/>
  <c r="M52" i="15"/>
  <c r="L52" i="15"/>
  <c r="K52" i="15"/>
  <c r="J52" i="15"/>
  <c r="I52" i="15"/>
  <c r="G52" i="15"/>
  <c r="F52" i="15"/>
  <c r="E52" i="15"/>
  <c r="D52" i="15"/>
  <c r="O51" i="15"/>
  <c r="N51" i="15"/>
  <c r="M51" i="15"/>
  <c r="L51" i="15"/>
  <c r="K51" i="15"/>
  <c r="J51" i="15"/>
  <c r="I51" i="15"/>
  <c r="G51" i="15"/>
  <c r="F51" i="15"/>
  <c r="E51" i="15"/>
  <c r="D51" i="15"/>
  <c r="O50" i="15"/>
  <c r="N50" i="15"/>
  <c r="M50" i="15"/>
  <c r="L50" i="15"/>
  <c r="K50" i="15"/>
  <c r="J50" i="15"/>
  <c r="I50" i="15"/>
  <c r="G50" i="15"/>
  <c r="F50" i="15"/>
  <c r="E50" i="15"/>
  <c r="D50" i="15"/>
  <c r="O49" i="15"/>
  <c r="N49" i="15"/>
  <c r="M49" i="15"/>
  <c r="L49" i="15"/>
  <c r="K49" i="15"/>
  <c r="J49" i="15"/>
  <c r="I49" i="15"/>
  <c r="G49" i="15"/>
  <c r="F49" i="15"/>
  <c r="E49" i="15"/>
  <c r="D49" i="15"/>
  <c r="O48" i="15"/>
  <c r="N48" i="15"/>
  <c r="M48" i="15"/>
  <c r="L48" i="15"/>
  <c r="K48" i="15"/>
  <c r="J48" i="15"/>
  <c r="I48" i="15"/>
  <c r="G48" i="15"/>
  <c r="F48" i="15"/>
  <c r="E48" i="15"/>
  <c r="D48" i="15"/>
  <c r="O47" i="15"/>
  <c r="N47" i="15"/>
  <c r="M47" i="15"/>
  <c r="L47" i="15"/>
  <c r="K47" i="15"/>
  <c r="J47" i="15"/>
  <c r="I47" i="15"/>
  <c r="G47" i="15"/>
  <c r="F47" i="15"/>
  <c r="E47" i="15"/>
  <c r="D47" i="15"/>
  <c r="O46" i="15"/>
  <c r="N46" i="15"/>
  <c r="M46" i="15"/>
  <c r="L46" i="15"/>
  <c r="K46" i="15"/>
  <c r="J46" i="15"/>
  <c r="I46" i="15"/>
  <c r="G46" i="15"/>
  <c r="F46" i="15"/>
  <c r="E46" i="15"/>
  <c r="D46" i="15"/>
  <c r="O45" i="15"/>
  <c r="N45" i="15"/>
  <c r="M45" i="15"/>
  <c r="L45" i="15"/>
  <c r="K45" i="15"/>
  <c r="J45" i="15"/>
  <c r="I45" i="15"/>
  <c r="G45" i="15"/>
  <c r="F45" i="15"/>
  <c r="E45" i="15"/>
  <c r="D45" i="15"/>
  <c r="O44" i="15"/>
  <c r="N44" i="15"/>
  <c r="M44" i="15"/>
  <c r="L44" i="15"/>
  <c r="K44" i="15"/>
  <c r="J44" i="15"/>
  <c r="I44" i="15"/>
  <c r="G44" i="15"/>
  <c r="F44" i="15"/>
  <c r="E44" i="15"/>
  <c r="D44" i="15"/>
  <c r="O43" i="15"/>
  <c r="N43" i="15"/>
  <c r="M43" i="15"/>
  <c r="L43" i="15"/>
  <c r="K43" i="15"/>
  <c r="J43" i="15"/>
  <c r="I43" i="15"/>
  <c r="G43" i="15"/>
  <c r="F43" i="15"/>
  <c r="E43" i="15"/>
  <c r="D43" i="15"/>
  <c r="O42" i="15"/>
  <c r="N42" i="15"/>
  <c r="M42" i="15"/>
  <c r="L42" i="15"/>
  <c r="K42" i="15"/>
  <c r="J42" i="15"/>
  <c r="I42" i="15"/>
  <c r="G42" i="15"/>
  <c r="F42" i="15"/>
  <c r="E42" i="15"/>
  <c r="D42" i="15"/>
  <c r="O41" i="15"/>
  <c r="N41" i="15"/>
  <c r="M41" i="15"/>
  <c r="L41" i="15"/>
  <c r="K41" i="15"/>
  <c r="J41" i="15"/>
  <c r="I41" i="15"/>
  <c r="G41" i="15"/>
  <c r="F41" i="15"/>
  <c r="E41" i="15"/>
  <c r="D41" i="15"/>
  <c r="O40" i="15"/>
  <c r="N40" i="15"/>
  <c r="M40" i="15"/>
  <c r="L40" i="15"/>
  <c r="K40" i="15"/>
  <c r="J40" i="15"/>
  <c r="I40" i="15"/>
  <c r="G40" i="15"/>
  <c r="F40" i="15"/>
  <c r="E40" i="15"/>
  <c r="D40" i="15"/>
  <c r="O39" i="15"/>
  <c r="N39" i="15"/>
  <c r="M39" i="15"/>
  <c r="L39" i="15"/>
  <c r="K39" i="15"/>
  <c r="J39" i="15"/>
  <c r="I39" i="15"/>
  <c r="G39" i="15"/>
  <c r="F39" i="15"/>
  <c r="E39" i="15"/>
  <c r="D39" i="15"/>
  <c r="O38" i="15"/>
  <c r="N38" i="15"/>
  <c r="M38" i="15"/>
  <c r="L38" i="15"/>
  <c r="K38" i="15"/>
  <c r="J38" i="15"/>
  <c r="I38" i="15"/>
  <c r="G38" i="15"/>
  <c r="F38" i="15"/>
  <c r="E38" i="15"/>
  <c r="D38" i="15"/>
  <c r="O37" i="15"/>
  <c r="N37" i="15"/>
  <c r="M37" i="15"/>
  <c r="L37" i="15"/>
  <c r="K37" i="15"/>
  <c r="J37" i="15"/>
  <c r="I37" i="15"/>
  <c r="G37" i="15"/>
  <c r="F37" i="15"/>
  <c r="E37" i="15"/>
  <c r="D37" i="15"/>
  <c r="O36" i="15"/>
  <c r="N36" i="15"/>
  <c r="M36" i="15"/>
  <c r="L36" i="15"/>
  <c r="K36" i="15"/>
  <c r="J36" i="15"/>
  <c r="I36" i="15"/>
  <c r="G36" i="15"/>
  <c r="F36" i="15"/>
  <c r="E36" i="15"/>
  <c r="D36" i="15"/>
  <c r="O35" i="15"/>
  <c r="N35" i="15"/>
  <c r="M35" i="15"/>
  <c r="L35" i="15"/>
  <c r="K35" i="15"/>
  <c r="J35" i="15"/>
  <c r="I35" i="15"/>
  <c r="G35" i="15"/>
  <c r="F35" i="15"/>
  <c r="E35" i="15"/>
  <c r="D35" i="15"/>
  <c r="O34" i="15"/>
  <c r="N34" i="15"/>
  <c r="M34" i="15"/>
  <c r="L34" i="15"/>
  <c r="K34" i="15"/>
  <c r="J34" i="15"/>
  <c r="I34" i="15"/>
  <c r="G34" i="15"/>
  <c r="F34" i="15"/>
  <c r="E34" i="15"/>
  <c r="D34" i="15"/>
  <c r="O33" i="15"/>
  <c r="N33" i="15"/>
  <c r="M33" i="15"/>
  <c r="L33" i="15"/>
  <c r="K33" i="15"/>
  <c r="J33" i="15"/>
  <c r="I33" i="15"/>
  <c r="G33" i="15"/>
  <c r="F33" i="15"/>
  <c r="E33" i="15"/>
  <c r="D33" i="15"/>
  <c r="O32" i="15"/>
  <c r="N32" i="15"/>
  <c r="M32" i="15"/>
  <c r="L32" i="15"/>
  <c r="K32" i="15"/>
  <c r="J32" i="15"/>
  <c r="I32" i="15"/>
  <c r="G32" i="15"/>
  <c r="F32" i="15"/>
  <c r="E32" i="15"/>
  <c r="D32" i="15"/>
  <c r="O31" i="15"/>
  <c r="N31" i="15"/>
  <c r="M31" i="15"/>
  <c r="L31" i="15"/>
  <c r="K31" i="15"/>
  <c r="J31" i="15"/>
  <c r="I31" i="15"/>
  <c r="G31" i="15"/>
  <c r="F31" i="15"/>
  <c r="E31" i="15"/>
  <c r="D31" i="15"/>
  <c r="O30" i="15"/>
  <c r="N30" i="15"/>
  <c r="M30" i="15"/>
  <c r="L30" i="15"/>
  <c r="K30" i="15"/>
  <c r="J30" i="15"/>
  <c r="I30" i="15"/>
  <c r="G30" i="15"/>
  <c r="F30" i="15"/>
  <c r="E30" i="15"/>
  <c r="D30" i="15"/>
  <c r="O29" i="15"/>
  <c r="N29" i="15"/>
  <c r="M29" i="15"/>
  <c r="L29" i="15"/>
  <c r="K29" i="15"/>
  <c r="J29" i="15"/>
  <c r="I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O27" i="15"/>
  <c r="N27" i="15"/>
  <c r="M27" i="15"/>
  <c r="L27" i="15"/>
  <c r="K27" i="15"/>
  <c r="J27" i="15"/>
  <c r="I27" i="15"/>
  <c r="G27" i="15"/>
  <c r="F27" i="15"/>
  <c r="E27" i="15"/>
  <c r="D27" i="15"/>
  <c r="O26" i="15"/>
  <c r="N26" i="15"/>
  <c r="M26" i="15"/>
  <c r="L26" i="15"/>
  <c r="K26" i="15"/>
  <c r="J26" i="15"/>
  <c r="I26" i="15"/>
  <c r="G26" i="15"/>
  <c r="F26" i="15"/>
  <c r="E26" i="15"/>
  <c r="D26" i="15"/>
  <c r="O25" i="15"/>
  <c r="N25" i="15"/>
  <c r="M25" i="15"/>
  <c r="L25" i="15"/>
  <c r="K25" i="15"/>
  <c r="J25" i="15"/>
  <c r="I25" i="15"/>
  <c r="G25" i="15"/>
  <c r="F25" i="15"/>
  <c r="E25" i="15"/>
  <c r="D25" i="15"/>
  <c r="O24" i="15"/>
  <c r="N24" i="15"/>
  <c r="M24" i="15"/>
  <c r="L24" i="15"/>
  <c r="K24" i="15"/>
  <c r="J24" i="15"/>
  <c r="I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O22" i="15"/>
  <c r="N22" i="15"/>
  <c r="M22" i="15"/>
  <c r="L22" i="15"/>
  <c r="K22" i="15"/>
  <c r="J22" i="15"/>
  <c r="I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J8" i="15" s="1"/>
  <c r="J13" i="15" s="1"/>
  <c r="J19" i="15" s="1"/>
  <c r="J136" i="15" s="1"/>
  <c r="I9" i="15"/>
  <c r="H9" i="15"/>
  <c r="G9" i="15"/>
  <c r="G8" i="15" s="1"/>
  <c r="F9" i="15"/>
  <c r="E9" i="15"/>
  <c r="D9" i="15"/>
  <c r="E8" i="15"/>
  <c r="E13" i="15" s="1"/>
  <c r="E19" i="15" s="1"/>
  <c r="E136" i="15" s="1"/>
  <c r="O133" i="14"/>
  <c r="N133" i="14"/>
  <c r="M133" i="14"/>
  <c r="L133" i="14"/>
  <c r="K133" i="14"/>
  <c r="J133" i="14"/>
  <c r="G133" i="14"/>
  <c r="F133" i="14"/>
  <c r="E133" i="14"/>
  <c r="D133" i="14"/>
  <c r="O132" i="14"/>
  <c r="N132" i="14"/>
  <c r="M132" i="14"/>
  <c r="L132" i="14"/>
  <c r="K132" i="14"/>
  <c r="J132" i="14"/>
  <c r="G132" i="14"/>
  <c r="F132" i="14"/>
  <c r="E132" i="14"/>
  <c r="D132" i="14"/>
  <c r="O131" i="14"/>
  <c r="N131" i="14"/>
  <c r="M131" i="14"/>
  <c r="L131" i="14"/>
  <c r="K131" i="14"/>
  <c r="J131" i="14"/>
  <c r="G131" i="14"/>
  <c r="F131" i="14"/>
  <c r="E131" i="14"/>
  <c r="D131" i="14"/>
  <c r="O130" i="14"/>
  <c r="N130" i="14"/>
  <c r="M130" i="14"/>
  <c r="L130" i="14"/>
  <c r="K130" i="14"/>
  <c r="J130" i="14"/>
  <c r="G130" i="14"/>
  <c r="F130" i="14"/>
  <c r="E130" i="14"/>
  <c r="D130" i="14"/>
  <c r="O129" i="14"/>
  <c r="N129" i="14"/>
  <c r="M129" i="14"/>
  <c r="L129" i="14"/>
  <c r="K129" i="14"/>
  <c r="J129" i="14"/>
  <c r="G129" i="14"/>
  <c r="F129" i="14"/>
  <c r="E129" i="14"/>
  <c r="D129" i="14"/>
  <c r="O128" i="14"/>
  <c r="N128" i="14"/>
  <c r="M128" i="14"/>
  <c r="L128" i="14"/>
  <c r="K128" i="14"/>
  <c r="J128" i="14"/>
  <c r="G128" i="14"/>
  <c r="F128" i="14"/>
  <c r="E128" i="14"/>
  <c r="D128" i="14"/>
  <c r="O127" i="14"/>
  <c r="N127" i="14"/>
  <c r="M127" i="14"/>
  <c r="L127" i="14"/>
  <c r="K127" i="14"/>
  <c r="J127" i="14"/>
  <c r="G127" i="14"/>
  <c r="F127" i="14"/>
  <c r="E127" i="14"/>
  <c r="D127" i="14"/>
  <c r="O126" i="14"/>
  <c r="N126" i="14"/>
  <c r="M126" i="14"/>
  <c r="L126" i="14"/>
  <c r="K126" i="14"/>
  <c r="J126" i="14"/>
  <c r="G126" i="14"/>
  <c r="F126" i="14"/>
  <c r="E126" i="14"/>
  <c r="D126" i="14"/>
  <c r="O125" i="14"/>
  <c r="N125" i="14"/>
  <c r="M125" i="14"/>
  <c r="L125" i="14"/>
  <c r="K125" i="14"/>
  <c r="J125" i="14"/>
  <c r="G125" i="14"/>
  <c r="F125" i="14"/>
  <c r="E125" i="14"/>
  <c r="D125" i="14"/>
  <c r="O124" i="14"/>
  <c r="N124" i="14"/>
  <c r="M124" i="14"/>
  <c r="L124" i="14"/>
  <c r="K124" i="14"/>
  <c r="J124" i="14"/>
  <c r="G124" i="14"/>
  <c r="F124" i="14"/>
  <c r="E124" i="14"/>
  <c r="D124" i="14"/>
  <c r="O123" i="14"/>
  <c r="N123" i="14"/>
  <c r="M123" i="14"/>
  <c r="L123" i="14"/>
  <c r="K123" i="14"/>
  <c r="J123" i="14"/>
  <c r="G123" i="14"/>
  <c r="F123" i="14"/>
  <c r="E123" i="14"/>
  <c r="D123" i="14"/>
  <c r="O122" i="14"/>
  <c r="N122" i="14"/>
  <c r="M122" i="14"/>
  <c r="L122" i="14"/>
  <c r="K122" i="14"/>
  <c r="J122" i="14"/>
  <c r="G122" i="14"/>
  <c r="F122" i="14"/>
  <c r="E122" i="14"/>
  <c r="D122" i="14"/>
  <c r="O121" i="14"/>
  <c r="N121" i="14"/>
  <c r="M121" i="14"/>
  <c r="L121" i="14"/>
  <c r="K121" i="14"/>
  <c r="J121" i="14"/>
  <c r="G121" i="14"/>
  <c r="F121" i="14"/>
  <c r="E121" i="14"/>
  <c r="D121" i="14"/>
  <c r="O120" i="14"/>
  <c r="N120" i="14"/>
  <c r="M120" i="14"/>
  <c r="L120" i="14"/>
  <c r="K120" i="14"/>
  <c r="J120" i="14"/>
  <c r="G120" i="14"/>
  <c r="F120" i="14"/>
  <c r="E120" i="14"/>
  <c r="D120" i="14"/>
  <c r="O119" i="14"/>
  <c r="N119" i="14"/>
  <c r="M119" i="14"/>
  <c r="L119" i="14"/>
  <c r="K119" i="14"/>
  <c r="J119" i="14"/>
  <c r="G119" i="14"/>
  <c r="F119" i="14"/>
  <c r="E119" i="14"/>
  <c r="D119" i="14"/>
  <c r="O118" i="14"/>
  <c r="N118" i="14"/>
  <c r="M118" i="14"/>
  <c r="L118" i="14"/>
  <c r="K118" i="14"/>
  <c r="J118" i="14"/>
  <c r="G118" i="14"/>
  <c r="F118" i="14"/>
  <c r="E118" i="14"/>
  <c r="D118" i="14"/>
  <c r="O117" i="14"/>
  <c r="N117" i="14"/>
  <c r="M117" i="14"/>
  <c r="L117" i="14"/>
  <c r="K117" i="14"/>
  <c r="J117" i="14"/>
  <c r="G117" i="14"/>
  <c r="F117" i="14"/>
  <c r="E117" i="14"/>
  <c r="D117" i="14"/>
  <c r="O116" i="14"/>
  <c r="N116" i="14"/>
  <c r="M116" i="14"/>
  <c r="L116" i="14"/>
  <c r="K116" i="14"/>
  <c r="J116" i="14"/>
  <c r="G116" i="14"/>
  <c r="F116" i="14"/>
  <c r="E116" i="14"/>
  <c r="D116" i="14"/>
  <c r="O115" i="14"/>
  <c r="N115" i="14"/>
  <c r="M115" i="14"/>
  <c r="L115" i="14"/>
  <c r="K115" i="14"/>
  <c r="J115" i="14"/>
  <c r="G115" i="14"/>
  <c r="F115" i="14"/>
  <c r="E115" i="14"/>
  <c r="D115" i="14"/>
  <c r="O114" i="14"/>
  <c r="N114" i="14"/>
  <c r="M114" i="14"/>
  <c r="L114" i="14"/>
  <c r="K114" i="14"/>
  <c r="J114" i="14"/>
  <c r="G114" i="14"/>
  <c r="F114" i="14"/>
  <c r="E114" i="14"/>
  <c r="D114" i="14"/>
  <c r="O113" i="14"/>
  <c r="N113" i="14"/>
  <c r="M113" i="14"/>
  <c r="L113" i="14"/>
  <c r="K113" i="14"/>
  <c r="J113" i="14"/>
  <c r="G113" i="14"/>
  <c r="F113" i="14"/>
  <c r="E113" i="14"/>
  <c r="D113" i="14"/>
  <c r="O112" i="14"/>
  <c r="N112" i="14"/>
  <c r="M112" i="14"/>
  <c r="L112" i="14"/>
  <c r="K112" i="14"/>
  <c r="J112" i="14"/>
  <c r="G112" i="14"/>
  <c r="F112" i="14"/>
  <c r="E112" i="14"/>
  <c r="D112" i="14"/>
  <c r="O111" i="14"/>
  <c r="N111" i="14"/>
  <c r="M111" i="14"/>
  <c r="L111" i="14"/>
  <c r="K111" i="14"/>
  <c r="J111" i="14"/>
  <c r="G111" i="14"/>
  <c r="F111" i="14"/>
  <c r="E111" i="14"/>
  <c r="D111" i="14"/>
  <c r="O110" i="14"/>
  <c r="N110" i="14"/>
  <c r="M110" i="14"/>
  <c r="L110" i="14"/>
  <c r="K110" i="14"/>
  <c r="J110" i="14"/>
  <c r="G110" i="14"/>
  <c r="F110" i="14"/>
  <c r="E110" i="14"/>
  <c r="D110" i="14"/>
  <c r="O109" i="14"/>
  <c r="N109" i="14"/>
  <c r="M109" i="14"/>
  <c r="L109" i="14"/>
  <c r="K109" i="14"/>
  <c r="J109" i="14"/>
  <c r="G109" i="14"/>
  <c r="F109" i="14"/>
  <c r="E109" i="14"/>
  <c r="D109" i="14"/>
  <c r="O108" i="14"/>
  <c r="N108" i="14"/>
  <c r="M108" i="14"/>
  <c r="L108" i="14"/>
  <c r="K108" i="14"/>
  <c r="J108" i="14"/>
  <c r="G108" i="14"/>
  <c r="F108" i="14"/>
  <c r="E108" i="14"/>
  <c r="D108" i="14"/>
  <c r="O107" i="14"/>
  <c r="N107" i="14"/>
  <c r="M107" i="14"/>
  <c r="L107" i="14"/>
  <c r="K107" i="14"/>
  <c r="J107" i="14"/>
  <c r="G107" i="14"/>
  <c r="F107" i="14"/>
  <c r="E107" i="14"/>
  <c r="D107" i="14"/>
  <c r="O106" i="14"/>
  <c r="N106" i="14"/>
  <c r="M106" i="14"/>
  <c r="L106" i="14"/>
  <c r="K106" i="14"/>
  <c r="J106" i="14"/>
  <c r="G106" i="14"/>
  <c r="F106" i="14"/>
  <c r="E106" i="14"/>
  <c r="D106" i="14"/>
  <c r="O105" i="14"/>
  <c r="N105" i="14"/>
  <c r="M105" i="14"/>
  <c r="L105" i="14"/>
  <c r="K105" i="14"/>
  <c r="J105" i="14"/>
  <c r="G105" i="14"/>
  <c r="F105" i="14"/>
  <c r="E105" i="14"/>
  <c r="D105" i="14"/>
  <c r="O104" i="14"/>
  <c r="N104" i="14"/>
  <c r="M104" i="14"/>
  <c r="L104" i="14"/>
  <c r="K104" i="14"/>
  <c r="J104" i="14"/>
  <c r="G104" i="14"/>
  <c r="F104" i="14"/>
  <c r="E104" i="14"/>
  <c r="D104" i="14"/>
  <c r="O103" i="14"/>
  <c r="N103" i="14"/>
  <c r="M103" i="14"/>
  <c r="L103" i="14"/>
  <c r="K103" i="14"/>
  <c r="J103" i="14"/>
  <c r="G103" i="14"/>
  <c r="F103" i="14"/>
  <c r="E103" i="14"/>
  <c r="D103" i="14"/>
  <c r="O102" i="14"/>
  <c r="N102" i="14"/>
  <c r="M102" i="14"/>
  <c r="L102" i="14"/>
  <c r="K102" i="14"/>
  <c r="J102" i="14"/>
  <c r="G102" i="14"/>
  <c r="F102" i="14"/>
  <c r="E102" i="14"/>
  <c r="D102" i="14"/>
  <c r="O101" i="14"/>
  <c r="N101" i="14"/>
  <c r="M101" i="14"/>
  <c r="L101" i="14"/>
  <c r="K101" i="14"/>
  <c r="J101" i="14"/>
  <c r="G101" i="14"/>
  <c r="F101" i="14"/>
  <c r="E101" i="14"/>
  <c r="D101" i="14"/>
  <c r="O100" i="14"/>
  <c r="N100" i="14"/>
  <c r="M100" i="14"/>
  <c r="L100" i="14"/>
  <c r="K100" i="14"/>
  <c r="J100" i="14"/>
  <c r="G100" i="14"/>
  <c r="F100" i="14"/>
  <c r="E100" i="14"/>
  <c r="D100" i="14"/>
  <c r="O99" i="14"/>
  <c r="N99" i="14"/>
  <c r="M99" i="14"/>
  <c r="L99" i="14"/>
  <c r="K99" i="14"/>
  <c r="J99" i="14"/>
  <c r="G99" i="14"/>
  <c r="F99" i="14"/>
  <c r="E99" i="14"/>
  <c r="D99" i="14"/>
  <c r="O98" i="14"/>
  <c r="N98" i="14"/>
  <c r="M98" i="14"/>
  <c r="L98" i="14"/>
  <c r="K98" i="14"/>
  <c r="J98" i="14"/>
  <c r="G98" i="14"/>
  <c r="F98" i="14"/>
  <c r="E98" i="14"/>
  <c r="D98" i="14"/>
  <c r="O97" i="14"/>
  <c r="N97" i="14"/>
  <c r="M97" i="14"/>
  <c r="L97" i="14"/>
  <c r="K97" i="14"/>
  <c r="J97" i="14"/>
  <c r="G97" i="14"/>
  <c r="F97" i="14"/>
  <c r="E97" i="14"/>
  <c r="D97" i="14"/>
  <c r="O96" i="14"/>
  <c r="N96" i="14"/>
  <c r="M96" i="14"/>
  <c r="L96" i="14"/>
  <c r="K96" i="14"/>
  <c r="J96" i="14"/>
  <c r="G96" i="14"/>
  <c r="F96" i="14"/>
  <c r="E96" i="14"/>
  <c r="D96" i="14"/>
  <c r="O95" i="14"/>
  <c r="N95" i="14"/>
  <c r="M95" i="14"/>
  <c r="L95" i="14"/>
  <c r="K95" i="14"/>
  <c r="J95" i="14"/>
  <c r="G95" i="14"/>
  <c r="F95" i="14"/>
  <c r="E95" i="14"/>
  <c r="D95" i="14"/>
  <c r="O94" i="14"/>
  <c r="N94" i="14"/>
  <c r="M94" i="14"/>
  <c r="L94" i="14"/>
  <c r="K94" i="14"/>
  <c r="J94" i="14"/>
  <c r="G94" i="14"/>
  <c r="F94" i="14"/>
  <c r="E94" i="14"/>
  <c r="D94" i="14"/>
  <c r="O93" i="14"/>
  <c r="N93" i="14"/>
  <c r="M93" i="14"/>
  <c r="L93" i="14"/>
  <c r="K93" i="14"/>
  <c r="J93" i="14"/>
  <c r="G93" i="14"/>
  <c r="F93" i="14"/>
  <c r="E93" i="14"/>
  <c r="D93" i="14"/>
  <c r="O92" i="14"/>
  <c r="N92" i="14"/>
  <c r="M92" i="14"/>
  <c r="L92" i="14"/>
  <c r="K92" i="14"/>
  <c r="J92" i="14"/>
  <c r="G92" i="14"/>
  <c r="F92" i="14"/>
  <c r="E92" i="14"/>
  <c r="D92" i="14"/>
  <c r="O91" i="14"/>
  <c r="N91" i="14"/>
  <c r="M91" i="14"/>
  <c r="L91" i="14"/>
  <c r="K91" i="14"/>
  <c r="J91" i="14"/>
  <c r="G91" i="14"/>
  <c r="F91" i="14"/>
  <c r="E91" i="14"/>
  <c r="D91" i="14"/>
  <c r="O90" i="14"/>
  <c r="N90" i="14"/>
  <c r="M90" i="14"/>
  <c r="L90" i="14"/>
  <c r="K90" i="14"/>
  <c r="J90" i="14"/>
  <c r="G90" i="14"/>
  <c r="F90" i="14"/>
  <c r="E90" i="14"/>
  <c r="D90" i="14"/>
  <c r="O89" i="14"/>
  <c r="N89" i="14"/>
  <c r="M89" i="14"/>
  <c r="L89" i="14"/>
  <c r="K89" i="14"/>
  <c r="J89" i="14"/>
  <c r="G89" i="14"/>
  <c r="F89" i="14"/>
  <c r="E89" i="14"/>
  <c r="D89" i="14"/>
  <c r="O88" i="14"/>
  <c r="N88" i="14"/>
  <c r="M88" i="14"/>
  <c r="L88" i="14"/>
  <c r="K88" i="14"/>
  <c r="J88" i="14"/>
  <c r="G88" i="14"/>
  <c r="F88" i="14"/>
  <c r="E88" i="14"/>
  <c r="D88" i="14"/>
  <c r="O87" i="14"/>
  <c r="N87" i="14"/>
  <c r="M87" i="14"/>
  <c r="L87" i="14"/>
  <c r="K87" i="14"/>
  <c r="J87" i="14"/>
  <c r="G87" i="14"/>
  <c r="F87" i="14"/>
  <c r="E87" i="14"/>
  <c r="D87" i="14"/>
  <c r="O86" i="14"/>
  <c r="N86" i="14"/>
  <c r="M86" i="14"/>
  <c r="L86" i="14"/>
  <c r="K86" i="14"/>
  <c r="J86" i="14"/>
  <c r="G86" i="14"/>
  <c r="F86" i="14"/>
  <c r="E86" i="14"/>
  <c r="D86" i="14"/>
  <c r="O85" i="14"/>
  <c r="N85" i="14"/>
  <c r="M85" i="14"/>
  <c r="L85" i="14"/>
  <c r="K85" i="14"/>
  <c r="J85" i="14"/>
  <c r="G85" i="14"/>
  <c r="F85" i="14"/>
  <c r="E85" i="14"/>
  <c r="D85" i="14"/>
  <c r="O84" i="14"/>
  <c r="N84" i="14"/>
  <c r="M84" i="14"/>
  <c r="L84" i="14"/>
  <c r="K84" i="14"/>
  <c r="J84" i="14"/>
  <c r="G84" i="14"/>
  <c r="F84" i="14"/>
  <c r="E84" i="14"/>
  <c r="D84" i="14"/>
  <c r="O83" i="14"/>
  <c r="N83" i="14"/>
  <c r="M83" i="14"/>
  <c r="L83" i="14"/>
  <c r="K83" i="14"/>
  <c r="J83" i="14"/>
  <c r="G83" i="14"/>
  <c r="F83" i="14"/>
  <c r="E83" i="14"/>
  <c r="D83" i="14"/>
  <c r="O82" i="14"/>
  <c r="N82" i="14"/>
  <c r="M82" i="14"/>
  <c r="L82" i="14"/>
  <c r="K82" i="14"/>
  <c r="J82" i="14"/>
  <c r="G82" i="14"/>
  <c r="F82" i="14"/>
  <c r="E82" i="14"/>
  <c r="D82" i="14"/>
  <c r="O81" i="14"/>
  <c r="N81" i="14"/>
  <c r="M81" i="14"/>
  <c r="L81" i="14"/>
  <c r="K81" i="14"/>
  <c r="J81" i="14"/>
  <c r="G81" i="14"/>
  <c r="F81" i="14"/>
  <c r="E81" i="14"/>
  <c r="D81" i="14"/>
  <c r="O80" i="14"/>
  <c r="N80" i="14"/>
  <c r="M80" i="14"/>
  <c r="L80" i="14"/>
  <c r="K80" i="14"/>
  <c r="J80" i="14"/>
  <c r="G80" i="14"/>
  <c r="F80" i="14"/>
  <c r="E80" i="14"/>
  <c r="D80" i="14"/>
  <c r="O79" i="14"/>
  <c r="N79" i="14"/>
  <c r="M79" i="14"/>
  <c r="L79" i="14"/>
  <c r="K79" i="14"/>
  <c r="J79" i="14"/>
  <c r="G79" i="14"/>
  <c r="F79" i="14"/>
  <c r="E79" i="14"/>
  <c r="D79" i="14"/>
  <c r="O78" i="14"/>
  <c r="N78" i="14"/>
  <c r="M78" i="14"/>
  <c r="L78" i="14"/>
  <c r="K78" i="14"/>
  <c r="J78" i="14"/>
  <c r="G78" i="14"/>
  <c r="F78" i="14"/>
  <c r="E78" i="14"/>
  <c r="D78" i="14"/>
  <c r="O77" i="14"/>
  <c r="N77" i="14"/>
  <c r="M77" i="14"/>
  <c r="L77" i="14"/>
  <c r="K77" i="14"/>
  <c r="J77" i="14"/>
  <c r="G77" i="14"/>
  <c r="F77" i="14"/>
  <c r="E77" i="14"/>
  <c r="D77" i="14"/>
  <c r="O76" i="14"/>
  <c r="N76" i="14"/>
  <c r="M76" i="14"/>
  <c r="L76" i="14"/>
  <c r="K76" i="14"/>
  <c r="J76" i="14"/>
  <c r="G76" i="14"/>
  <c r="F76" i="14"/>
  <c r="E76" i="14"/>
  <c r="D76" i="14"/>
  <c r="O75" i="14"/>
  <c r="N75" i="14"/>
  <c r="M75" i="14"/>
  <c r="L75" i="14"/>
  <c r="K75" i="14"/>
  <c r="J75" i="14"/>
  <c r="G75" i="14"/>
  <c r="F75" i="14"/>
  <c r="E75" i="14"/>
  <c r="D75" i="14"/>
  <c r="O74" i="14"/>
  <c r="N74" i="14"/>
  <c r="M74" i="14"/>
  <c r="L74" i="14"/>
  <c r="K74" i="14"/>
  <c r="J74" i="14"/>
  <c r="G74" i="14"/>
  <c r="F74" i="14"/>
  <c r="E74" i="14"/>
  <c r="D74" i="14"/>
  <c r="O73" i="14"/>
  <c r="N73" i="14"/>
  <c r="M73" i="14"/>
  <c r="L73" i="14"/>
  <c r="K73" i="14"/>
  <c r="J73" i="14"/>
  <c r="G73" i="14"/>
  <c r="F73" i="14"/>
  <c r="E73" i="14"/>
  <c r="D73" i="14"/>
  <c r="O72" i="14"/>
  <c r="N72" i="14"/>
  <c r="M72" i="14"/>
  <c r="L72" i="14"/>
  <c r="K72" i="14"/>
  <c r="J72" i="14"/>
  <c r="G72" i="14"/>
  <c r="F72" i="14"/>
  <c r="E72" i="14"/>
  <c r="D72" i="14"/>
  <c r="O71" i="14"/>
  <c r="N71" i="14"/>
  <c r="M71" i="14"/>
  <c r="L71" i="14"/>
  <c r="K71" i="14"/>
  <c r="J71" i="14"/>
  <c r="G71" i="14"/>
  <c r="F71" i="14"/>
  <c r="E71" i="14"/>
  <c r="D71" i="14"/>
  <c r="O70" i="14"/>
  <c r="N70" i="14"/>
  <c r="M70" i="14"/>
  <c r="L70" i="14"/>
  <c r="K70" i="14"/>
  <c r="J70" i="14"/>
  <c r="G70" i="14"/>
  <c r="F70" i="14"/>
  <c r="E70" i="14"/>
  <c r="D70" i="14"/>
  <c r="O69" i="14"/>
  <c r="N69" i="14"/>
  <c r="M69" i="14"/>
  <c r="L69" i="14"/>
  <c r="K69" i="14"/>
  <c r="J69" i="14"/>
  <c r="G69" i="14"/>
  <c r="F69" i="14"/>
  <c r="E69" i="14"/>
  <c r="D69" i="14"/>
  <c r="O68" i="14"/>
  <c r="N68" i="14"/>
  <c r="M68" i="14"/>
  <c r="L68" i="14"/>
  <c r="K68" i="14"/>
  <c r="J68" i="14"/>
  <c r="G68" i="14"/>
  <c r="F68" i="14"/>
  <c r="E68" i="14"/>
  <c r="D68" i="14"/>
  <c r="O67" i="14"/>
  <c r="N67" i="14"/>
  <c r="M67" i="14"/>
  <c r="L67" i="14"/>
  <c r="K67" i="14"/>
  <c r="J67" i="14"/>
  <c r="G67" i="14"/>
  <c r="F67" i="14"/>
  <c r="E67" i="14"/>
  <c r="D67" i="14"/>
  <c r="O66" i="14"/>
  <c r="N66" i="14"/>
  <c r="M66" i="14"/>
  <c r="L66" i="14"/>
  <c r="K66" i="14"/>
  <c r="J66" i="14"/>
  <c r="G66" i="14"/>
  <c r="F66" i="14"/>
  <c r="E66" i="14"/>
  <c r="D66" i="14"/>
  <c r="O65" i="14"/>
  <c r="N65" i="14"/>
  <c r="M65" i="14"/>
  <c r="L65" i="14"/>
  <c r="K65" i="14"/>
  <c r="J65" i="14"/>
  <c r="G65" i="14"/>
  <c r="F65" i="14"/>
  <c r="E65" i="14"/>
  <c r="D65" i="14"/>
  <c r="O64" i="14"/>
  <c r="N64" i="14"/>
  <c r="M64" i="14"/>
  <c r="L64" i="14"/>
  <c r="K64" i="14"/>
  <c r="J64" i="14"/>
  <c r="G64" i="14"/>
  <c r="F64" i="14"/>
  <c r="E64" i="14"/>
  <c r="D64" i="14"/>
  <c r="O63" i="14"/>
  <c r="N63" i="14"/>
  <c r="M63" i="14"/>
  <c r="L63" i="14"/>
  <c r="K63" i="14"/>
  <c r="J63" i="14"/>
  <c r="G63" i="14"/>
  <c r="F63" i="14"/>
  <c r="E63" i="14"/>
  <c r="D63" i="14"/>
  <c r="O62" i="14"/>
  <c r="N62" i="14"/>
  <c r="M62" i="14"/>
  <c r="L62" i="14"/>
  <c r="K62" i="14"/>
  <c r="J62" i="14"/>
  <c r="G62" i="14"/>
  <c r="F62" i="14"/>
  <c r="E62" i="14"/>
  <c r="D62" i="14"/>
  <c r="O61" i="14"/>
  <c r="N61" i="14"/>
  <c r="M61" i="14"/>
  <c r="L61" i="14"/>
  <c r="K61" i="14"/>
  <c r="J61" i="14"/>
  <c r="G61" i="14"/>
  <c r="F61" i="14"/>
  <c r="E61" i="14"/>
  <c r="D61" i="14"/>
  <c r="O60" i="14"/>
  <c r="N60" i="14"/>
  <c r="M60" i="14"/>
  <c r="L60" i="14"/>
  <c r="K60" i="14"/>
  <c r="J60" i="14"/>
  <c r="G60" i="14"/>
  <c r="F60" i="14"/>
  <c r="E60" i="14"/>
  <c r="D60" i="14"/>
  <c r="O59" i="14"/>
  <c r="N59" i="14"/>
  <c r="M59" i="14"/>
  <c r="L59" i="14"/>
  <c r="K59" i="14"/>
  <c r="J59" i="14"/>
  <c r="G59" i="14"/>
  <c r="F59" i="14"/>
  <c r="E59" i="14"/>
  <c r="D59" i="14"/>
  <c r="O58" i="14"/>
  <c r="N58" i="14"/>
  <c r="M58" i="14"/>
  <c r="L58" i="14"/>
  <c r="K58" i="14"/>
  <c r="J58" i="14"/>
  <c r="G58" i="14"/>
  <c r="F58" i="14"/>
  <c r="E58" i="14"/>
  <c r="D58" i="14"/>
  <c r="O57" i="14"/>
  <c r="N57" i="14"/>
  <c r="M57" i="14"/>
  <c r="L57" i="14"/>
  <c r="K57" i="14"/>
  <c r="J57" i="14"/>
  <c r="G57" i="14"/>
  <c r="F57" i="14"/>
  <c r="E57" i="14"/>
  <c r="D57" i="14"/>
  <c r="O56" i="14"/>
  <c r="N56" i="14"/>
  <c r="M56" i="14"/>
  <c r="L56" i="14"/>
  <c r="K56" i="14"/>
  <c r="J56" i="14"/>
  <c r="G56" i="14"/>
  <c r="F56" i="14"/>
  <c r="E56" i="14"/>
  <c r="D56" i="14"/>
  <c r="O55" i="14"/>
  <c r="N55" i="14"/>
  <c r="M55" i="14"/>
  <c r="L55" i="14"/>
  <c r="K55" i="14"/>
  <c r="J55" i="14"/>
  <c r="G55" i="14"/>
  <c r="F55" i="14"/>
  <c r="E55" i="14"/>
  <c r="D55" i="14"/>
  <c r="O54" i="14"/>
  <c r="N54" i="14"/>
  <c r="M54" i="14"/>
  <c r="L54" i="14"/>
  <c r="K54" i="14"/>
  <c r="J54" i="14"/>
  <c r="G54" i="14"/>
  <c r="F54" i="14"/>
  <c r="E54" i="14"/>
  <c r="D54" i="14"/>
  <c r="O53" i="14"/>
  <c r="N53" i="14"/>
  <c r="M53" i="14"/>
  <c r="L53" i="14"/>
  <c r="K53" i="14"/>
  <c r="J53" i="14"/>
  <c r="G53" i="14"/>
  <c r="F53" i="14"/>
  <c r="E53" i="14"/>
  <c r="D53" i="14"/>
  <c r="O52" i="14"/>
  <c r="N52" i="14"/>
  <c r="M52" i="14"/>
  <c r="L52" i="14"/>
  <c r="K52" i="14"/>
  <c r="J52" i="14"/>
  <c r="G52" i="14"/>
  <c r="F52" i="14"/>
  <c r="E52" i="14"/>
  <c r="D52" i="14"/>
  <c r="O51" i="14"/>
  <c r="N51" i="14"/>
  <c r="M51" i="14"/>
  <c r="L51" i="14"/>
  <c r="K51" i="14"/>
  <c r="J51" i="14"/>
  <c r="G51" i="14"/>
  <c r="F51" i="14"/>
  <c r="E51" i="14"/>
  <c r="D51" i="14"/>
  <c r="O50" i="14"/>
  <c r="N50" i="14"/>
  <c r="M50" i="14"/>
  <c r="L50" i="14"/>
  <c r="K50" i="14"/>
  <c r="J50" i="14"/>
  <c r="G50" i="14"/>
  <c r="F50" i="14"/>
  <c r="E50" i="14"/>
  <c r="D50" i="14"/>
  <c r="O49" i="14"/>
  <c r="N49" i="14"/>
  <c r="M49" i="14"/>
  <c r="L49" i="14"/>
  <c r="K49" i="14"/>
  <c r="J49" i="14"/>
  <c r="G49" i="14"/>
  <c r="F49" i="14"/>
  <c r="E49" i="14"/>
  <c r="D49" i="14"/>
  <c r="O48" i="14"/>
  <c r="N48" i="14"/>
  <c r="M48" i="14"/>
  <c r="L48" i="14"/>
  <c r="K48" i="14"/>
  <c r="J48" i="14"/>
  <c r="G48" i="14"/>
  <c r="F48" i="14"/>
  <c r="E48" i="14"/>
  <c r="D48" i="14"/>
  <c r="O47" i="14"/>
  <c r="N47" i="14"/>
  <c r="M47" i="14"/>
  <c r="L47" i="14"/>
  <c r="K47" i="14"/>
  <c r="J47" i="14"/>
  <c r="G47" i="14"/>
  <c r="F47" i="14"/>
  <c r="E47" i="14"/>
  <c r="D47" i="14"/>
  <c r="O46" i="14"/>
  <c r="N46" i="14"/>
  <c r="M46" i="14"/>
  <c r="L46" i="14"/>
  <c r="K46" i="14"/>
  <c r="J46" i="14"/>
  <c r="G46" i="14"/>
  <c r="F46" i="14"/>
  <c r="E46" i="14"/>
  <c r="D46" i="14"/>
  <c r="O45" i="14"/>
  <c r="N45" i="14"/>
  <c r="M45" i="14"/>
  <c r="L45" i="14"/>
  <c r="K45" i="14"/>
  <c r="J45" i="14"/>
  <c r="G45" i="14"/>
  <c r="F45" i="14"/>
  <c r="E45" i="14"/>
  <c r="D45" i="14"/>
  <c r="O44" i="14"/>
  <c r="N44" i="14"/>
  <c r="M44" i="14"/>
  <c r="L44" i="14"/>
  <c r="K44" i="14"/>
  <c r="J44" i="14"/>
  <c r="G44" i="14"/>
  <c r="F44" i="14"/>
  <c r="E44" i="14"/>
  <c r="D44" i="14"/>
  <c r="O43" i="14"/>
  <c r="N43" i="14"/>
  <c r="M43" i="14"/>
  <c r="L43" i="14"/>
  <c r="K43" i="14"/>
  <c r="J43" i="14"/>
  <c r="G43" i="14"/>
  <c r="F43" i="14"/>
  <c r="E43" i="14"/>
  <c r="D43" i="14"/>
  <c r="O42" i="14"/>
  <c r="N42" i="14"/>
  <c r="M42" i="14"/>
  <c r="L42" i="14"/>
  <c r="K42" i="14"/>
  <c r="J42" i="14"/>
  <c r="G42" i="14"/>
  <c r="F42" i="14"/>
  <c r="E42" i="14"/>
  <c r="D42" i="14"/>
  <c r="O41" i="14"/>
  <c r="N41" i="14"/>
  <c r="M41" i="14"/>
  <c r="L41" i="14"/>
  <c r="K41" i="14"/>
  <c r="J41" i="14"/>
  <c r="G41" i="14"/>
  <c r="F41" i="14"/>
  <c r="E41" i="14"/>
  <c r="D41" i="14"/>
  <c r="O40" i="14"/>
  <c r="N40" i="14"/>
  <c r="M40" i="14"/>
  <c r="L40" i="14"/>
  <c r="K40" i="14"/>
  <c r="J40" i="14"/>
  <c r="G40" i="14"/>
  <c r="F40" i="14"/>
  <c r="E40" i="14"/>
  <c r="D40" i="14"/>
  <c r="O39" i="14"/>
  <c r="N39" i="14"/>
  <c r="M39" i="14"/>
  <c r="L39" i="14"/>
  <c r="K39" i="14"/>
  <c r="J39" i="14"/>
  <c r="G39" i="14"/>
  <c r="F39" i="14"/>
  <c r="E39" i="14"/>
  <c r="D39" i="14"/>
  <c r="O38" i="14"/>
  <c r="N38" i="14"/>
  <c r="M38" i="14"/>
  <c r="L38" i="14"/>
  <c r="K38" i="14"/>
  <c r="J38" i="14"/>
  <c r="G38" i="14"/>
  <c r="F38" i="14"/>
  <c r="E38" i="14"/>
  <c r="D38" i="14"/>
  <c r="O37" i="14"/>
  <c r="N37" i="14"/>
  <c r="M37" i="14"/>
  <c r="L37" i="14"/>
  <c r="K37" i="14"/>
  <c r="J37" i="14"/>
  <c r="G37" i="14"/>
  <c r="F37" i="14"/>
  <c r="E37" i="14"/>
  <c r="D37" i="14"/>
  <c r="O36" i="14"/>
  <c r="N36" i="14"/>
  <c r="M36" i="14"/>
  <c r="L36" i="14"/>
  <c r="K36" i="14"/>
  <c r="J36" i="14"/>
  <c r="G36" i="14"/>
  <c r="F36" i="14"/>
  <c r="E36" i="14"/>
  <c r="D36" i="14"/>
  <c r="O35" i="14"/>
  <c r="N35" i="14"/>
  <c r="M35" i="14"/>
  <c r="L35" i="14"/>
  <c r="K35" i="14"/>
  <c r="J35" i="14"/>
  <c r="G35" i="14"/>
  <c r="F35" i="14"/>
  <c r="E35" i="14"/>
  <c r="D35" i="14"/>
  <c r="O34" i="14"/>
  <c r="N34" i="14"/>
  <c r="M34" i="14"/>
  <c r="L34" i="14"/>
  <c r="K34" i="14"/>
  <c r="J34" i="14"/>
  <c r="G34" i="14"/>
  <c r="F34" i="14"/>
  <c r="E34" i="14"/>
  <c r="D34" i="14"/>
  <c r="O33" i="14"/>
  <c r="N33" i="14"/>
  <c r="M33" i="14"/>
  <c r="L33" i="14"/>
  <c r="K33" i="14"/>
  <c r="J33" i="14"/>
  <c r="G33" i="14"/>
  <c r="F33" i="14"/>
  <c r="E33" i="14"/>
  <c r="D33" i="14"/>
  <c r="O32" i="14"/>
  <c r="N32" i="14"/>
  <c r="M32" i="14"/>
  <c r="L32" i="14"/>
  <c r="K32" i="14"/>
  <c r="J32" i="14"/>
  <c r="G32" i="14"/>
  <c r="F32" i="14"/>
  <c r="E32" i="14"/>
  <c r="D32" i="14"/>
  <c r="O31" i="14"/>
  <c r="N31" i="14"/>
  <c r="M31" i="14"/>
  <c r="L31" i="14"/>
  <c r="K31" i="14"/>
  <c r="J31" i="14"/>
  <c r="G31" i="14"/>
  <c r="F31" i="14"/>
  <c r="E31" i="14"/>
  <c r="D31" i="14"/>
  <c r="O30" i="14"/>
  <c r="N30" i="14"/>
  <c r="M30" i="14"/>
  <c r="L30" i="14"/>
  <c r="K30" i="14"/>
  <c r="J30" i="14"/>
  <c r="G30" i="14"/>
  <c r="F30" i="14"/>
  <c r="E30" i="14"/>
  <c r="D30" i="14"/>
  <c r="O29" i="14"/>
  <c r="N29" i="14"/>
  <c r="M29" i="14"/>
  <c r="L29" i="14"/>
  <c r="K29" i="14"/>
  <c r="J29" i="14"/>
  <c r="G29" i="14"/>
  <c r="F29" i="14"/>
  <c r="E29" i="14"/>
  <c r="D29" i="14"/>
  <c r="O28" i="14"/>
  <c r="N28" i="14"/>
  <c r="M28" i="14"/>
  <c r="L28" i="14"/>
  <c r="K28" i="14"/>
  <c r="J28" i="14"/>
  <c r="G28" i="14"/>
  <c r="F28" i="14"/>
  <c r="E28" i="14"/>
  <c r="D28" i="14"/>
  <c r="O27" i="14"/>
  <c r="N27" i="14"/>
  <c r="M27" i="14"/>
  <c r="L27" i="14"/>
  <c r="K27" i="14"/>
  <c r="J27" i="14"/>
  <c r="G27" i="14"/>
  <c r="F27" i="14"/>
  <c r="E27" i="14"/>
  <c r="D27" i="14"/>
  <c r="O26" i="14"/>
  <c r="N26" i="14"/>
  <c r="M26" i="14"/>
  <c r="L26" i="14"/>
  <c r="K26" i="14"/>
  <c r="J26" i="14"/>
  <c r="G26" i="14"/>
  <c r="F26" i="14"/>
  <c r="E26" i="14"/>
  <c r="D26" i="14"/>
  <c r="O25" i="14"/>
  <c r="N25" i="14"/>
  <c r="M25" i="14"/>
  <c r="L25" i="14"/>
  <c r="K25" i="14"/>
  <c r="J25" i="14"/>
  <c r="G25" i="14"/>
  <c r="F25" i="14"/>
  <c r="E25" i="14"/>
  <c r="D25" i="14"/>
  <c r="O24" i="14"/>
  <c r="N24" i="14"/>
  <c r="M24" i="14"/>
  <c r="L24" i="14"/>
  <c r="K24" i="14"/>
  <c r="J24" i="14"/>
  <c r="G24" i="14"/>
  <c r="F24" i="14"/>
  <c r="E24" i="14"/>
  <c r="D24" i="14"/>
  <c r="O23" i="14"/>
  <c r="N23" i="14"/>
  <c r="M23" i="14"/>
  <c r="L23" i="14"/>
  <c r="K23" i="14"/>
  <c r="J23" i="14"/>
  <c r="G23" i="14"/>
  <c r="F23" i="14"/>
  <c r="E23" i="14"/>
  <c r="D23" i="14"/>
  <c r="O22" i="14"/>
  <c r="N22" i="14"/>
  <c r="M22" i="14"/>
  <c r="L22" i="14"/>
  <c r="K22" i="14"/>
  <c r="J22" i="14"/>
  <c r="G22" i="14"/>
  <c r="F22" i="14"/>
  <c r="E22" i="14"/>
  <c r="D22" i="14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O9" i="14"/>
  <c r="N9" i="14"/>
  <c r="M9" i="14"/>
  <c r="L9" i="14"/>
  <c r="K9" i="14"/>
  <c r="J9" i="14"/>
  <c r="I9" i="14"/>
  <c r="H9" i="14"/>
  <c r="G9" i="14"/>
  <c r="F9" i="14"/>
  <c r="E9" i="14"/>
  <c r="D9" i="14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G132" i="13"/>
  <c r="F132" i="13"/>
  <c r="E132" i="13"/>
  <c r="D132" i="13"/>
  <c r="O131" i="13"/>
  <c r="N131" i="13"/>
  <c r="M131" i="13"/>
  <c r="L131" i="13"/>
  <c r="K131" i="13"/>
  <c r="J131" i="13"/>
  <c r="G131" i="13"/>
  <c r="F131" i="13"/>
  <c r="E131" i="13"/>
  <c r="D131" i="13"/>
  <c r="O130" i="13"/>
  <c r="N130" i="13"/>
  <c r="M130" i="13"/>
  <c r="L130" i="13"/>
  <c r="K130" i="13"/>
  <c r="J130" i="13"/>
  <c r="G130" i="13"/>
  <c r="F130" i="13"/>
  <c r="E130" i="13"/>
  <c r="D130" i="13"/>
  <c r="O129" i="13"/>
  <c r="N129" i="13"/>
  <c r="M129" i="13"/>
  <c r="L129" i="13"/>
  <c r="K129" i="13"/>
  <c r="J129" i="13"/>
  <c r="G129" i="13"/>
  <c r="F129" i="13"/>
  <c r="E129" i="13"/>
  <c r="D129" i="13"/>
  <c r="O128" i="13"/>
  <c r="N128" i="13"/>
  <c r="M128" i="13"/>
  <c r="L128" i="13"/>
  <c r="K128" i="13"/>
  <c r="J128" i="13"/>
  <c r="G128" i="13"/>
  <c r="F128" i="13"/>
  <c r="E128" i="13"/>
  <c r="D128" i="13"/>
  <c r="O127" i="13"/>
  <c r="N127" i="13"/>
  <c r="M127" i="13"/>
  <c r="L127" i="13"/>
  <c r="K127" i="13"/>
  <c r="J127" i="13"/>
  <c r="G127" i="13"/>
  <c r="F127" i="13"/>
  <c r="E127" i="13"/>
  <c r="D127" i="13"/>
  <c r="O126" i="13"/>
  <c r="N126" i="13"/>
  <c r="M126" i="13"/>
  <c r="L126" i="13"/>
  <c r="K126" i="13"/>
  <c r="J126" i="13"/>
  <c r="G126" i="13"/>
  <c r="F126" i="13"/>
  <c r="E126" i="13"/>
  <c r="D126" i="13"/>
  <c r="O125" i="13"/>
  <c r="N125" i="13"/>
  <c r="M125" i="13"/>
  <c r="L125" i="13"/>
  <c r="K125" i="13"/>
  <c r="J125" i="13"/>
  <c r="G125" i="13"/>
  <c r="F125" i="13"/>
  <c r="E125" i="13"/>
  <c r="D125" i="13"/>
  <c r="O124" i="13"/>
  <c r="N124" i="13"/>
  <c r="M124" i="13"/>
  <c r="L124" i="13"/>
  <c r="K124" i="13"/>
  <c r="J124" i="13"/>
  <c r="G124" i="13"/>
  <c r="F124" i="13"/>
  <c r="E124" i="13"/>
  <c r="D124" i="13"/>
  <c r="O123" i="13"/>
  <c r="N123" i="13"/>
  <c r="M123" i="13"/>
  <c r="L123" i="13"/>
  <c r="K123" i="13"/>
  <c r="J123" i="13"/>
  <c r="G123" i="13"/>
  <c r="F123" i="13"/>
  <c r="E123" i="13"/>
  <c r="D123" i="13"/>
  <c r="O122" i="13"/>
  <c r="N122" i="13"/>
  <c r="M122" i="13"/>
  <c r="L122" i="13"/>
  <c r="K122" i="13"/>
  <c r="J122" i="13"/>
  <c r="G122" i="13"/>
  <c r="F122" i="13"/>
  <c r="E122" i="13"/>
  <c r="D122" i="13"/>
  <c r="O121" i="13"/>
  <c r="N121" i="13"/>
  <c r="M121" i="13"/>
  <c r="L121" i="13"/>
  <c r="K121" i="13"/>
  <c r="J121" i="13"/>
  <c r="G121" i="13"/>
  <c r="F121" i="13"/>
  <c r="E121" i="13"/>
  <c r="D121" i="13"/>
  <c r="O120" i="13"/>
  <c r="N120" i="13"/>
  <c r="M120" i="13"/>
  <c r="L120" i="13"/>
  <c r="K120" i="13"/>
  <c r="J120" i="13"/>
  <c r="G120" i="13"/>
  <c r="F120" i="13"/>
  <c r="E120" i="13"/>
  <c r="D120" i="13"/>
  <c r="O119" i="13"/>
  <c r="N119" i="13"/>
  <c r="M119" i="13"/>
  <c r="L119" i="13"/>
  <c r="K119" i="13"/>
  <c r="J119" i="13"/>
  <c r="G119" i="13"/>
  <c r="F119" i="13"/>
  <c r="E119" i="13"/>
  <c r="D119" i="13"/>
  <c r="O118" i="13"/>
  <c r="N118" i="13"/>
  <c r="M118" i="13"/>
  <c r="L118" i="13"/>
  <c r="K118" i="13"/>
  <c r="J118" i="13"/>
  <c r="G118" i="13"/>
  <c r="F118" i="13"/>
  <c r="E118" i="13"/>
  <c r="D118" i="13"/>
  <c r="O117" i="13"/>
  <c r="N117" i="13"/>
  <c r="M117" i="13"/>
  <c r="L117" i="13"/>
  <c r="K117" i="13"/>
  <c r="J117" i="13"/>
  <c r="G117" i="13"/>
  <c r="F117" i="13"/>
  <c r="E117" i="13"/>
  <c r="D117" i="13"/>
  <c r="O116" i="13"/>
  <c r="N116" i="13"/>
  <c r="M116" i="13"/>
  <c r="L116" i="13"/>
  <c r="K116" i="13"/>
  <c r="J116" i="13"/>
  <c r="G116" i="13"/>
  <c r="F116" i="13"/>
  <c r="E116" i="13"/>
  <c r="D116" i="13"/>
  <c r="O115" i="13"/>
  <c r="N115" i="13"/>
  <c r="M115" i="13"/>
  <c r="L115" i="13"/>
  <c r="K115" i="13"/>
  <c r="J115" i="13"/>
  <c r="G115" i="13"/>
  <c r="F115" i="13"/>
  <c r="E115" i="13"/>
  <c r="D115" i="13"/>
  <c r="O114" i="13"/>
  <c r="N114" i="13"/>
  <c r="M114" i="13"/>
  <c r="L114" i="13"/>
  <c r="K114" i="13"/>
  <c r="J114" i="13"/>
  <c r="G114" i="13"/>
  <c r="F114" i="13"/>
  <c r="E114" i="13"/>
  <c r="D114" i="13"/>
  <c r="O113" i="13"/>
  <c r="N113" i="13"/>
  <c r="M113" i="13"/>
  <c r="L113" i="13"/>
  <c r="K113" i="13"/>
  <c r="J113" i="13"/>
  <c r="G113" i="13"/>
  <c r="F113" i="13"/>
  <c r="E113" i="13"/>
  <c r="D113" i="13"/>
  <c r="O112" i="13"/>
  <c r="N112" i="13"/>
  <c r="M112" i="13"/>
  <c r="L112" i="13"/>
  <c r="K112" i="13"/>
  <c r="J112" i="13"/>
  <c r="G112" i="13"/>
  <c r="F112" i="13"/>
  <c r="E112" i="13"/>
  <c r="D112" i="13"/>
  <c r="O111" i="13"/>
  <c r="N111" i="13"/>
  <c r="M111" i="13"/>
  <c r="L111" i="13"/>
  <c r="K111" i="13"/>
  <c r="J111" i="13"/>
  <c r="G111" i="13"/>
  <c r="F111" i="13"/>
  <c r="E111" i="13"/>
  <c r="D111" i="13"/>
  <c r="O110" i="13"/>
  <c r="N110" i="13"/>
  <c r="M110" i="13"/>
  <c r="L110" i="13"/>
  <c r="K110" i="13"/>
  <c r="J110" i="13"/>
  <c r="G110" i="13"/>
  <c r="F110" i="13"/>
  <c r="E110" i="13"/>
  <c r="D110" i="13"/>
  <c r="O109" i="13"/>
  <c r="N109" i="13"/>
  <c r="M109" i="13"/>
  <c r="L109" i="13"/>
  <c r="K109" i="13"/>
  <c r="J109" i="13"/>
  <c r="G109" i="13"/>
  <c r="F109" i="13"/>
  <c r="E109" i="13"/>
  <c r="D109" i="13"/>
  <c r="O108" i="13"/>
  <c r="N108" i="13"/>
  <c r="M108" i="13"/>
  <c r="L108" i="13"/>
  <c r="K108" i="13"/>
  <c r="J108" i="13"/>
  <c r="G108" i="13"/>
  <c r="F108" i="13"/>
  <c r="E108" i="13"/>
  <c r="D108" i="13"/>
  <c r="O107" i="13"/>
  <c r="N107" i="13"/>
  <c r="M107" i="13"/>
  <c r="L107" i="13"/>
  <c r="K107" i="13"/>
  <c r="J107" i="13"/>
  <c r="G107" i="13"/>
  <c r="F107" i="13"/>
  <c r="E107" i="13"/>
  <c r="D107" i="13"/>
  <c r="O106" i="13"/>
  <c r="N106" i="13"/>
  <c r="M106" i="13"/>
  <c r="L106" i="13"/>
  <c r="K106" i="13"/>
  <c r="J106" i="13"/>
  <c r="G106" i="13"/>
  <c r="F106" i="13"/>
  <c r="E106" i="13"/>
  <c r="D106" i="13"/>
  <c r="O105" i="13"/>
  <c r="N105" i="13"/>
  <c r="M105" i="13"/>
  <c r="L105" i="13"/>
  <c r="K105" i="13"/>
  <c r="J105" i="13"/>
  <c r="G105" i="13"/>
  <c r="F105" i="13"/>
  <c r="E105" i="13"/>
  <c r="D105" i="13"/>
  <c r="O104" i="13"/>
  <c r="N104" i="13"/>
  <c r="M104" i="13"/>
  <c r="L104" i="13"/>
  <c r="K104" i="13"/>
  <c r="J104" i="13"/>
  <c r="G104" i="13"/>
  <c r="F104" i="13"/>
  <c r="E104" i="13"/>
  <c r="D104" i="13"/>
  <c r="O103" i="13"/>
  <c r="N103" i="13"/>
  <c r="M103" i="13"/>
  <c r="L103" i="13"/>
  <c r="K103" i="13"/>
  <c r="J103" i="13"/>
  <c r="G103" i="13"/>
  <c r="F103" i="13"/>
  <c r="E103" i="13"/>
  <c r="D103" i="13"/>
  <c r="O102" i="13"/>
  <c r="N102" i="13"/>
  <c r="M102" i="13"/>
  <c r="L102" i="13"/>
  <c r="K102" i="13"/>
  <c r="J102" i="13"/>
  <c r="G102" i="13"/>
  <c r="F102" i="13"/>
  <c r="E102" i="13"/>
  <c r="D102" i="13"/>
  <c r="O101" i="13"/>
  <c r="N101" i="13"/>
  <c r="M101" i="13"/>
  <c r="L101" i="13"/>
  <c r="K101" i="13"/>
  <c r="J101" i="13"/>
  <c r="G101" i="13"/>
  <c r="F101" i="13"/>
  <c r="E101" i="13"/>
  <c r="D101" i="13"/>
  <c r="O100" i="13"/>
  <c r="N100" i="13"/>
  <c r="M100" i="13"/>
  <c r="L100" i="13"/>
  <c r="K100" i="13"/>
  <c r="J100" i="13"/>
  <c r="G100" i="13"/>
  <c r="F100" i="13"/>
  <c r="E100" i="13"/>
  <c r="D100" i="13"/>
  <c r="O99" i="13"/>
  <c r="N99" i="13"/>
  <c r="M99" i="13"/>
  <c r="L99" i="13"/>
  <c r="K99" i="13"/>
  <c r="J99" i="13"/>
  <c r="G99" i="13"/>
  <c r="F99" i="13"/>
  <c r="E99" i="13"/>
  <c r="D99" i="13"/>
  <c r="O98" i="13"/>
  <c r="N98" i="13"/>
  <c r="M98" i="13"/>
  <c r="L98" i="13"/>
  <c r="K98" i="13"/>
  <c r="J98" i="13"/>
  <c r="G98" i="13"/>
  <c r="F98" i="13"/>
  <c r="E98" i="13"/>
  <c r="D98" i="13"/>
  <c r="O97" i="13"/>
  <c r="N97" i="13"/>
  <c r="M97" i="13"/>
  <c r="L97" i="13"/>
  <c r="K97" i="13"/>
  <c r="J97" i="13"/>
  <c r="G97" i="13"/>
  <c r="F97" i="13"/>
  <c r="E97" i="13"/>
  <c r="D97" i="13"/>
  <c r="O96" i="13"/>
  <c r="N96" i="13"/>
  <c r="M96" i="13"/>
  <c r="L96" i="13"/>
  <c r="K96" i="13"/>
  <c r="J96" i="13"/>
  <c r="G96" i="13"/>
  <c r="F96" i="13"/>
  <c r="E96" i="13"/>
  <c r="D96" i="13"/>
  <c r="O95" i="13"/>
  <c r="N95" i="13"/>
  <c r="M95" i="13"/>
  <c r="L95" i="13"/>
  <c r="K95" i="13"/>
  <c r="J95" i="13"/>
  <c r="G95" i="13"/>
  <c r="F95" i="13"/>
  <c r="E95" i="13"/>
  <c r="D95" i="13"/>
  <c r="O94" i="13"/>
  <c r="N94" i="13"/>
  <c r="M94" i="13"/>
  <c r="L94" i="13"/>
  <c r="K94" i="13"/>
  <c r="J94" i="13"/>
  <c r="G94" i="13"/>
  <c r="F94" i="13"/>
  <c r="E94" i="13"/>
  <c r="D94" i="13"/>
  <c r="O93" i="13"/>
  <c r="N93" i="13"/>
  <c r="M93" i="13"/>
  <c r="L93" i="13"/>
  <c r="K93" i="13"/>
  <c r="J93" i="13"/>
  <c r="G93" i="13"/>
  <c r="F93" i="13"/>
  <c r="E93" i="13"/>
  <c r="D93" i="13"/>
  <c r="O92" i="13"/>
  <c r="N92" i="13"/>
  <c r="M92" i="13"/>
  <c r="L92" i="13"/>
  <c r="K92" i="13"/>
  <c r="J92" i="13"/>
  <c r="G92" i="13"/>
  <c r="F92" i="13"/>
  <c r="E92" i="13"/>
  <c r="D92" i="13"/>
  <c r="O91" i="13"/>
  <c r="N91" i="13"/>
  <c r="M91" i="13"/>
  <c r="L91" i="13"/>
  <c r="K91" i="13"/>
  <c r="J91" i="13"/>
  <c r="G91" i="13"/>
  <c r="F91" i="13"/>
  <c r="E91" i="13"/>
  <c r="D91" i="13"/>
  <c r="O90" i="13"/>
  <c r="N90" i="13"/>
  <c r="M90" i="13"/>
  <c r="L90" i="13"/>
  <c r="K90" i="13"/>
  <c r="J90" i="13"/>
  <c r="G90" i="13"/>
  <c r="F90" i="13"/>
  <c r="E90" i="13"/>
  <c r="D90" i="13"/>
  <c r="O89" i="13"/>
  <c r="N89" i="13"/>
  <c r="M89" i="13"/>
  <c r="L89" i="13"/>
  <c r="K89" i="13"/>
  <c r="J89" i="13"/>
  <c r="G89" i="13"/>
  <c r="F89" i="13"/>
  <c r="E89" i="13"/>
  <c r="D89" i="13"/>
  <c r="O88" i="13"/>
  <c r="N88" i="13"/>
  <c r="M88" i="13"/>
  <c r="L88" i="13"/>
  <c r="K88" i="13"/>
  <c r="J88" i="13"/>
  <c r="G88" i="13"/>
  <c r="F88" i="13"/>
  <c r="E88" i="13"/>
  <c r="D88" i="13"/>
  <c r="O87" i="13"/>
  <c r="N87" i="13"/>
  <c r="M87" i="13"/>
  <c r="L87" i="13"/>
  <c r="K87" i="13"/>
  <c r="J87" i="13"/>
  <c r="G87" i="13"/>
  <c r="F87" i="13"/>
  <c r="E87" i="13"/>
  <c r="D87" i="13"/>
  <c r="O86" i="13"/>
  <c r="N86" i="13"/>
  <c r="M86" i="13"/>
  <c r="L86" i="13"/>
  <c r="K86" i="13"/>
  <c r="J86" i="13"/>
  <c r="G86" i="13"/>
  <c r="F86" i="13"/>
  <c r="E86" i="13"/>
  <c r="D86" i="13"/>
  <c r="O85" i="13"/>
  <c r="N85" i="13"/>
  <c r="M85" i="13"/>
  <c r="L85" i="13"/>
  <c r="K85" i="13"/>
  <c r="J85" i="13"/>
  <c r="G85" i="13"/>
  <c r="F85" i="13"/>
  <c r="E85" i="13"/>
  <c r="D85" i="13"/>
  <c r="O84" i="13"/>
  <c r="N84" i="13"/>
  <c r="M84" i="13"/>
  <c r="L84" i="13"/>
  <c r="K84" i="13"/>
  <c r="J84" i="13"/>
  <c r="G84" i="13"/>
  <c r="F84" i="13"/>
  <c r="E84" i="13"/>
  <c r="D84" i="13"/>
  <c r="O83" i="13"/>
  <c r="N83" i="13"/>
  <c r="M83" i="13"/>
  <c r="L83" i="13"/>
  <c r="K83" i="13"/>
  <c r="J83" i="13"/>
  <c r="G83" i="13"/>
  <c r="F83" i="13"/>
  <c r="E83" i="13"/>
  <c r="D83" i="13"/>
  <c r="O82" i="13"/>
  <c r="N82" i="13"/>
  <c r="M82" i="13"/>
  <c r="L82" i="13"/>
  <c r="K82" i="13"/>
  <c r="J82" i="13"/>
  <c r="G82" i="13"/>
  <c r="F82" i="13"/>
  <c r="E82" i="13"/>
  <c r="D82" i="13"/>
  <c r="O81" i="13"/>
  <c r="N81" i="13"/>
  <c r="M81" i="13"/>
  <c r="L81" i="13"/>
  <c r="K81" i="13"/>
  <c r="J81" i="13"/>
  <c r="G81" i="13"/>
  <c r="F81" i="13"/>
  <c r="E81" i="13"/>
  <c r="D81" i="13"/>
  <c r="O80" i="13"/>
  <c r="N80" i="13"/>
  <c r="M80" i="13"/>
  <c r="L80" i="13"/>
  <c r="K80" i="13"/>
  <c r="J80" i="13"/>
  <c r="G80" i="13"/>
  <c r="F80" i="13"/>
  <c r="E80" i="13"/>
  <c r="D80" i="13"/>
  <c r="O79" i="13"/>
  <c r="N79" i="13"/>
  <c r="M79" i="13"/>
  <c r="L79" i="13"/>
  <c r="K79" i="13"/>
  <c r="J79" i="13"/>
  <c r="G79" i="13"/>
  <c r="F79" i="13"/>
  <c r="E79" i="13"/>
  <c r="D79" i="13"/>
  <c r="O78" i="13"/>
  <c r="N78" i="13"/>
  <c r="M78" i="13"/>
  <c r="L78" i="13"/>
  <c r="K78" i="13"/>
  <c r="J78" i="13"/>
  <c r="G78" i="13"/>
  <c r="F78" i="13"/>
  <c r="E78" i="13"/>
  <c r="D78" i="13"/>
  <c r="O77" i="13"/>
  <c r="N77" i="13"/>
  <c r="M77" i="13"/>
  <c r="L77" i="13"/>
  <c r="K77" i="13"/>
  <c r="J77" i="13"/>
  <c r="G77" i="13"/>
  <c r="F77" i="13"/>
  <c r="E77" i="13"/>
  <c r="D77" i="13"/>
  <c r="O76" i="13"/>
  <c r="N76" i="13"/>
  <c r="M76" i="13"/>
  <c r="L76" i="13"/>
  <c r="K76" i="13"/>
  <c r="J76" i="13"/>
  <c r="G76" i="13"/>
  <c r="F76" i="13"/>
  <c r="E76" i="13"/>
  <c r="D76" i="13"/>
  <c r="O75" i="13"/>
  <c r="N75" i="13"/>
  <c r="M75" i="13"/>
  <c r="L75" i="13"/>
  <c r="K75" i="13"/>
  <c r="J75" i="13"/>
  <c r="G75" i="13"/>
  <c r="F75" i="13"/>
  <c r="E75" i="13"/>
  <c r="D75" i="13"/>
  <c r="O74" i="13"/>
  <c r="N74" i="13"/>
  <c r="M74" i="13"/>
  <c r="L74" i="13"/>
  <c r="K74" i="13"/>
  <c r="J74" i="13"/>
  <c r="G74" i="13"/>
  <c r="F74" i="13"/>
  <c r="E74" i="13"/>
  <c r="D74" i="13"/>
  <c r="O73" i="13"/>
  <c r="N73" i="13"/>
  <c r="M73" i="13"/>
  <c r="L73" i="13"/>
  <c r="K73" i="13"/>
  <c r="J73" i="13"/>
  <c r="G73" i="13"/>
  <c r="F73" i="13"/>
  <c r="E73" i="13"/>
  <c r="D73" i="13"/>
  <c r="O72" i="13"/>
  <c r="N72" i="13"/>
  <c r="M72" i="13"/>
  <c r="L72" i="13"/>
  <c r="K72" i="13"/>
  <c r="J72" i="13"/>
  <c r="G72" i="13"/>
  <c r="F72" i="13"/>
  <c r="E72" i="13"/>
  <c r="D72" i="13"/>
  <c r="O71" i="13"/>
  <c r="N71" i="13"/>
  <c r="M71" i="13"/>
  <c r="L71" i="13"/>
  <c r="K71" i="13"/>
  <c r="J71" i="13"/>
  <c r="G71" i="13"/>
  <c r="F71" i="13"/>
  <c r="E71" i="13"/>
  <c r="D71" i="13"/>
  <c r="O70" i="13"/>
  <c r="N70" i="13"/>
  <c r="M70" i="13"/>
  <c r="L70" i="13"/>
  <c r="K70" i="13"/>
  <c r="J70" i="13"/>
  <c r="G70" i="13"/>
  <c r="F70" i="13"/>
  <c r="E70" i="13"/>
  <c r="D70" i="13"/>
  <c r="O69" i="13"/>
  <c r="N69" i="13"/>
  <c r="M69" i="13"/>
  <c r="L69" i="13"/>
  <c r="K69" i="13"/>
  <c r="J69" i="13"/>
  <c r="G69" i="13"/>
  <c r="F69" i="13"/>
  <c r="E69" i="13"/>
  <c r="D69" i="13"/>
  <c r="O68" i="13"/>
  <c r="N68" i="13"/>
  <c r="M68" i="13"/>
  <c r="L68" i="13"/>
  <c r="K68" i="13"/>
  <c r="J68" i="13"/>
  <c r="G68" i="13"/>
  <c r="F68" i="13"/>
  <c r="E68" i="13"/>
  <c r="D68" i="13"/>
  <c r="O67" i="13"/>
  <c r="N67" i="13"/>
  <c r="M67" i="13"/>
  <c r="L67" i="13"/>
  <c r="K67" i="13"/>
  <c r="J67" i="13"/>
  <c r="G67" i="13"/>
  <c r="F67" i="13"/>
  <c r="E67" i="13"/>
  <c r="D67" i="13"/>
  <c r="O66" i="13"/>
  <c r="N66" i="13"/>
  <c r="M66" i="13"/>
  <c r="L66" i="13"/>
  <c r="K66" i="13"/>
  <c r="J66" i="13"/>
  <c r="G66" i="13"/>
  <c r="F66" i="13"/>
  <c r="E66" i="13"/>
  <c r="D66" i="13"/>
  <c r="O65" i="13"/>
  <c r="N65" i="13"/>
  <c r="M65" i="13"/>
  <c r="L65" i="13"/>
  <c r="K65" i="13"/>
  <c r="J65" i="13"/>
  <c r="G65" i="13"/>
  <c r="F65" i="13"/>
  <c r="E65" i="13"/>
  <c r="D65" i="13"/>
  <c r="O64" i="13"/>
  <c r="N64" i="13"/>
  <c r="M64" i="13"/>
  <c r="L64" i="13"/>
  <c r="K64" i="13"/>
  <c r="J64" i="13"/>
  <c r="G64" i="13"/>
  <c r="F64" i="13"/>
  <c r="E64" i="13"/>
  <c r="D64" i="13"/>
  <c r="O63" i="13"/>
  <c r="N63" i="13"/>
  <c r="M63" i="13"/>
  <c r="L63" i="13"/>
  <c r="K63" i="13"/>
  <c r="J63" i="13"/>
  <c r="G63" i="13"/>
  <c r="F63" i="13"/>
  <c r="E63" i="13"/>
  <c r="D63" i="13"/>
  <c r="O62" i="13"/>
  <c r="N62" i="13"/>
  <c r="M62" i="13"/>
  <c r="L62" i="13"/>
  <c r="K62" i="13"/>
  <c r="J62" i="13"/>
  <c r="G62" i="13"/>
  <c r="F62" i="13"/>
  <c r="E62" i="13"/>
  <c r="D62" i="13"/>
  <c r="O61" i="13"/>
  <c r="N61" i="13"/>
  <c r="M61" i="13"/>
  <c r="L61" i="13"/>
  <c r="K61" i="13"/>
  <c r="J61" i="13"/>
  <c r="G61" i="13"/>
  <c r="F61" i="13"/>
  <c r="E61" i="13"/>
  <c r="D61" i="13"/>
  <c r="O60" i="13"/>
  <c r="N60" i="13"/>
  <c r="M60" i="13"/>
  <c r="L60" i="13"/>
  <c r="K60" i="13"/>
  <c r="J60" i="13"/>
  <c r="G60" i="13"/>
  <c r="F60" i="13"/>
  <c r="E60" i="13"/>
  <c r="D60" i="13"/>
  <c r="O59" i="13"/>
  <c r="N59" i="13"/>
  <c r="M59" i="13"/>
  <c r="L59" i="13"/>
  <c r="K59" i="13"/>
  <c r="J59" i="13"/>
  <c r="G59" i="13"/>
  <c r="F59" i="13"/>
  <c r="E59" i="13"/>
  <c r="D59" i="13"/>
  <c r="O58" i="13"/>
  <c r="N58" i="13"/>
  <c r="M58" i="13"/>
  <c r="L58" i="13"/>
  <c r="K58" i="13"/>
  <c r="J58" i="13"/>
  <c r="G58" i="13"/>
  <c r="F58" i="13"/>
  <c r="E58" i="13"/>
  <c r="D58" i="13"/>
  <c r="O57" i="13"/>
  <c r="N57" i="13"/>
  <c r="M57" i="13"/>
  <c r="L57" i="13"/>
  <c r="K57" i="13"/>
  <c r="J57" i="13"/>
  <c r="G57" i="13"/>
  <c r="F57" i="13"/>
  <c r="E57" i="13"/>
  <c r="D57" i="13"/>
  <c r="O56" i="13"/>
  <c r="N56" i="13"/>
  <c r="M56" i="13"/>
  <c r="L56" i="13"/>
  <c r="K56" i="13"/>
  <c r="J56" i="13"/>
  <c r="G56" i="13"/>
  <c r="F56" i="13"/>
  <c r="E56" i="13"/>
  <c r="D56" i="13"/>
  <c r="O55" i="13"/>
  <c r="N55" i="13"/>
  <c r="M55" i="13"/>
  <c r="L55" i="13"/>
  <c r="K55" i="13"/>
  <c r="J55" i="13"/>
  <c r="G55" i="13"/>
  <c r="F55" i="13"/>
  <c r="E55" i="13"/>
  <c r="D55" i="13"/>
  <c r="O54" i="13"/>
  <c r="N54" i="13"/>
  <c r="M54" i="13"/>
  <c r="L54" i="13"/>
  <c r="K54" i="13"/>
  <c r="J54" i="13"/>
  <c r="G54" i="13"/>
  <c r="F54" i="13"/>
  <c r="E54" i="13"/>
  <c r="D54" i="13"/>
  <c r="O53" i="13"/>
  <c r="N53" i="13"/>
  <c r="M53" i="13"/>
  <c r="L53" i="13"/>
  <c r="K53" i="13"/>
  <c r="J53" i="13"/>
  <c r="G53" i="13"/>
  <c r="F53" i="13"/>
  <c r="E53" i="13"/>
  <c r="D53" i="13"/>
  <c r="O52" i="13"/>
  <c r="N52" i="13"/>
  <c r="M52" i="13"/>
  <c r="L52" i="13"/>
  <c r="K52" i="13"/>
  <c r="J52" i="13"/>
  <c r="G52" i="13"/>
  <c r="F52" i="13"/>
  <c r="E52" i="13"/>
  <c r="D52" i="13"/>
  <c r="O51" i="13"/>
  <c r="N51" i="13"/>
  <c r="M51" i="13"/>
  <c r="L51" i="13"/>
  <c r="K51" i="13"/>
  <c r="J51" i="13"/>
  <c r="G51" i="13"/>
  <c r="F51" i="13"/>
  <c r="E51" i="13"/>
  <c r="D51" i="13"/>
  <c r="O50" i="13"/>
  <c r="N50" i="13"/>
  <c r="M50" i="13"/>
  <c r="L50" i="13"/>
  <c r="K50" i="13"/>
  <c r="J50" i="13"/>
  <c r="G50" i="13"/>
  <c r="F50" i="13"/>
  <c r="E50" i="13"/>
  <c r="D50" i="13"/>
  <c r="O49" i="13"/>
  <c r="N49" i="13"/>
  <c r="M49" i="13"/>
  <c r="L49" i="13"/>
  <c r="K49" i="13"/>
  <c r="J49" i="13"/>
  <c r="G49" i="13"/>
  <c r="F49" i="13"/>
  <c r="E49" i="13"/>
  <c r="D49" i="13"/>
  <c r="O48" i="13"/>
  <c r="N48" i="13"/>
  <c r="M48" i="13"/>
  <c r="L48" i="13"/>
  <c r="K48" i="13"/>
  <c r="J48" i="13"/>
  <c r="G48" i="13"/>
  <c r="F48" i="13"/>
  <c r="E48" i="13"/>
  <c r="D48" i="13"/>
  <c r="O47" i="13"/>
  <c r="N47" i="13"/>
  <c r="M47" i="13"/>
  <c r="L47" i="13"/>
  <c r="K47" i="13"/>
  <c r="J47" i="13"/>
  <c r="G47" i="13"/>
  <c r="F47" i="13"/>
  <c r="E47" i="13"/>
  <c r="D47" i="13"/>
  <c r="O46" i="13"/>
  <c r="N46" i="13"/>
  <c r="M46" i="13"/>
  <c r="L46" i="13"/>
  <c r="K46" i="13"/>
  <c r="J46" i="13"/>
  <c r="G46" i="13"/>
  <c r="F46" i="13"/>
  <c r="E46" i="13"/>
  <c r="D46" i="13"/>
  <c r="O45" i="13"/>
  <c r="N45" i="13"/>
  <c r="M45" i="13"/>
  <c r="L45" i="13"/>
  <c r="K45" i="13"/>
  <c r="J45" i="13"/>
  <c r="G45" i="13"/>
  <c r="F45" i="13"/>
  <c r="E45" i="13"/>
  <c r="D45" i="13"/>
  <c r="O44" i="13"/>
  <c r="N44" i="13"/>
  <c r="M44" i="13"/>
  <c r="L44" i="13"/>
  <c r="K44" i="13"/>
  <c r="J44" i="13"/>
  <c r="G44" i="13"/>
  <c r="F44" i="13"/>
  <c r="E44" i="13"/>
  <c r="D44" i="13"/>
  <c r="O43" i="13"/>
  <c r="N43" i="13"/>
  <c r="M43" i="13"/>
  <c r="L43" i="13"/>
  <c r="K43" i="13"/>
  <c r="J43" i="13"/>
  <c r="G43" i="13"/>
  <c r="F43" i="13"/>
  <c r="E43" i="13"/>
  <c r="D43" i="13"/>
  <c r="O42" i="13"/>
  <c r="N42" i="13"/>
  <c r="M42" i="13"/>
  <c r="L42" i="13"/>
  <c r="K42" i="13"/>
  <c r="J42" i="13"/>
  <c r="G42" i="13"/>
  <c r="F42" i="13"/>
  <c r="E42" i="13"/>
  <c r="D42" i="13"/>
  <c r="O41" i="13"/>
  <c r="N41" i="13"/>
  <c r="M41" i="13"/>
  <c r="L41" i="13"/>
  <c r="K41" i="13"/>
  <c r="J41" i="13"/>
  <c r="G41" i="13"/>
  <c r="F41" i="13"/>
  <c r="E41" i="13"/>
  <c r="D41" i="13"/>
  <c r="O40" i="13"/>
  <c r="N40" i="13"/>
  <c r="M40" i="13"/>
  <c r="L40" i="13"/>
  <c r="K40" i="13"/>
  <c r="J40" i="13"/>
  <c r="G40" i="13"/>
  <c r="F40" i="13"/>
  <c r="E40" i="13"/>
  <c r="D40" i="13"/>
  <c r="O39" i="13"/>
  <c r="N39" i="13"/>
  <c r="M39" i="13"/>
  <c r="L39" i="13"/>
  <c r="K39" i="13"/>
  <c r="J39" i="13"/>
  <c r="G39" i="13"/>
  <c r="F39" i="13"/>
  <c r="E39" i="13"/>
  <c r="D39" i="13"/>
  <c r="O38" i="13"/>
  <c r="N38" i="13"/>
  <c r="M38" i="13"/>
  <c r="L38" i="13"/>
  <c r="K38" i="13"/>
  <c r="J38" i="13"/>
  <c r="G38" i="13"/>
  <c r="F38" i="13"/>
  <c r="E38" i="13"/>
  <c r="D38" i="13"/>
  <c r="O37" i="13"/>
  <c r="N37" i="13"/>
  <c r="M37" i="13"/>
  <c r="L37" i="13"/>
  <c r="K37" i="13"/>
  <c r="J37" i="13"/>
  <c r="G37" i="13"/>
  <c r="F37" i="13"/>
  <c r="E37" i="13"/>
  <c r="D37" i="13"/>
  <c r="O36" i="13"/>
  <c r="N36" i="13"/>
  <c r="M36" i="13"/>
  <c r="L36" i="13"/>
  <c r="K36" i="13"/>
  <c r="J36" i="13"/>
  <c r="G36" i="13"/>
  <c r="F36" i="13"/>
  <c r="E36" i="13"/>
  <c r="D36" i="13"/>
  <c r="O35" i="13"/>
  <c r="N35" i="13"/>
  <c r="M35" i="13"/>
  <c r="L35" i="13"/>
  <c r="K35" i="13"/>
  <c r="J35" i="13"/>
  <c r="G35" i="13"/>
  <c r="F35" i="13"/>
  <c r="E35" i="13"/>
  <c r="D35" i="13"/>
  <c r="O34" i="13"/>
  <c r="N34" i="13"/>
  <c r="M34" i="13"/>
  <c r="L34" i="13"/>
  <c r="K34" i="13"/>
  <c r="J34" i="13"/>
  <c r="G34" i="13"/>
  <c r="F34" i="13"/>
  <c r="E34" i="13"/>
  <c r="D34" i="13"/>
  <c r="O33" i="13"/>
  <c r="N33" i="13"/>
  <c r="M33" i="13"/>
  <c r="L33" i="13"/>
  <c r="K33" i="13"/>
  <c r="J33" i="13"/>
  <c r="G33" i="13"/>
  <c r="F33" i="13"/>
  <c r="E33" i="13"/>
  <c r="D33" i="13"/>
  <c r="O32" i="13"/>
  <c r="N32" i="13"/>
  <c r="M32" i="13"/>
  <c r="L32" i="13"/>
  <c r="K32" i="13"/>
  <c r="J32" i="13"/>
  <c r="G32" i="13"/>
  <c r="F32" i="13"/>
  <c r="E32" i="13"/>
  <c r="D32" i="13"/>
  <c r="O31" i="13"/>
  <c r="N31" i="13"/>
  <c r="M31" i="13"/>
  <c r="L31" i="13"/>
  <c r="K31" i="13"/>
  <c r="J31" i="13"/>
  <c r="G31" i="13"/>
  <c r="F31" i="13"/>
  <c r="E31" i="13"/>
  <c r="D31" i="13"/>
  <c r="O30" i="13"/>
  <c r="N30" i="13"/>
  <c r="M30" i="13"/>
  <c r="L30" i="13"/>
  <c r="K30" i="13"/>
  <c r="J30" i="13"/>
  <c r="G30" i="13"/>
  <c r="F30" i="13"/>
  <c r="E30" i="13"/>
  <c r="D30" i="13"/>
  <c r="O29" i="13"/>
  <c r="N29" i="13"/>
  <c r="M29" i="13"/>
  <c r="L29" i="13"/>
  <c r="K29" i="13"/>
  <c r="J29" i="13"/>
  <c r="G29" i="13"/>
  <c r="F29" i="13"/>
  <c r="E29" i="13"/>
  <c r="D29" i="13"/>
  <c r="O28" i="13"/>
  <c r="N28" i="13"/>
  <c r="M28" i="13"/>
  <c r="L28" i="13"/>
  <c r="K28" i="13"/>
  <c r="J28" i="13"/>
  <c r="G28" i="13"/>
  <c r="F28" i="13"/>
  <c r="E28" i="13"/>
  <c r="D28" i="13"/>
  <c r="O27" i="13"/>
  <c r="N27" i="13"/>
  <c r="M27" i="13"/>
  <c r="L27" i="13"/>
  <c r="K27" i="13"/>
  <c r="J27" i="13"/>
  <c r="G27" i="13"/>
  <c r="F27" i="13"/>
  <c r="E27" i="13"/>
  <c r="D27" i="13"/>
  <c r="O26" i="13"/>
  <c r="N26" i="13"/>
  <c r="M26" i="13"/>
  <c r="L26" i="13"/>
  <c r="K26" i="13"/>
  <c r="J26" i="13"/>
  <c r="G26" i="13"/>
  <c r="F26" i="13"/>
  <c r="E26" i="13"/>
  <c r="D26" i="13"/>
  <c r="O25" i="13"/>
  <c r="N25" i="13"/>
  <c r="M25" i="13"/>
  <c r="L25" i="13"/>
  <c r="K25" i="13"/>
  <c r="J25" i="13"/>
  <c r="G25" i="13"/>
  <c r="F25" i="13"/>
  <c r="E25" i="13"/>
  <c r="D25" i="13"/>
  <c r="O24" i="13"/>
  <c r="N24" i="13"/>
  <c r="M24" i="13"/>
  <c r="L24" i="13"/>
  <c r="K24" i="13"/>
  <c r="J24" i="13"/>
  <c r="G24" i="13"/>
  <c r="F24" i="13"/>
  <c r="E24" i="13"/>
  <c r="D24" i="13"/>
  <c r="O23" i="13"/>
  <c r="N23" i="13"/>
  <c r="M23" i="13"/>
  <c r="L23" i="13"/>
  <c r="K23" i="13"/>
  <c r="J23" i="13"/>
  <c r="G23" i="13"/>
  <c r="F23" i="13"/>
  <c r="E23" i="13"/>
  <c r="D23" i="13"/>
  <c r="O22" i="13"/>
  <c r="N22" i="13"/>
  <c r="M22" i="13"/>
  <c r="L22" i="13"/>
  <c r="K22" i="13"/>
  <c r="J22" i="13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H10" i="13"/>
  <c r="G10" i="13"/>
  <c r="F10" i="13"/>
  <c r="E10" i="13"/>
  <c r="D10" i="13"/>
  <c r="O9" i="13"/>
  <c r="O8" i="13" s="1"/>
  <c r="O13" i="13" s="1"/>
  <c r="O19" i="13" s="1"/>
  <c r="O136" i="13" s="1"/>
  <c r="N9" i="13"/>
  <c r="M9" i="13"/>
  <c r="L9" i="13"/>
  <c r="K9" i="13"/>
  <c r="J9" i="13"/>
  <c r="I9" i="13"/>
  <c r="H9" i="13"/>
  <c r="G9" i="13"/>
  <c r="G8" i="13" s="1"/>
  <c r="F9" i="13"/>
  <c r="E9" i="13"/>
  <c r="D9" i="13"/>
  <c r="D8" i="13" s="1"/>
  <c r="O133" i="12"/>
  <c r="N133" i="12"/>
  <c r="M133" i="12"/>
  <c r="L133" i="12"/>
  <c r="K133" i="12"/>
  <c r="J133" i="12"/>
  <c r="G133" i="12"/>
  <c r="F133" i="12"/>
  <c r="E133" i="12"/>
  <c r="D133" i="12"/>
  <c r="O132" i="12"/>
  <c r="N132" i="12"/>
  <c r="M132" i="12"/>
  <c r="L132" i="12"/>
  <c r="K132" i="12"/>
  <c r="J132" i="12"/>
  <c r="G132" i="12"/>
  <c r="F132" i="12"/>
  <c r="E132" i="12"/>
  <c r="D132" i="12"/>
  <c r="O131" i="12"/>
  <c r="N131" i="12"/>
  <c r="M131" i="12"/>
  <c r="L131" i="12"/>
  <c r="K131" i="12"/>
  <c r="J131" i="12"/>
  <c r="G131" i="12"/>
  <c r="F131" i="12"/>
  <c r="E131" i="12"/>
  <c r="D131" i="12"/>
  <c r="O130" i="12"/>
  <c r="N130" i="12"/>
  <c r="M130" i="12"/>
  <c r="L130" i="12"/>
  <c r="K130" i="12"/>
  <c r="J130" i="12"/>
  <c r="G130" i="12"/>
  <c r="F130" i="12"/>
  <c r="E130" i="12"/>
  <c r="D130" i="12"/>
  <c r="O129" i="12"/>
  <c r="N129" i="12"/>
  <c r="M129" i="12"/>
  <c r="L129" i="12"/>
  <c r="K129" i="12"/>
  <c r="J129" i="12"/>
  <c r="G129" i="12"/>
  <c r="F129" i="12"/>
  <c r="E129" i="12"/>
  <c r="D129" i="12"/>
  <c r="O128" i="12"/>
  <c r="N128" i="12"/>
  <c r="M128" i="12"/>
  <c r="L128" i="12"/>
  <c r="K128" i="12"/>
  <c r="J128" i="12"/>
  <c r="G128" i="12"/>
  <c r="F128" i="12"/>
  <c r="E128" i="12"/>
  <c r="D128" i="12"/>
  <c r="O127" i="12"/>
  <c r="N127" i="12"/>
  <c r="M127" i="12"/>
  <c r="L127" i="12"/>
  <c r="K127" i="12"/>
  <c r="J127" i="12"/>
  <c r="G127" i="12"/>
  <c r="F127" i="12"/>
  <c r="E127" i="12"/>
  <c r="D127" i="12"/>
  <c r="O126" i="12"/>
  <c r="N126" i="12"/>
  <c r="M126" i="12"/>
  <c r="L126" i="12"/>
  <c r="K126" i="12"/>
  <c r="J126" i="12"/>
  <c r="G126" i="12"/>
  <c r="F126" i="12"/>
  <c r="E126" i="12"/>
  <c r="D126" i="12"/>
  <c r="O125" i="12"/>
  <c r="N125" i="12"/>
  <c r="M125" i="12"/>
  <c r="L125" i="12"/>
  <c r="K125" i="12"/>
  <c r="J125" i="12"/>
  <c r="G125" i="12"/>
  <c r="F125" i="12"/>
  <c r="E125" i="12"/>
  <c r="D125" i="12"/>
  <c r="O124" i="12"/>
  <c r="N124" i="12"/>
  <c r="M124" i="12"/>
  <c r="L124" i="12"/>
  <c r="K124" i="12"/>
  <c r="J124" i="12"/>
  <c r="G124" i="12"/>
  <c r="F124" i="12"/>
  <c r="E124" i="12"/>
  <c r="D124" i="12"/>
  <c r="O123" i="12"/>
  <c r="N123" i="12"/>
  <c r="M123" i="12"/>
  <c r="L123" i="12"/>
  <c r="K123" i="12"/>
  <c r="J123" i="12"/>
  <c r="G123" i="12"/>
  <c r="F123" i="12"/>
  <c r="E123" i="12"/>
  <c r="D123" i="12"/>
  <c r="O122" i="12"/>
  <c r="N122" i="12"/>
  <c r="M122" i="12"/>
  <c r="L122" i="12"/>
  <c r="K122" i="12"/>
  <c r="J122" i="12"/>
  <c r="G122" i="12"/>
  <c r="F122" i="12"/>
  <c r="E122" i="12"/>
  <c r="D122" i="12"/>
  <c r="O121" i="12"/>
  <c r="N121" i="12"/>
  <c r="M121" i="12"/>
  <c r="L121" i="12"/>
  <c r="K121" i="12"/>
  <c r="J121" i="12"/>
  <c r="G121" i="12"/>
  <c r="F121" i="12"/>
  <c r="E121" i="12"/>
  <c r="D121" i="12"/>
  <c r="O120" i="12"/>
  <c r="N120" i="12"/>
  <c r="M120" i="12"/>
  <c r="L120" i="12"/>
  <c r="K120" i="12"/>
  <c r="J120" i="12"/>
  <c r="G120" i="12"/>
  <c r="F120" i="12"/>
  <c r="E120" i="12"/>
  <c r="D120" i="12"/>
  <c r="O119" i="12"/>
  <c r="N119" i="12"/>
  <c r="M119" i="12"/>
  <c r="L119" i="12"/>
  <c r="K119" i="12"/>
  <c r="J119" i="12"/>
  <c r="G119" i="12"/>
  <c r="F119" i="12"/>
  <c r="E119" i="12"/>
  <c r="D119" i="12"/>
  <c r="O118" i="12"/>
  <c r="N118" i="12"/>
  <c r="M118" i="12"/>
  <c r="L118" i="12"/>
  <c r="K118" i="12"/>
  <c r="J118" i="12"/>
  <c r="G118" i="12"/>
  <c r="F118" i="12"/>
  <c r="E118" i="12"/>
  <c r="D118" i="12"/>
  <c r="O117" i="12"/>
  <c r="N117" i="12"/>
  <c r="M117" i="12"/>
  <c r="L117" i="12"/>
  <c r="K117" i="12"/>
  <c r="J117" i="12"/>
  <c r="G117" i="12"/>
  <c r="F117" i="12"/>
  <c r="E117" i="12"/>
  <c r="D117" i="12"/>
  <c r="O116" i="12"/>
  <c r="N116" i="12"/>
  <c r="M116" i="12"/>
  <c r="L116" i="12"/>
  <c r="K116" i="12"/>
  <c r="J116" i="12"/>
  <c r="G116" i="12"/>
  <c r="F116" i="12"/>
  <c r="E116" i="12"/>
  <c r="D116" i="12"/>
  <c r="O115" i="12"/>
  <c r="N115" i="12"/>
  <c r="M115" i="12"/>
  <c r="L115" i="12"/>
  <c r="K115" i="12"/>
  <c r="J115" i="12"/>
  <c r="G115" i="12"/>
  <c r="F115" i="12"/>
  <c r="E115" i="12"/>
  <c r="D115" i="12"/>
  <c r="O114" i="12"/>
  <c r="N114" i="12"/>
  <c r="M114" i="12"/>
  <c r="L114" i="12"/>
  <c r="K114" i="12"/>
  <c r="J114" i="12"/>
  <c r="G114" i="12"/>
  <c r="F114" i="12"/>
  <c r="E114" i="12"/>
  <c r="D114" i="12"/>
  <c r="O113" i="12"/>
  <c r="N113" i="12"/>
  <c r="M113" i="12"/>
  <c r="L113" i="12"/>
  <c r="K113" i="12"/>
  <c r="J113" i="12"/>
  <c r="G113" i="12"/>
  <c r="F113" i="12"/>
  <c r="E113" i="12"/>
  <c r="D113" i="12"/>
  <c r="O112" i="12"/>
  <c r="N112" i="12"/>
  <c r="M112" i="12"/>
  <c r="L112" i="12"/>
  <c r="K112" i="12"/>
  <c r="J112" i="12"/>
  <c r="G112" i="12"/>
  <c r="F112" i="12"/>
  <c r="E112" i="12"/>
  <c r="D112" i="12"/>
  <c r="O111" i="12"/>
  <c r="N111" i="12"/>
  <c r="M111" i="12"/>
  <c r="L111" i="12"/>
  <c r="K111" i="12"/>
  <c r="J111" i="12"/>
  <c r="G111" i="12"/>
  <c r="F111" i="12"/>
  <c r="E111" i="12"/>
  <c r="D111" i="12"/>
  <c r="O110" i="12"/>
  <c r="N110" i="12"/>
  <c r="M110" i="12"/>
  <c r="L110" i="12"/>
  <c r="K110" i="12"/>
  <c r="J110" i="12"/>
  <c r="G110" i="12"/>
  <c r="F110" i="12"/>
  <c r="E110" i="12"/>
  <c r="D110" i="12"/>
  <c r="O109" i="12"/>
  <c r="N109" i="12"/>
  <c r="M109" i="12"/>
  <c r="L109" i="12"/>
  <c r="K109" i="12"/>
  <c r="J109" i="12"/>
  <c r="G109" i="12"/>
  <c r="F109" i="12"/>
  <c r="E109" i="12"/>
  <c r="D109" i="12"/>
  <c r="O108" i="12"/>
  <c r="N108" i="12"/>
  <c r="M108" i="12"/>
  <c r="L108" i="12"/>
  <c r="K108" i="12"/>
  <c r="J108" i="12"/>
  <c r="G108" i="12"/>
  <c r="F108" i="12"/>
  <c r="E108" i="12"/>
  <c r="D108" i="12"/>
  <c r="O107" i="12"/>
  <c r="N107" i="12"/>
  <c r="M107" i="12"/>
  <c r="L107" i="12"/>
  <c r="K107" i="12"/>
  <c r="J107" i="12"/>
  <c r="G107" i="12"/>
  <c r="F107" i="12"/>
  <c r="E107" i="12"/>
  <c r="D107" i="12"/>
  <c r="O106" i="12"/>
  <c r="N106" i="12"/>
  <c r="M106" i="12"/>
  <c r="L106" i="12"/>
  <c r="K106" i="12"/>
  <c r="J106" i="12"/>
  <c r="G106" i="12"/>
  <c r="F106" i="12"/>
  <c r="E106" i="12"/>
  <c r="D106" i="12"/>
  <c r="O105" i="12"/>
  <c r="N105" i="12"/>
  <c r="M105" i="12"/>
  <c r="L105" i="12"/>
  <c r="K105" i="12"/>
  <c r="J105" i="12"/>
  <c r="G105" i="12"/>
  <c r="F105" i="12"/>
  <c r="E105" i="12"/>
  <c r="D105" i="12"/>
  <c r="O104" i="12"/>
  <c r="N104" i="12"/>
  <c r="M104" i="12"/>
  <c r="L104" i="12"/>
  <c r="K104" i="12"/>
  <c r="J104" i="12"/>
  <c r="G104" i="12"/>
  <c r="F104" i="12"/>
  <c r="E104" i="12"/>
  <c r="D104" i="12"/>
  <c r="O103" i="12"/>
  <c r="N103" i="12"/>
  <c r="M103" i="12"/>
  <c r="L103" i="12"/>
  <c r="K103" i="12"/>
  <c r="J103" i="12"/>
  <c r="G103" i="12"/>
  <c r="F103" i="12"/>
  <c r="E103" i="12"/>
  <c r="D103" i="12"/>
  <c r="O102" i="12"/>
  <c r="N102" i="12"/>
  <c r="M102" i="12"/>
  <c r="L102" i="12"/>
  <c r="K102" i="12"/>
  <c r="J102" i="12"/>
  <c r="G102" i="12"/>
  <c r="F102" i="12"/>
  <c r="E102" i="12"/>
  <c r="D102" i="12"/>
  <c r="O101" i="12"/>
  <c r="N101" i="12"/>
  <c r="M101" i="12"/>
  <c r="L101" i="12"/>
  <c r="K101" i="12"/>
  <c r="J101" i="12"/>
  <c r="G101" i="12"/>
  <c r="F101" i="12"/>
  <c r="E101" i="12"/>
  <c r="D101" i="12"/>
  <c r="O100" i="12"/>
  <c r="N100" i="12"/>
  <c r="M100" i="12"/>
  <c r="L100" i="12"/>
  <c r="K100" i="12"/>
  <c r="J100" i="12"/>
  <c r="G100" i="12"/>
  <c r="F100" i="12"/>
  <c r="E100" i="12"/>
  <c r="D100" i="12"/>
  <c r="O99" i="12"/>
  <c r="N99" i="12"/>
  <c r="M99" i="12"/>
  <c r="L99" i="12"/>
  <c r="K99" i="12"/>
  <c r="J99" i="12"/>
  <c r="G99" i="12"/>
  <c r="F99" i="12"/>
  <c r="E99" i="12"/>
  <c r="D99" i="12"/>
  <c r="O98" i="12"/>
  <c r="N98" i="12"/>
  <c r="M98" i="12"/>
  <c r="L98" i="12"/>
  <c r="K98" i="12"/>
  <c r="J98" i="12"/>
  <c r="G98" i="12"/>
  <c r="F98" i="12"/>
  <c r="E98" i="12"/>
  <c r="D98" i="12"/>
  <c r="O97" i="12"/>
  <c r="N97" i="12"/>
  <c r="M97" i="12"/>
  <c r="L97" i="12"/>
  <c r="K97" i="12"/>
  <c r="J97" i="12"/>
  <c r="G97" i="12"/>
  <c r="F97" i="12"/>
  <c r="E97" i="12"/>
  <c r="D97" i="12"/>
  <c r="O96" i="12"/>
  <c r="N96" i="12"/>
  <c r="M96" i="12"/>
  <c r="L96" i="12"/>
  <c r="K96" i="12"/>
  <c r="J96" i="12"/>
  <c r="G96" i="12"/>
  <c r="F96" i="12"/>
  <c r="E96" i="12"/>
  <c r="D96" i="12"/>
  <c r="O95" i="12"/>
  <c r="N95" i="12"/>
  <c r="M95" i="12"/>
  <c r="L95" i="12"/>
  <c r="K95" i="12"/>
  <c r="J95" i="12"/>
  <c r="G95" i="12"/>
  <c r="F95" i="12"/>
  <c r="E95" i="12"/>
  <c r="D95" i="12"/>
  <c r="O94" i="12"/>
  <c r="N94" i="12"/>
  <c r="M94" i="12"/>
  <c r="L94" i="12"/>
  <c r="K94" i="12"/>
  <c r="J94" i="12"/>
  <c r="G94" i="12"/>
  <c r="F94" i="12"/>
  <c r="E94" i="12"/>
  <c r="D94" i="12"/>
  <c r="O93" i="12"/>
  <c r="N93" i="12"/>
  <c r="M93" i="12"/>
  <c r="L93" i="12"/>
  <c r="K93" i="12"/>
  <c r="J93" i="12"/>
  <c r="G93" i="12"/>
  <c r="F93" i="12"/>
  <c r="E93" i="12"/>
  <c r="D93" i="12"/>
  <c r="O92" i="12"/>
  <c r="N92" i="12"/>
  <c r="M92" i="12"/>
  <c r="L92" i="12"/>
  <c r="K92" i="12"/>
  <c r="J92" i="12"/>
  <c r="G92" i="12"/>
  <c r="F92" i="12"/>
  <c r="E92" i="12"/>
  <c r="D92" i="12"/>
  <c r="O91" i="12"/>
  <c r="N91" i="12"/>
  <c r="M91" i="12"/>
  <c r="L91" i="12"/>
  <c r="K91" i="12"/>
  <c r="J91" i="12"/>
  <c r="G91" i="12"/>
  <c r="F91" i="12"/>
  <c r="E91" i="12"/>
  <c r="D91" i="12"/>
  <c r="O90" i="12"/>
  <c r="N90" i="12"/>
  <c r="M90" i="12"/>
  <c r="L90" i="12"/>
  <c r="K90" i="12"/>
  <c r="J90" i="12"/>
  <c r="G90" i="12"/>
  <c r="F90" i="12"/>
  <c r="E90" i="12"/>
  <c r="D90" i="12"/>
  <c r="O89" i="12"/>
  <c r="N89" i="12"/>
  <c r="M89" i="12"/>
  <c r="L89" i="12"/>
  <c r="K89" i="12"/>
  <c r="J89" i="12"/>
  <c r="G89" i="12"/>
  <c r="F89" i="12"/>
  <c r="E89" i="12"/>
  <c r="D89" i="12"/>
  <c r="O88" i="12"/>
  <c r="N88" i="12"/>
  <c r="M88" i="12"/>
  <c r="L88" i="12"/>
  <c r="K88" i="12"/>
  <c r="J88" i="12"/>
  <c r="G88" i="12"/>
  <c r="F88" i="12"/>
  <c r="E88" i="12"/>
  <c r="D88" i="12"/>
  <c r="O87" i="12"/>
  <c r="N87" i="12"/>
  <c r="M87" i="12"/>
  <c r="L87" i="12"/>
  <c r="K87" i="12"/>
  <c r="J87" i="12"/>
  <c r="G87" i="12"/>
  <c r="F87" i="12"/>
  <c r="E87" i="12"/>
  <c r="D87" i="12"/>
  <c r="O86" i="12"/>
  <c r="N86" i="12"/>
  <c r="M86" i="12"/>
  <c r="L86" i="12"/>
  <c r="K86" i="12"/>
  <c r="J86" i="12"/>
  <c r="G86" i="12"/>
  <c r="F86" i="12"/>
  <c r="E86" i="12"/>
  <c r="D86" i="12"/>
  <c r="O85" i="12"/>
  <c r="N85" i="12"/>
  <c r="M85" i="12"/>
  <c r="L85" i="12"/>
  <c r="K85" i="12"/>
  <c r="J85" i="12"/>
  <c r="G85" i="12"/>
  <c r="F85" i="12"/>
  <c r="E85" i="12"/>
  <c r="D85" i="12"/>
  <c r="O84" i="12"/>
  <c r="N84" i="12"/>
  <c r="M84" i="12"/>
  <c r="L84" i="12"/>
  <c r="K84" i="12"/>
  <c r="J84" i="12"/>
  <c r="G84" i="12"/>
  <c r="F84" i="12"/>
  <c r="E84" i="12"/>
  <c r="D84" i="12"/>
  <c r="O83" i="12"/>
  <c r="N83" i="12"/>
  <c r="M83" i="12"/>
  <c r="L83" i="12"/>
  <c r="K83" i="12"/>
  <c r="J83" i="12"/>
  <c r="G83" i="12"/>
  <c r="F83" i="12"/>
  <c r="E83" i="12"/>
  <c r="D83" i="12"/>
  <c r="O82" i="12"/>
  <c r="N82" i="12"/>
  <c r="M82" i="12"/>
  <c r="L82" i="12"/>
  <c r="K82" i="12"/>
  <c r="J82" i="12"/>
  <c r="G82" i="12"/>
  <c r="F82" i="12"/>
  <c r="E82" i="12"/>
  <c r="D82" i="12"/>
  <c r="O81" i="12"/>
  <c r="N81" i="12"/>
  <c r="M81" i="12"/>
  <c r="L81" i="12"/>
  <c r="K81" i="12"/>
  <c r="J81" i="12"/>
  <c r="G81" i="12"/>
  <c r="F81" i="12"/>
  <c r="E81" i="12"/>
  <c r="D81" i="12"/>
  <c r="O80" i="12"/>
  <c r="N80" i="12"/>
  <c r="M80" i="12"/>
  <c r="L80" i="12"/>
  <c r="K80" i="12"/>
  <c r="J80" i="12"/>
  <c r="G80" i="12"/>
  <c r="F80" i="12"/>
  <c r="E80" i="12"/>
  <c r="D80" i="12"/>
  <c r="O79" i="12"/>
  <c r="N79" i="12"/>
  <c r="M79" i="12"/>
  <c r="L79" i="12"/>
  <c r="K79" i="12"/>
  <c r="J79" i="12"/>
  <c r="G79" i="12"/>
  <c r="F79" i="12"/>
  <c r="E79" i="12"/>
  <c r="D79" i="12"/>
  <c r="O78" i="12"/>
  <c r="N78" i="12"/>
  <c r="M78" i="12"/>
  <c r="L78" i="12"/>
  <c r="K78" i="12"/>
  <c r="J78" i="12"/>
  <c r="G78" i="12"/>
  <c r="F78" i="12"/>
  <c r="E78" i="12"/>
  <c r="D78" i="12"/>
  <c r="O77" i="12"/>
  <c r="N77" i="12"/>
  <c r="M77" i="12"/>
  <c r="L77" i="12"/>
  <c r="K77" i="12"/>
  <c r="J77" i="12"/>
  <c r="G77" i="12"/>
  <c r="F77" i="12"/>
  <c r="E77" i="12"/>
  <c r="D77" i="12"/>
  <c r="O76" i="12"/>
  <c r="N76" i="12"/>
  <c r="M76" i="12"/>
  <c r="L76" i="12"/>
  <c r="K76" i="12"/>
  <c r="J76" i="12"/>
  <c r="G76" i="12"/>
  <c r="F76" i="12"/>
  <c r="E76" i="12"/>
  <c r="D76" i="12"/>
  <c r="O75" i="12"/>
  <c r="N75" i="12"/>
  <c r="M75" i="12"/>
  <c r="L75" i="12"/>
  <c r="K75" i="12"/>
  <c r="J75" i="12"/>
  <c r="G75" i="12"/>
  <c r="F75" i="12"/>
  <c r="E75" i="12"/>
  <c r="D75" i="12"/>
  <c r="O74" i="12"/>
  <c r="N74" i="12"/>
  <c r="M74" i="12"/>
  <c r="L74" i="12"/>
  <c r="K74" i="12"/>
  <c r="J74" i="12"/>
  <c r="G74" i="12"/>
  <c r="F74" i="12"/>
  <c r="E74" i="12"/>
  <c r="D74" i="12"/>
  <c r="O73" i="12"/>
  <c r="N73" i="12"/>
  <c r="M73" i="12"/>
  <c r="L73" i="12"/>
  <c r="K73" i="12"/>
  <c r="J73" i="12"/>
  <c r="G73" i="12"/>
  <c r="F73" i="12"/>
  <c r="E73" i="12"/>
  <c r="D73" i="12"/>
  <c r="O72" i="12"/>
  <c r="N72" i="12"/>
  <c r="M72" i="12"/>
  <c r="L72" i="12"/>
  <c r="K72" i="12"/>
  <c r="J72" i="12"/>
  <c r="G72" i="12"/>
  <c r="F72" i="12"/>
  <c r="E72" i="12"/>
  <c r="D72" i="12"/>
  <c r="O71" i="12"/>
  <c r="N71" i="12"/>
  <c r="M71" i="12"/>
  <c r="L71" i="12"/>
  <c r="K71" i="12"/>
  <c r="J71" i="12"/>
  <c r="G71" i="12"/>
  <c r="F71" i="12"/>
  <c r="E71" i="12"/>
  <c r="D71" i="12"/>
  <c r="O70" i="12"/>
  <c r="N70" i="12"/>
  <c r="M70" i="12"/>
  <c r="L70" i="12"/>
  <c r="K70" i="12"/>
  <c r="J70" i="12"/>
  <c r="G70" i="12"/>
  <c r="F70" i="12"/>
  <c r="E70" i="12"/>
  <c r="D70" i="12"/>
  <c r="O69" i="12"/>
  <c r="N69" i="12"/>
  <c r="M69" i="12"/>
  <c r="L69" i="12"/>
  <c r="K69" i="12"/>
  <c r="J69" i="12"/>
  <c r="G69" i="12"/>
  <c r="F69" i="12"/>
  <c r="E69" i="12"/>
  <c r="D69" i="12"/>
  <c r="O68" i="12"/>
  <c r="N68" i="12"/>
  <c r="M68" i="12"/>
  <c r="L68" i="12"/>
  <c r="K68" i="12"/>
  <c r="J68" i="12"/>
  <c r="G68" i="12"/>
  <c r="F68" i="12"/>
  <c r="E68" i="12"/>
  <c r="D68" i="12"/>
  <c r="O67" i="12"/>
  <c r="N67" i="12"/>
  <c r="M67" i="12"/>
  <c r="L67" i="12"/>
  <c r="K67" i="12"/>
  <c r="J67" i="12"/>
  <c r="G67" i="12"/>
  <c r="F67" i="12"/>
  <c r="E67" i="12"/>
  <c r="D67" i="12"/>
  <c r="O66" i="12"/>
  <c r="N66" i="12"/>
  <c r="M66" i="12"/>
  <c r="L66" i="12"/>
  <c r="K66" i="12"/>
  <c r="J66" i="12"/>
  <c r="G66" i="12"/>
  <c r="F66" i="12"/>
  <c r="E66" i="12"/>
  <c r="D66" i="12"/>
  <c r="O65" i="12"/>
  <c r="N65" i="12"/>
  <c r="M65" i="12"/>
  <c r="L65" i="12"/>
  <c r="K65" i="12"/>
  <c r="J65" i="12"/>
  <c r="G65" i="12"/>
  <c r="F65" i="12"/>
  <c r="E65" i="12"/>
  <c r="D65" i="12"/>
  <c r="O64" i="12"/>
  <c r="N64" i="12"/>
  <c r="M64" i="12"/>
  <c r="L64" i="12"/>
  <c r="K64" i="12"/>
  <c r="J64" i="12"/>
  <c r="G64" i="12"/>
  <c r="F64" i="12"/>
  <c r="E64" i="12"/>
  <c r="D64" i="12"/>
  <c r="O63" i="12"/>
  <c r="N63" i="12"/>
  <c r="M63" i="12"/>
  <c r="L63" i="12"/>
  <c r="K63" i="12"/>
  <c r="J63" i="12"/>
  <c r="G63" i="12"/>
  <c r="F63" i="12"/>
  <c r="E63" i="12"/>
  <c r="D63" i="12"/>
  <c r="O62" i="12"/>
  <c r="N62" i="12"/>
  <c r="M62" i="12"/>
  <c r="L62" i="12"/>
  <c r="K62" i="12"/>
  <c r="J62" i="12"/>
  <c r="G62" i="12"/>
  <c r="F62" i="12"/>
  <c r="E62" i="12"/>
  <c r="D62" i="12"/>
  <c r="O61" i="12"/>
  <c r="N61" i="12"/>
  <c r="M61" i="12"/>
  <c r="L61" i="12"/>
  <c r="K61" i="12"/>
  <c r="J61" i="12"/>
  <c r="G61" i="12"/>
  <c r="F61" i="12"/>
  <c r="E61" i="12"/>
  <c r="D61" i="12"/>
  <c r="O60" i="12"/>
  <c r="N60" i="12"/>
  <c r="M60" i="12"/>
  <c r="L60" i="12"/>
  <c r="K60" i="12"/>
  <c r="J60" i="12"/>
  <c r="G60" i="12"/>
  <c r="F60" i="12"/>
  <c r="E60" i="12"/>
  <c r="D60" i="12"/>
  <c r="O59" i="12"/>
  <c r="N59" i="12"/>
  <c r="M59" i="12"/>
  <c r="L59" i="12"/>
  <c r="K59" i="12"/>
  <c r="J59" i="12"/>
  <c r="G59" i="12"/>
  <c r="F59" i="12"/>
  <c r="E59" i="12"/>
  <c r="D59" i="12"/>
  <c r="O58" i="12"/>
  <c r="N58" i="12"/>
  <c r="M58" i="12"/>
  <c r="L58" i="12"/>
  <c r="K58" i="12"/>
  <c r="J58" i="12"/>
  <c r="G58" i="12"/>
  <c r="F58" i="12"/>
  <c r="E58" i="12"/>
  <c r="D58" i="12"/>
  <c r="O57" i="12"/>
  <c r="N57" i="12"/>
  <c r="M57" i="12"/>
  <c r="L57" i="12"/>
  <c r="K57" i="12"/>
  <c r="J57" i="12"/>
  <c r="G57" i="12"/>
  <c r="F57" i="12"/>
  <c r="E57" i="12"/>
  <c r="D57" i="12"/>
  <c r="O56" i="12"/>
  <c r="N56" i="12"/>
  <c r="M56" i="12"/>
  <c r="L56" i="12"/>
  <c r="K56" i="12"/>
  <c r="J56" i="12"/>
  <c r="G56" i="12"/>
  <c r="F56" i="12"/>
  <c r="E56" i="12"/>
  <c r="D56" i="12"/>
  <c r="O55" i="12"/>
  <c r="N55" i="12"/>
  <c r="M55" i="12"/>
  <c r="L55" i="12"/>
  <c r="K55" i="12"/>
  <c r="J55" i="12"/>
  <c r="G55" i="12"/>
  <c r="F55" i="12"/>
  <c r="E55" i="12"/>
  <c r="D55" i="12"/>
  <c r="O54" i="12"/>
  <c r="N54" i="12"/>
  <c r="M54" i="12"/>
  <c r="L54" i="12"/>
  <c r="K54" i="12"/>
  <c r="J54" i="12"/>
  <c r="G54" i="12"/>
  <c r="F54" i="12"/>
  <c r="E54" i="12"/>
  <c r="D54" i="12"/>
  <c r="O53" i="12"/>
  <c r="N53" i="12"/>
  <c r="M53" i="12"/>
  <c r="L53" i="12"/>
  <c r="K53" i="12"/>
  <c r="J53" i="12"/>
  <c r="G53" i="12"/>
  <c r="F53" i="12"/>
  <c r="E53" i="12"/>
  <c r="D53" i="12"/>
  <c r="O52" i="12"/>
  <c r="N52" i="12"/>
  <c r="M52" i="12"/>
  <c r="L52" i="12"/>
  <c r="K52" i="12"/>
  <c r="J52" i="12"/>
  <c r="G52" i="12"/>
  <c r="F52" i="12"/>
  <c r="E52" i="12"/>
  <c r="D52" i="12"/>
  <c r="O51" i="12"/>
  <c r="N51" i="12"/>
  <c r="M51" i="12"/>
  <c r="L51" i="12"/>
  <c r="K51" i="12"/>
  <c r="J51" i="12"/>
  <c r="G51" i="12"/>
  <c r="F51" i="12"/>
  <c r="E51" i="12"/>
  <c r="D51" i="12"/>
  <c r="O50" i="12"/>
  <c r="N50" i="12"/>
  <c r="M50" i="12"/>
  <c r="L50" i="12"/>
  <c r="K50" i="12"/>
  <c r="J50" i="12"/>
  <c r="G50" i="12"/>
  <c r="F50" i="12"/>
  <c r="E50" i="12"/>
  <c r="D50" i="12"/>
  <c r="O49" i="12"/>
  <c r="N49" i="12"/>
  <c r="M49" i="12"/>
  <c r="L49" i="12"/>
  <c r="K49" i="12"/>
  <c r="J49" i="12"/>
  <c r="G49" i="12"/>
  <c r="F49" i="12"/>
  <c r="E49" i="12"/>
  <c r="D49" i="12"/>
  <c r="O48" i="12"/>
  <c r="N48" i="12"/>
  <c r="M48" i="12"/>
  <c r="L48" i="12"/>
  <c r="K48" i="12"/>
  <c r="J48" i="12"/>
  <c r="G48" i="12"/>
  <c r="F48" i="12"/>
  <c r="E48" i="12"/>
  <c r="D48" i="12"/>
  <c r="O47" i="12"/>
  <c r="N47" i="12"/>
  <c r="M47" i="12"/>
  <c r="L47" i="12"/>
  <c r="K47" i="12"/>
  <c r="J47" i="12"/>
  <c r="G47" i="12"/>
  <c r="F47" i="12"/>
  <c r="E47" i="12"/>
  <c r="D47" i="12"/>
  <c r="O46" i="12"/>
  <c r="N46" i="12"/>
  <c r="M46" i="12"/>
  <c r="L46" i="12"/>
  <c r="K46" i="12"/>
  <c r="J46" i="12"/>
  <c r="G46" i="12"/>
  <c r="F46" i="12"/>
  <c r="E46" i="12"/>
  <c r="D46" i="12"/>
  <c r="O45" i="12"/>
  <c r="N45" i="12"/>
  <c r="M45" i="12"/>
  <c r="L45" i="12"/>
  <c r="K45" i="12"/>
  <c r="J45" i="12"/>
  <c r="G45" i="12"/>
  <c r="F45" i="12"/>
  <c r="E45" i="12"/>
  <c r="D45" i="12"/>
  <c r="O44" i="12"/>
  <c r="N44" i="12"/>
  <c r="M44" i="12"/>
  <c r="L44" i="12"/>
  <c r="K44" i="12"/>
  <c r="J44" i="12"/>
  <c r="G44" i="12"/>
  <c r="F44" i="12"/>
  <c r="E44" i="12"/>
  <c r="D44" i="12"/>
  <c r="O43" i="12"/>
  <c r="N43" i="12"/>
  <c r="M43" i="12"/>
  <c r="L43" i="12"/>
  <c r="K43" i="12"/>
  <c r="J43" i="12"/>
  <c r="G43" i="12"/>
  <c r="F43" i="12"/>
  <c r="E43" i="12"/>
  <c r="D43" i="12"/>
  <c r="O42" i="12"/>
  <c r="N42" i="12"/>
  <c r="M42" i="12"/>
  <c r="L42" i="12"/>
  <c r="K42" i="12"/>
  <c r="J42" i="12"/>
  <c r="G42" i="12"/>
  <c r="F42" i="12"/>
  <c r="E42" i="12"/>
  <c r="D42" i="12"/>
  <c r="O41" i="12"/>
  <c r="N41" i="12"/>
  <c r="M41" i="12"/>
  <c r="L41" i="12"/>
  <c r="K41" i="12"/>
  <c r="J41" i="12"/>
  <c r="G41" i="12"/>
  <c r="F41" i="12"/>
  <c r="E41" i="12"/>
  <c r="D41" i="12"/>
  <c r="O40" i="12"/>
  <c r="N40" i="12"/>
  <c r="M40" i="12"/>
  <c r="L40" i="12"/>
  <c r="K40" i="12"/>
  <c r="J40" i="12"/>
  <c r="G40" i="12"/>
  <c r="F40" i="12"/>
  <c r="E40" i="12"/>
  <c r="D40" i="12"/>
  <c r="O39" i="12"/>
  <c r="N39" i="12"/>
  <c r="M39" i="12"/>
  <c r="L39" i="12"/>
  <c r="K39" i="12"/>
  <c r="J39" i="12"/>
  <c r="G39" i="12"/>
  <c r="F39" i="12"/>
  <c r="E39" i="12"/>
  <c r="D39" i="12"/>
  <c r="O38" i="12"/>
  <c r="N38" i="12"/>
  <c r="M38" i="12"/>
  <c r="L38" i="12"/>
  <c r="K38" i="12"/>
  <c r="J38" i="12"/>
  <c r="G38" i="12"/>
  <c r="F38" i="12"/>
  <c r="E38" i="12"/>
  <c r="D38" i="12"/>
  <c r="O37" i="12"/>
  <c r="N37" i="12"/>
  <c r="M37" i="12"/>
  <c r="L37" i="12"/>
  <c r="K37" i="12"/>
  <c r="J37" i="12"/>
  <c r="G37" i="12"/>
  <c r="F37" i="12"/>
  <c r="E37" i="12"/>
  <c r="D37" i="12"/>
  <c r="O36" i="12"/>
  <c r="N36" i="12"/>
  <c r="M36" i="12"/>
  <c r="L36" i="12"/>
  <c r="K36" i="12"/>
  <c r="J36" i="12"/>
  <c r="G36" i="12"/>
  <c r="F36" i="12"/>
  <c r="E36" i="12"/>
  <c r="D36" i="12"/>
  <c r="O35" i="12"/>
  <c r="N35" i="12"/>
  <c r="M35" i="12"/>
  <c r="L35" i="12"/>
  <c r="K35" i="12"/>
  <c r="J35" i="12"/>
  <c r="G35" i="12"/>
  <c r="F35" i="12"/>
  <c r="E35" i="12"/>
  <c r="D35" i="12"/>
  <c r="O34" i="12"/>
  <c r="N34" i="12"/>
  <c r="M34" i="12"/>
  <c r="L34" i="12"/>
  <c r="K34" i="12"/>
  <c r="J34" i="12"/>
  <c r="G34" i="12"/>
  <c r="F34" i="12"/>
  <c r="E34" i="12"/>
  <c r="D34" i="12"/>
  <c r="O33" i="12"/>
  <c r="N33" i="12"/>
  <c r="M33" i="12"/>
  <c r="L33" i="12"/>
  <c r="K33" i="12"/>
  <c r="J33" i="12"/>
  <c r="G33" i="12"/>
  <c r="F33" i="12"/>
  <c r="E33" i="12"/>
  <c r="D33" i="12"/>
  <c r="O32" i="12"/>
  <c r="N32" i="12"/>
  <c r="M32" i="12"/>
  <c r="L32" i="12"/>
  <c r="K32" i="12"/>
  <c r="J32" i="12"/>
  <c r="G32" i="12"/>
  <c r="F32" i="12"/>
  <c r="E32" i="12"/>
  <c r="D32" i="12"/>
  <c r="O31" i="12"/>
  <c r="N31" i="12"/>
  <c r="M31" i="12"/>
  <c r="L31" i="12"/>
  <c r="K31" i="12"/>
  <c r="J31" i="12"/>
  <c r="G31" i="12"/>
  <c r="F31" i="12"/>
  <c r="E31" i="12"/>
  <c r="D31" i="12"/>
  <c r="O30" i="12"/>
  <c r="N30" i="12"/>
  <c r="M30" i="12"/>
  <c r="L30" i="12"/>
  <c r="K30" i="12"/>
  <c r="J30" i="12"/>
  <c r="G30" i="12"/>
  <c r="F30" i="12"/>
  <c r="E30" i="12"/>
  <c r="D30" i="12"/>
  <c r="O29" i="12"/>
  <c r="N29" i="12"/>
  <c r="M29" i="12"/>
  <c r="L29" i="12"/>
  <c r="K29" i="12"/>
  <c r="J29" i="12"/>
  <c r="G29" i="12"/>
  <c r="F29" i="12"/>
  <c r="E29" i="12"/>
  <c r="D29" i="12"/>
  <c r="O28" i="12"/>
  <c r="N28" i="12"/>
  <c r="M28" i="12"/>
  <c r="L28" i="12"/>
  <c r="K28" i="12"/>
  <c r="J28" i="12"/>
  <c r="G28" i="12"/>
  <c r="F28" i="12"/>
  <c r="E28" i="12"/>
  <c r="D28" i="12"/>
  <c r="O27" i="12"/>
  <c r="N27" i="12"/>
  <c r="M27" i="12"/>
  <c r="L27" i="12"/>
  <c r="K27" i="12"/>
  <c r="J27" i="12"/>
  <c r="G27" i="12"/>
  <c r="F27" i="12"/>
  <c r="E27" i="12"/>
  <c r="D27" i="12"/>
  <c r="O26" i="12"/>
  <c r="N26" i="12"/>
  <c r="M26" i="12"/>
  <c r="L26" i="12"/>
  <c r="K26" i="12"/>
  <c r="J26" i="12"/>
  <c r="G26" i="12"/>
  <c r="F26" i="12"/>
  <c r="E26" i="12"/>
  <c r="D26" i="12"/>
  <c r="O25" i="12"/>
  <c r="N25" i="12"/>
  <c r="M25" i="12"/>
  <c r="L25" i="12"/>
  <c r="K25" i="12"/>
  <c r="J25" i="12"/>
  <c r="G25" i="12"/>
  <c r="F25" i="12"/>
  <c r="E25" i="12"/>
  <c r="D25" i="12"/>
  <c r="O24" i="12"/>
  <c r="N24" i="12"/>
  <c r="M24" i="12"/>
  <c r="L24" i="12"/>
  <c r="K24" i="12"/>
  <c r="J24" i="12"/>
  <c r="G24" i="12"/>
  <c r="F24" i="12"/>
  <c r="E24" i="12"/>
  <c r="D24" i="12"/>
  <c r="O23" i="12"/>
  <c r="N23" i="12"/>
  <c r="M23" i="12"/>
  <c r="L23" i="12"/>
  <c r="K23" i="12"/>
  <c r="J23" i="12"/>
  <c r="G23" i="12"/>
  <c r="F23" i="12"/>
  <c r="E23" i="12"/>
  <c r="D23" i="12"/>
  <c r="O22" i="12"/>
  <c r="N22" i="12"/>
  <c r="M22" i="12"/>
  <c r="L22" i="12"/>
  <c r="K22" i="12"/>
  <c r="J22" i="12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O9" i="12"/>
  <c r="N9" i="12"/>
  <c r="M9" i="12"/>
  <c r="L9" i="12"/>
  <c r="K9" i="12"/>
  <c r="J9" i="12"/>
  <c r="J8" i="12" s="1"/>
  <c r="J13" i="12" s="1"/>
  <c r="J19" i="12" s="1"/>
  <c r="J136" i="12" s="1"/>
  <c r="I9" i="12"/>
  <c r="H9" i="12"/>
  <c r="G9" i="12"/>
  <c r="F9" i="12"/>
  <c r="E9" i="12"/>
  <c r="D9" i="12"/>
  <c r="O133" i="11"/>
  <c r="N133" i="11"/>
  <c r="M133" i="11"/>
  <c r="L133" i="11"/>
  <c r="K133" i="11"/>
  <c r="J133" i="11"/>
  <c r="G133" i="11"/>
  <c r="F133" i="11"/>
  <c r="E133" i="11"/>
  <c r="D133" i="11"/>
  <c r="O132" i="11"/>
  <c r="N132" i="11"/>
  <c r="M132" i="11"/>
  <c r="L132" i="11"/>
  <c r="K132" i="11"/>
  <c r="J132" i="11"/>
  <c r="G132" i="11"/>
  <c r="F132" i="11"/>
  <c r="E132" i="11"/>
  <c r="D132" i="11"/>
  <c r="O131" i="11"/>
  <c r="N131" i="11"/>
  <c r="M131" i="11"/>
  <c r="L131" i="11"/>
  <c r="K131" i="11"/>
  <c r="J131" i="11"/>
  <c r="G131" i="11"/>
  <c r="F131" i="11"/>
  <c r="E131" i="11"/>
  <c r="D131" i="11"/>
  <c r="O130" i="11"/>
  <c r="N130" i="11"/>
  <c r="M130" i="11"/>
  <c r="L130" i="11"/>
  <c r="K130" i="11"/>
  <c r="J130" i="11"/>
  <c r="G130" i="11"/>
  <c r="F130" i="11"/>
  <c r="E130" i="11"/>
  <c r="D130" i="11"/>
  <c r="O129" i="11"/>
  <c r="N129" i="11"/>
  <c r="M129" i="11"/>
  <c r="L129" i="11"/>
  <c r="K129" i="11"/>
  <c r="J129" i="11"/>
  <c r="G129" i="11"/>
  <c r="F129" i="11"/>
  <c r="E129" i="11"/>
  <c r="D129" i="11"/>
  <c r="O128" i="11"/>
  <c r="N128" i="11"/>
  <c r="M128" i="11"/>
  <c r="L128" i="11"/>
  <c r="K128" i="11"/>
  <c r="J128" i="11"/>
  <c r="G128" i="11"/>
  <c r="F128" i="11"/>
  <c r="E128" i="11"/>
  <c r="D128" i="11"/>
  <c r="O127" i="11"/>
  <c r="N127" i="11"/>
  <c r="M127" i="11"/>
  <c r="L127" i="11"/>
  <c r="K127" i="11"/>
  <c r="J127" i="11"/>
  <c r="G127" i="11"/>
  <c r="F127" i="11"/>
  <c r="E127" i="11"/>
  <c r="D127" i="11"/>
  <c r="O126" i="11"/>
  <c r="N126" i="11"/>
  <c r="M126" i="11"/>
  <c r="L126" i="11"/>
  <c r="K126" i="11"/>
  <c r="J126" i="11"/>
  <c r="G126" i="11"/>
  <c r="F126" i="11"/>
  <c r="E126" i="11"/>
  <c r="D126" i="11"/>
  <c r="O125" i="11"/>
  <c r="N125" i="11"/>
  <c r="M125" i="11"/>
  <c r="L125" i="11"/>
  <c r="K125" i="11"/>
  <c r="J125" i="11"/>
  <c r="G125" i="11"/>
  <c r="F125" i="11"/>
  <c r="E125" i="11"/>
  <c r="D125" i="11"/>
  <c r="O124" i="11"/>
  <c r="N124" i="11"/>
  <c r="M124" i="11"/>
  <c r="L124" i="11"/>
  <c r="K124" i="11"/>
  <c r="J124" i="11"/>
  <c r="G124" i="11"/>
  <c r="F124" i="11"/>
  <c r="E124" i="11"/>
  <c r="D124" i="11"/>
  <c r="O123" i="11"/>
  <c r="N123" i="11"/>
  <c r="M123" i="11"/>
  <c r="L123" i="11"/>
  <c r="K123" i="11"/>
  <c r="J123" i="11"/>
  <c r="G123" i="11"/>
  <c r="F123" i="11"/>
  <c r="E123" i="11"/>
  <c r="D123" i="11"/>
  <c r="O122" i="11"/>
  <c r="N122" i="11"/>
  <c r="M122" i="11"/>
  <c r="L122" i="11"/>
  <c r="K122" i="11"/>
  <c r="J122" i="11"/>
  <c r="G122" i="11"/>
  <c r="F122" i="11"/>
  <c r="E122" i="11"/>
  <c r="D122" i="11"/>
  <c r="O121" i="11"/>
  <c r="N121" i="11"/>
  <c r="M121" i="11"/>
  <c r="L121" i="11"/>
  <c r="K121" i="11"/>
  <c r="J121" i="11"/>
  <c r="G121" i="11"/>
  <c r="F121" i="11"/>
  <c r="E121" i="11"/>
  <c r="D121" i="11"/>
  <c r="O120" i="11"/>
  <c r="N120" i="11"/>
  <c r="M120" i="11"/>
  <c r="L120" i="11"/>
  <c r="K120" i="11"/>
  <c r="J120" i="11"/>
  <c r="G120" i="11"/>
  <c r="F120" i="11"/>
  <c r="E120" i="11"/>
  <c r="D120" i="11"/>
  <c r="O119" i="11"/>
  <c r="N119" i="11"/>
  <c r="M119" i="11"/>
  <c r="L119" i="11"/>
  <c r="K119" i="11"/>
  <c r="J119" i="11"/>
  <c r="G119" i="11"/>
  <c r="F119" i="11"/>
  <c r="E119" i="11"/>
  <c r="D119" i="11"/>
  <c r="O118" i="11"/>
  <c r="N118" i="11"/>
  <c r="M118" i="11"/>
  <c r="L118" i="11"/>
  <c r="K118" i="11"/>
  <c r="J118" i="11"/>
  <c r="G118" i="11"/>
  <c r="F118" i="11"/>
  <c r="E118" i="11"/>
  <c r="D118" i="11"/>
  <c r="O117" i="11"/>
  <c r="N117" i="11"/>
  <c r="M117" i="11"/>
  <c r="L117" i="11"/>
  <c r="K117" i="11"/>
  <c r="J117" i="11"/>
  <c r="G117" i="11"/>
  <c r="F117" i="11"/>
  <c r="E117" i="11"/>
  <c r="D117" i="11"/>
  <c r="O116" i="11"/>
  <c r="N116" i="11"/>
  <c r="M116" i="11"/>
  <c r="L116" i="11"/>
  <c r="K116" i="11"/>
  <c r="J116" i="11"/>
  <c r="G116" i="11"/>
  <c r="F116" i="11"/>
  <c r="E116" i="11"/>
  <c r="D116" i="11"/>
  <c r="O115" i="11"/>
  <c r="N115" i="11"/>
  <c r="M115" i="11"/>
  <c r="L115" i="11"/>
  <c r="K115" i="11"/>
  <c r="J115" i="11"/>
  <c r="G115" i="11"/>
  <c r="F115" i="11"/>
  <c r="E115" i="11"/>
  <c r="D115" i="11"/>
  <c r="O114" i="11"/>
  <c r="N114" i="11"/>
  <c r="M114" i="11"/>
  <c r="L114" i="11"/>
  <c r="K114" i="11"/>
  <c r="J114" i="11"/>
  <c r="G114" i="11"/>
  <c r="F114" i="11"/>
  <c r="E114" i="11"/>
  <c r="D114" i="11"/>
  <c r="O113" i="11"/>
  <c r="N113" i="11"/>
  <c r="M113" i="11"/>
  <c r="L113" i="11"/>
  <c r="K113" i="11"/>
  <c r="J113" i="11"/>
  <c r="G113" i="11"/>
  <c r="F113" i="11"/>
  <c r="E113" i="11"/>
  <c r="D113" i="11"/>
  <c r="O112" i="11"/>
  <c r="N112" i="11"/>
  <c r="M112" i="11"/>
  <c r="L112" i="11"/>
  <c r="K112" i="11"/>
  <c r="J112" i="11"/>
  <c r="G112" i="11"/>
  <c r="F112" i="11"/>
  <c r="E112" i="11"/>
  <c r="D112" i="11"/>
  <c r="O111" i="11"/>
  <c r="N111" i="11"/>
  <c r="M111" i="11"/>
  <c r="L111" i="11"/>
  <c r="K111" i="11"/>
  <c r="J111" i="11"/>
  <c r="G111" i="11"/>
  <c r="F111" i="11"/>
  <c r="E111" i="11"/>
  <c r="D111" i="11"/>
  <c r="O110" i="11"/>
  <c r="N110" i="11"/>
  <c r="M110" i="11"/>
  <c r="L110" i="11"/>
  <c r="K110" i="11"/>
  <c r="J110" i="11"/>
  <c r="G110" i="11"/>
  <c r="F110" i="11"/>
  <c r="E110" i="11"/>
  <c r="D110" i="11"/>
  <c r="O109" i="11"/>
  <c r="N109" i="11"/>
  <c r="M109" i="11"/>
  <c r="L109" i="11"/>
  <c r="K109" i="11"/>
  <c r="J109" i="11"/>
  <c r="G109" i="11"/>
  <c r="F109" i="11"/>
  <c r="E109" i="11"/>
  <c r="D109" i="11"/>
  <c r="O108" i="11"/>
  <c r="N108" i="11"/>
  <c r="M108" i="11"/>
  <c r="L108" i="11"/>
  <c r="K108" i="11"/>
  <c r="J108" i="11"/>
  <c r="G108" i="11"/>
  <c r="F108" i="11"/>
  <c r="E108" i="11"/>
  <c r="D108" i="11"/>
  <c r="O107" i="11"/>
  <c r="N107" i="11"/>
  <c r="M107" i="11"/>
  <c r="L107" i="11"/>
  <c r="K107" i="11"/>
  <c r="J107" i="11"/>
  <c r="G107" i="11"/>
  <c r="F107" i="11"/>
  <c r="E107" i="11"/>
  <c r="D107" i="11"/>
  <c r="O106" i="11"/>
  <c r="N106" i="11"/>
  <c r="M106" i="11"/>
  <c r="L106" i="11"/>
  <c r="K106" i="11"/>
  <c r="J106" i="11"/>
  <c r="G106" i="11"/>
  <c r="F106" i="11"/>
  <c r="E106" i="11"/>
  <c r="D106" i="11"/>
  <c r="O105" i="11"/>
  <c r="N105" i="11"/>
  <c r="M105" i="11"/>
  <c r="L105" i="11"/>
  <c r="K105" i="11"/>
  <c r="J105" i="11"/>
  <c r="G105" i="11"/>
  <c r="F105" i="11"/>
  <c r="E105" i="11"/>
  <c r="D105" i="11"/>
  <c r="O104" i="11"/>
  <c r="N104" i="11"/>
  <c r="M104" i="11"/>
  <c r="L104" i="11"/>
  <c r="K104" i="11"/>
  <c r="J104" i="11"/>
  <c r="G104" i="11"/>
  <c r="F104" i="11"/>
  <c r="E104" i="11"/>
  <c r="D104" i="11"/>
  <c r="O103" i="11"/>
  <c r="N103" i="11"/>
  <c r="M103" i="11"/>
  <c r="L103" i="11"/>
  <c r="K103" i="11"/>
  <c r="J103" i="11"/>
  <c r="G103" i="11"/>
  <c r="F103" i="11"/>
  <c r="E103" i="11"/>
  <c r="D103" i="11"/>
  <c r="O102" i="11"/>
  <c r="N102" i="11"/>
  <c r="M102" i="11"/>
  <c r="L102" i="11"/>
  <c r="K102" i="11"/>
  <c r="J102" i="11"/>
  <c r="G102" i="11"/>
  <c r="F102" i="11"/>
  <c r="E102" i="11"/>
  <c r="D102" i="11"/>
  <c r="O101" i="11"/>
  <c r="N101" i="11"/>
  <c r="M101" i="11"/>
  <c r="L101" i="11"/>
  <c r="K101" i="11"/>
  <c r="J101" i="11"/>
  <c r="G101" i="11"/>
  <c r="F101" i="11"/>
  <c r="E101" i="11"/>
  <c r="D101" i="11"/>
  <c r="O100" i="11"/>
  <c r="N100" i="11"/>
  <c r="M100" i="11"/>
  <c r="L100" i="11"/>
  <c r="K100" i="11"/>
  <c r="J100" i="11"/>
  <c r="G100" i="11"/>
  <c r="F100" i="11"/>
  <c r="E100" i="11"/>
  <c r="D100" i="11"/>
  <c r="O99" i="11"/>
  <c r="N99" i="11"/>
  <c r="M99" i="11"/>
  <c r="L99" i="11"/>
  <c r="K99" i="11"/>
  <c r="J99" i="11"/>
  <c r="G99" i="11"/>
  <c r="F99" i="11"/>
  <c r="E99" i="11"/>
  <c r="D99" i="11"/>
  <c r="O98" i="11"/>
  <c r="N98" i="11"/>
  <c r="M98" i="11"/>
  <c r="L98" i="11"/>
  <c r="K98" i="11"/>
  <c r="J98" i="11"/>
  <c r="G98" i="11"/>
  <c r="F98" i="11"/>
  <c r="E98" i="11"/>
  <c r="D98" i="11"/>
  <c r="O97" i="11"/>
  <c r="N97" i="11"/>
  <c r="M97" i="11"/>
  <c r="L97" i="11"/>
  <c r="K97" i="11"/>
  <c r="J97" i="11"/>
  <c r="G97" i="11"/>
  <c r="F97" i="11"/>
  <c r="E97" i="11"/>
  <c r="D97" i="11"/>
  <c r="O96" i="11"/>
  <c r="N96" i="11"/>
  <c r="M96" i="11"/>
  <c r="L96" i="11"/>
  <c r="K96" i="11"/>
  <c r="J96" i="11"/>
  <c r="G96" i="11"/>
  <c r="F96" i="11"/>
  <c r="E96" i="11"/>
  <c r="D96" i="11"/>
  <c r="O95" i="11"/>
  <c r="N95" i="11"/>
  <c r="M95" i="11"/>
  <c r="L95" i="11"/>
  <c r="K95" i="11"/>
  <c r="J95" i="11"/>
  <c r="G95" i="11"/>
  <c r="F95" i="11"/>
  <c r="E95" i="11"/>
  <c r="D95" i="11"/>
  <c r="O94" i="11"/>
  <c r="N94" i="11"/>
  <c r="M94" i="11"/>
  <c r="L94" i="11"/>
  <c r="K94" i="11"/>
  <c r="J94" i="11"/>
  <c r="G94" i="11"/>
  <c r="F94" i="11"/>
  <c r="E94" i="11"/>
  <c r="D94" i="11"/>
  <c r="O93" i="11"/>
  <c r="N93" i="11"/>
  <c r="M93" i="11"/>
  <c r="L93" i="11"/>
  <c r="K93" i="11"/>
  <c r="J93" i="11"/>
  <c r="G93" i="11"/>
  <c r="F93" i="11"/>
  <c r="E93" i="11"/>
  <c r="D93" i="11"/>
  <c r="O92" i="11"/>
  <c r="N92" i="11"/>
  <c r="M92" i="11"/>
  <c r="L92" i="11"/>
  <c r="K92" i="11"/>
  <c r="J92" i="11"/>
  <c r="G92" i="11"/>
  <c r="F92" i="11"/>
  <c r="E92" i="11"/>
  <c r="D92" i="11"/>
  <c r="O91" i="11"/>
  <c r="N91" i="11"/>
  <c r="M91" i="11"/>
  <c r="L91" i="11"/>
  <c r="K91" i="11"/>
  <c r="J91" i="11"/>
  <c r="G91" i="11"/>
  <c r="F91" i="11"/>
  <c r="E91" i="11"/>
  <c r="D91" i="11"/>
  <c r="O90" i="11"/>
  <c r="N90" i="11"/>
  <c r="M90" i="11"/>
  <c r="L90" i="11"/>
  <c r="K90" i="11"/>
  <c r="J90" i="11"/>
  <c r="G90" i="11"/>
  <c r="F90" i="11"/>
  <c r="E90" i="11"/>
  <c r="D90" i="11"/>
  <c r="O89" i="11"/>
  <c r="N89" i="11"/>
  <c r="M89" i="11"/>
  <c r="L89" i="11"/>
  <c r="K89" i="11"/>
  <c r="J89" i="11"/>
  <c r="G89" i="11"/>
  <c r="F89" i="11"/>
  <c r="E89" i="11"/>
  <c r="D89" i="11"/>
  <c r="O88" i="11"/>
  <c r="N88" i="11"/>
  <c r="M88" i="11"/>
  <c r="L88" i="11"/>
  <c r="K88" i="11"/>
  <c r="J88" i="11"/>
  <c r="G88" i="11"/>
  <c r="F88" i="11"/>
  <c r="E88" i="11"/>
  <c r="D88" i="11"/>
  <c r="O87" i="11"/>
  <c r="N87" i="11"/>
  <c r="M87" i="11"/>
  <c r="L87" i="11"/>
  <c r="K87" i="11"/>
  <c r="J87" i="11"/>
  <c r="G87" i="11"/>
  <c r="F87" i="11"/>
  <c r="E87" i="11"/>
  <c r="D87" i="11"/>
  <c r="O86" i="11"/>
  <c r="N86" i="11"/>
  <c r="M86" i="11"/>
  <c r="L86" i="11"/>
  <c r="K86" i="11"/>
  <c r="J86" i="11"/>
  <c r="G86" i="11"/>
  <c r="F86" i="11"/>
  <c r="E86" i="11"/>
  <c r="D86" i="11"/>
  <c r="O85" i="11"/>
  <c r="N85" i="11"/>
  <c r="M85" i="11"/>
  <c r="L85" i="11"/>
  <c r="K85" i="11"/>
  <c r="J85" i="11"/>
  <c r="G85" i="11"/>
  <c r="F85" i="11"/>
  <c r="E85" i="11"/>
  <c r="D85" i="11"/>
  <c r="O84" i="11"/>
  <c r="N84" i="11"/>
  <c r="M84" i="11"/>
  <c r="L84" i="11"/>
  <c r="K84" i="11"/>
  <c r="J84" i="11"/>
  <c r="G84" i="11"/>
  <c r="F84" i="11"/>
  <c r="E84" i="11"/>
  <c r="D84" i="11"/>
  <c r="O83" i="11"/>
  <c r="N83" i="11"/>
  <c r="M83" i="11"/>
  <c r="L83" i="11"/>
  <c r="K83" i="11"/>
  <c r="J83" i="11"/>
  <c r="G83" i="11"/>
  <c r="F83" i="11"/>
  <c r="E83" i="11"/>
  <c r="D83" i="11"/>
  <c r="O82" i="11"/>
  <c r="N82" i="11"/>
  <c r="M82" i="11"/>
  <c r="L82" i="11"/>
  <c r="K82" i="11"/>
  <c r="J82" i="11"/>
  <c r="G82" i="11"/>
  <c r="F82" i="11"/>
  <c r="E82" i="11"/>
  <c r="D82" i="11"/>
  <c r="O81" i="11"/>
  <c r="N81" i="11"/>
  <c r="M81" i="11"/>
  <c r="L81" i="11"/>
  <c r="K81" i="11"/>
  <c r="J81" i="11"/>
  <c r="G81" i="11"/>
  <c r="F81" i="11"/>
  <c r="E81" i="11"/>
  <c r="D81" i="11"/>
  <c r="O80" i="11"/>
  <c r="N80" i="11"/>
  <c r="M80" i="11"/>
  <c r="L80" i="11"/>
  <c r="K80" i="11"/>
  <c r="J80" i="11"/>
  <c r="G80" i="11"/>
  <c r="F80" i="11"/>
  <c r="E80" i="11"/>
  <c r="D80" i="11"/>
  <c r="O79" i="11"/>
  <c r="N79" i="11"/>
  <c r="M79" i="11"/>
  <c r="L79" i="11"/>
  <c r="K79" i="11"/>
  <c r="J79" i="11"/>
  <c r="G79" i="11"/>
  <c r="F79" i="11"/>
  <c r="E79" i="11"/>
  <c r="D79" i="11"/>
  <c r="O78" i="11"/>
  <c r="N78" i="11"/>
  <c r="M78" i="11"/>
  <c r="L78" i="11"/>
  <c r="K78" i="11"/>
  <c r="J78" i="11"/>
  <c r="G78" i="11"/>
  <c r="F78" i="11"/>
  <c r="E78" i="11"/>
  <c r="D78" i="11"/>
  <c r="O77" i="11"/>
  <c r="N77" i="11"/>
  <c r="M77" i="11"/>
  <c r="L77" i="11"/>
  <c r="K77" i="11"/>
  <c r="J77" i="11"/>
  <c r="G77" i="11"/>
  <c r="F77" i="11"/>
  <c r="E77" i="11"/>
  <c r="D77" i="11"/>
  <c r="O76" i="11"/>
  <c r="N76" i="11"/>
  <c r="M76" i="11"/>
  <c r="L76" i="11"/>
  <c r="K76" i="11"/>
  <c r="J76" i="11"/>
  <c r="G76" i="11"/>
  <c r="F76" i="11"/>
  <c r="E76" i="11"/>
  <c r="D76" i="11"/>
  <c r="O75" i="11"/>
  <c r="N75" i="11"/>
  <c r="M75" i="11"/>
  <c r="L75" i="11"/>
  <c r="K75" i="11"/>
  <c r="J75" i="11"/>
  <c r="G75" i="11"/>
  <c r="F75" i="11"/>
  <c r="E75" i="11"/>
  <c r="D75" i="11"/>
  <c r="O74" i="11"/>
  <c r="N74" i="11"/>
  <c r="M74" i="11"/>
  <c r="L74" i="11"/>
  <c r="K74" i="11"/>
  <c r="J74" i="11"/>
  <c r="G74" i="11"/>
  <c r="F74" i="11"/>
  <c r="E74" i="11"/>
  <c r="D74" i="11"/>
  <c r="O73" i="11"/>
  <c r="N73" i="11"/>
  <c r="M73" i="11"/>
  <c r="L73" i="11"/>
  <c r="K73" i="11"/>
  <c r="J73" i="11"/>
  <c r="G73" i="11"/>
  <c r="F73" i="11"/>
  <c r="E73" i="11"/>
  <c r="D73" i="11"/>
  <c r="O72" i="11"/>
  <c r="N72" i="11"/>
  <c r="M72" i="11"/>
  <c r="L72" i="11"/>
  <c r="K72" i="11"/>
  <c r="J72" i="11"/>
  <c r="G72" i="11"/>
  <c r="F72" i="11"/>
  <c r="E72" i="11"/>
  <c r="D72" i="11"/>
  <c r="O71" i="11"/>
  <c r="N71" i="11"/>
  <c r="M71" i="11"/>
  <c r="L71" i="11"/>
  <c r="K71" i="11"/>
  <c r="J71" i="11"/>
  <c r="G71" i="11"/>
  <c r="F71" i="11"/>
  <c r="E71" i="11"/>
  <c r="D71" i="11"/>
  <c r="O70" i="11"/>
  <c r="N70" i="11"/>
  <c r="M70" i="11"/>
  <c r="L70" i="11"/>
  <c r="K70" i="11"/>
  <c r="J70" i="11"/>
  <c r="G70" i="11"/>
  <c r="F70" i="11"/>
  <c r="E70" i="11"/>
  <c r="D70" i="11"/>
  <c r="O69" i="11"/>
  <c r="N69" i="11"/>
  <c r="M69" i="11"/>
  <c r="L69" i="11"/>
  <c r="K69" i="11"/>
  <c r="J69" i="11"/>
  <c r="G69" i="11"/>
  <c r="F69" i="11"/>
  <c r="E69" i="11"/>
  <c r="D69" i="11"/>
  <c r="O68" i="11"/>
  <c r="N68" i="11"/>
  <c r="M68" i="11"/>
  <c r="L68" i="11"/>
  <c r="K68" i="11"/>
  <c r="J68" i="11"/>
  <c r="G68" i="11"/>
  <c r="F68" i="11"/>
  <c r="E68" i="11"/>
  <c r="D68" i="11"/>
  <c r="O67" i="11"/>
  <c r="N67" i="11"/>
  <c r="M67" i="11"/>
  <c r="L67" i="11"/>
  <c r="K67" i="11"/>
  <c r="J67" i="11"/>
  <c r="G67" i="11"/>
  <c r="F67" i="11"/>
  <c r="E67" i="11"/>
  <c r="D67" i="11"/>
  <c r="O66" i="11"/>
  <c r="N66" i="11"/>
  <c r="M66" i="11"/>
  <c r="L66" i="11"/>
  <c r="K66" i="11"/>
  <c r="J66" i="11"/>
  <c r="G66" i="11"/>
  <c r="F66" i="11"/>
  <c r="E66" i="11"/>
  <c r="D66" i="11"/>
  <c r="O65" i="11"/>
  <c r="N65" i="11"/>
  <c r="M65" i="11"/>
  <c r="L65" i="11"/>
  <c r="K65" i="11"/>
  <c r="J65" i="11"/>
  <c r="G65" i="11"/>
  <c r="F65" i="11"/>
  <c r="E65" i="11"/>
  <c r="D65" i="11"/>
  <c r="O64" i="11"/>
  <c r="N64" i="11"/>
  <c r="M64" i="11"/>
  <c r="L64" i="11"/>
  <c r="K64" i="11"/>
  <c r="J64" i="11"/>
  <c r="G64" i="11"/>
  <c r="F64" i="11"/>
  <c r="E64" i="11"/>
  <c r="D64" i="11"/>
  <c r="O63" i="11"/>
  <c r="N63" i="11"/>
  <c r="M63" i="11"/>
  <c r="L63" i="11"/>
  <c r="K63" i="11"/>
  <c r="J63" i="11"/>
  <c r="G63" i="11"/>
  <c r="F63" i="11"/>
  <c r="E63" i="11"/>
  <c r="D63" i="11"/>
  <c r="O62" i="11"/>
  <c r="N62" i="11"/>
  <c r="M62" i="11"/>
  <c r="L62" i="11"/>
  <c r="K62" i="11"/>
  <c r="J62" i="11"/>
  <c r="G62" i="11"/>
  <c r="F62" i="11"/>
  <c r="E62" i="11"/>
  <c r="D62" i="11"/>
  <c r="O61" i="11"/>
  <c r="N61" i="11"/>
  <c r="M61" i="11"/>
  <c r="L61" i="11"/>
  <c r="K61" i="11"/>
  <c r="J61" i="11"/>
  <c r="G61" i="11"/>
  <c r="F61" i="11"/>
  <c r="E61" i="11"/>
  <c r="D61" i="11"/>
  <c r="O60" i="11"/>
  <c r="N60" i="11"/>
  <c r="M60" i="11"/>
  <c r="L60" i="11"/>
  <c r="K60" i="11"/>
  <c r="J60" i="11"/>
  <c r="G60" i="11"/>
  <c r="F60" i="11"/>
  <c r="E60" i="11"/>
  <c r="D60" i="11"/>
  <c r="O59" i="11"/>
  <c r="N59" i="11"/>
  <c r="M59" i="11"/>
  <c r="L59" i="11"/>
  <c r="K59" i="11"/>
  <c r="J59" i="11"/>
  <c r="G59" i="11"/>
  <c r="F59" i="11"/>
  <c r="E59" i="11"/>
  <c r="D59" i="11"/>
  <c r="O58" i="11"/>
  <c r="N58" i="11"/>
  <c r="M58" i="11"/>
  <c r="L58" i="11"/>
  <c r="K58" i="11"/>
  <c r="J58" i="11"/>
  <c r="G58" i="11"/>
  <c r="F58" i="11"/>
  <c r="E58" i="11"/>
  <c r="D58" i="11"/>
  <c r="O57" i="11"/>
  <c r="N57" i="11"/>
  <c r="M57" i="11"/>
  <c r="L57" i="11"/>
  <c r="K57" i="11"/>
  <c r="J57" i="11"/>
  <c r="G57" i="11"/>
  <c r="F57" i="11"/>
  <c r="E57" i="11"/>
  <c r="D57" i="11"/>
  <c r="O56" i="11"/>
  <c r="N56" i="11"/>
  <c r="M56" i="11"/>
  <c r="L56" i="11"/>
  <c r="K56" i="11"/>
  <c r="J56" i="11"/>
  <c r="G56" i="11"/>
  <c r="F56" i="11"/>
  <c r="E56" i="11"/>
  <c r="D56" i="11"/>
  <c r="O55" i="11"/>
  <c r="N55" i="11"/>
  <c r="M55" i="11"/>
  <c r="L55" i="11"/>
  <c r="K55" i="11"/>
  <c r="J55" i="11"/>
  <c r="G55" i="11"/>
  <c r="F55" i="11"/>
  <c r="E55" i="11"/>
  <c r="D55" i="11"/>
  <c r="O54" i="11"/>
  <c r="N54" i="11"/>
  <c r="M54" i="11"/>
  <c r="L54" i="11"/>
  <c r="K54" i="11"/>
  <c r="J54" i="11"/>
  <c r="G54" i="11"/>
  <c r="F54" i="11"/>
  <c r="E54" i="11"/>
  <c r="D54" i="11"/>
  <c r="O53" i="11"/>
  <c r="N53" i="11"/>
  <c r="M53" i="11"/>
  <c r="L53" i="11"/>
  <c r="K53" i="11"/>
  <c r="J53" i="11"/>
  <c r="G53" i="11"/>
  <c r="F53" i="11"/>
  <c r="E53" i="11"/>
  <c r="D53" i="11"/>
  <c r="O52" i="11"/>
  <c r="N52" i="11"/>
  <c r="M52" i="11"/>
  <c r="L52" i="11"/>
  <c r="K52" i="11"/>
  <c r="J52" i="11"/>
  <c r="G52" i="11"/>
  <c r="F52" i="11"/>
  <c r="E52" i="11"/>
  <c r="D52" i="11"/>
  <c r="O51" i="11"/>
  <c r="N51" i="11"/>
  <c r="M51" i="11"/>
  <c r="L51" i="11"/>
  <c r="K51" i="11"/>
  <c r="J51" i="11"/>
  <c r="G51" i="11"/>
  <c r="F51" i="11"/>
  <c r="E51" i="11"/>
  <c r="D51" i="11"/>
  <c r="O50" i="11"/>
  <c r="N50" i="11"/>
  <c r="M50" i="11"/>
  <c r="L50" i="11"/>
  <c r="K50" i="11"/>
  <c r="J50" i="11"/>
  <c r="G50" i="11"/>
  <c r="F50" i="11"/>
  <c r="E50" i="11"/>
  <c r="D50" i="11"/>
  <c r="O49" i="11"/>
  <c r="N49" i="11"/>
  <c r="M49" i="11"/>
  <c r="L49" i="11"/>
  <c r="K49" i="11"/>
  <c r="J49" i="11"/>
  <c r="G49" i="11"/>
  <c r="F49" i="11"/>
  <c r="E49" i="11"/>
  <c r="D49" i="11"/>
  <c r="O48" i="11"/>
  <c r="N48" i="11"/>
  <c r="M48" i="11"/>
  <c r="L48" i="11"/>
  <c r="K48" i="11"/>
  <c r="J48" i="11"/>
  <c r="G48" i="11"/>
  <c r="F48" i="11"/>
  <c r="E48" i="11"/>
  <c r="D48" i="11"/>
  <c r="O47" i="11"/>
  <c r="N47" i="11"/>
  <c r="M47" i="11"/>
  <c r="L47" i="11"/>
  <c r="K47" i="11"/>
  <c r="J47" i="11"/>
  <c r="G47" i="11"/>
  <c r="F47" i="11"/>
  <c r="E47" i="11"/>
  <c r="D47" i="11"/>
  <c r="O46" i="11"/>
  <c r="N46" i="11"/>
  <c r="M46" i="11"/>
  <c r="L46" i="11"/>
  <c r="K46" i="11"/>
  <c r="J46" i="11"/>
  <c r="G46" i="11"/>
  <c r="F46" i="11"/>
  <c r="E46" i="11"/>
  <c r="D46" i="11"/>
  <c r="O45" i="11"/>
  <c r="N45" i="11"/>
  <c r="M45" i="11"/>
  <c r="L45" i="11"/>
  <c r="K45" i="11"/>
  <c r="J45" i="11"/>
  <c r="G45" i="11"/>
  <c r="F45" i="11"/>
  <c r="E45" i="11"/>
  <c r="D45" i="11"/>
  <c r="O44" i="11"/>
  <c r="N44" i="11"/>
  <c r="M44" i="11"/>
  <c r="L44" i="11"/>
  <c r="K44" i="11"/>
  <c r="J44" i="11"/>
  <c r="G44" i="11"/>
  <c r="F44" i="11"/>
  <c r="E44" i="11"/>
  <c r="D44" i="11"/>
  <c r="O43" i="11"/>
  <c r="N43" i="11"/>
  <c r="M43" i="11"/>
  <c r="L43" i="11"/>
  <c r="K43" i="11"/>
  <c r="J43" i="11"/>
  <c r="G43" i="11"/>
  <c r="F43" i="11"/>
  <c r="E43" i="11"/>
  <c r="D43" i="11"/>
  <c r="O42" i="11"/>
  <c r="N42" i="11"/>
  <c r="M42" i="11"/>
  <c r="L42" i="11"/>
  <c r="K42" i="11"/>
  <c r="J42" i="11"/>
  <c r="G42" i="11"/>
  <c r="F42" i="11"/>
  <c r="E42" i="11"/>
  <c r="D42" i="11"/>
  <c r="O41" i="11"/>
  <c r="N41" i="11"/>
  <c r="M41" i="11"/>
  <c r="L41" i="11"/>
  <c r="K41" i="11"/>
  <c r="J41" i="11"/>
  <c r="G41" i="11"/>
  <c r="F41" i="11"/>
  <c r="E41" i="11"/>
  <c r="D41" i="11"/>
  <c r="O40" i="11"/>
  <c r="N40" i="11"/>
  <c r="M40" i="11"/>
  <c r="L40" i="11"/>
  <c r="K40" i="11"/>
  <c r="J40" i="11"/>
  <c r="G40" i="11"/>
  <c r="F40" i="11"/>
  <c r="E40" i="11"/>
  <c r="D40" i="11"/>
  <c r="O39" i="11"/>
  <c r="N39" i="11"/>
  <c r="M39" i="11"/>
  <c r="L39" i="11"/>
  <c r="K39" i="11"/>
  <c r="J39" i="11"/>
  <c r="G39" i="11"/>
  <c r="F39" i="11"/>
  <c r="E39" i="11"/>
  <c r="D39" i="11"/>
  <c r="O38" i="11"/>
  <c r="N38" i="11"/>
  <c r="M38" i="11"/>
  <c r="L38" i="11"/>
  <c r="K38" i="11"/>
  <c r="J38" i="11"/>
  <c r="G38" i="11"/>
  <c r="F38" i="11"/>
  <c r="E38" i="11"/>
  <c r="D38" i="11"/>
  <c r="O37" i="11"/>
  <c r="N37" i="11"/>
  <c r="M37" i="11"/>
  <c r="L37" i="11"/>
  <c r="K37" i="11"/>
  <c r="J37" i="11"/>
  <c r="G37" i="11"/>
  <c r="F37" i="11"/>
  <c r="E37" i="11"/>
  <c r="D37" i="11"/>
  <c r="O36" i="11"/>
  <c r="N36" i="11"/>
  <c r="M36" i="11"/>
  <c r="L36" i="11"/>
  <c r="K36" i="11"/>
  <c r="J36" i="11"/>
  <c r="G36" i="11"/>
  <c r="F36" i="11"/>
  <c r="E36" i="11"/>
  <c r="D36" i="11"/>
  <c r="O35" i="11"/>
  <c r="N35" i="11"/>
  <c r="M35" i="11"/>
  <c r="L35" i="11"/>
  <c r="K35" i="11"/>
  <c r="J35" i="11"/>
  <c r="G35" i="11"/>
  <c r="F35" i="11"/>
  <c r="E35" i="11"/>
  <c r="D35" i="11"/>
  <c r="O34" i="11"/>
  <c r="N34" i="11"/>
  <c r="M34" i="11"/>
  <c r="L34" i="11"/>
  <c r="K34" i="11"/>
  <c r="J34" i="11"/>
  <c r="G34" i="11"/>
  <c r="F34" i="11"/>
  <c r="E34" i="11"/>
  <c r="D34" i="11"/>
  <c r="O33" i="11"/>
  <c r="N33" i="11"/>
  <c r="M33" i="11"/>
  <c r="L33" i="11"/>
  <c r="K33" i="11"/>
  <c r="J33" i="11"/>
  <c r="G33" i="11"/>
  <c r="F33" i="11"/>
  <c r="E33" i="11"/>
  <c r="D33" i="11"/>
  <c r="O32" i="11"/>
  <c r="N32" i="11"/>
  <c r="M32" i="11"/>
  <c r="L32" i="11"/>
  <c r="K32" i="11"/>
  <c r="J32" i="11"/>
  <c r="G32" i="11"/>
  <c r="F32" i="11"/>
  <c r="E32" i="11"/>
  <c r="D32" i="11"/>
  <c r="O31" i="11"/>
  <c r="N31" i="11"/>
  <c r="M31" i="11"/>
  <c r="L31" i="11"/>
  <c r="K31" i="11"/>
  <c r="J31" i="11"/>
  <c r="G31" i="11"/>
  <c r="F31" i="11"/>
  <c r="E31" i="11"/>
  <c r="D31" i="11"/>
  <c r="O30" i="11"/>
  <c r="N30" i="11"/>
  <c r="M30" i="11"/>
  <c r="L30" i="11"/>
  <c r="K30" i="11"/>
  <c r="J30" i="11"/>
  <c r="G30" i="11"/>
  <c r="F30" i="11"/>
  <c r="E30" i="11"/>
  <c r="D30" i="11"/>
  <c r="O29" i="11"/>
  <c r="N29" i="11"/>
  <c r="M29" i="11"/>
  <c r="L29" i="11"/>
  <c r="K29" i="11"/>
  <c r="J29" i="11"/>
  <c r="G29" i="11"/>
  <c r="F29" i="11"/>
  <c r="E29" i="11"/>
  <c r="D29" i="11"/>
  <c r="O28" i="11"/>
  <c r="N28" i="11"/>
  <c r="M28" i="11"/>
  <c r="L28" i="11"/>
  <c r="K28" i="11"/>
  <c r="J28" i="11"/>
  <c r="G28" i="11"/>
  <c r="F28" i="11"/>
  <c r="E28" i="11"/>
  <c r="D28" i="11"/>
  <c r="O27" i="11"/>
  <c r="N27" i="11"/>
  <c r="M27" i="11"/>
  <c r="L27" i="11"/>
  <c r="K27" i="11"/>
  <c r="J27" i="11"/>
  <c r="G27" i="11"/>
  <c r="F27" i="11"/>
  <c r="E27" i="11"/>
  <c r="D27" i="11"/>
  <c r="O26" i="11"/>
  <c r="N26" i="11"/>
  <c r="M26" i="11"/>
  <c r="L26" i="11"/>
  <c r="K26" i="11"/>
  <c r="J26" i="11"/>
  <c r="G26" i="11"/>
  <c r="F26" i="11"/>
  <c r="E26" i="11"/>
  <c r="D26" i="11"/>
  <c r="O25" i="11"/>
  <c r="N25" i="11"/>
  <c r="M25" i="11"/>
  <c r="L25" i="11"/>
  <c r="K25" i="11"/>
  <c r="J25" i="11"/>
  <c r="G25" i="11"/>
  <c r="F25" i="11"/>
  <c r="E25" i="11"/>
  <c r="D25" i="11"/>
  <c r="O24" i="11"/>
  <c r="N24" i="11"/>
  <c r="M24" i="11"/>
  <c r="L24" i="11"/>
  <c r="K24" i="11"/>
  <c r="J24" i="11"/>
  <c r="G24" i="11"/>
  <c r="F24" i="11"/>
  <c r="E24" i="11"/>
  <c r="D24" i="11"/>
  <c r="O23" i="11"/>
  <c r="N23" i="11"/>
  <c r="M23" i="11"/>
  <c r="L23" i="11"/>
  <c r="K23" i="11"/>
  <c r="J23" i="11"/>
  <c r="G23" i="11"/>
  <c r="F23" i="11"/>
  <c r="E23" i="11"/>
  <c r="D23" i="11"/>
  <c r="O22" i="11"/>
  <c r="N22" i="11"/>
  <c r="M22" i="11"/>
  <c r="L22" i="11"/>
  <c r="K22" i="11"/>
  <c r="J22" i="11"/>
  <c r="G22" i="11"/>
  <c r="F22" i="11"/>
  <c r="E22" i="1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O9" i="11"/>
  <c r="N9" i="11"/>
  <c r="M9" i="11"/>
  <c r="L9" i="11"/>
  <c r="K9" i="11"/>
  <c r="J9" i="11"/>
  <c r="I9" i="11"/>
  <c r="H9" i="11"/>
  <c r="G9" i="11"/>
  <c r="F9" i="11"/>
  <c r="E9" i="11"/>
  <c r="D9" i="1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G37" i="10"/>
  <c r="F37" i="10"/>
  <c r="E37" i="10"/>
  <c r="D37" i="10"/>
  <c r="O36" i="10"/>
  <c r="N36" i="10"/>
  <c r="M36" i="10"/>
  <c r="L36" i="10"/>
  <c r="K36" i="10"/>
  <c r="J36" i="10"/>
  <c r="I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G33" i="10"/>
  <c r="F33" i="10"/>
  <c r="E33" i="10"/>
  <c r="D33" i="10"/>
  <c r="O32" i="10"/>
  <c r="N32" i="10"/>
  <c r="M32" i="10"/>
  <c r="L32" i="10"/>
  <c r="K32" i="10"/>
  <c r="J32" i="10"/>
  <c r="I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G26" i="10"/>
  <c r="F26" i="10"/>
  <c r="E26" i="10"/>
  <c r="D26" i="10"/>
  <c r="O25" i="10"/>
  <c r="N25" i="10"/>
  <c r="M25" i="10"/>
  <c r="L25" i="10"/>
  <c r="K25" i="10"/>
  <c r="J25" i="10"/>
  <c r="I25" i="10"/>
  <c r="G25" i="10"/>
  <c r="F25" i="10"/>
  <c r="E25" i="10"/>
  <c r="D25" i="10"/>
  <c r="O24" i="10"/>
  <c r="N24" i="10"/>
  <c r="M24" i="10"/>
  <c r="L24" i="10"/>
  <c r="K24" i="10"/>
  <c r="J24" i="10"/>
  <c r="I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O9" i="10"/>
  <c r="N9" i="10"/>
  <c r="M9" i="10"/>
  <c r="L9" i="10"/>
  <c r="K9" i="10"/>
  <c r="J9" i="10"/>
  <c r="J8" i="10" s="1"/>
  <c r="J13" i="10" s="1"/>
  <c r="J19" i="10" s="1"/>
  <c r="J134" i="10" s="1"/>
  <c r="I9" i="10"/>
  <c r="H9" i="10"/>
  <c r="G9" i="10"/>
  <c r="F9" i="10"/>
  <c r="E9" i="10"/>
  <c r="D9" i="10"/>
  <c r="O131" i="9"/>
  <c r="N131" i="9"/>
  <c r="M131" i="9"/>
  <c r="L131" i="9"/>
  <c r="K131" i="9"/>
  <c r="J131" i="9"/>
  <c r="H131" i="9"/>
  <c r="G131" i="9"/>
  <c r="F131" i="9"/>
  <c r="E131" i="9"/>
  <c r="D131" i="9"/>
  <c r="O130" i="9"/>
  <c r="N130" i="9"/>
  <c r="M130" i="9"/>
  <c r="L130" i="9"/>
  <c r="K130" i="9"/>
  <c r="J130" i="9"/>
  <c r="H130" i="9"/>
  <c r="G130" i="9"/>
  <c r="F130" i="9"/>
  <c r="E130" i="9"/>
  <c r="D130" i="9"/>
  <c r="O129" i="9"/>
  <c r="N129" i="9"/>
  <c r="M129" i="9"/>
  <c r="L129" i="9"/>
  <c r="K129" i="9"/>
  <c r="J129" i="9"/>
  <c r="H129" i="9"/>
  <c r="G129" i="9"/>
  <c r="F129" i="9"/>
  <c r="E129" i="9"/>
  <c r="D129" i="9"/>
  <c r="O128" i="9"/>
  <c r="N128" i="9"/>
  <c r="M128" i="9"/>
  <c r="L128" i="9"/>
  <c r="K128" i="9"/>
  <c r="J128" i="9"/>
  <c r="H128" i="9"/>
  <c r="G128" i="9"/>
  <c r="F128" i="9"/>
  <c r="E128" i="9"/>
  <c r="D128" i="9"/>
  <c r="O127" i="9"/>
  <c r="N127" i="9"/>
  <c r="M127" i="9"/>
  <c r="L127" i="9"/>
  <c r="K127" i="9"/>
  <c r="J127" i="9"/>
  <c r="H127" i="9"/>
  <c r="G127" i="9"/>
  <c r="F127" i="9"/>
  <c r="E127" i="9"/>
  <c r="D127" i="9"/>
  <c r="O126" i="9"/>
  <c r="N126" i="9"/>
  <c r="M126" i="9"/>
  <c r="L126" i="9"/>
  <c r="K126" i="9"/>
  <c r="J126" i="9"/>
  <c r="H126" i="9"/>
  <c r="G126" i="9"/>
  <c r="F126" i="9"/>
  <c r="E126" i="9"/>
  <c r="D126" i="9"/>
  <c r="O125" i="9"/>
  <c r="N125" i="9"/>
  <c r="M125" i="9"/>
  <c r="L125" i="9"/>
  <c r="K125" i="9"/>
  <c r="J125" i="9"/>
  <c r="H125" i="9"/>
  <c r="G125" i="9"/>
  <c r="F125" i="9"/>
  <c r="E125" i="9"/>
  <c r="D125" i="9"/>
  <c r="O124" i="9"/>
  <c r="N124" i="9"/>
  <c r="M124" i="9"/>
  <c r="L124" i="9"/>
  <c r="K124" i="9"/>
  <c r="J124" i="9"/>
  <c r="H124" i="9"/>
  <c r="G124" i="9"/>
  <c r="F124" i="9"/>
  <c r="E124" i="9"/>
  <c r="D124" i="9"/>
  <c r="O123" i="9"/>
  <c r="N123" i="9"/>
  <c r="M123" i="9"/>
  <c r="L123" i="9"/>
  <c r="K123" i="9"/>
  <c r="J123" i="9"/>
  <c r="H123" i="9"/>
  <c r="G123" i="9"/>
  <c r="F123" i="9"/>
  <c r="E123" i="9"/>
  <c r="D123" i="9"/>
  <c r="O122" i="9"/>
  <c r="N122" i="9"/>
  <c r="M122" i="9"/>
  <c r="L122" i="9"/>
  <c r="K122" i="9"/>
  <c r="J122" i="9"/>
  <c r="H122" i="9"/>
  <c r="G122" i="9"/>
  <c r="F122" i="9"/>
  <c r="E122" i="9"/>
  <c r="D122" i="9"/>
  <c r="O121" i="9"/>
  <c r="N121" i="9"/>
  <c r="M121" i="9"/>
  <c r="L121" i="9"/>
  <c r="K121" i="9"/>
  <c r="J121" i="9"/>
  <c r="H121" i="9"/>
  <c r="G121" i="9"/>
  <c r="F121" i="9"/>
  <c r="E121" i="9"/>
  <c r="D121" i="9"/>
  <c r="O120" i="9"/>
  <c r="N120" i="9"/>
  <c r="M120" i="9"/>
  <c r="L120" i="9"/>
  <c r="K120" i="9"/>
  <c r="J120" i="9"/>
  <c r="H120" i="9"/>
  <c r="G120" i="9"/>
  <c r="F120" i="9"/>
  <c r="E120" i="9"/>
  <c r="D120" i="9"/>
  <c r="O119" i="9"/>
  <c r="N119" i="9"/>
  <c r="M119" i="9"/>
  <c r="L119" i="9"/>
  <c r="K119" i="9"/>
  <c r="J119" i="9"/>
  <c r="H119" i="9"/>
  <c r="G119" i="9"/>
  <c r="F119" i="9"/>
  <c r="E119" i="9"/>
  <c r="D119" i="9"/>
  <c r="O118" i="9"/>
  <c r="N118" i="9"/>
  <c r="M118" i="9"/>
  <c r="L118" i="9"/>
  <c r="K118" i="9"/>
  <c r="J118" i="9"/>
  <c r="H118" i="9"/>
  <c r="G118" i="9"/>
  <c r="F118" i="9"/>
  <c r="E118" i="9"/>
  <c r="D118" i="9"/>
  <c r="O117" i="9"/>
  <c r="N117" i="9"/>
  <c r="M117" i="9"/>
  <c r="L117" i="9"/>
  <c r="K117" i="9"/>
  <c r="J117" i="9"/>
  <c r="H117" i="9"/>
  <c r="G117" i="9"/>
  <c r="F117" i="9"/>
  <c r="E117" i="9"/>
  <c r="D117" i="9"/>
  <c r="O116" i="9"/>
  <c r="N116" i="9"/>
  <c r="M116" i="9"/>
  <c r="L116" i="9"/>
  <c r="K116" i="9"/>
  <c r="J116" i="9"/>
  <c r="H116" i="9"/>
  <c r="G116" i="9"/>
  <c r="F116" i="9"/>
  <c r="E116" i="9"/>
  <c r="D116" i="9"/>
  <c r="O115" i="9"/>
  <c r="N115" i="9"/>
  <c r="M115" i="9"/>
  <c r="L115" i="9"/>
  <c r="K115" i="9"/>
  <c r="J115" i="9"/>
  <c r="H115" i="9"/>
  <c r="G115" i="9"/>
  <c r="F115" i="9"/>
  <c r="E115" i="9"/>
  <c r="D115" i="9"/>
  <c r="O114" i="9"/>
  <c r="N114" i="9"/>
  <c r="M114" i="9"/>
  <c r="L114" i="9"/>
  <c r="K114" i="9"/>
  <c r="J114" i="9"/>
  <c r="H114" i="9"/>
  <c r="G114" i="9"/>
  <c r="F114" i="9"/>
  <c r="E114" i="9"/>
  <c r="D114" i="9"/>
  <c r="O113" i="9"/>
  <c r="N113" i="9"/>
  <c r="M113" i="9"/>
  <c r="L113" i="9"/>
  <c r="K113" i="9"/>
  <c r="J113" i="9"/>
  <c r="H113" i="9"/>
  <c r="G113" i="9"/>
  <c r="F113" i="9"/>
  <c r="E113" i="9"/>
  <c r="D113" i="9"/>
  <c r="O112" i="9"/>
  <c r="N112" i="9"/>
  <c r="M112" i="9"/>
  <c r="L112" i="9"/>
  <c r="K112" i="9"/>
  <c r="J112" i="9"/>
  <c r="H112" i="9"/>
  <c r="G112" i="9"/>
  <c r="F112" i="9"/>
  <c r="E112" i="9"/>
  <c r="D112" i="9"/>
  <c r="O111" i="9"/>
  <c r="N111" i="9"/>
  <c r="M111" i="9"/>
  <c r="L111" i="9"/>
  <c r="K111" i="9"/>
  <c r="J111" i="9"/>
  <c r="H111" i="9"/>
  <c r="G111" i="9"/>
  <c r="F111" i="9"/>
  <c r="E111" i="9"/>
  <c r="D111" i="9"/>
  <c r="O110" i="9"/>
  <c r="N110" i="9"/>
  <c r="M110" i="9"/>
  <c r="L110" i="9"/>
  <c r="K110" i="9"/>
  <c r="J110" i="9"/>
  <c r="H110" i="9"/>
  <c r="G110" i="9"/>
  <c r="F110" i="9"/>
  <c r="E110" i="9"/>
  <c r="D110" i="9"/>
  <c r="O109" i="9"/>
  <c r="N109" i="9"/>
  <c r="M109" i="9"/>
  <c r="L109" i="9"/>
  <c r="K109" i="9"/>
  <c r="J109" i="9"/>
  <c r="H109" i="9"/>
  <c r="G109" i="9"/>
  <c r="F109" i="9"/>
  <c r="E109" i="9"/>
  <c r="D109" i="9"/>
  <c r="O108" i="9"/>
  <c r="N108" i="9"/>
  <c r="M108" i="9"/>
  <c r="L108" i="9"/>
  <c r="K108" i="9"/>
  <c r="J108" i="9"/>
  <c r="H108" i="9"/>
  <c r="G108" i="9"/>
  <c r="F108" i="9"/>
  <c r="E108" i="9"/>
  <c r="D108" i="9"/>
  <c r="O107" i="9"/>
  <c r="N107" i="9"/>
  <c r="M107" i="9"/>
  <c r="L107" i="9"/>
  <c r="K107" i="9"/>
  <c r="J107" i="9"/>
  <c r="H107" i="9"/>
  <c r="G107" i="9"/>
  <c r="F107" i="9"/>
  <c r="E107" i="9"/>
  <c r="D107" i="9"/>
  <c r="O106" i="9"/>
  <c r="N106" i="9"/>
  <c r="M106" i="9"/>
  <c r="L106" i="9"/>
  <c r="K106" i="9"/>
  <c r="J106" i="9"/>
  <c r="H106" i="9"/>
  <c r="G106" i="9"/>
  <c r="F106" i="9"/>
  <c r="E106" i="9"/>
  <c r="D106" i="9"/>
  <c r="O105" i="9"/>
  <c r="N105" i="9"/>
  <c r="M105" i="9"/>
  <c r="L105" i="9"/>
  <c r="K105" i="9"/>
  <c r="J105" i="9"/>
  <c r="H105" i="9"/>
  <c r="G105" i="9"/>
  <c r="F105" i="9"/>
  <c r="E105" i="9"/>
  <c r="D105" i="9"/>
  <c r="O104" i="9"/>
  <c r="N104" i="9"/>
  <c r="M104" i="9"/>
  <c r="L104" i="9"/>
  <c r="K104" i="9"/>
  <c r="J104" i="9"/>
  <c r="H104" i="9"/>
  <c r="G104" i="9"/>
  <c r="F104" i="9"/>
  <c r="E104" i="9"/>
  <c r="D104" i="9"/>
  <c r="O103" i="9"/>
  <c r="N103" i="9"/>
  <c r="M103" i="9"/>
  <c r="L103" i="9"/>
  <c r="K103" i="9"/>
  <c r="J103" i="9"/>
  <c r="H103" i="9"/>
  <c r="G103" i="9"/>
  <c r="F103" i="9"/>
  <c r="E103" i="9"/>
  <c r="D103" i="9"/>
  <c r="O102" i="9"/>
  <c r="N102" i="9"/>
  <c r="M102" i="9"/>
  <c r="L102" i="9"/>
  <c r="K102" i="9"/>
  <c r="J102" i="9"/>
  <c r="H102" i="9"/>
  <c r="G102" i="9"/>
  <c r="F102" i="9"/>
  <c r="E102" i="9"/>
  <c r="D102" i="9"/>
  <c r="O101" i="9"/>
  <c r="N101" i="9"/>
  <c r="M101" i="9"/>
  <c r="L101" i="9"/>
  <c r="K101" i="9"/>
  <c r="J101" i="9"/>
  <c r="H101" i="9"/>
  <c r="G101" i="9"/>
  <c r="F101" i="9"/>
  <c r="E101" i="9"/>
  <c r="D101" i="9"/>
  <c r="O100" i="9"/>
  <c r="N100" i="9"/>
  <c r="M100" i="9"/>
  <c r="L100" i="9"/>
  <c r="K100" i="9"/>
  <c r="J100" i="9"/>
  <c r="H100" i="9"/>
  <c r="G100" i="9"/>
  <c r="F100" i="9"/>
  <c r="E100" i="9"/>
  <c r="D100" i="9"/>
  <c r="O99" i="9"/>
  <c r="N99" i="9"/>
  <c r="M99" i="9"/>
  <c r="L99" i="9"/>
  <c r="K99" i="9"/>
  <c r="J99" i="9"/>
  <c r="H99" i="9"/>
  <c r="G99" i="9"/>
  <c r="F99" i="9"/>
  <c r="E99" i="9"/>
  <c r="D99" i="9"/>
  <c r="O98" i="9"/>
  <c r="N98" i="9"/>
  <c r="M98" i="9"/>
  <c r="L98" i="9"/>
  <c r="K98" i="9"/>
  <c r="J98" i="9"/>
  <c r="H98" i="9"/>
  <c r="G98" i="9"/>
  <c r="F98" i="9"/>
  <c r="E98" i="9"/>
  <c r="D98" i="9"/>
  <c r="O97" i="9"/>
  <c r="N97" i="9"/>
  <c r="M97" i="9"/>
  <c r="L97" i="9"/>
  <c r="K97" i="9"/>
  <c r="J97" i="9"/>
  <c r="H97" i="9"/>
  <c r="G97" i="9"/>
  <c r="F97" i="9"/>
  <c r="E97" i="9"/>
  <c r="D97" i="9"/>
  <c r="O96" i="9"/>
  <c r="N96" i="9"/>
  <c r="M96" i="9"/>
  <c r="L96" i="9"/>
  <c r="K96" i="9"/>
  <c r="J96" i="9"/>
  <c r="H96" i="9"/>
  <c r="G96" i="9"/>
  <c r="F96" i="9"/>
  <c r="E96" i="9"/>
  <c r="D96" i="9"/>
  <c r="O95" i="9"/>
  <c r="N95" i="9"/>
  <c r="M95" i="9"/>
  <c r="L95" i="9"/>
  <c r="K95" i="9"/>
  <c r="J95" i="9"/>
  <c r="H95" i="9"/>
  <c r="G95" i="9"/>
  <c r="F95" i="9"/>
  <c r="E95" i="9"/>
  <c r="D95" i="9"/>
  <c r="O94" i="9"/>
  <c r="N94" i="9"/>
  <c r="M94" i="9"/>
  <c r="L94" i="9"/>
  <c r="K94" i="9"/>
  <c r="J94" i="9"/>
  <c r="H94" i="9"/>
  <c r="G94" i="9"/>
  <c r="F94" i="9"/>
  <c r="E94" i="9"/>
  <c r="D94" i="9"/>
  <c r="O93" i="9"/>
  <c r="N93" i="9"/>
  <c r="M93" i="9"/>
  <c r="L93" i="9"/>
  <c r="K93" i="9"/>
  <c r="J93" i="9"/>
  <c r="H93" i="9"/>
  <c r="G93" i="9"/>
  <c r="F93" i="9"/>
  <c r="E93" i="9"/>
  <c r="D93" i="9"/>
  <c r="O92" i="9"/>
  <c r="N92" i="9"/>
  <c r="M92" i="9"/>
  <c r="L92" i="9"/>
  <c r="K92" i="9"/>
  <c r="J92" i="9"/>
  <c r="H92" i="9"/>
  <c r="G92" i="9"/>
  <c r="F92" i="9"/>
  <c r="E92" i="9"/>
  <c r="D92" i="9"/>
  <c r="O91" i="9"/>
  <c r="N91" i="9"/>
  <c r="M91" i="9"/>
  <c r="L91" i="9"/>
  <c r="K91" i="9"/>
  <c r="J91" i="9"/>
  <c r="H91" i="9"/>
  <c r="G91" i="9"/>
  <c r="F91" i="9"/>
  <c r="E91" i="9"/>
  <c r="D91" i="9"/>
  <c r="O90" i="9"/>
  <c r="N90" i="9"/>
  <c r="M90" i="9"/>
  <c r="L90" i="9"/>
  <c r="K90" i="9"/>
  <c r="J90" i="9"/>
  <c r="H90" i="9"/>
  <c r="G90" i="9"/>
  <c r="F90" i="9"/>
  <c r="E90" i="9"/>
  <c r="D90" i="9"/>
  <c r="O89" i="9"/>
  <c r="N89" i="9"/>
  <c r="M89" i="9"/>
  <c r="L89" i="9"/>
  <c r="K89" i="9"/>
  <c r="J89" i="9"/>
  <c r="H89" i="9"/>
  <c r="G89" i="9"/>
  <c r="F89" i="9"/>
  <c r="E89" i="9"/>
  <c r="D89" i="9"/>
  <c r="O88" i="9"/>
  <c r="N88" i="9"/>
  <c r="M88" i="9"/>
  <c r="L88" i="9"/>
  <c r="K88" i="9"/>
  <c r="J88" i="9"/>
  <c r="H88" i="9"/>
  <c r="G88" i="9"/>
  <c r="F88" i="9"/>
  <c r="E88" i="9"/>
  <c r="D88" i="9"/>
  <c r="O87" i="9"/>
  <c r="N87" i="9"/>
  <c r="M87" i="9"/>
  <c r="L87" i="9"/>
  <c r="K87" i="9"/>
  <c r="J87" i="9"/>
  <c r="H87" i="9"/>
  <c r="G87" i="9"/>
  <c r="F87" i="9"/>
  <c r="E87" i="9"/>
  <c r="D87" i="9"/>
  <c r="O86" i="9"/>
  <c r="N86" i="9"/>
  <c r="M86" i="9"/>
  <c r="L86" i="9"/>
  <c r="K86" i="9"/>
  <c r="J86" i="9"/>
  <c r="H86" i="9"/>
  <c r="G86" i="9"/>
  <c r="F86" i="9"/>
  <c r="E86" i="9"/>
  <c r="D86" i="9"/>
  <c r="O85" i="9"/>
  <c r="N85" i="9"/>
  <c r="M85" i="9"/>
  <c r="L85" i="9"/>
  <c r="K85" i="9"/>
  <c r="J85" i="9"/>
  <c r="H85" i="9"/>
  <c r="G85" i="9"/>
  <c r="F85" i="9"/>
  <c r="E85" i="9"/>
  <c r="D85" i="9"/>
  <c r="O84" i="9"/>
  <c r="N84" i="9"/>
  <c r="M84" i="9"/>
  <c r="L84" i="9"/>
  <c r="K84" i="9"/>
  <c r="J84" i="9"/>
  <c r="H84" i="9"/>
  <c r="G84" i="9"/>
  <c r="F84" i="9"/>
  <c r="E84" i="9"/>
  <c r="D84" i="9"/>
  <c r="O83" i="9"/>
  <c r="N83" i="9"/>
  <c r="M83" i="9"/>
  <c r="L83" i="9"/>
  <c r="K83" i="9"/>
  <c r="J83" i="9"/>
  <c r="H83" i="9"/>
  <c r="G83" i="9"/>
  <c r="F83" i="9"/>
  <c r="E83" i="9"/>
  <c r="D83" i="9"/>
  <c r="O82" i="9"/>
  <c r="N82" i="9"/>
  <c r="M82" i="9"/>
  <c r="L82" i="9"/>
  <c r="K82" i="9"/>
  <c r="J82" i="9"/>
  <c r="H82" i="9"/>
  <c r="G82" i="9"/>
  <c r="F82" i="9"/>
  <c r="E82" i="9"/>
  <c r="D82" i="9"/>
  <c r="O81" i="9"/>
  <c r="N81" i="9"/>
  <c r="M81" i="9"/>
  <c r="L81" i="9"/>
  <c r="K81" i="9"/>
  <c r="J81" i="9"/>
  <c r="H81" i="9"/>
  <c r="G81" i="9"/>
  <c r="F81" i="9"/>
  <c r="E81" i="9"/>
  <c r="D81" i="9"/>
  <c r="O80" i="9"/>
  <c r="N80" i="9"/>
  <c r="M80" i="9"/>
  <c r="L80" i="9"/>
  <c r="K80" i="9"/>
  <c r="J80" i="9"/>
  <c r="H80" i="9"/>
  <c r="G80" i="9"/>
  <c r="F80" i="9"/>
  <c r="E80" i="9"/>
  <c r="D80" i="9"/>
  <c r="O79" i="9"/>
  <c r="N79" i="9"/>
  <c r="M79" i="9"/>
  <c r="L79" i="9"/>
  <c r="K79" i="9"/>
  <c r="J79" i="9"/>
  <c r="H79" i="9"/>
  <c r="G79" i="9"/>
  <c r="F79" i="9"/>
  <c r="E79" i="9"/>
  <c r="D79" i="9"/>
  <c r="O78" i="9"/>
  <c r="N78" i="9"/>
  <c r="M78" i="9"/>
  <c r="L78" i="9"/>
  <c r="K78" i="9"/>
  <c r="J78" i="9"/>
  <c r="H78" i="9"/>
  <c r="G78" i="9"/>
  <c r="F78" i="9"/>
  <c r="E78" i="9"/>
  <c r="D78" i="9"/>
  <c r="O77" i="9"/>
  <c r="N77" i="9"/>
  <c r="M77" i="9"/>
  <c r="L77" i="9"/>
  <c r="K77" i="9"/>
  <c r="J77" i="9"/>
  <c r="H77" i="9"/>
  <c r="G77" i="9"/>
  <c r="F77" i="9"/>
  <c r="E77" i="9"/>
  <c r="D77" i="9"/>
  <c r="O76" i="9"/>
  <c r="N76" i="9"/>
  <c r="M76" i="9"/>
  <c r="L76" i="9"/>
  <c r="K76" i="9"/>
  <c r="J76" i="9"/>
  <c r="H76" i="9"/>
  <c r="G76" i="9"/>
  <c r="F76" i="9"/>
  <c r="E76" i="9"/>
  <c r="D76" i="9"/>
  <c r="O75" i="9"/>
  <c r="N75" i="9"/>
  <c r="M75" i="9"/>
  <c r="L75" i="9"/>
  <c r="K75" i="9"/>
  <c r="J75" i="9"/>
  <c r="H75" i="9"/>
  <c r="G75" i="9"/>
  <c r="F75" i="9"/>
  <c r="E75" i="9"/>
  <c r="D75" i="9"/>
  <c r="O74" i="9"/>
  <c r="N74" i="9"/>
  <c r="M74" i="9"/>
  <c r="L74" i="9"/>
  <c r="K74" i="9"/>
  <c r="J74" i="9"/>
  <c r="H74" i="9"/>
  <c r="G74" i="9"/>
  <c r="F74" i="9"/>
  <c r="E74" i="9"/>
  <c r="D74" i="9"/>
  <c r="O73" i="9"/>
  <c r="N73" i="9"/>
  <c r="M73" i="9"/>
  <c r="L73" i="9"/>
  <c r="K73" i="9"/>
  <c r="J73" i="9"/>
  <c r="H73" i="9"/>
  <c r="G73" i="9"/>
  <c r="F73" i="9"/>
  <c r="E73" i="9"/>
  <c r="D73" i="9"/>
  <c r="O72" i="9"/>
  <c r="N72" i="9"/>
  <c r="M72" i="9"/>
  <c r="L72" i="9"/>
  <c r="K72" i="9"/>
  <c r="J72" i="9"/>
  <c r="H72" i="9"/>
  <c r="G72" i="9"/>
  <c r="F72" i="9"/>
  <c r="E72" i="9"/>
  <c r="D72" i="9"/>
  <c r="O71" i="9"/>
  <c r="N71" i="9"/>
  <c r="M71" i="9"/>
  <c r="L71" i="9"/>
  <c r="K71" i="9"/>
  <c r="J71" i="9"/>
  <c r="H71" i="9"/>
  <c r="G71" i="9"/>
  <c r="F71" i="9"/>
  <c r="E71" i="9"/>
  <c r="D71" i="9"/>
  <c r="O70" i="9"/>
  <c r="N70" i="9"/>
  <c r="M70" i="9"/>
  <c r="L70" i="9"/>
  <c r="K70" i="9"/>
  <c r="J70" i="9"/>
  <c r="H70" i="9"/>
  <c r="G70" i="9"/>
  <c r="F70" i="9"/>
  <c r="E70" i="9"/>
  <c r="D70" i="9"/>
  <c r="O69" i="9"/>
  <c r="N69" i="9"/>
  <c r="M69" i="9"/>
  <c r="L69" i="9"/>
  <c r="K69" i="9"/>
  <c r="J69" i="9"/>
  <c r="H69" i="9"/>
  <c r="G69" i="9"/>
  <c r="F69" i="9"/>
  <c r="E69" i="9"/>
  <c r="D69" i="9"/>
  <c r="O68" i="9"/>
  <c r="N68" i="9"/>
  <c r="M68" i="9"/>
  <c r="L68" i="9"/>
  <c r="K68" i="9"/>
  <c r="J68" i="9"/>
  <c r="H68" i="9"/>
  <c r="G68" i="9"/>
  <c r="F68" i="9"/>
  <c r="E68" i="9"/>
  <c r="D68" i="9"/>
  <c r="O67" i="9"/>
  <c r="N67" i="9"/>
  <c r="M67" i="9"/>
  <c r="L67" i="9"/>
  <c r="K67" i="9"/>
  <c r="J67" i="9"/>
  <c r="H67" i="9"/>
  <c r="G67" i="9"/>
  <c r="F67" i="9"/>
  <c r="E67" i="9"/>
  <c r="D67" i="9"/>
  <c r="O66" i="9"/>
  <c r="N66" i="9"/>
  <c r="M66" i="9"/>
  <c r="L66" i="9"/>
  <c r="K66" i="9"/>
  <c r="J66" i="9"/>
  <c r="H66" i="9"/>
  <c r="G66" i="9"/>
  <c r="F66" i="9"/>
  <c r="E66" i="9"/>
  <c r="D66" i="9"/>
  <c r="O65" i="9"/>
  <c r="N65" i="9"/>
  <c r="M65" i="9"/>
  <c r="L65" i="9"/>
  <c r="K65" i="9"/>
  <c r="J65" i="9"/>
  <c r="H65" i="9"/>
  <c r="G65" i="9"/>
  <c r="F65" i="9"/>
  <c r="E65" i="9"/>
  <c r="D65" i="9"/>
  <c r="O64" i="9"/>
  <c r="N64" i="9"/>
  <c r="M64" i="9"/>
  <c r="L64" i="9"/>
  <c r="K64" i="9"/>
  <c r="J64" i="9"/>
  <c r="H64" i="9"/>
  <c r="G64" i="9"/>
  <c r="F64" i="9"/>
  <c r="E64" i="9"/>
  <c r="D64" i="9"/>
  <c r="O63" i="9"/>
  <c r="N63" i="9"/>
  <c r="M63" i="9"/>
  <c r="L63" i="9"/>
  <c r="K63" i="9"/>
  <c r="J63" i="9"/>
  <c r="H63" i="9"/>
  <c r="G63" i="9"/>
  <c r="F63" i="9"/>
  <c r="E63" i="9"/>
  <c r="D63" i="9"/>
  <c r="O62" i="9"/>
  <c r="N62" i="9"/>
  <c r="M62" i="9"/>
  <c r="L62" i="9"/>
  <c r="K62" i="9"/>
  <c r="J62" i="9"/>
  <c r="H62" i="9"/>
  <c r="G62" i="9"/>
  <c r="F62" i="9"/>
  <c r="E62" i="9"/>
  <c r="D62" i="9"/>
  <c r="O61" i="9"/>
  <c r="N61" i="9"/>
  <c r="M61" i="9"/>
  <c r="L61" i="9"/>
  <c r="K61" i="9"/>
  <c r="J61" i="9"/>
  <c r="H61" i="9"/>
  <c r="G61" i="9"/>
  <c r="F61" i="9"/>
  <c r="E61" i="9"/>
  <c r="D61" i="9"/>
  <c r="O60" i="9"/>
  <c r="N60" i="9"/>
  <c r="M60" i="9"/>
  <c r="L60" i="9"/>
  <c r="K60" i="9"/>
  <c r="J60" i="9"/>
  <c r="H60" i="9"/>
  <c r="G60" i="9"/>
  <c r="F60" i="9"/>
  <c r="E60" i="9"/>
  <c r="D60" i="9"/>
  <c r="O59" i="9"/>
  <c r="N59" i="9"/>
  <c r="M59" i="9"/>
  <c r="L59" i="9"/>
  <c r="K59" i="9"/>
  <c r="J59" i="9"/>
  <c r="H59" i="9"/>
  <c r="G59" i="9"/>
  <c r="F59" i="9"/>
  <c r="E59" i="9"/>
  <c r="D59" i="9"/>
  <c r="O58" i="9"/>
  <c r="N58" i="9"/>
  <c r="M58" i="9"/>
  <c r="L58" i="9"/>
  <c r="K58" i="9"/>
  <c r="J58" i="9"/>
  <c r="H58" i="9"/>
  <c r="G58" i="9"/>
  <c r="F58" i="9"/>
  <c r="E58" i="9"/>
  <c r="D58" i="9"/>
  <c r="O57" i="9"/>
  <c r="N57" i="9"/>
  <c r="M57" i="9"/>
  <c r="L57" i="9"/>
  <c r="K57" i="9"/>
  <c r="J57" i="9"/>
  <c r="H57" i="9"/>
  <c r="G57" i="9"/>
  <c r="F57" i="9"/>
  <c r="E57" i="9"/>
  <c r="D57" i="9"/>
  <c r="O56" i="9"/>
  <c r="N56" i="9"/>
  <c r="M56" i="9"/>
  <c r="L56" i="9"/>
  <c r="K56" i="9"/>
  <c r="J56" i="9"/>
  <c r="H56" i="9"/>
  <c r="G56" i="9"/>
  <c r="F56" i="9"/>
  <c r="E56" i="9"/>
  <c r="D56" i="9"/>
  <c r="O55" i="9"/>
  <c r="N55" i="9"/>
  <c r="M55" i="9"/>
  <c r="L55" i="9"/>
  <c r="K55" i="9"/>
  <c r="J55" i="9"/>
  <c r="H55" i="9"/>
  <c r="G55" i="9"/>
  <c r="F55" i="9"/>
  <c r="E55" i="9"/>
  <c r="D55" i="9"/>
  <c r="O54" i="9"/>
  <c r="N54" i="9"/>
  <c r="M54" i="9"/>
  <c r="L54" i="9"/>
  <c r="K54" i="9"/>
  <c r="J54" i="9"/>
  <c r="H54" i="9"/>
  <c r="G54" i="9"/>
  <c r="F54" i="9"/>
  <c r="E54" i="9"/>
  <c r="D54" i="9"/>
  <c r="O53" i="9"/>
  <c r="N53" i="9"/>
  <c r="M53" i="9"/>
  <c r="L53" i="9"/>
  <c r="K53" i="9"/>
  <c r="J53" i="9"/>
  <c r="H53" i="9"/>
  <c r="G53" i="9"/>
  <c r="F53" i="9"/>
  <c r="E53" i="9"/>
  <c r="D53" i="9"/>
  <c r="O52" i="9"/>
  <c r="N52" i="9"/>
  <c r="M52" i="9"/>
  <c r="L52" i="9"/>
  <c r="K52" i="9"/>
  <c r="J52" i="9"/>
  <c r="H52" i="9"/>
  <c r="G52" i="9"/>
  <c r="F52" i="9"/>
  <c r="E52" i="9"/>
  <c r="D52" i="9"/>
  <c r="O51" i="9"/>
  <c r="N51" i="9"/>
  <c r="M51" i="9"/>
  <c r="L51" i="9"/>
  <c r="K51" i="9"/>
  <c r="J51" i="9"/>
  <c r="H51" i="9"/>
  <c r="G51" i="9"/>
  <c r="F51" i="9"/>
  <c r="E51" i="9"/>
  <c r="D51" i="9"/>
  <c r="O50" i="9"/>
  <c r="N50" i="9"/>
  <c r="M50" i="9"/>
  <c r="L50" i="9"/>
  <c r="K50" i="9"/>
  <c r="J50" i="9"/>
  <c r="H50" i="9"/>
  <c r="G50" i="9"/>
  <c r="F50" i="9"/>
  <c r="E50" i="9"/>
  <c r="D50" i="9"/>
  <c r="O49" i="9"/>
  <c r="N49" i="9"/>
  <c r="M49" i="9"/>
  <c r="L49" i="9"/>
  <c r="K49" i="9"/>
  <c r="J49" i="9"/>
  <c r="H49" i="9"/>
  <c r="G49" i="9"/>
  <c r="F49" i="9"/>
  <c r="E49" i="9"/>
  <c r="D49" i="9"/>
  <c r="O48" i="9"/>
  <c r="N48" i="9"/>
  <c r="M48" i="9"/>
  <c r="L48" i="9"/>
  <c r="K48" i="9"/>
  <c r="J48" i="9"/>
  <c r="H48" i="9"/>
  <c r="G48" i="9"/>
  <c r="F48" i="9"/>
  <c r="E48" i="9"/>
  <c r="D48" i="9"/>
  <c r="O47" i="9"/>
  <c r="N47" i="9"/>
  <c r="M47" i="9"/>
  <c r="L47" i="9"/>
  <c r="K47" i="9"/>
  <c r="J47" i="9"/>
  <c r="H47" i="9"/>
  <c r="G47" i="9"/>
  <c r="F47" i="9"/>
  <c r="E47" i="9"/>
  <c r="D47" i="9"/>
  <c r="O46" i="9"/>
  <c r="N46" i="9"/>
  <c r="M46" i="9"/>
  <c r="L46" i="9"/>
  <c r="K46" i="9"/>
  <c r="J46" i="9"/>
  <c r="H46" i="9"/>
  <c r="G46" i="9"/>
  <c r="F46" i="9"/>
  <c r="E46" i="9"/>
  <c r="D46" i="9"/>
  <c r="O45" i="9"/>
  <c r="N45" i="9"/>
  <c r="M45" i="9"/>
  <c r="L45" i="9"/>
  <c r="K45" i="9"/>
  <c r="J45" i="9"/>
  <c r="H45" i="9"/>
  <c r="G45" i="9"/>
  <c r="F45" i="9"/>
  <c r="E45" i="9"/>
  <c r="D45" i="9"/>
  <c r="O44" i="9"/>
  <c r="N44" i="9"/>
  <c r="M44" i="9"/>
  <c r="L44" i="9"/>
  <c r="K44" i="9"/>
  <c r="J44" i="9"/>
  <c r="H44" i="9"/>
  <c r="G44" i="9"/>
  <c r="F44" i="9"/>
  <c r="E44" i="9"/>
  <c r="D44" i="9"/>
  <c r="O43" i="9"/>
  <c r="N43" i="9"/>
  <c r="M43" i="9"/>
  <c r="L43" i="9"/>
  <c r="K43" i="9"/>
  <c r="J43" i="9"/>
  <c r="H43" i="9"/>
  <c r="G43" i="9"/>
  <c r="F43" i="9"/>
  <c r="E43" i="9"/>
  <c r="D43" i="9"/>
  <c r="O42" i="9"/>
  <c r="N42" i="9"/>
  <c r="M42" i="9"/>
  <c r="L42" i="9"/>
  <c r="K42" i="9"/>
  <c r="J42" i="9"/>
  <c r="H42" i="9"/>
  <c r="G42" i="9"/>
  <c r="F42" i="9"/>
  <c r="E42" i="9"/>
  <c r="D42" i="9"/>
  <c r="O41" i="9"/>
  <c r="N41" i="9"/>
  <c r="M41" i="9"/>
  <c r="L41" i="9"/>
  <c r="K41" i="9"/>
  <c r="J41" i="9"/>
  <c r="H41" i="9"/>
  <c r="G41" i="9"/>
  <c r="F41" i="9"/>
  <c r="E41" i="9"/>
  <c r="D41" i="9"/>
  <c r="O40" i="9"/>
  <c r="N40" i="9"/>
  <c r="M40" i="9"/>
  <c r="L40" i="9"/>
  <c r="K40" i="9"/>
  <c r="J40" i="9"/>
  <c r="G40" i="9"/>
  <c r="F40" i="9"/>
  <c r="E40" i="9"/>
  <c r="D40" i="9"/>
  <c r="O39" i="9"/>
  <c r="N39" i="9"/>
  <c r="M39" i="9"/>
  <c r="L39" i="9"/>
  <c r="K39" i="9"/>
  <c r="J39" i="9"/>
  <c r="H39" i="9"/>
  <c r="G39" i="9"/>
  <c r="F39" i="9"/>
  <c r="E39" i="9"/>
  <c r="D39" i="9"/>
  <c r="O38" i="9"/>
  <c r="N38" i="9"/>
  <c r="M38" i="9"/>
  <c r="L38" i="9"/>
  <c r="K38" i="9"/>
  <c r="J38" i="9"/>
  <c r="H38" i="9"/>
  <c r="G38" i="9"/>
  <c r="F38" i="9"/>
  <c r="E38" i="9"/>
  <c r="D38" i="9"/>
  <c r="O37" i="9"/>
  <c r="N37" i="9"/>
  <c r="M37" i="9"/>
  <c r="L37" i="9"/>
  <c r="K37" i="9"/>
  <c r="J37" i="9"/>
  <c r="H37" i="9"/>
  <c r="G37" i="9"/>
  <c r="F37" i="9"/>
  <c r="E37" i="9"/>
  <c r="D37" i="9"/>
  <c r="O36" i="9"/>
  <c r="N36" i="9"/>
  <c r="M36" i="9"/>
  <c r="L36" i="9"/>
  <c r="K36" i="9"/>
  <c r="J36" i="9"/>
  <c r="G36" i="9"/>
  <c r="F36" i="9"/>
  <c r="E36" i="9"/>
  <c r="D36" i="9"/>
  <c r="O35" i="9"/>
  <c r="N35" i="9"/>
  <c r="M35" i="9"/>
  <c r="L35" i="9"/>
  <c r="K35" i="9"/>
  <c r="J35" i="9"/>
  <c r="G35" i="9"/>
  <c r="F35" i="9"/>
  <c r="E35" i="9"/>
  <c r="D35" i="9"/>
  <c r="O34" i="9"/>
  <c r="N34" i="9"/>
  <c r="M34" i="9"/>
  <c r="L34" i="9"/>
  <c r="K34" i="9"/>
  <c r="J34" i="9"/>
  <c r="H34" i="9"/>
  <c r="G34" i="9"/>
  <c r="F34" i="9"/>
  <c r="E34" i="9"/>
  <c r="D34" i="9"/>
  <c r="O33" i="9"/>
  <c r="N33" i="9"/>
  <c r="M33" i="9"/>
  <c r="L33" i="9"/>
  <c r="K33" i="9"/>
  <c r="J33" i="9"/>
  <c r="G33" i="9"/>
  <c r="F33" i="9"/>
  <c r="E33" i="9"/>
  <c r="D33" i="9"/>
  <c r="O32" i="9"/>
  <c r="N32" i="9"/>
  <c r="M32" i="9"/>
  <c r="L32" i="9"/>
  <c r="K32" i="9"/>
  <c r="J32" i="9"/>
  <c r="G32" i="9"/>
  <c r="F32" i="9"/>
  <c r="E32" i="9"/>
  <c r="D32" i="9"/>
  <c r="O31" i="9"/>
  <c r="N31" i="9"/>
  <c r="M31" i="9"/>
  <c r="L31" i="9"/>
  <c r="K31" i="9"/>
  <c r="J31" i="9"/>
  <c r="G31" i="9"/>
  <c r="F31" i="9"/>
  <c r="E31" i="9"/>
  <c r="D31" i="9"/>
  <c r="O30" i="9"/>
  <c r="N30" i="9"/>
  <c r="M30" i="9"/>
  <c r="L30" i="9"/>
  <c r="K30" i="9"/>
  <c r="J30" i="9"/>
  <c r="H30" i="9"/>
  <c r="G30" i="9"/>
  <c r="F30" i="9"/>
  <c r="E30" i="9"/>
  <c r="D30" i="9"/>
  <c r="O29" i="9"/>
  <c r="N29" i="9"/>
  <c r="M29" i="9"/>
  <c r="L29" i="9"/>
  <c r="K29" i="9"/>
  <c r="J29" i="9"/>
  <c r="H29" i="9"/>
  <c r="G29" i="9"/>
  <c r="F29" i="9"/>
  <c r="E29" i="9"/>
  <c r="D29" i="9"/>
  <c r="O28" i="9"/>
  <c r="N28" i="9"/>
  <c r="M28" i="9"/>
  <c r="L28" i="9"/>
  <c r="K28" i="9"/>
  <c r="J28" i="9"/>
  <c r="H28" i="9"/>
  <c r="G28" i="9"/>
  <c r="F28" i="9"/>
  <c r="E28" i="9"/>
  <c r="D28" i="9"/>
  <c r="O27" i="9"/>
  <c r="N27" i="9"/>
  <c r="M27" i="9"/>
  <c r="L27" i="9"/>
  <c r="K27" i="9"/>
  <c r="J27" i="9"/>
  <c r="H27" i="9"/>
  <c r="G27" i="9"/>
  <c r="F27" i="9"/>
  <c r="E27" i="9"/>
  <c r="D27" i="9"/>
  <c r="O26" i="9"/>
  <c r="N26" i="9"/>
  <c r="M26" i="9"/>
  <c r="L26" i="9"/>
  <c r="K26" i="9"/>
  <c r="J26" i="9"/>
  <c r="H26" i="9"/>
  <c r="G26" i="9"/>
  <c r="F26" i="9"/>
  <c r="E26" i="9"/>
  <c r="D26" i="9"/>
  <c r="O25" i="9"/>
  <c r="N25" i="9"/>
  <c r="M25" i="9"/>
  <c r="L25" i="9"/>
  <c r="K25" i="9"/>
  <c r="J25" i="9"/>
  <c r="G25" i="9"/>
  <c r="F25" i="9"/>
  <c r="E25" i="9"/>
  <c r="D25" i="9"/>
  <c r="O24" i="9"/>
  <c r="N24" i="9"/>
  <c r="M24" i="9"/>
  <c r="L24" i="9"/>
  <c r="K24" i="9"/>
  <c r="J24" i="9"/>
  <c r="G24" i="9"/>
  <c r="F24" i="9"/>
  <c r="E24" i="9"/>
  <c r="D24" i="9"/>
  <c r="O23" i="9"/>
  <c r="N23" i="9"/>
  <c r="M23" i="9"/>
  <c r="L23" i="9"/>
  <c r="K23" i="9"/>
  <c r="J23" i="9"/>
  <c r="G23" i="9"/>
  <c r="F23" i="9"/>
  <c r="E23" i="9"/>
  <c r="D23" i="9"/>
  <c r="O22" i="9"/>
  <c r="N22" i="9"/>
  <c r="M22" i="9"/>
  <c r="L22" i="9"/>
  <c r="K22" i="9"/>
  <c r="J22" i="9"/>
  <c r="H22" i="9"/>
  <c r="G22" i="9"/>
  <c r="F22" i="9"/>
  <c r="E22" i="9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K9" i="9"/>
  <c r="J9" i="9"/>
  <c r="J8" i="9" s="1"/>
  <c r="J13" i="9" s="1"/>
  <c r="J19" i="9" s="1"/>
  <c r="J134" i="9" s="1"/>
  <c r="I9" i="9"/>
  <c r="H9" i="9"/>
  <c r="G9" i="9"/>
  <c r="G8" i="9" s="1"/>
  <c r="F9" i="9"/>
  <c r="E9" i="9"/>
  <c r="D9" i="9"/>
  <c r="K8" i="9"/>
  <c r="K13" i="9" s="1"/>
  <c r="K19" i="9" s="1"/>
  <c r="K134" i="9" s="1"/>
  <c r="O131" i="8"/>
  <c r="N131" i="8"/>
  <c r="M131" i="8"/>
  <c r="L131" i="8"/>
  <c r="K131" i="8"/>
  <c r="J131" i="8"/>
  <c r="H131" i="8"/>
  <c r="G131" i="8"/>
  <c r="F131" i="8"/>
  <c r="E131" i="8"/>
  <c r="D131" i="8"/>
  <c r="O130" i="8"/>
  <c r="N130" i="8"/>
  <c r="M130" i="8"/>
  <c r="L130" i="8"/>
  <c r="K130" i="8"/>
  <c r="J130" i="8"/>
  <c r="H130" i="8"/>
  <c r="G130" i="8"/>
  <c r="F130" i="8"/>
  <c r="E130" i="8"/>
  <c r="D130" i="8"/>
  <c r="O129" i="8"/>
  <c r="N129" i="8"/>
  <c r="M129" i="8"/>
  <c r="L129" i="8"/>
  <c r="K129" i="8"/>
  <c r="J129" i="8"/>
  <c r="H129" i="8"/>
  <c r="G129" i="8"/>
  <c r="F129" i="8"/>
  <c r="E129" i="8"/>
  <c r="D129" i="8"/>
  <c r="O128" i="8"/>
  <c r="N128" i="8"/>
  <c r="M128" i="8"/>
  <c r="L128" i="8"/>
  <c r="K128" i="8"/>
  <c r="J128" i="8"/>
  <c r="H128" i="8"/>
  <c r="G128" i="8"/>
  <c r="F128" i="8"/>
  <c r="E128" i="8"/>
  <c r="D128" i="8"/>
  <c r="O127" i="8"/>
  <c r="N127" i="8"/>
  <c r="M127" i="8"/>
  <c r="L127" i="8"/>
  <c r="K127" i="8"/>
  <c r="J127" i="8"/>
  <c r="H127" i="8"/>
  <c r="G127" i="8"/>
  <c r="F127" i="8"/>
  <c r="E127" i="8"/>
  <c r="D127" i="8"/>
  <c r="O126" i="8"/>
  <c r="N126" i="8"/>
  <c r="M126" i="8"/>
  <c r="L126" i="8"/>
  <c r="K126" i="8"/>
  <c r="J126" i="8"/>
  <c r="H126" i="8"/>
  <c r="G126" i="8"/>
  <c r="F126" i="8"/>
  <c r="E126" i="8"/>
  <c r="D126" i="8"/>
  <c r="O125" i="8"/>
  <c r="N125" i="8"/>
  <c r="M125" i="8"/>
  <c r="L125" i="8"/>
  <c r="K125" i="8"/>
  <c r="J125" i="8"/>
  <c r="H125" i="8"/>
  <c r="G125" i="8"/>
  <c r="F125" i="8"/>
  <c r="E125" i="8"/>
  <c r="D125" i="8"/>
  <c r="O124" i="8"/>
  <c r="N124" i="8"/>
  <c r="M124" i="8"/>
  <c r="L124" i="8"/>
  <c r="K124" i="8"/>
  <c r="J124" i="8"/>
  <c r="H124" i="8"/>
  <c r="G124" i="8"/>
  <c r="F124" i="8"/>
  <c r="E124" i="8"/>
  <c r="D124" i="8"/>
  <c r="O123" i="8"/>
  <c r="N123" i="8"/>
  <c r="M123" i="8"/>
  <c r="L123" i="8"/>
  <c r="K123" i="8"/>
  <c r="J123" i="8"/>
  <c r="H123" i="8"/>
  <c r="G123" i="8"/>
  <c r="F123" i="8"/>
  <c r="E123" i="8"/>
  <c r="D123" i="8"/>
  <c r="O122" i="8"/>
  <c r="N122" i="8"/>
  <c r="M122" i="8"/>
  <c r="L122" i="8"/>
  <c r="K122" i="8"/>
  <c r="J122" i="8"/>
  <c r="H122" i="8"/>
  <c r="G122" i="8"/>
  <c r="F122" i="8"/>
  <c r="E122" i="8"/>
  <c r="D122" i="8"/>
  <c r="O121" i="8"/>
  <c r="N121" i="8"/>
  <c r="M121" i="8"/>
  <c r="L121" i="8"/>
  <c r="K121" i="8"/>
  <c r="J121" i="8"/>
  <c r="H121" i="8"/>
  <c r="G121" i="8"/>
  <c r="F121" i="8"/>
  <c r="E121" i="8"/>
  <c r="D121" i="8"/>
  <c r="O120" i="8"/>
  <c r="N120" i="8"/>
  <c r="M120" i="8"/>
  <c r="L120" i="8"/>
  <c r="K120" i="8"/>
  <c r="J120" i="8"/>
  <c r="H120" i="8"/>
  <c r="G120" i="8"/>
  <c r="F120" i="8"/>
  <c r="E120" i="8"/>
  <c r="D120" i="8"/>
  <c r="O119" i="8"/>
  <c r="N119" i="8"/>
  <c r="M119" i="8"/>
  <c r="L119" i="8"/>
  <c r="K119" i="8"/>
  <c r="J119" i="8"/>
  <c r="H119" i="8"/>
  <c r="G119" i="8"/>
  <c r="F119" i="8"/>
  <c r="E119" i="8"/>
  <c r="D119" i="8"/>
  <c r="O118" i="8"/>
  <c r="N118" i="8"/>
  <c r="M118" i="8"/>
  <c r="L118" i="8"/>
  <c r="K118" i="8"/>
  <c r="J118" i="8"/>
  <c r="H118" i="8"/>
  <c r="G118" i="8"/>
  <c r="F118" i="8"/>
  <c r="E118" i="8"/>
  <c r="D118" i="8"/>
  <c r="O117" i="8"/>
  <c r="N117" i="8"/>
  <c r="M117" i="8"/>
  <c r="L117" i="8"/>
  <c r="K117" i="8"/>
  <c r="J117" i="8"/>
  <c r="H117" i="8"/>
  <c r="G117" i="8"/>
  <c r="F117" i="8"/>
  <c r="E117" i="8"/>
  <c r="D117" i="8"/>
  <c r="O116" i="8"/>
  <c r="N116" i="8"/>
  <c r="M116" i="8"/>
  <c r="L116" i="8"/>
  <c r="K116" i="8"/>
  <c r="J116" i="8"/>
  <c r="H116" i="8"/>
  <c r="G116" i="8"/>
  <c r="F116" i="8"/>
  <c r="E116" i="8"/>
  <c r="D116" i="8"/>
  <c r="O115" i="8"/>
  <c r="N115" i="8"/>
  <c r="M115" i="8"/>
  <c r="L115" i="8"/>
  <c r="K115" i="8"/>
  <c r="J115" i="8"/>
  <c r="H115" i="8"/>
  <c r="G115" i="8"/>
  <c r="F115" i="8"/>
  <c r="E115" i="8"/>
  <c r="D115" i="8"/>
  <c r="O114" i="8"/>
  <c r="N114" i="8"/>
  <c r="M114" i="8"/>
  <c r="L114" i="8"/>
  <c r="K114" i="8"/>
  <c r="J114" i="8"/>
  <c r="H114" i="8"/>
  <c r="G114" i="8"/>
  <c r="F114" i="8"/>
  <c r="E114" i="8"/>
  <c r="D114" i="8"/>
  <c r="O113" i="8"/>
  <c r="N113" i="8"/>
  <c r="M113" i="8"/>
  <c r="L113" i="8"/>
  <c r="K113" i="8"/>
  <c r="J113" i="8"/>
  <c r="H113" i="8"/>
  <c r="G113" i="8"/>
  <c r="F113" i="8"/>
  <c r="E113" i="8"/>
  <c r="D113" i="8"/>
  <c r="O112" i="8"/>
  <c r="N112" i="8"/>
  <c r="M112" i="8"/>
  <c r="L112" i="8"/>
  <c r="K112" i="8"/>
  <c r="J112" i="8"/>
  <c r="H112" i="8"/>
  <c r="G112" i="8"/>
  <c r="F112" i="8"/>
  <c r="E112" i="8"/>
  <c r="D112" i="8"/>
  <c r="O111" i="8"/>
  <c r="N111" i="8"/>
  <c r="M111" i="8"/>
  <c r="L111" i="8"/>
  <c r="K111" i="8"/>
  <c r="J111" i="8"/>
  <c r="H111" i="8"/>
  <c r="G111" i="8"/>
  <c r="F111" i="8"/>
  <c r="E111" i="8"/>
  <c r="D111" i="8"/>
  <c r="O110" i="8"/>
  <c r="N110" i="8"/>
  <c r="M110" i="8"/>
  <c r="L110" i="8"/>
  <c r="K110" i="8"/>
  <c r="J110" i="8"/>
  <c r="H110" i="8"/>
  <c r="G110" i="8"/>
  <c r="F110" i="8"/>
  <c r="E110" i="8"/>
  <c r="D110" i="8"/>
  <c r="O109" i="8"/>
  <c r="N109" i="8"/>
  <c r="M109" i="8"/>
  <c r="L109" i="8"/>
  <c r="K109" i="8"/>
  <c r="J109" i="8"/>
  <c r="H109" i="8"/>
  <c r="G109" i="8"/>
  <c r="F109" i="8"/>
  <c r="E109" i="8"/>
  <c r="D109" i="8"/>
  <c r="O108" i="8"/>
  <c r="N108" i="8"/>
  <c r="M108" i="8"/>
  <c r="L108" i="8"/>
  <c r="K108" i="8"/>
  <c r="J108" i="8"/>
  <c r="H108" i="8"/>
  <c r="G108" i="8"/>
  <c r="F108" i="8"/>
  <c r="E108" i="8"/>
  <c r="D108" i="8"/>
  <c r="O107" i="8"/>
  <c r="N107" i="8"/>
  <c r="M107" i="8"/>
  <c r="L107" i="8"/>
  <c r="K107" i="8"/>
  <c r="J107" i="8"/>
  <c r="H107" i="8"/>
  <c r="G107" i="8"/>
  <c r="F107" i="8"/>
  <c r="E107" i="8"/>
  <c r="D107" i="8"/>
  <c r="O106" i="8"/>
  <c r="N106" i="8"/>
  <c r="M106" i="8"/>
  <c r="L106" i="8"/>
  <c r="K106" i="8"/>
  <c r="J106" i="8"/>
  <c r="H106" i="8"/>
  <c r="G106" i="8"/>
  <c r="F106" i="8"/>
  <c r="E106" i="8"/>
  <c r="D106" i="8"/>
  <c r="O105" i="8"/>
  <c r="N105" i="8"/>
  <c r="M105" i="8"/>
  <c r="L105" i="8"/>
  <c r="K105" i="8"/>
  <c r="J105" i="8"/>
  <c r="H105" i="8"/>
  <c r="G105" i="8"/>
  <c r="F105" i="8"/>
  <c r="E105" i="8"/>
  <c r="D105" i="8"/>
  <c r="O104" i="8"/>
  <c r="N104" i="8"/>
  <c r="M104" i="8"/>
  <c r="L104" i="8"/>
  <c r="K104" i="8"/>
  <c r="J104" i="8"/>
  <c r="H104" i="8"/>
  <c r="G104" i="8"/>
  <c r="F104" i="8"/>
  <c r="E104" i="8"/>
  <c r="D104" i="8"/>
  <c r="O103" i="8"/>
  <c r="N103" i="8"/>
  <c r="M103" i="8"/>
  <c r="L103" i="8"/>
  <c r="K103" i="8"/>
  <c r="J103" i="8"/>
  <c r="H103" i="8"/>
  <c r="G103" i="8"/>
  <c r="F103" i="8"/>
  <c r="E103" i="8"/>
  <c r="D103" i="8"/>
  <c r="O102" i="8"/>
  <c r="N102" i="8"/>
  <c r="M102" i="8"/>
  <c r="L102" i="8"/>
  <c r="K102" i="8"/>
  <c r="J102" i="8"/>
  <c r="H102" i="8"/>
  <c r="G102" i="8"/>
  <c r="F102" i="8"/>
  <c r="E102" i="8"/>
  <c r="D102" i="8"/>
  <c r="O101" i="8"/>
  <c r="N101" i="8"/>
  <c r="M101" i="8"/>
  <c r="L101" i="8"/>
  <c r="K101" i="8"/>
  <c r="J101" i="8"/>
  <c r="H101" i="8"/>
  <c r="G101" i="8"/>
  <c r="F101" i="8"/>
  <c r="E101" i="8"/>
  <c r="D101" i="8"/>
  <c r="O100" i="8"/>
  <c r="N100" i="8"/>
  <c r="M100" i="8"/>
  <c r="L100" i="8"/>
  <c r="K100" i="8"/>
  <c r="J100" i="8"/>
  <c r="H100" i="8"/>
  <c r="G100" i="8"/>
  <c r="F100" i="8"/>
  <c r="E100" i="8"/>
  <c r="D100" i="8"/>
  <c r="O99" i="8"/>
  <c r="N99" i="8"/>
  <c r="M99" i="8"/>
  <c r="L99" i="8"/>
  <c r="K99" i="8"/>
  <c r="J99" i="8"/>
  <c r="H99" i="8"/>
  <c r="G99" i="8"/>
  <c r="F99" i="8"/>
  <c r="E99" i="8"/>
  <c r="D99" i="8"/>
  <c r="O98" i="8"/>
  <c r="N98" i="8"/>
  <c r="M98" i="8"/>
  <c r="L98" i="8"/>
  <c r="K98" i="8"/>
  <c r="J98" i="8"/>
  <c r="H98" i="8"/>
  <c r="G98" i="8"/>
  <c r="F98" i="8"/>
  <c r="E98" i="8"/>
  <c r="D98" i="8"/>
  <c r="O97" i="8"/>
  <c r="N97" i="8"/>
  <c r="M97" i="8"/>
  <c r="L97" i="8"/>
  <c r="K97" i="8"/>
  <c r="J97" i="8"/>
  <c r="H97" i="8"/>
  <c r="G97" i="8"/>
  <c r="F97" i="8"/>
  <c r="E97" i="8"/>
  <c r="D97" i="8"/>
  <c r="O96" i="8"/>
  <c r="N96" i="8"/>
  <c r="M96" i="8"/>
  <c r="L96" i="8"/>
  <c r="K96" i="8"/>
  <c r="J96" i="8"/>
  <c r="H96" i="8"/>
  <c r="G96" i="8"/>
  <c r="F96" i="8"/>
  <c r="E96" i="8"/>
  <c r="D96" i="8"/>
  <c r="O95" i="8"/>
  <c r="N95" i="8"/>
  <c r="M95" i="8"/>
  <c r="L95" i="8"/>
  <c r="K95" i="8"/>
  <c r="J95" i="8"/>
  <c r="H95" i="8"/>
  <c r="G95" i="8"/>
  <c r="F95" i="8"/>
  <c r="E95" i="8"/>
  <c r="D95" i="8"/>
  <c r="O94" i="8"/>
  <c r="N94" i="8"/>
  <c r="M94" i="8"/>
  <c r="L94" i="8"/>
  <c r="K94" i="8"/>
  <c r="J94" i="8"/>
  <c r="H94" i="8"/>
  <c r="G94" i="8"/>
  <c r="F94" i="8"/>
  <c r="E94" i="8"/>
  <c r="D94" i="8"/>
  <c r="O93" i="8"/>
  <c r="N93" i="8"/>
  <c r="M93" i="8"/>
  <c r="L93" i="8"/>
  <c r="K93" i="8"/>
  <c r="J93" i="8"/>
  <c r="H93" i="8"/>
  <c r="G93" i="8"/>
  <c r="F93" i="8"/>
  <c r="E93" i="8"/>
  <c r="D93" i="8"/>
  <c r="O92" i="8"/>
  <c r="N92" i="8"/>
  <c r="M92" i="8"/>
  <c r="L92" i="8"/>
  <c r="K92" i="8"/>
  <c r="J92" i="8"/>
  <c r="H92" i="8"/>
  <c r="G92" i="8"/>
  <c r="F92" i="8"/>
  <c r="E92" i="8"/>
  <c r="D92" i="8"/>
  <c r="O91" i="8"/>
  <c r="N91" i="8"/>
  <c r="M91" i="8"/>
  <c r="L91" i="8"/>
  <c r="K91" i="8"/>
  <c r="J91" i="8"/>
  <c r="H91" i="8"/>
  <c r="G91" i="8"/>
  <c r="F91" i="8"/>
  <c r="E91" i="8"/>
  <c r="D91" i="8"/>
  <c r="O90" i="8"/>
  <c r="N90" i="8"/>
  <c r="M90" i="8"/>
  <c r="L90" i="8"/>
  <c r="K90" i="8"/>
  <c r="J90" i="8"/>
  <c r="H90" i="8"/>
  <c r="G90" i="8"/>
  <c r="F90" i="8"/>
  <c r="E90" i="8"/>
  <c r="D90" i="8"/>
  <c r="O89" i="8"/>
  <c r="N89" i="8"/>
  <c r="M89" i="8"/>
  <c r="L89" i="8"/>
  <c r="K89" i="8"/>
  <c r="J89" i="8"/>
  <c r="H89" i="8"/>
  <c r="G89" i="8"/>
  <c r="F89" i="8"/>
  <c r="E89" i="8"/>
  <c r="D89" i="8"/>
  <c r="O88" i="8"/>
  <c r="N88" i="8"/>
  <c r="M88" i="8"/>
  <c r="L88" i="8"/>
  <c r="K88" i="8"/>
  <c r="J88" i="8"/>
  <c r="H88" i="8"/>
  <c r="G88" i="8"/>
  <c r="F88" i="8"/>
  <c r="E88" i="8"/>
  <c r="D88" i="8"/>
  <c r="O87" i="8"/>
  <c r="N87" i="8"/>
  <c r="M87" i="8"/>
  <c r="L87" i="8"/>
  <c r="K87" i="8"/>
  <c r="J87" i="8"/>
  <c r="H87" i="8"/>
  <c r="G87" i="8"/>
  <c r="F87" i="8"/>
  <c r="E87" i="8"/>
  <c r="D87" i="8"/>
  <c r="O86" i="8"/>
  <c r="N86" i="8"/>
  <c r="M86" i="8"/>
  <c r="L86" i="8"/>
  <c r="K86" i="8"/>
  <c r="J86" i="8"/>
  <c r="H86" i="8"/>
  <c r="G86" i="8"/>
  <c r="F86" i="8"/>
  <c r="E86" i="8"/>
  <c r="D86" i="8"/>
  <c r="O85" i="8"/>
  <c r="N85" i="8"/>
  <c r="M85" i="8"/>
  <c r="L85" i="8"/>
  <c r="K85" i="8"/>
  <c r="J85" i="8"/>
  <c r="H85" i="8"/>
  <c r="G85" i="8"/>
  <c r="F85" i="8"/>
  <c r="E85" i="8"/>
  <c r="D85" i="8"/>
  <c r="O84" i="8"/>
  <c r="N84" i="8"/>
  <c r="M84" i="8"/>
  <c r="L84" i="8"/>
  <c r="K84" i="8"/>
  <c r="J84" i="8"/>
  <c r="H84" i="8"/>
  <c r="G84" i="8"/>
  <c r="F84" i="8"/>
  <c r="E84" i="8"/>
  <c r="D84" i="8"/>
  <c r="O83" i="8"/>
  <c r="N83" i="8"/>
  <c r="M83" i="8"/>
  <c r="L83" i="8"/>
  <c r="K83" i="8"/>
  <c r="J83" i="8"/>
  <c r="H83" i="8"/>
  <c r="G83" i="8"/>
  <c r="F83" i="8"/>
  <c r="E83" i="8"/>
  <c r="D83" i="8"/>
  <c r="O82" i="8"/>
  <c r="N82" i="8"/>
  <c r="M82" i="8"/>
  <c r="L82" i="8"/>
  <c r="K82" i="8"/>
  <c r="J82" i="8"/>
  <c r="H82" i="8"/>
  <c r="G82" i="8"/>
  <c r="F82" i="8"/>
  <c r="E82" i="8"/>
  <c r="D82" i="8"/>
  <c r="O81" i="8"/>
  <c r="N81" i="8"/>
  <c r="M81" i="8"/>
  <c r="L81" i="8"/>
  <c r="K81" i="8"/>
  <c r="J81" i="8"/>
  <c r="H81" i="8"/>
  <c r="G81" i="8"/>
  <c r="F81" i="8"/>
  <c r="E81" i="8"/>
  <c r="D81" i="8"/>
  <c r="O80" i="8"/>
  <c r="N80" i="8"/>
  <c r="M80" i="8"/>
  <c r="L80" i="8"/>
  <c r="K80" i="8"/>
  <c r="J80" i="8"/>
  <c r="H80" i="8"/>
  <c r="G80" i="8"/>
  <c r="F80" i="8"/>
  <c r="E80" i="8"/>
  <c r="D80" i="8"/>
  <c r="O79" i="8"/>
  <c r="N79" i="8"/>
  <c r="M79" i="8"/>
  <c r="L79" i="8"/>
  <c r="K79" i="8"/>
  <c r="J79" i="8"/>
  <c r="H79" i="8"/>
  <c r="G79" i="8"/>
  <c r="F79" i="8"/>
  <c r="E79" i="8"/>
  <c r="D79" i="8"/>
  <c r="O78" i="8"/>
  <c r="N78" i="8"/>
  <c r="M78" i="8"/>
  <c r="L78" i="8"/>
  <c r="K78" i="8"/>
  <c r="J78" i="8"/>
  <c r="H78" i="8"/>
  <c r="G78" i="8"/>
  <c r="F78" i="8"/>
  <c r="E78" i="8"/>
  <c r="D78" i="8"/>
  <c r="O77" i="8"/>
  <c r="N77" i="8"/>
  <c r="M77" i="8"/>
  <c r="L77" i="8"/>
  <c r="K77" i="8"/>
  <c r="J77" i="8"/>
  <c r="H77" i="8"/>
  <c r="G77" i="8"/>
  <c r="F77" i="8"/>
  <c r="E77" i="8"/>
  <c r="D77" i="8"/>
  <c r="O76" i="8"/>
  <c r="N76" i="8"/>
  <c r="M76" i="8"/>
  <c r="L76" i="8"/>
  <c r="K76" i="8"/>
  <c r="J76" i="8"/>
  <c r="H76" i="8"/>
  <c r="G76" i="8"/>
  <c r="F76" i="8"/>
  <c r="E76" i="8"/>
  <c r="D76" i="8"/>
  <c r="O75" i="8"/>
  <c r="N75" i="8"/>
  <c r="M75" i="8"/>
  <c r="L75" i="8"/>
  <c r="K75" i="8"/>
  <c r="J75" i="8"/>
  <c r="H75" i="8"/>
  <c r="G75" i="8"/>
  <c r="F75" i="8"/>
  <c r="E75" i="8"/>
  <c r="D75" i="8"/>
  <c r="O74" i="8"/>
  <c r="N74" i="8"/>
  <c r="M74" i="8"/>
  <c r="L74" i="8"/>
  <c r="K74" i="8"/>
  <c r="J74" i="8"/>
  <c r="H74" i="8"/>
  <c r="G74" i="8"/>
  <c r="F74" i="8"/>
  <c r="E74" i="8"/>
  <c r="D74" i="8"/>
  <c r="O73" i="8"/>
  <c r="N73" i="8"/>
  <c r="M73" i="8"/>
  <c r="L73" i="8"/>
  <c r="K73" i="8"/>
  <c r="J73" i="8"/>
  <c r="H73" i="8"/>
  <c r="G73" i="8"/>
  <c r="F73" i="8"/>
  <c r="E73" i="8"/>
  <c r="D73" i="8"/>
  <c r="O72" i="8"/>
  <c r="N72" i="8"/>
  <c r="M72" i="8"/>
  <c r="L72" i="8"/>
  <c r="K72" i="8"/>
  <c r="J72" i="8"/>
  <c r="H72" i="8"/>
  <c r="G72" i="8"/>
  <c r="F72" i="8"/>
  <c r="E72" i="8"/>
  <c r="D72" i="8"/>
  <c r="O71" i="8"/>
  <c r="N71" i="8"/>
  <c r="M71" i="8"/>
  <c r="L71" i="8"/>
  <c r="K71" i="8"/>
  <c r="J71" i="8"/>
  <c r="H71" i="8"/>
  <c r="G71" i="8"/>
  <c r="F71" i="8"/>
  <c r="E71" i="8"/>
  <c r="D71" i="8"/>
  <c r="O70" i="8"/>
  <c r="N70" i="8"/>
  <c r="M70" i="8"/>
  <c r="L70" i="8"/>
  <c r="K70" i="8"/>
  <c r="J70" i="8"/>
  <c r="H70" i="8"/>
  <c r="G70" i="8"/>
  <c r="F70" i="8"/>
  <c r="E70" i="8"/>
  <c r="D70" i="8"/>
  <c r="O69" i="8"/>
  <c r="N69" i="8"/>
  <c r="M69" i="8"/>
  <c r="L69" i="8"/>
  <c r="K69" i="8"/>
  <c r="J69" i="8"/>
  <c r="H69" i="8"/>
  <c r="G69" i="8"/>
  <c r="F69" i="8"/>
  <c r="E69" i="8"/>
  <c r="D69" i="8"/>
  <c r="O68" i="8"/>
  <c r="N68" i="8"/>
  <c r="M68" i="8"/>
  <c r="L68" i="8"/>
  <c r="K68" i="8"/>
  <c r="J68" i="8"/>
  <c r="H68" i="8"/>
  <c r="G68" i="8"/>
  <c r="F68" i="8"/>
  <c r="E68" i="8"/>
  <c r="D68" i="8"/>
  <c r="O67" i="8"/>
  <c r="N67" i="8"/>
  <c r="M67" i="8"/>
  <c r="L67" i="8"/>
  <c r="K67" i="8"/>
  <c r="J67" i="8"/>
  <c r="H67" i="8"/>
  <c r="G67" i="8"/>
  <c r="F67" i="8"/>
  <c r="E67" i="8"/>
  <c r="D67" i="8"/>
  <c r="O66" i="8"/>
  <c r="N66" i="8"/>
  <c r="M66" i="8"/>
  <c r="L66" i="8"/>
  <c r="K66" i="8"/>
  <c r="J66" i="8"/>
  <c r="H66" i="8"/>
  <c r="G66" i="8"/>
  <c r="F66" i="8"/>
  <c r="E66" i="8"/>
  <c r="D66" i="8"/>
  <c r="O65" i="8"/>
  <c r="N65" i="8"/>
  <c r="M65" i="8"/>
  <c r="L65" i="8"/>
  <c r="K65" i="8"/>
  <c r="J65" i="8"/>
  <c r="H65" i="8"/>
  <c r="G65" i="8"/>
  <c r="F65" i="8"/>
  <c r="E65" i="8"/>
  <c r="D65" i="8"/>
  <c r="O64" i="8"/>
  <c r="N64" i="8"/>
  <c r="M64" i="8"/>
  <c r="L64" i="8"/>
  <c r="K64" i="8"/>
  <c r="J64" i="8"/>
  <c r="H64" i="8"/>
  <c r="G64" i="8"/>
  <c r="F64" i="8"/>
  <c r="E64" i="8"/>
  <c r="D64" i="8"/>
  <c r="O63" i="8"/>
  <c r="N63" i="8"/>
  <c r="M63" i="8"/>
  <c r="L63" i="8"/>
  <c r="K63" i="8"/>
  <c r="J63" i="8"/>
  <c r="H63" i="8"/>
  <c r="G63" i="8"/>
  <c r="F63" i="8"/>
  <c r="E63" i="8"/>
  <c r="D63" i="8"/>
  <c r="O62" i="8"/>
  <c r="N62" i="8"/>
  <c r="M62" i="8"/>
  <c r="L62" i="8"/>
  <c r="K62" i="8"/>
  <c r="J62" i="8"/>
  <c r="H62" i="8"/>
  <c r="G62" i="8"/>
  <c r="F62" i="8"/>
  <c r="E62" i="8"/>
  <c r="D62" i="8"/>
  <c r="O61" i="8"/>
  <c r="N61" i="8"/>
  <c r="M61" i="8"/>
  <c r="L61" i="8"/>
  <c r="K61" i="8"/>
  <c r="J61" i="8"/>
  <c r="H61" i="8"/>
  <c r="G61" i="8"/>
  <c r="F61" i="8"/>
  <c r="E61" i="8"/>
  <c r="D61" i="8"/>
  <c r="O60" i="8"/>
  <c r="N60" i="8"/>
  <c r="M60" i="8"/>
  <c r="L60" i="8"/>
  <c r="K60" i="8"/>
  <c r="J60" i="8"/>
  <c r="H60" i="8"/>
  <c r="G60" i="8"/>
  <c r="F60" i="8"/>
  <c r="E60" i="8"/>
  <c r="D60" i="8"/>
  <c r="O59" i="8"/>
  <c r="N59" i="8"/>
  <c r="M59" i="8"/>
  <c r="L59" i="8"/>
  <c r="K59" i="8"/>
  <c r="J59" i="8"/>
  <c r="H59" i="8"/>
  <c r="G59" i="8"/>
  <c r="F59" i="8"/>
  <c r="E59" i="8"/>
  <c r="D59" i="8"/>
  <c r="O58" i="8"/>
  <c r="N58" i="8"/>
  <c r="M58" i="8"/>
  <c r="L58" i="8"/>
  <c r="K58" i="8"/>
  <c r="J58" i="8"/>
  <c r="H58" i="8"/>
  <c r="G58" i="8"/>
  <c r="F58" i="8"/>
  <c r="E58" i="8"/>
  <c r="D58" i="8"/>
  <c r="O57" i="8"/>
  <c r="N57" i="8"/>
  <c r="M57" i="8"/>
  <c r="L57" i="8"/>
  <c r="K57" i="8"/>
  <c r="J57" i="8"/>
  <c r="H57" i="8"/>
  <c r="G57" i="8"/>
  <c r="F57" i="8"/>
  <c r="E57" i="8"/>
  <c r="D57" i="8"/>
  <c r="O56" i="8"/>
  <c r="N56" i="8"/>
  <c r="M56" i="8"/>
  <c r="L56" i="8"/>
  <c r="K56" i="8"/>
  <c r="J56" i="8"/>
  <c r="H56" i="8"/>
  <c r="G56" i="8"/>
  <c r="F56" i="8"/>
  <c r="E56" i="8"/>
  <c r="D56" i="8"/>
  <c r="O55" i="8"/>
  <c r="N55" i="8"/>
  <c r="M55" i="8"/>
  <c r="L55" i="8"/>
  <c r="K55" i="8"/>
  <c r="J55" i="8"/>
  <c r="H55" i="8"/>
  <c r="G55" i="8"/>
  <c r="F55" i="8"/>
  <c r="E55" i="8"/>
  <c r="D55" i="8"/>
  <c r="O54" i="8"/>
  <c r="N54" i="8"/>
  <c r="M54" i="8"/>
  <c r="L54" i="8"/>
  <c r="K54" i="8"/>
  <c r="J54" i="8"/>
  <c r="H54" i="8"/>
  <c r="G54" i="8"/>
  <c r="F54" i="8"/>
  <c r="E54" i="8"/>
  <c r="D54" i="8"/>
  <c r="O53" i="8"/>
  <c r="N53" i="8"/>
  <c r="M53" i="8"/>
  <c r="L53" i="8"/>
  <c r="K53" i="8"/>
  <c r="J53" i="8"/>
  <c r="H53" i="8"/>
  <c r="G53" i="8"/>
  <c r="F53" i="8"/>
  <c r="E53" i="8"/>
  <c r="D53" i="8"/>
  <c r="O52" i="8"/>
  <c r="N52" i="8"/>
  <c r="M52" i="8"/>
  <c r="L52" i="8"/>
  <c r="K52" i="8"/>
  <c r="J52" i="8"/>
  <c r="H52" i="8"/>
  <c r="G52" i="8"/>
  <c r="F52" i="8"/>
  <c r="E52" i="8"/>
  <c r="D52" i="8"/>
  <c r="O51" i="8"/>
  <c r="N51" i="8"/>
  <c r="M51" i="8"/>
  <c r="L51" i="8"/>
  <c r="K51" i="8"/>
  <c r="J51" i="8"/>
  <c r="H51" i="8"/>
  <c r="G51" i="8"/>
  <c r="F51" i="8"/>
  <c r="E51" i="8"/>
  <c r="D51" i="8"/>
  <c r="O50" i="8"/>
  <c r="N50" i="8"/>
  <c r="M50" i="8"/>
  <c r="L50" i="8"/>
  <c r="K50" i="8"/>
  <c r="J50" i="8"/>
  <c r="H50" i="8"/>
  <c r="G50" i="8"/>
  <c r="F50" i="8"/>
  <c r="E50" i="8"/>
  <c r="D50" i="8"/>
  <c r="O49" i="8"/>
  <c r="N49" i="8"/>
  <c r="M49" i="8"/>
  <c r="L49" i="8"/>
  <c r="K49" i="8"/>
  <c r="J49" i="8"/>
  <c r="H49" i="8"/>
  <c r="G49" i="8"/>
  <c r="F49" i="8"/>
  <c r="E49" i="8"/>
  <c r="D49" i="8"/>
  <c r="O48" i="8"/>
  <c r="N48" i="8"/>
  <c r="M48" i="8"/>
  <c r="L48" i="8"/>
  <c r="K48" i="8"/>
  <c r="J48" i="8"/>
  <c r="H48" i="8"/>
  <c r="G48" i="8"/>
  <c r="F48" i="8"/>
  <c r="E48" i="8"/>
  <c r="D48" i="8"/>
  <c r="O47" i="8"/>
  <c r="N47" i="8"/>
  <c r="M47" i="8"/>
  <c r="L47" i="8"/>
  <c r="K47" i="8"/>
  <c r="J47" i="8"/>
  <c r="H47" i="8"/>
  <c r="G47" i="8"/>
  <c r="F47" i="8"/>
  <c r="E47" i="8"/>
  <c r="D47" i="8"/>
  <c r="O46" i="8"/>
  <c r="N46" i="8"/>
  <c r="M46" i="8"/>
  <c r="L46" i="8"/>
  <c r="K46" i="8"/>
  <c r="J46" i="8"/>
  <c r="H46" i="8"/>
  <c r="G46" i="8"/>
  <c r="F46" i="8"/>
  <c r="E46" i="8"/>
  <c r="D46" i="8"/>
  <c r="O45" i="8"/>
  <c r="N45" i="8"/>
  <c r="M45" i="8"/>
  <c r="L45" i="8"/>
  <c r="K45" i="8"/>
  <c r="J45" i="8"/>
  <c r="H45" i="8"/>
  <c r="G45" i="8"/>
  <c r="F45" i="8"/>
  <c r="E45" i="8"/>
  <c r="D45" i="8"/>
  <c r="O44" i="8"/>
  <c r="N44" i="8"/>
  <c r="M44" i="8"/>
  <c r="L44" i="8"/>
  <c r="K44" i="8"/>
  <c r="J44" i="8"/>
  <c r="H44" i="8"/>
  <c r="G44" i="8"/>
  <c r="F44" i="8"/>
  <c r="E44" i="8"/>
  <c r="D44" i="8"/>
  <c r="O43" i="8"/>
  <c r="N43" i="8"/>
  <c r="M43" i="8"/>
  <c r="L43" i="8"/>
  <c r="K43" i="8"/>
  <c r="J43" i="8"/>
  <c r="H43" i="8"/>
  <c r="G43" i="8"/>
  <c r="F43" i="8"/>
  <c r="E43" i="8"/>
  <c r="D43" i="8"/>
  <c r="O42" i="8"/>
  <c r="N42" i="8"/>
  <c r="M42" i="8"/>
  <c r="L42" i="8"/>
  <c r="K42" i="8"/>
  <c r="J42" i="8"/>
  <c r="H42" i="8"/>
  <c r="G42" i="8"/>
  <c r="F42" i="8"/>
  <c r="E42" i="8"/>
  <c r="D42" i="8"/>
  <c r="O41" i="8"/>
  <c r="N41" i="8"/>
  <c r="M41" i="8"/>
  <c r="L41" i="8"/>
  <c r="K41" i="8"/>
  <c r="J41" i="8"/>
  <c r="H41" i="8"/>
  <c r="G41" i="8"/>
  <c r="F41" i="8"/>
  <c r="E41" i="8"/>
  <c r="D41" i="8"/>
  <c r="O40" i="8"/>
  <c r="N40" i="8"/>
  <c r="M40" i="8"/>
  <c r="L40" i="8"/>
  <c r="K40" i="8"/>
  <c r="J40" i="8"/>
  <c r="H40" i="8"/>
  <c r="G40" i="8"/>
  <c r="F40" i="8"/>
  <c r="E40" i="8"/>
  <c r="D40" i="8"/>
  <c r="O39" i="8"/>
  <c r="N39" i="8"/>
  <c r="M39" i="8"/>
  <c r="L39" i="8"/>
  <c r="K39" i="8"/>
  <c r="J39" i="8"/>
  <c r="G39" i="8"/>
  <c r="F39" i="8"/>
  <c r="E39" i="8"/>
  <c r="D39" i="8"/>
  <c r="O38" i="8"/>
  <c r="N38" i="8"/>
  <c r="M38" i="8"/>
  <c r="L38" i="8"/>
  <c r="K38" i="8"/>
  <c r="J38" i="8"/>
  <c r="H38" i="8"/>
  <c r="G38" i="8"/>
  <c r="F38" i="8"/>
  <c r="E38" i="8"/>
  <c r="D38" i="8"/>
  <c r="O37" i="8"/>
  <c r="N37" i="8"/>
  <c r="M37" i="8"/>
  <c r="L37" i="8"/>
  <c r="K37" i="8"/>
  <c r="J37" i="8"/>
  <c r="H37" i="8"/>
  <c r="G37" i="8"/>
  <c r="F37" i="8"/>
  <c r="E37" i="8"/>
  <c r="D37" i="8"/>
  <c r="O36" i="8"/>
  <c r="N36" i="8"/>
  <c r="M36" i="8"/>
  <c r="L36" i="8"/>
  <c r="K36" i="8"/>
  <c r="J36" i="8"/>
  <c r="H36" i="8"/>
  <c r="G36" i="8"/>
  <c r="F36" i="8"/>
  <c r="E36" i="8"/>
  <c r="D36" i="8"/>
  <c r="O35" i="8"/>
  <c r="N35" i="8"/>
  <c r="M35" i="8"/>
  <c r="L35" i="8"/>
  <c r="K35" i="8"/>
  <c r="J35" i="8"/>
  <c r="G35" i="8"/>
  <c r="F35" i="8"/>
  <c r="E35" i="8"/>
  <c r="D35" i="8"/>
  <c r="O34" i="8"/>
  <c r="N34" i="8"/>
  <c r="M34" i="8"/>
  <c r="L34" i="8"/>
  <c r="K34" i="8"/>
  <c r="J34" i="8"/>
  <c r="H34" i="8"/>
  <c r="G34" i="8"/>
  <c r="F34" i="8"/>
  <c r="E34" i="8"/>
  <c r="D34" i="8"/>
  <c r="O33" i="8"/>
  <c r="N33" i="8"/>
  <c r="M33" i="8"/>
  <c r="L33" i="8"/>
  <c r="K33" i="8"/>
  <c r="J33" i="8"/>
  <c r="H33" i="8"/>
  <c r="G33" i="8"/>
  <c r="F33" i="8"/>
  <c r="E33" i="8"/>
  <c r="D33" i="8"/>
  <c r="O32" i="8"/>
  <c r="N32" i="8"/>
  <c r="M32" i="8"/>
  <c r="L32" i="8"/>
  <c r="K32" i="8"/>
  <c r="J32" i="8"/>
  <c r="G32" i="8"/>
  <c r="F32" i="8"/>
  <c r="E32" i="8"/>
  <c r="D32" i="8"/>
  <c r="O31" i="8"/>
  <c r="N31" i="8"/>
  <c r="M31" i="8"/>
  <c r="L31" i="8"/>
  <c r="K31" i="8"/>
  <c r="J31" i="8"/>
  <c r="G31" i="8"/>
  <c r="F31" i="8"/>
  <c r="E31" i="8"/>
  <c r="D31" i="8"/>
  <c r="O30" i="8"/>
  <c r="N30" i="8"/>
  <c r="M30" i="8"/>
  <c r="L30" i="8"/>
  <c r="K30" i="8"/>
  <c r="J30" i="8"/>
  <c r="G30" i="8"/>
  <c r="F30" i="8"/>
  <c r="E30" i="8"/>
  <c r="D30" i="8"/>
  <c r="O29" i="8"/>
  <c r="N29" i="8"/>
  <c r="M29" i="8"/>
  <c r="L29" i="8"/>
  <c r="K29" i="8"/>
  <c r="J29" i="8"/>
  <c r="H29" i="8"/>
  <c r="G29" i="8"/>
  <c r="F29" i="8"/>
  <c r="E29" i="8"/>
  <c r="D29" i="8"/>
  <c r="O28" i="8"/>
  <c r="N28" i="8"/>
  <c r="M28" i="8"/>
  <c r="L28" i="8"/>
  <c r="K28" i="8"/>
  <c r="J28" i="8"/>
  <c r="H28" i="8"/>
  <c r="G28" i="8"/>
  <c r="F28" i="8"/>
  <c r="E28" i="8"/>
  <c r="D28" i="8"/>
  <c r="O27" i="8"/>
  <c r="N27" i="8"/>
  <c r="M27" i="8"/>
  <c r="L27" i="8"/>
  <c r="K27" i="8"/>
  <c r="J27" i="8"/>
  <c r="H27" i="8"/>
  <c r="G27" i="8"/>
  <c r="F27" i="8"/>
  <c r="E27" i="8"/>
  <c r="D27" i="8"/>
  <c r="O26" i="8"/>
  <c r="N26" i="8"/>
  <c r="M26" i="8"/>
  <c r="L26" i="8"/>
  <c r="K26" i="8"/>
  <c r="J26" i="8"/>
  <c r="H26" i="8"/>
  <c r="G26" i="8"/>
  <c r="F26" i="8"/>
  <c r="E26" i="8"/>
  <c r="D26" i="8"/>
  <c r="O25" i="8"/>
  <c r="N25" i="8"/>
  <c r="M25" i="8"/>
  <c r="L25" i="8"/>
  <c r="K25" i="8"/>
  <c r="J25" i="8"/>
  <c r="H25" i="8"/>
  <c r="G25" i="8"/>
  <c r="F25" i="8"/>
  <c r="E25" i="8"/>
  <c r="D25" i="8"/>
  <c r="O24" i="8"/>
  <c r="N24" i="8"/>
  <c r="M24" i="8"/>
  <c r="L24" i="8"/>
  <c r="K24" i="8"/>
  <c r="J24" i="8"/>
  <c r="G24" i="8"/>
  <c r="F24" i="8"/>
  <c r="E24" i="8"/>
  <c r="D24" i="8"/>
  <c r="O23" i="8"/>
  <c r="N23" i="8"/>
  <c r="M23" i="8"/>
  <c r="L23" i="8"/>
  <c r="K23" i="8"/>
  <c r="J23" i="8"/>
  <c r="G23" i="8"/>
  <c r="F23" i="8"/>
  <c r="E23" i="8"/>
  <c r="D23" i="8"/>
  <c r="O22" i="8"/>
  <c r="N22" i="8"/>
  <c r="M22" i="8"/>
  <c r="L22" i="8"/>
  <c r="K22" i="8"/>
  <c r="J22" i="8"/>
  <c r="G22" i="8"/>
  <c r="F22" i="8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N10" i="8"/>
  <c r="M10" i="8"/>
  <c r="L10" i="8"/>
  <c r="K10" i="8"/>
  <c r="J10" i="8"/>
  <c r="I10" i="8"/>
  <c r="H10" i="8"/>
  <c r="G10" i="8"/>
  <c r="F10" i="8"/>
  <c r="F8" i="8" s="1"/>
  <c r="E10" i="8"/>
  <c r="D10" i="8"/>
  <c r="O9" i="8"/>
  <c r="N9" i="8"/>
  <c r="M9" i="8"/>
  <c r="L9" i="8"/>
  <c r="K9" i="8"/>
  <c r="J9" i="8"/>
  <c r="I9" i="8"/>
  <c r="H9" i="8"/>
  <c r="G9" i="8"/>
  <c r="F9" i="8"/>
  <c r="E9" i="8"/>
  <c r="D9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G31" i="7"/>
  <c r="F31" i="7"/>
  <c r="E31" i="7"/>
  <c r="D31" i="7"/>
  <c r="O30" i="7"/>
  <c r="N30" i="7"/>
  <c r="M30" i="7"/>
  <c r="L30" i="7"/>
  <c r="K30" i="7"/>
  <c r="J30" i="7"/>
  <c r="I30" i="7"/>
  <c r="G30" i="7"/>
  <c r="F30" i="7"/>
  <c r="E30" i="7"/>
  <c r="D30" i="7"/>
  <c r="O29" i="7"/>
  <c r="N29" i="7"/>
  <c r="M29" i="7"/>
  <c r="L29" i="7"/>
  <c r="K29" i="7"/>
  <c r="J29" i="7"/>
  <c r="I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G23" i="7"/>
  <c r="F23" i="7"/>
  <c r="E23" i="7"/>
  <c r="D23" i="7"/>
  <c r="O22" i="7"/>
  <c r="N22" i="7"/>
  <c r="M22" i="7"/>
  <c r="L22" i="7"/>
  <c r="K22" i="7"/>
  <c r="J22" i="7"/>
  <c r="I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I10" i="7"/>
  <c r="H10" i="7"/>
  <c r="G10" i="7"/>
  <c r="F10" i="7"/>
  <c r="E10" i="7"/>
  <c r="D10" i="7"/>
  <c r="O9" i="7"/>
  <c r="N9" i="7"/>
  <c r="M9" i="7"/>
  <c r="L9" i="7"/>
  <c r="K9" i="7"/>
  <c r="J9" i="7"/>
  <c r="I9" i="7"/>
  <c r="H9" i="7"/>
  <c r="G9" i="7"/>
  <c r="F9" i="7"/>
  <c r="E9" i="7"/>
  <c r="E8" i="7" s="1"/>
  <c r="E13" i="7" s="1"/>
  <c r="E19" i="7" s="1"/>
  <c r="E134" i="7" s="1"/>
  <c r="D9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G132" i="6"/>
  <c r="F132" i="6"/>
  <c r="E132" i="6"/>
  <c r="D132" i="6"/>
  <c r="O131" i="6"/>
  <c r="N131" i="6"/>
  <c r="M131" i="6"/>
  <c r="L131" i="6"/>
  <c r="K131" i="6"/>
  <c r="J131" i="6"/>
  <c r="I131" i="6"/>
  <c r="G131" i="6"/>
  <c r="F131" i="6"/>
  <c r="E131" i="6"/>
  <c r="D131" i="6"/>
  <c r="O130" i="6"/>
  <c r="N130" i="6"/>
  <c r="M130" i="6"/>
  <c r="L130" i="6"/>
  <c r="K130" i="6"/>
  <c r="J130" i="6"/>
  <c r="I130" i="6"/>
  <c r="G130" i="6"/>
  <c r="F130" i="6"/>
  <c r="E130" i="6"/>
  <c r="D130" i="6"/>
  <c r="O129" i="6"/>
  <c r="N129" i="6"/>
  <c r="M129" i="6"/>
  <c r="L129" i="6"/>
  <c r="K129" i="6"/>
  <c r="J129" i="6"/>
  <c r="I129" i="6"/>
  <c r="G129" i="6"/>
  <c r="F129" i="6"/>
  <c r="E129" i="6"/>
  <c r="D129" i="6"/>
  <c r="O128" i="6"/>
  <c r="N128" i="6"/>
  <c r="M128" i="6"/>
  <c r="L128" i="6"/>
  <c r="K128" i="6"/>
  <c r="J128" i="6"/>
  <c r="I128" i="6"/>
  <c r="G128" i="6"/>
  <c r="F128" i="6"/>
  <c r="E128" i="6"/>
  <c r="D128" i="6"/>
  <c r="O127" i="6"/>
  <c r="N127" i="6"/>
  <c r="M127" i="6"/>
  <c r="L127" i="6"/>
  <c r="K127" i="6"/>
  <c r="J127" i="6"/>
  <c r="I127" i="6"/>
  <c r="G127" i="6"/>
  <c r="F127" i="6"/>
  <c r="E127" i="6"/>
  <c r="D127" i="6"/>
  <c r="O126" i="6"/>
  <c r="N126" i="6"/>
  <c r="M126" i="6"/>
  <c r="L126" i="6"/>
  <c r="K126" i="6"/>
  <c r="J126" i="6"/>
  <c r="I126" i="6"/>
  <c r="G126" i="6"/>
  <c r="F126" i="6"/>
  <c r="E126" i="6"/>
  <c r="D126" i="6"/>
  <c r="O125" i="6"/>
  <c r="N125" i="6"/>
  <c r="M125" i="6"/>
  <c r="L125" i="6"/>
  <c r="K125" i="6"/>
  <c r="J125" i="6"/>
  <c r="I125" i="6"/>
  <c r="G125" i="6"/>
  <c r="F125" i="6"/>
  <c r="E125" i="6"/>
  <c r="D125" i="6"/>
  <c r="O124" i="6"/>
  <c r="N124" i="6"/>
  <c r="M124" i="6"/>
  <c r="L124" i="6"/>
  <c r="K124" i="6"/>
  <c r="J124" i="6"/>
  <c r="G124" i="6"/>
  <c r="F124" i="6"/>
  <c r="E124" i="6"/>
  <c r="D124" i="6"/>
  <c r="O123" i="6"/>
  <c r="N123" i="6"/>
  <c r="M123" i="6"/>
  <c r="L123" i="6"/>
  <c r="K123" i="6"/>
  <c r="J123" i="6"/>
  <c r="G123" i="6"/>
  <c r="F123" i="6"/>
  <c r="E123" i="6"/>
  <c r="D123" i="6"/>
  <c r="O122" i="6"/>
  <c r="N122" i="6"/>
  <c r="M122" i="6"/>
  <c r="L122" i="6"/>
  <c r="K122" i="6"/>
  <c r="J122" i="6"/>
  <c r="G122" i="6"/>
  <c r="F122" i="6"/>
  <c r="E122" i="6"/>
  <c r="D122" i="6"/>
  <c r="O121" i="6"/>
  <c r="N121" i="6"/>
  <c r="M121" i="6"/>
  <c r="L121" i="6"/>
  <c r="K121" i="6"/>
  <c r="J121" i="6"/>
  <c r="G121" i="6"/>
  <c r="F121" i="6"/>
  <c r="E121" i="6"/>
  <c r="D121" i="6"/>
  <c r="O120" i="6"/>
  <c r="N120" i="6"/>
  <c r="M120" i="6"/>
  <c r="L120" i="6"/>
  <c r="K120" i="6"/>
  <c r="J120" i="6"/>
  <c r="G120" i="6"/>
  <c r="F120" i="6"/>
  <c r="E120" i="6"/>
  <c r="D120" i="6"/>
  <c r="O119" i="6"/>
  <c r="N119" i="6"/>
  <c r="M119" i="6"/>
  <c r="L119" i="6"/>
  <c r="K119" i="6"/>
  <c r="J119" i="6"/>
  <c r="G119" i="6"/>
  <c r="F119" i="6"/>
  <c r="E119" i="6"/>
  <c r="D119" i="6"/>
  <c r="O118" i="6"/>
  <c r="N118" i="6"/>
  <c r="M118" i="6"/>
  <c r="L118" i="6"/>
  <c r="K118" i="6"/>
  <c r="J118" i="6"/>
  <c r="G118" i="6"/>
  <c r="F118" i="6"/>
  <c r="E118" i="6"/>
  <c r="D118" i="6"/>
  <c r="O117" i="6"/>
  <c r="N117" i="6"/>
  <c r="M117" i="6"/>
  <c r="L117" i="6"/>
  <c r="K117" i="6"/>
  <c r="J117" i="6"/>
  <c r="G117" i="6"/>
  <c r="F117" i="6"/>
  <c r="E117" i="6"/>
  <c r="D117" i="6"/>
  <c r="O116" i="6"/>
  <c r="N116" i="6"/>
  <c r="M116" i="6"/>
  <c r="L116" i="6"/>
  <c r="K116" i="6"/>
  <c r="J116" i="6"/>
  <c r="G116" i="6"/>
  <c r="F116" i="6"/>
  <c r="E116" i="6"/>
  <c r="D116" i="6"/>
  <c r="O115" i="6"/>
  <c r="N115" i="6"/>
  <c r="M115" i="6"/>
  <c r="L115" i="6"/>
  <c r="K115" i="6"/>
  <c r="J115" i="6"/>
  <c r="G115" i="6"/>
  <c r="F115" i="6"/>
  <c r="E115" i="6"/>
  <c r="D115" i="6"/>
  <c r="O114" i="6"/>
  <c r="N114" i="6"/>
  <c r="M114" i="6"/>
  <c r="L114" i="6"/>
  <c r="K114" i="6"/>
  <c r="J114" i="6"/>
  <c r="G114" i="6"/>
  <c r="F114" i="6"/>
  <c r="E114" i="6"/>
  <c r="D114" i="6"/>
  <c r="O113" i="6"/>
  <c r="N113" i="6"/>
  <c r="M113" i="6"/>
  <c r="L113" i="6"/>
  <c r="K113" i="6"/>
  <c r="J113" i="6"/>
  <c r="G113" i="6"/>
  <c r="F113" i="6"/>
  <c r="E113" i="6"/>
  <c r="D113" i="6"/>
  <c r="O112" i="6"/>
  <c r="N112" i="6"/>
  <c r="M112" i="6"/>
  <c r="L112" i="6"/>
  <c r="K112" i="6"/>
  <c r="J112" i="6"/>
  <c r="G112" i="6"/>
  <c r="F112" i="6"/>
  <c r="E112" i="6"/>
  <c r="D112" i="6"/>
  <c r="O111" i="6"/>
  <c r="N111" i="6"/>
  <c r="M111" i="6"/>
  <c r="L111" i="6"/>
  <c r="K111" i="6"/>
  <c r="J111" i="6"/>
  <c r="G111" i="6"/>
  <c r="F111" i="6"/>
  <c r="E111" i="6"/>
  <c r="D111" i="6"/>
  <c r="O110" i="6"/>
  <c r="N110" i="6"/>
  <c r="M110" i="6"/>
  <c r="L110" i="6"/>
  <c r="K110" i="6"/>
  <c r="J110" i="6"/>
  <c r="G110" i="6"/>
  <c r="F110" i="6"/>
  <c r="E110" i="6"/>
  <c r="D110" i="6"/>
  <c r="O109" i="6"/>
  <c r="N109" i="6"/>
  <c r="M109" i="6"/>
  <c r="L109" i="6"/>
  <c r="K109" i="6"/>
  <c r="J109" i="6"/>
  <c r="G109" i="6"/>
  <c r="F109" i="6"/>
  <c r="E109" i="6"/>
  <c r="D109" i="6"/>
  <c r="O108" i="6"/>
  <c r="N108" i="6"/>
  <c r="M108" i="6"/>
  <c r="L108" i="6"/>
  <c r="K108" i="6"/>
  <c r="J108" i="6"/>
  <c r="G108" i="6"/>
  <c r="F108" i="6"/>
  <c r="E108" i="6"/>
  <c r="D108" i="6"/>
  <c r="O107" i="6"/>
  <c r="N107" i="6"/>
  <c r="M107" i="6"/>
  <c r="L107" i="6"/>
  <c r="K107" i="6"/>
  <c r="J107" i="6"/>
  <c r="G107" i="6"/>
  <c r="F107" i="6"/>
  <c r="E107" i="6"/>
  <c r="D107" i="6"/>
  <c r="O106" i="6"/>
  <c r="N106" i="6"/>
  <c r="M106" i="6"/>
  <c r="L106" i="6"/>
  <c r="K106" i="6"/>
  <c r="J106" i="6"/>
  <c r="G106" i="6"/>
  <c r="F106" i="6"/>
  <c r="E106" i="6"/>
  <c r="D106" i="6"/>
  <c r="O105" i="6"/>
  <c r="N105" i="6"/>
  <c r="M105" i="6"/>
  <c r="L105" i="6"/>
  <c r="K105" i="6"/>
  <c r="J105" i="6"/>
  <c r="G105" i="6"/>
  <c r="F105" i="6"/>
  <c r="E105" i="6"/>
  <c r="D105" i="6"/>
  <c r="O104" i="6"/>
  <c r="N104" i="6"/>
  <c r="M104" i="6"/>
  <c r="L104" i="6"/>
  <c r="K104" i="6"/>
  <c r="J104" i="6"/>
  <c r="G104" i="6"/>
  <c r="F104" i="6"/>
  <c r="E104" i="6"/>
  <c r="D104" i="6"/>
  <c r="O103" i="6"/>
  <c r="N103" i="6"/>
  <c r="M103" i="6"/>
  <c r="L103" i="6"/>
  <c r="K103" i="6"/>
  <c r="J103" i="6"/>
  <c r="G103" i="6"/>
  <c r="F103" i="6"/>
  <c r="E103" i="6"/>
  <c r="D103" i="6"/>
  <c r="O102" i="6"/>
  <c r="N102" i="6"/>
  <c r="M102" i="6"/>
  <c r="L102" i="6"/>
  <c r="K102" i="6"/>
  <c r="J102" i="6"/>
  <c r="G102" i="6"/>
  <c r="F102" i="6"/>
  <c r="E102" i="6"/>
  <c r="D102" i="6"/>
  <c r="O101" i="6"/>
  <c r="N101" i="6"/>
  <c r="M101" i="6"/>
  <c r="L101" i="6"/>
  <c r="K101" i="6"/>
  <c r="J101" i="6"/>
  <c r="G101" i="6"/>
  <c r="F101" i="6"/>
  <c r="E101" i="6"/>
  <c r="D101" i="6"/>
  <c r="O100" i="6"/>
  <c r="N100" i="6"/>
  <c r="M100" i="6"/>
  <c r="L100" i="6"/>
  <c r="K100" i="6"/>
  <c r="J100" i="6"/>
  <c r="G100" i="6"/>
  <c r="F100" i="6"/>
  <c r="E100" i="6"/>
  <c r="D100" i="6"/>
  <c r="O99" i="6"/>
  <c r="N99" i="6"/>
  <c r="M99" i="6"/>
  <c r="L99" i="6"/>
  <c r="K99" i="6"/>
  <c r="J99" i="6"/>
  <c r="G99" i="6"/>
  <c r="F99" i="6"/>
  <c r="E99" i="6"/>
  <c r="D99" i="6"/>
  <c r="O98" i="6"/>
  <c r="N98" i="6"/>
  <c r="M98" i="6"/>
  <c r="L98" i="6"/>
  <c r="K98" i="6"/>
  <c r="J98" i="6"/>
  <c r="G98" i="6"/>
  <c r="F98" i="6"/>
  <c r="E98" i="6"/>
  <c r="D98" i="6"/>
  <c r="O97" i="6"/>
  <c r="N97" i="6"/>
  <c r="M97" i="6"/>
  <c r="L97" i="6"/>
  <c r="K97" i="6"/>
  <c r="J97" i="6"/>
  <c r="G97" i="6"/>
  <c r="F97" i="6"/>
  <c r="E97" i="6"/>
  <c r="D97" i="6"/>
  <c r="O96" i="6"/>
  <c r="N96" i="6"/>
  <c r="M96" i="6"/>
  <c r="L96" i="6"/>
  <c r="K96" i="6"/>
  <c r="J96" i="6"/>
  <c r="G96" i="6"/>
  <c r="F96" i="6"/>
  <c r="E96" i="6"/>
  <c r="D96" i="6"/>
  <c r="O95" i="6"/>
  <c r="N95" i="6"/>
  <c r="M95" i="6"/>
  <c r="L95" i="6"/>
  <c r="K95" i="6"/>
  <c r="J95" i="6"/>
  <c r="G95" i="6"/>
  <c r="F95" i="6"/>
  <c r="E95" i="6"/>
  <c r="D95" i="6"/>
  <c r="O94" i="6"/>
  <c r="N94" i="6"/>
  <c r="M94" i="6"/>
  <c r="L94" i="6"/>
  <c r="K94" i="6"/>
  <c r="J94" i="6"/>
  <c r="G94" i="6"/>
  <c r="F94" i="6"/>
  <c r="E94" i="6"/>
  <c r="D94" i="6"/>
  <c r="O93" i="6"/>
  <c r="N93" i="6"/>
  <c r="M93" i="6"/>
  <c r="L93" i="6"/>
  <c r="K93" i="6"/>
  <c r="J93" i="6"/>
  <c r="G93" i="6"/>
  <c r="F93" i="6"/>
  <c r="E93" i="6"/>
  <c r="D93" i="6"/>
  <c r="O92" i="6"/>
  <c r="N92" i="6"/>
  <c r="M92" i="6"/>
  <c r="L92" i="6"/>
  <c r="K92" i="6"/>
  <c r="J92" i="6"/>
  <c r="G92" i="6"/>
  <c r="F92" i="6"/>
  <c r="E92" i="6"/>
  <c r="D92" i="6"/>
  <c r="O91" i="6"/>
  <c r="N91" i="6"/>
  <c r="M91" i="6"/>
  <c r="L91" i="6"/>
  <c r="K91" i="6"/>
  <c r="J91" i="6"/>
  <c r="G91" i="6"/>
  <c r="F91" i="6"/>
  <c r="E91" i="6"/>
  <c r="D91" i="6"/>
  <c r="O90" i="6"/>
  <c r="N90" i="6"/>
  <c r="M90" i="6"/>
  <c r="L90" i="6"/>
  <c r="K90" i="6"/>
  <c r="J90" i="6"/>
  <c r="G90" i="6"/>
  <c r="F90" i="6"/>
  <c r="E90" i="6"/>
  <c r="D90" i="6"/>
  <c r="O89" i="6"/>
  <c r="N89" i="6"/>
  <c r="M89" i="6"/>
  <c r="L89" i="6"/>
  <c r="K89" i="6"/>
  <c r="J89" i="6"/>
  <c r="G89" i="6"/>
  <c r="F89" i="6"/>
  <c r="E89" i="6"/>
  <c r="D89" i="6"/>
  <c r="O88" i="6"/>
  <c r="N88" i="6"/>
  <c r="M88" i="6"/>
  <c r="L88" i="6"/>
  <c r="K88" i="6"/>
  <c r="J88" i="6"/>
  <c r="G88" i="6"/>
  <c r="F88" i="6"/>
  <c r="E88" i="6"/>
  <c r="D88" i="6"/>
  <c r="O87" i="6"/>
  <c r="N87" i="6"/>
  <c r="M87" i="6"/>
  <c r="L87" i="6"/>
  <c r="K87" i="6"/>
  <c r="J87" i="6"/>
  <c r="G87" i="6"/>
  <c r="F87" i="6"/>
  <c r="E87" i="6"/>
  <c r="D87" i="6"/>
  <c r="O86" i="6"/>
  <c r="N86" i="6"/>
  <c r="M86" i="6"/>
  <c r="L86" i="6"/>
  <c r="K86" i="6"/>
  <c r="J86" i="6"/>
  <c r="G86" i="6"/>
  <c r="F86" i="6"/>
  <c r="E86" i="6"/>
  <c r="D86" i="6"/>
  <c r="O85" i="6"/>
  <c r="N85" i="6"/>
  <c r="M85" i="6"/>
  <c r="L85" i="6"/>
  <c r="K85" i="6"/>
  <c r="J85" i="6"/>
  <c r="G85" i="6"/>
  <c r="F85" i="6"/>
  <c r="E85" i="6"/>
  <c r="D85" i="6"/>
  <c r="O84" i="6"/>
  <c r="N84" i="6"/>
  <c r="M84" i="6"/>
  <c r="L84" i="6"/>
  <c r="K84" i="6"/>
  <c r="J84" i="6"/>
  <c r="G84" i="6"/>
  <c r="F84" i="6"/>
  <c r="E84" i="6"/>
  <c r="D84" i="6"/>
  <c r="O83" i="6"/>
  <c r="N83" i="6"/>
  <c r="M83" i="6"/>
  <c r="L83" i="6"/>
  <c r="K83" i="6"/>
  <c r="J83" i="6"/>
  <c r="G83" i="6"/>
  <c r="F83" i="6"/>
  <c r="E83" i="6"/>
  <c r="D83" i="6"/>
  <c r="O82" i="6"/>
  <c r="N82" i="6"/>
  <c r="M82" i="6"/>
  <c r="L82" i="6"/>
  <c r="K82" i="6"/>
  <c r="J82" i="6"/>
  <c r="G82" i="6"/>
  <c r="F82" i="6"/>
  <c r="E82" i="6"/>
  <c r="D82" i="6"/>
  <c r="O81" i="6"/>
  <c r="N81" i="6"/>
  <c r="M81" i="6"/>
  <c r="L81" i="6"/>
  <c r="K81" i="6"/>
  <c r="J81" i="6"/>
  <c r="G81" i="6"/>
  <c r="F81" i="6"/>
  <c r="E81" i="6"/>
  <c r="D81" i="6"/>
  <c r="O80" i="6"/>
  <c r="N80" i="6"/>
  <c r="M80" i="6"/>
  <c r="L80" i="6"/>
  <c r="K80" i="6"/>
  <c r="J80" i="6"/>
  <c r="G80" i="6"/>
  <c r="F80" i="6"/>
  <c r="E80" i="6"/>
  <c r="D80" i="6"/>
  <c r="O79" i="6"/>
  <c r="N79" i="6"/>
  <c r="M79" i="6"/>
  <c r="L79" i="6"/>
  <c r="K79" i="6"/>
  <c r="J79" i="6"/>
  <c r="G79" i="6"/>
  <c r="F79" i="6"/>
  <c r="E79" i="6"/>
  <c r="D79" i="6"/>
  <c r="O78" i="6"/>
  <c r="N78" i="6"/>
  <c r="M78" i="6"/>
  <c r="L78" i="6"/>
  <c r="K78" i="6"/>
  <c r="J78" i="6"/>
  <c r="G78" i="6"/>
  <c r="F78" i="6"/>
  <c r="E78" i="6"/>
  <c r="D78" i="6"/>
  <c r="O77" i="6"/>
  <c r="N77" i="6"/>
  <c r="M77" i="6"/>
  <c r="L77" i="6"/>
  <c r="K77" i="6"/>
  <c r="J77" i="6"/>
  <c r="G77" i="6"/>
  <c r="F77" i="6"/>
  <c r="E77" i="6"/>
  <c r="D77" i="6"/>
  <c r="O76" i="6"/>
  <c r="N76" i="6"/>
  <c r="M76" i="6"/>
  <c r="L76" i="6"/>
  <c r="K76" i="6"/>
  <c r="J76" i="6"/>
  <c r="G76" i="6"/>
  <c r="F76" i="6"/>
  <c r="E76" i="6"/>
  <c r="D76" i="6"/>
  <c r="O75" i="6"/>
  <c r="N75" i="6"/>
  <c r="M75" i="6"/>
  <c r="L75" i="6"/>
  <c r="K75" i="6"/>
  <c r="J75" i="6"/>
  <c r="G75" i="6"/>
  <c r="F75" i="6"/>
  <c r="E75" i="6"/>
  <c r="D75" i="6"/>
  <c r="O74" i="6"/>
  <c r="N74" i="6"/>
  <c r="M74" i="6"/>
  <c r="L74" i="6"/>
  <c r="K74" i="6"/>
  <c r="J74" i="6"/>
  <c r="G74" i="6"/>
  <c r="F74" i="6"/>
  <c r="E74" i="6"/>
  <c r="D74" i="6"/>
  <c r="O73" i="6"/>
  <c r="N73" i="6"/>
  <c r="M73" i="6"/>
  <c r="L73" i="6"/>
  <c r="K73" i="6"/>
  <c r="J73" i="6"/>
  <c r="G73" i="6"/>
  <c r="F73" i="6"/>
  <c r="E73" i="6"/>
  <c r="D73" i="6"/>
  <c r="O72" i="6"/>
  <c r="N72" i="6"/>
  <c r="M72" i="6"/>
  <c r="L72" i="6"/>
  <c r="K72" i="6"/>
  <c r="J72" i="6"/>
  <c r="G72" i="6"/>
  <c r="F72" i="6"/>
  <c r="E72" i="6"/>
  <c r="D72" i="6"/>
  <c r="O71" i="6"/>
  <c r="N71" i="6"/>
  <c r="M71" i="6"/>
  <c r="L71" i="6"/>
  <c r="K71" i="6"/>
  <c r="J71" i="6"/>
  <c r="G71" i="6"/>
  <c r="F71" i="6"/>
  <c r="E71" i="6"/>
  <c r="D71" i="6"/>
  <c r="O70" i="6"/>
  <c r="N70" i="6"/>
  <c r="M70" i="6"/>
  <c r="L70" i="6"/>
  <c r="K70" i="6"/>
  <c r="J70" i="6"/>
  <c r="G70" i="6"/>
  <c r="F70" i="6"/>
  <c r="E70" i="6"/>
  <c r="D70" i="6"/>
  <c r="O69" i="6"/>
  <c r="N69" i="6"/>
  <c r="M69" i="6"/>
  <c r="L69" i="6"/>
  <c r="K69" i="6"/>
  <c r="J69" i="6"/>
  <c r="G69" i="6"/>
  <c r="F69" i="6"/>
  <c r="E69" i="6"/>
  <c r="D69" i="6"/>
  <c r="O68" i="6"/>
  <c r="N68" i="6"/>
  <c r="M68" i="6"/>
  <c r="L68" i="6"/>
  <c r="K68" i="6"/>
  <c r="J68" i="6"/>
  <c r="G68" i="6"/>
  <c r="F68" i="6"/>
  <c r="E68" i="6"/>
  <c r="D68" i="6"/>
  <c r="O67" i="6"/>
  <c r="N67" i="6"/>
  <c r="M67" i="6"/>
  <c r="L67" i="6"/>
  <c r="K67" i="6"/>
  <c r="J67" i="6"/>
  <c r="G67" i="6"/>
  <c r="F67" i="6"/>
  <c r="E67" i="6"/>
  <c r="D67" i="6"/>
  <c r="O66" i="6"/>
  <c r="N66" i="6"/>
  <c r="M66" i="6"/>
  <c r="L66" i="6"/>
  <c r="K66" i="6"/>
  <c r="J66" i="6"/>
  <c r="G66" i="6"/>
  <c r="F66" i="6"/>
  <c r="E66" i="6"/>
  <c r="D66" i="6"/>
  <c r="O65" i="6"/>
  <c r="N65" i="6"/>
  <c r="M65" i="6"/>
  <c r="L65" i="6"/>
  <c r="K65" i="6"/>
  <c r="J65" i="6"/>
  <c r="G65" i="6"/>
  <c r="F65" i="6"/>
  <c r="E65" i="6"/>
  <c r="D65" i="6"/>
  <c r="O64" i="6"/>
  <c r="N64" i="6"/>
  <c r="M64" i="6"/>
  <c r="L64" i="6"/>
  <c r="K64" i="6"/>
  <c r="J64" i="6"/>
  <c r="G64" i="6"/>
  <c r="F64" i="6"/>
  <c r="E64" i="6"/>
  <c r="D64" i="6"/>
  <c r="O63" i="6"/>
  <c r="N63" i="6"/>
  <c r="M63" i="6"/>
  <c r="L63" i="6"/>
  <c r="K63" i="6"/>
  <c r="J63" i="6"/>
  <c r="G63" i="6"/>
  <c r="F63" i="6"/>
  <c r="E63" i="6"/>
  <c r="D63" i="6"/>
  <c r="O62" i="6"/>
  <c r="N62" i="6"/>
  <c r="M62" i="6"/>
  <c r="L62" i="6"/>
  <c r="K62" i="6"/>
  <c r="J62" i="6"/>
  <c r="G62" i="6"/>
  <c r="F62" i="6"/>
  <c r="E62" i="6"/>
  <c r="D62" i="6"/>
  <c r="O61" i="6"/>
  <c r="N61" i="6"/>
  <c r="M61" i="6"/>
  <c r="L61" i="6"/>
  <c r="K61" i="6"/>
  <c r="J61" i="6"/>
  <c r="G61" i="6"/>
  <c r="F61" i="6"/>
  <c r="E61" i="6"/>
  <c r="D61" i="6"/>
  <c r="O60" i="6"/>
  <c r="N60" i="6"/>
  <c r="M60" i="6"/>
  <c r="L60" i="6"/>
  <c r="K60" i="6"/>
  <c r="J60" i="6"/>
  <c r="G60" i="6"/>
  <c r="F60" i="6"/>
  <c r="E60" i="6"/>
  <c r="D60" i="6"/>
  <c r="O59" i="6"/>
  <c r="N59" i="6"/>
  <c r="M59" i="6"/>
  <c r="L59" i="6"/>
  <c r="K59" i="6"/>
  <c r="J59" i="6"/>
  <c r="G59" i="6"/>
  <c r="F59" i="6"/>
  <c r="E59" i="6"/>
  <c r="D59" i="6"/>
  <c r="O58" i="6"/>
  <c r="N58" i="6"/>
  <c r="M58" i="6"/>
  <c r="L58" i="6"/>
  <c r="K58" i="6"/>
  <c r="J58" i="6"/>
  <c r="G58" i="6"/>
  <c r="F58" i="6"/>
  <c r="E58" i="6"/>
  <c r="D58" i="6"/>
  <c r="O57" i="6"/>
  <c r="N57" i="6"/>
  <c r="M57" i="6"/>
  <c r="L57" i="6"/>
  <c r="K57" i="6"/>
  <c r="J57" i="6"/>
  <c r="G57" i="6"/>
  <c r="F57" i="6"/>
  <c r="E57" i="6"/>
  <c r="D57" i="6"/>
  <c r="O56" i="6"/>
  <c r="N56" i="6"/>
  <c r="M56" i="6"/>
  <c r="L56" i="6"/>
  <c r="K56" i="6"/>
  <c r="J56" i="6"/>
  <c r="G56" i="6"/>
  <c r="F56" i="6"/>
  <c r="E56" i="6"/>
  <c r="D56" i="6"/>
  <c r="O55" i="6"/>
  <c r="N55" i="6"/>
  <c r="M55" i="6"/>
  <c r="L55" i="6"/>
  <c r="K55" i="6"/>
  <c r="J55" i="6"/>
  <c r="G55" i="6"/>
  <c r="F55" i="6"/>
  <c r="E55" i="6"/>
  <c r="D55" i="6"/>
  <c r="O54" i="6"/>
  <c r="N54" i="6"/>
  <c r="M54" i="6"/>
  <c r="L54" i="6"/>
  <c r="K54" i="6"/>
  <c r="J54" i="6"/>
  <c r="G54" i="6"/>
  <c r="F54" i="6"/>
  <c r="E54" i="6"/>
  <c r="D54" i="6"/>
  <c r="O53" i="6"/>
  <c r="N53" i="6"/>
  <c r="M53" i="6"/>
  <c r="L53" i="6"/>
  <c r="K53" i="6"/>
  <c r="J53" i="6"/>
  <c r="G53" i="6"/>
  <c r="F53" i="6"/>
  <c r="E53" i="6"/>
  <c r="D53" i="6"/>
  <c r="O52" i="6"/>
  <c r="N52" i="6"/>
  <c r="M52" i="6"/>
  <c r="L52" i="6"/>
  <c r="K52" i="6"/>
  <c r="J52" i="6"/>
  <c r="G52" i="6"/>
  <c r="F52" i="6"/>
  <c r="E52" i="6"/>
  <c r="D52" i="6"/>
  <c r="O51" i="6"/>
  <c r="N51" i="6"/>
  <c r="M51" i="6"/>
  <c r="L51" i="6"/>
  <c r="K51" i="6"/>
  <c r="J51" i="6"/>
  <c r="G51" i="6"/>
  <c r="F51" i="6"/>
  <c r="E51" i="6"/>
  <c r="D51" i="6"/>
  <c r="O50" i="6"/>
  <c r="N50" i="6"/>
  <c r="M50" i="6"/>
  <c r="L50" i="6"/>
  <c r="K50" i="6"/>
  <c r="J50" i="6"/>
  <c r="G50" i="6"/>
  <c r="F50" i="6"/>
  <c r="E50" i="6"/>
  <c r="D50" i="6"/>
  <c r="O49" i="6"/>
  <c r="N49" i="6"/>
  <c r="M49" i="6"/>
  <c r="L49" i="6"/>
  <c r="K49" i="6"/>
  <c r="J49" i="6"/>
  <c r="G49" i="6"/>
  <c r="F49" i="6"/>
  <c r="E49" i="6"/>
  <c r="D49" i="6"/>
  <c r="O48" i="6"/>
  <c r="N48" i="6"/>
  <c r="M48" i="6"/>
  <c r="L48" i="6"/>
  <c r="K48" i="6"/>
  <c r="J48" i="6"/>
  <c r="G48" i="6"/>
  <c r="F48" i="6"/>
  <c r="E48" i="6"/>
  <c r="D48" i="6"/>
  <c r="O47" i="6"/>
  <c r="N47" i="6"/>
  <c r="M47" i="6"/>
  <c r="L47" i="6"/>
  <c r="K47" i="6"/>
  <c r="J47" i="6"/>
  <c r="G47" i="6"/>
  <c r="F47" i="6"/>
  <c r="E47" i="6"/>
  <c r="D47" i="6"/>
  <c r="O46" i="6"/>
  <c r="N46" i="6"/>
  <c r="M46" i="6"/>
  <c r="L46" i="6"/>
  <c r="K46" i="6"/>
  <c r="J46" i="6"/>
  <c r="G46" i="6"/>
  <c r="F46" i="6"/>
  <c r="E46" i="6"/>
  <c r="D46" i="6"/>
  <c r="O45" i="6"/>
  <c r="N45" i="6"/>
  <c r="M45" i="6"/>
  <c r="L45" i="6"/>
  <c r="K45" i="6"/>
  <c r="J45" i="6"/>
  <c r="G45" i="6"/>
  <c r="F45" i="6"/>
  <c r="E45" i="6"/>
  <c r="D45" i="6"/>
  <c r="O44" i="6"/>
  <c r="N44" i="6"/>
  <c r="M44" i="6"/>
  <c r="L44" i="6"/>
  <c r="K44" i="6"/>
  <c r="J44" i="6"/>
  <c r="G44" i="6"/>
  <c r="F44" i="6"/>
  <c r="E44" i="6"/>
  <c r="D44" i="6"/>
  <c r="O43" i="6"/>
  <c r="N43" i="6"/>
  <c r="M43" i="6"/>
  <c r="L43" i="6"/>
  <c r="K43" i="6"/>
  <c r="J43" i="6"/>
  <c r="G43" i="6"/>
  <c r="F43" i="6"/>
  <c r="E43" i="6"/>
  <c r="D43" i="6"/>
  <c r="O42" i="6"/>
  <c r="N42" i="6"/>
  <c r="M42" i="6"/>
  <c r="L42" i="6"/>
  <c r="K42" i="6"/>
  <c r="J42" i="6"/>
  <c r="G42" i="6"/>
  <c r="F42" i="6"/>
  <c r="E42" i="6"/>
  <c r="D42" i="6"/>
  <c r="O41" i="6"/>
  <c r="N41" i="6"/>
  <c r="M41" i="6"/>
  <c r="L41" i="6"/>
  <c r="K41" i="6"/>
  <c r="J41" i="6"/>
  <c r="G41" i="6"/>
  <c r="F41" i="6"/>
  <c r="E41" i="6"/>
  <c r="D41" i="6"/>
  <c r="O40" i="6"/>
  <c r="N40" i="6"/>
  <c r="M40" i="6"/>
  <c r="L40" i="6"/>
  <c r="K40" i="6"/>
  <c r="J40" i="6"/>
  <c r="G40" i="6"/>
  <c r="F40" i="6"/>
  <c r="E40" i="6"/>
  <c r="D40" i="6"/>
  <c r="O39" i="6"/>
  <c r="N39" i="6"/>
  <c r="M39" i="6"/>
  <c r="L39" i="6"/>
  <c r="K39" i="6"/>
  <c r="J39" i="6"/>
  <c r="G39" i="6"/>
  <c r="F39" i="6"/>
  <c r="E39" i="6"/>
  <c r="D39" i="6"/>
  <c r="O38" i="6"/>
  <c r="N38" i="6"/>
  <c r="M38" i="6"/>
  <c r="L38" i="6"/>
  <c r="K38" i="6"/>
  <c r="J38" i="6"/>
  <c r="G38" i="6"/>
  <c r="F38" i="6"/>
  <c r="E38" i="6"/>
  <c r="D38" i="6"/>
  <c r="O37" i="6"/>
  <c r="N37" i="6"/>
  <c r="M37" i="6"/>
  <c r="L37" i="6"/>
  <c r="K37" i="6"/>
  <c r="J37" i="6"/>
  <c r="G37" i="6"/>
  <c r="F37" i="6"/>
  <c r="E37" i="6"/>
  <c r="D37" i="6"/>
  <c r="O36" i="6"/>
  <c r="N36" i="6"/>
  <c r="M36" i="6"/>
  <c r="L36" i="6"/>
  <c r="K36" i="6"/>
  <c r="J36" i="6"/>
  <c r="G36" i="6"/>
  <c r="F36" i="6"/>
  <c r="E36" i="6"/>
  <c r="D36" i="6"/>
  <c r="O35" i="6"/>
  <c r="N35" i="6"/>
  <c r="M35" i="6"/>
  <c r="L35" i="6"/>
  <c r="K35" i="6"/>
  <c r="J35" i="6"/>
  <c r="G35" i="6"/>
  <c r="F35" i="6"/>
  <c r="E35" i="6"/>
  <c r="D35" i="6"/>
  <c r="O34" i="6"/>
  <c r="N34" i="6"/>
  <c r="M34" i="6"/>
  <c r="L34" i="6"/>
  <c r="K34" i="6"/>
  <c r="J34" i="6"/>
  <c r="G34" i="6"/>
  <c r="F34" i="6"/>
  <c r="E34" i="6"/>
  <c r="D34" i="6"/>
  <c r="O33" i="6"/>
  <c r="N33" i="6"/>
  <c r="M33" i="6"/>
  <c r="L33" i="6"/>
  <c r="K33" i="6"/>
  <c r="J33" i="6"/>
  <c r="G33" i="6"/>
  <c r="F33" i="6"/>
  <c r="E33" i="6"/>
  <c r="D33" i="6"/>
  <c r="O32" i="6"/>
  <c r="N32" i="6"/>
  <c r="M32" i="6"/>
  <c r="L32" i="6"/>
  <c r="K32" i="6"/>
  <c r="J32" i="6"/>
  <c r="G32" i="6"/>
  <c r="F32" i="6"/>
  <c r="E32" i="6"/>
  <c r="D32" i="6"/>
  <c r="O31" i="6"/>
  <c r="N31" i="6"/>
  <c r="M31" i="6"/>
  <c r="L31" i="6"/>
  <c r="K31" i="6"/>
  <c r="J31" i="6"/>
  <c r="G31" i="6"/>
  <c r="F31" i="6"/>
  <c r="E31" i="6"/>
  <c r="D31" i="6"/>
  <c r="O30" i="6"/>
  <c r="N30" i="6"/>
  <c r="M30" i="6"/>
  <c r="L30" i="6"/>
  <c r="K30" i="6"/>
  <c r="J30" i="6"/>
  <c r="G30" i="6"/>
  <c r="F30" i="6"/>
  <c r="E30" i="6"/>
  <c r="D30" i="6"/>
  <c r="O29" i="6"/>
  <c r="N29" i="6"/>
  <c r="M29" i="6"/>
  <c r="L29" i="6"/>
  <c r="K29" i="6"/>
  <c r="J29" i="6"/>
  <c r="G29" i="6"/>
  <c r="F29" i="6"/>
  <c r="E29" i="6"/>
  <c r="D29" i="6"/>
  <c r="O28" i="6"/>
  <c r="N28" i="6"/>
  <c r="M28" i="6"/>
  <c r="L28" i="6"/>
  <c r="K28" i="6"/>
  <c r="J28" i="6"/>
  <c r="G28" i="6"/>
  <c r="F28" i="6"/>
  <c r="E28" i="6"/>
  <c r="D28" i="6"/>
  <c r="O27" i="6"/>
  <c r="N27" i="6"/>
  <c r="M27" i="6"/>
  <c r="L27" i="6"/>
  <c r="K27" i="6"/>
  <c r="J27" i="6"/>
  <c r="G27" i="6"/>
  <c r="F27" i="6"/>
  <c r="E27" i="6"/>
  <c r="D27" i="6"/>
  <c r="O26" i="6"/>
  <c r="N26" i="6"/>
  <c r="M26" i="6"/>
  <c r="L26" i="6"/>
  <c r="K26" i="6"/>
  <c r="J26" i="6"/>
  <c r="G26" i="6"/>
  <c r="F26" i="6"/>
  <c r="E26" i="6"/>
  <c r="D26" i="6"/>
  <c r="O25" i="6"/>
  <c r="N25" i="6"/>
  <c r="M25" i="6"/>
  <c r="L25" i="6"/>
  <c r="K25" i="6"/>
  <c r="J25" i="6"/>
  <c r="G25" i="6"/>
  <c r="F25" i="6"/>
  <c r="E25" i="6"/>
  <c r="D25" i="6"/>
  <c r="O24" i="6"/>
  <c r="N24" i="6"/>
  <c r="M24" i="6"/>
  <c r="L24" i="6"/>
  <c r="K24" i="6"/>
  <c r="J24" i="6"/>
  <c r="G24" i="6"/>
  <c r="F24" i="6"/>
  <c r="E24" i="6"/>
  <c r="D24" i="6"/>
  <c r="O23" i="6"/>
  <c r="N23" i="6"/>
  <c r="M23" i="6"/>
  <c r="L23" i="6"/>
  <c r="K23" i="6"/>
  <c r="J23" i="6"/>
  <c r="G23" i="6"/>
  <c r="F23" i="6"/>
  <c r="E23" i="6"/>
  <c r="D23" i="6"/>
  <c r="O22" i="6"/>
  <c r="N22" i="6"/>
  <c r="M22" i="6"/>
  <c r="L22" i="6"/>
  <c r="K22" i="6"/>
  <c r="J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J8" i="6" s="1"/>
  <c r="J13" i="6" s="1"/>
  <c r="J19" i="6" s="1"/>
  <c r="J137" i="6" s="1"/>
  <c r="I9" i="6"/>
  <c r="H9" i="6"/>
  <c r="G9" i="6"/>
  <c r="F9" i="6"/>
  <c r="E9" i="6"/>
  <c r="D9" i="6"/>
  <c r="O132" i="5"/>
  <c r="N132" i="5"/>
  <c r="M132" i="5"/>
  <c r="L132" i="5"/>
  <c r="K132" i="5"/>
  <c r="J132" i="5"/>
  <c r="H132" i="5"/>
  <c r="G132" i="5"/>
  <c r="F132" i="5"/>
  <c r="E132" i="5"/>
  <c r="D132" i="5"/>
  <c r="O131" i="5"/>
  <c r="N131" i="5"/>
  <c r="M131" i="5"/>
  <c r="L131" i="5"/>
  <c r="K131" i="5"/>
  <c r="J131" i="5"/>
  <c r="H131" i="5"/>
  <c r="G131" i="5"/>
  <c r="F131" i="5"/>
  <c r="E131" i="5"/>
  <c r="D131" i="5"/>
  <c r="O130" i="5"/>
  <c r="N130" i="5"/>
  <c r="M130" i="5"/>
  <c r="L130" i="5"/>
  <c r="K130" i="5"/>
  <c r="J130" i="5"/>
  <c r="H130" i="5"/>
  <c r="G130" i="5"/>
  <c r="F130" i="5"/>
  <c r="E130" i="5"/>
  <c r="D130" i="5"/>
  <c r="O129" i="5"/>
  <c r="N129" i="5"/>
  <c r="M129" i="5"/>
  <c r="L129" i="5"/>
  <c r="K129" i="5"/>
  <c r="J129" i="5"/>
  <c r="H129" i="5"/>
  <c r="G129" i="5"/>
  <c r="F129" i="5"/>
  <c r="E129" i="5"/>
  <c r="D129" i="5"/>
  <c r="O128" i="5"/>
  <c r="N128" i="5"/>
  <c r="M128" i="5"/>
  <c r="L128" i="5"/>
  <c r="K128" i="5"/>
  <c r="J128" i="5"/>
  <c r="H128" i="5"/>
  <c r="G128" i="5"/>
  <c r="F128" i="5"/>
  <c r="E128" i="5"/>
  <c r="D128" i="5"/>
  <c r="O127" i="5"/>
  <c r="N127" i="5"/>
  <c r="M127" i="5"/>
  <c r="L127" i="5"/>
  <c r="K127" i="5"/>
  <c r="J127" i="5"/>
  <c r="H127" i="5"/>
  <c r="G127" i="5"/>
  <c r="F127" i="5"/>
  <c r="E127" i="5"/>
  <c r="D127" i="5"/>
  <c r="O126" i="5"/>
  <c r="N126" i="5"/>
  <c r="M126" i="5"/>
  <c r="L126" i="5"/>
  <c r="K126" i="5"/>
  <c r="J126" i="5"/>
  <c r="H126" i="5"/>
  <c r="G126" i="5"/>
  <c r="F126" i="5"/>
  <c r="E126" i="5"/>
  <c r="D126" i="5"/>
  <c r="O125" i="5"/>
  <c r="N125" i="5"/>
  <c r="M125" i="5"/>
  <c r="L125" i="5"/>
  <c r="K125" i="5"/>
  <c r="J125" i="5"/>
  <c r="H125" i="5"/>
  <c r="G125" i="5"/>
  <c r="F125" i="5"/>
  <c r="E125" i="5"/>
  <c r="D125" i="5"/>
  <c r="O124" i="5"/>
  <c r="N124" i="5"/>
  <c r="M124" i="5"/>
  <c r="L124" i="5"/>
  <c r="K124" i="5"/>
  <c r="J124" i="5"/>
  <c r="H124" i="5"/>
  <c r="G124" i="5"/>
  <c r="F124" i="5"/>
  <c r="E124" i="5"/>
  <c r="D124" i="5"/>
  <c r="O123" i="5"/>
  <c r="N123" i="5"/>
  <c r="M123" i="5"/>
  <c r="L123" i="5"/>
  <c r="K123" i="5"/>
  <c r="J123" i="5"/>
  <c r="H123" i="5"/>
  <c r="G123" i="5"/>
  <c r="F123" i="5"/>
  <c r="E123" i="5"/>
  <c r="D123" i="5"/>
  <c r="O122" i="5"/>
  <c r="N122" i="5"/>
  <c r="M122" i="5"/>
  <c r="L122" i="5"/>
  <c r="K122" i="5"/>
  <c r="J122" i="5"/>
  <c r="H122" i="5"/>
  <c r="G122" i="5"/>
  <c r="F122" i="5"/>
  <c r="E122" i="5"/>
  <c r="D122" i="5"/>
  <c r="O121" i="5"/>
  <c r="N121" i="5"/>
  <c r="M121" i="5"/>
  <c r="L121" i="5"/>
  <c r="K121" i="5"/>
  <c r="J121" i="5"/>
  <c r="H121" i="5"/>
  <c r="G121" i="5"/>
  <c r="F121" i="5"/>
  <c r="E121" i="5"/>
  <c r="D121" i="5"/>
  <c r="O120" i="5"/>
  <c r="N120" i="5"/>
  <c r="M120" i="5"/>
  <c r="L120" i="5"/>
  <c r="K120" i="5"/>
  <c r="J120" i="5"/>
  <c r="H120" i="5"/>
  <c r="G120" i="5"/>
  <c r="F120" i="5"/>
  <c r="E120" i="5"/>
  <c r="D120" i="5"/>
  <c r="O119" i="5"/>
  <c r="N119" i="5"/>
  <c r="M119" i="5"/>
  <c r="L119" i="5"/>
  <c r="K119" i="5"/>
  <c r="J119" i="5"/>
  <c r="H119" i="5"/>
  <c r="G119" i="5"/>
  <c r="F119" i="5"/>
  <c r="E119" i="5"/>
  <c r="D119" i="5"/>
  <c r="O118" i="5"/>
  <c r="N118" i="5"/>
  <c r="M118" i="5"/>
  <c r="L118" i="5"/>
  <c r="K118" i="5"/>
  <c r="J118" i="5"/>
  <c r="H118" i="5"/>
  <c r="G118" i="5"/>
  <c r="F118" i="5"/>
  <c r="E118" i="5"/>
  <c r="D118" i="5"/>
  <c r="O117" i="5"/>
  <c r="N117" i="5"/>
  <c r="M117" i="5"/>
  <c r="L117" i="5"/>
  <c r="K117" i="5"/>
  <c r="J117" i="5"/>
  <c r="H117" i="5"/>
  <c r="G117" i="5"/>
  <c r="F117" i="5"/>
  <c r="E117" i="5"/>
  <c r="D117" i="5"/>
  <c r="O116" i="5"/>
  <c r="N116" i="5"/>
  <c r="M116" i="5"/>
  <c r="L116" i="5"/>
  <c r="K116" i="5"/>
  <c r="J116" i="5"/>
  <c r="H116" i="5"/>
  <c r="G116" i="5"/>
  <c r="F116" i="5"/>
  <c r="E116" i="5"/>
  <c r="D116" i="5"/>
  <c r="O115" i="5"/>
  <c r="N115" i="5"/>
  <c r="M115" i="5"/>
  <c r="L115" i="5"/>
  <c r="K115" i="5"/>
  <c r="J115" i="5"/>
  <c r="H115" i="5"/>
  <c r="G115" i="5"/>
  <c r="F115" i="5"/>
  <c r="E115" i="5"/>
  <c r="D115" i="5"/>
  <c r="O114" i="5"/>
  <c r="N114" i="5"/>
  <c r="M114" i="5"/>
  <c r="L114" i="5"/>
  <c r="K114" i="5"/>
  <c r="J114" i="5"/>
  <c r="H114" i="5"/>
  <c r="G114" i="5"/>
  <c r="F114" i="5"/>
  <c r="E114" i="5"/>
  <c r="D114" i="5"/>
  <c r="O113" i="5"/>
  <c r="N113" i="5"/>
  <c r="M113" i="5"/>
  <c r="L113" i="5"/>
  <c r="K113" i="5"/>
  <c r="J113" i="5"/>
  <c r="H113" i="5"/>
  <c r="G113" i="5"/>
  <c r="F113" i="5"/>
  <c r="E113" i="5"/>
  <c r="D113" i="5"/>
  <c r="O112" i="5"/>
  <c r="N112" i="5"/>
  <c r="M112" i="5"/>
  <c r="L112" i="5"/>
  <c r="K112" i="5"/>
  <c r="J112" i="5"/>
  <c r="H112" i="5"/>
  <c r="G112" i="5"/>
  <c r="F112" i="5"/>
  <c r="E112" i="5"/>
  <c r="D112" i="5"/>
  <c r="O111" i="5"/>
  <c r="N111" i="5"/>
  <c r="M111" i="5"/>
  <c r="L111" i="5"/>
  <c r="K111" i="5"/>
  <c r="J111" i="5"/>
  <c r="H111" i="5"/>
  <c r="G111" i="5"/>
  <c r="F111" i="5"/>
  <c r="E111" i="5"/>
  <c r="D111" i="5"/>
  <c r="O110" i="5"/>
  <c r="N110" i="5"/>
  <c r="M110" i="5"/>
  <c r="L110" i="5"/>
  <c r="K110" i="5"/>
  <c r="J110" i="5"/>
  <c r="H110" i="5"/>
  <c r="G110" i="5"/>
  <c r="F110" i="5"/>
  <c r="E110" i="5"/>
  <c r="D110" i="5"/>
  <c r="O109" i="5"/>
  <c r="N109" i="5"/>
  <c r="M109" i="5"/>
  <c r="L109" i="5"/>
  <c r="K109" i="5"/>
  <c r="J109" i="5"/>
  <c r="H109" i="5"/>
  <c r="G109" i="5"/>
  <c r="F109" i="5"/>
  <c r="E109" i="5"/>
  <c r="D109" i="5"/>
  <c r="O108" i="5"/>
  <c r="N108" i="5"/>
  <c r="M108" i="5"/>
  <c r="L108" i="5"/>
  <c r="K108" i="5"/>
  <c r="J108" i="5"/>
  <c r="H108" i="5"/>
  <c r="G108" i="5"/>
  <c r="F108" i="5"/>
  <c r="E108" i="5"/>
  <c r="D108" i="5"/>
  <c r="O107" i="5"/>
  <c r="N107" i="5"/>
  <c r="M107" i="5"/>
  <c r="L107" i="5"/>
  <c r="K107" i="5"/>
  <c r="J107" i="5"/>
  <c r="H107" i="5"/>
  <c r="G107" i="5"/>
  <c r="F107" i="5"/>
  <c r="E107" i="5"/>
  <c r="D107" i="5"/>
  <c r="O106" i="5"/>
  <c r="N106" i="5"/>
  <c r="M106" i="5"/>
  <c r="L106" i="5"/>
  <c r="K106" i="5"/>
  <c r="J106" i="5"/>
  <c r="G106" i="5"/>
  <c r="F106" i="5"/>
  <c r="E106" i="5"/>
  <c r="D106" i="5"/>
  <c r="O105" i="5"/>
  <c r="N105" i="5"/>
  <c r="M105" i="5"/>
  <c r="L105" i="5"/>
  <c r="K105" i="5"/>
  <c r="J105" i="5"/>
  <c r="G105" i="5"/>
  <c r="F105" i="5"/>
  <c r="E105" i="5"/>
  <c r="D105" i="5"/>
  <c r="O104" i="5"/>
  <c r="N104" i="5"/>
  <c r="M104" i="5"/>
  <c r="L104" i="5"/>
  <c r="K104" i="5"/>
  <c r="J104" i="5"/>
  <c r="G104" i="5"/>
  <c r="F104" i="5"/>
  <c r="E104" i="5"/>
  <c r="D104" i="5"/>
  <c r="O103" i="5"/>
  <c r="N103" i="5"/>
  <c r="M103" i="5"/>
  <c r="L103" i="5"/>
  <c r="K103" i="5"/>
  <c r="J103" i="5"/>
  <c r="H103" i="5"/>
  <c r="G103" i="5"/>
  <c r="F103" i="5"/>
  <c r="E103" i="5"/>
  <c r="D103" i="5"/>
  <c r="O102" i="5"/>
  <c r="N102" i="5"/>
  <c r="M102" i="5"/>
  <c r="L102" i="5"/>
  <c r="K102" i="5"/>
  <c r="J102" i="5"/>
  <c r="H102" i="5"/>
  <c r="G102" i="5"/>
  <c r="F102" i="5"/>
  <c r="E102" i="5"/>
  <c r="D102" i="5"/>
  <c r="O101" i="5"/>
  <c r="N101" i="5"/>
  <c r="M101" i="5"/>
  <c r="L101" i="5"/>
  <c r="K101" i="5"/>
  <c r="J101" i="5"/>
  <c r="H101" i="5"/>
  <c r="G101" i="5"/>
  <c r="F101" i="5"/>
  <c r="E101" i="5"/>
  <c r="D101" i="5"/>
  <c r="O100" i="5"/>
  <c r="N100" i="5"/>
  <c r="M100" i="5"/>
  <c r="L100" i="5"/>
  <c r="K100" i="5"/>
  <c r="J100" i="5"/>
  <c r="H100" i="5"/>
  <c r="G100" i="5"/>
  <c r="F100" i="5"/>
  <c r="E100" i="5"/>
  <c r="D100" i="5"/>
  <c r="O99" i="5"/>
  <c r="N99" i="5"/>
  <c r="M99" i="5"/>
  <c r="L99" i="5"/>
  <c r="K99" i="5"/>
  <c r="J99" i="5"/>
  <c r="H99" i="5"/>
  <c r="G99" i="5"/>
  <c r="F99" i="5"/>
  <c r="E99" i="5"/>
  <c r="D99" i="5"/>
  <c r="O98" i="5"/>
  <c r="N98" i="5"/>
  <c r="M98" i="5"/>
  <c r="L98" i="5"/>
  <c r="K98" i="5"/>
  <c r="J98" i="5"/>
  <c r="G98" i="5"/>
  <c r="F98" i="5"/>
  <c r="E98" i="5"/>
  <c r="D98" i="5"/>
  <c r="O97" i="5"/>
  <c r="N97" i="5"/>
  <c r="M97" i="5"/>
  <c r="L97" i="5"/>
  <c r="K97" i="5"/>
  <c r="J97" i="5"/>
  <c r="H97" i="5"/>
  <c r="G97" i="5"/>
  <c r="F97" i="5"/>
  <c r="E97" i="5"/>
  <c r="D97" i="5"/>
  <c r="O96" i="5"/>
  <c r="N96" i="5"/>
  <c r="M96" i="5"/>
  <c r="L96" i="5"/>
  <c r="K96" i="5"/>
  <c r="J96" i="5"/>
  <c r="G96" i="5"/>
  <c r="F96" i="5"/>
  <c r="E96" i="5"/>
  <c r="D96" i="5"/>
  <c r="O95" i="5"/>
  <c r="N95" i="5"/>
  <c r="M95" i="5"/>
  <c r="L95" i="5"/>
  <c r="K95" i="5"/>
  <c r="J95" i="5"/>
  <c r="H95" i="5"/>
  <c r="G95" i="5"/>
  <c r="F95" i="5"/>
  <c r="E95" i="5"/>
  <c r="D95" i="5"/>
  <c r="O94" i="5"/>
  <c r="N94" i="5"/>
  <c r="M94" i="5"/>
  <c r="L94" i="5"/>
  <c r="K94" i="5"/>
  <c r="J94" i="5"/>
  <c r="H94" i="5"/>
  <c r="G94" i="5"/>
  <c r="F94" i="5"/>
  <c r="E94" i="5"/>
  <c r="D94" i="5"/>
  <c r="O93" i="5"/>
  <c r="N93" i="5"/>
  <c r="M93" i="5"/>
  <c r="L93" i="5"/>
  <c r="K93" i="5"/>
  <c r="J93" i="5"/>
  <c r="H93" i="5"/>
  <c r="G93" i="5"/>
  <c r="F93" i="5"/>
  <c r="E93" i="5"/>
  <c r="D93" i="5"/>
  <c r="O92" i="5"/>
  <c r="N92" i="5"/>
  <c r="M92" i="5"/>
  <c r="L92" i="5"/>
  <c r="K92" i="5"/>
  <c r="J92" i="5"/>
  <c r="H92" i="5"/>
  <c r="G92" i="5"/>
  <c r="F92" i="5"/>
  <c r="E92" i="5"/>
  <c r="D92" i="5"/>
  <c r="O91" i="5"/>
  <c r="N91" i="5"/>
  <c r="M91" i="5"/>
  <c r="L91" i="5"/>
  <c r="K91" i="5"/>
  <c r="J91" i="5"/>
  <c r="H91" i="5"/>
  <c r="G91" i="5"/>
  <c r="F91" i="5"/>
  <c r="E91" i="5"/>
  <c r="D91" i="5"/>
  <c r="O90" i="5"/>
  <c r="N90" i="5"/>
  <c r="M90" i="5"/>
  <c r="L90" i="5"/>
  <c r="K90" i="5"/>
  <c r="J90" i="5"/>
  <c r="G90" i="5"/>
  <c r="F90" i="5"/>
  <c r="E90" i="5"/>
  <c r="D90" i="5"/>
  <c r="O89" i="5"/>
  <c r="N89" i="5"/>
  <c r="M89" i="5"/>
  <c r="L89" i="5"/>
  <c r="K89" i="5"/>
  <c r="J89" i="5"/>
  <c r="H89" i="5"/>
  <c r="G89" i="5"/>
  <c r="F89" i="5"/>
  <c r="E89" i="5"/>
  <c r="D89" i="5"/>
  <c r="O88" i="5"/>
  <c r="N88" i="5"/>
  <c r="M88" i="5"/>
  <c r="L88" i="5"/>
  <c r="K88" i="5"/>
  <c r="J88" i="5"/>
  <c r="H88" i="5"/>
  <c r="G88" i="5"/>
  <c r="F88" i="5"/>
  <c r="E88" i="5"/>
  <c r="D88" i="5"/>
  <c r="O87" i="5"/>
  <c r="N87" i="5"/>
  <c r="M87" i="5"/>
  <c r="L87" i="5"/>
  <c r="K87" i="5"/>
  <c r="J87" i="5"/>
  <c r="H87" i="5"/>
  <c r="G87" i="5"/>
  <c r="F87" i="5"/>
  <c r="E87" i="5"/>
  <c r="D87" i="5"/>
  <c r="O86" i="5"/>
  <c r="N86" i="5"/>
  <c r="M86" i="5"/>
  <c r="L86" i="5"/>
  <c r="K86" i="5"/>
  <c r="J86" i="5"/>
  <c r="H86" i="5"/>
  <c r="G86" i="5"/>
  <c r="F86" i="5"/>
  <c r="E86" i="5"/>
  <c r="D86" i="5"/>
  <c r="O85" i="5"/>
  <c r="N85" i="5"/>
  <c r="M85" i="5"/>
  <c r="L85" i="5"/>
  <c r="K85" i="5"/>
  <c r="J85" i="5"/>
  <c r="H85" i="5"/>
  <c r="G85" i="5"/>
  <c r="F85" i="5"/>
  <c r="E85" i="5"/>
  <c r="D85" i="5"/>
  <c r="O84" i="5"/>
  <c r="N84" i="5"/>
  <c r="M84" i="5"/>
  <c r="L84" i="5"/>
  <c r="K84" i="5"/>
  <c r="J84" i="5"/>
  <c r="H84" i="5"/>
  <c r="G84" i="5"/>
  <c r="F84" i="5"/>
  <c r="E84" i="5"/>
  <c r="D84" i="5"/>
  <c r="O83" i="5"/>
  <c r="N83" i="5"/>
  <c r="M83" i="5"/>
  <c r="L83" i="5"/>
  <c r="K83" i="5"/>
  <c r="J83" i="5"/>
  <c r="H83" i="5"/>
  <c r="G83" i="5"/>
  <c r="F83" i="5"/>
  <c r="E83" i="5"/>
  <c r="D83" i="5"/>
  <c r="O82" i="5"/>
  <c r="N82" i="5"/>
  <c r="M82" i="5"/>
  <c r="L82" i="5"/>
  <c r="K82" i="5"/>
  <c r="J82" i="5"/>
  <c r="H82" i="5"/>
  <c r="G82" i="5"/>
  <c r="F82" i="5"/>
  <c r="E82" i="5"/>
  <c r="D82" i="5"/>
  <c r="O81" i="5"/>
  <c r="N81" i="5"/>
  <c r="M81" i="5"/>
  <c r="L81" i="5"/>
  <c r="K81" i="5"/>
  <c r="J81" i="5"/>
  <c r="H81" i="5"/>
  <c r="G81" i="5"/>
  <c r="F81" i="5"/>
  <c r="E81" i="5"/>
  <c r="D81" i="5"/>
  <c r="O80" i="5"/>
  <c r="N80" i="5"/>
  <c r="M80" i="5"/>
  <c r="L80" i="5"/>
  <c r="K80" i="5"/>
  <c r="J80" i="5"/>
  <c r="H80" i="5"/>
  <c r="G80" i="5"/>
  <c r="F80" i="5"/>
  <c r="E80" i="5"/>
  <c r="D80" i="5"/>
  <c r="O79" i="5"/>
  <c r="N79" i="5"/>
  <c r="M79" i="5"/>
  <c r="L79" i="5"/>
  <c r="K79" i="5"/>
  <c r="J79" i="5"/>
  <c r="H79" i="5"/>
  <c r="G79" i="5"/>
  <c r="F79" i="5"/>
  <c r="E79" i="5"/>
  <c r="D79" i="5"/>
  <c r="O78" i="5"/>
  <c r="N78" i="5"/>
  <c r="M78" i="5"/>
  <c r="L78" i="5"/>
  <c r="K78" i="5"/>
  <c r="J78" i="5"/>
  <c r="H78" i="5"/>
  <c r="G78" i="5"/>
  <c r="F78" i="5"/>
  <c r="E78" i="5"/>
  <c r="D78" i="5"/>
  <c r="O77" i="5"/>
  <c r="N77" i="5"/>
  <c r="M77" i="5"/>
  <c r="L77" i="5"/>
  <c r="K77" i="5"/>
  <c r="J77" i="5"/>
  <c r="H77" i="5"/>
  <c r="G77" i="5"/>
  <c r="F77" i="5"/>
  <c r="E77" i="5"/>
  <c r="D77" i="5"/>
  <c r="O76" i="5"/>
  <c r="N76" i="5"/>
  <c r="M76" i="5"/>
  <c r="L76" i="5"/>
  <c r="K76" i="5"/>
  <c r="J76" i="5"/>
  <c r="H76" i="5"/>
  <c r="G76" i="5"/>
  <c r="F76" i="5"/>
  <c r="E76" i="5"/>
  <c r="D76" i="5"/>
  <c r="O75" i="5"/>
  <c r="N75" i="5"/>
  <c r="M75" i="5"/>
  <c r="L75" i="5"/>
  <c r="K75" i="5"/>
  <c r="J75" i="5"/>
  <c r="H75" i="5"/>
  <c r="G75" i="5"/>
  <c r="F75" i="5"/>
  <c r="E75" i="5"/>
  <c r="D75" i="5"/>
  <c r="O74" i="5"/>
  <c r="N74" i="5"/>
  <c r="M74" i="5"/>
  <c r="L74" i="5"/>
  <c r="K74" i="5"/>
  <c r="J74" i="5"/>
  <c r="H74" i="5"/>
  <c r="G74" i="5"/>
  <c r="F74" i="5"/>
  <c r="E74" i="5"/>
  <c r="D74" i="5"/>
  <c r="O73" i="5"/>
  <c r="N73" i="5"/>
  <c r="M73" i="5"/>
  <c r="L73" i="5"/>
  <c r="K73" i="5"/>
  <c r="J73" i="5"/>
  <c r="H73" i="5"/>
  <c r="G73" i="5"/>
  <c r="F73" i="5"/>
  <c r="E73" i="5"/>
  <c r="D73" i="5"/>
  <c r="O72" i="5"/>
  <c r="N72" i="5"/>
  <c r="M72" i="5"/>
  <c r="L72" i="5"/>
  <c r="K72" i="5"/>
  <c r="J72" i="5"/>
  <c r="H72" i="5"/>
  <c r="G72" i="5"/>
  <c r="F72" i="5"/>
  <c r="E72" i="5"/>
  <c r="D72" i="5"/>
  <c r="O71" i="5"/>
  <c r="N71" i="5"/>
  <c r="M71" i="5"/>
  <c r="L71" i="5"/>
  <c r="K71" i="5"/>
  <c r="J71" i="5"/>
  <c r="H71" i="5"/>
  <c r="G71" i="5"/>
  <c r="F71" i="5"/>
  <c r="E71" i="5"/>
  <c r="D71" i="5"/>
  <c r="O70" i="5"/>
  <c r="N70" i="5"/>
  <c r="M70" i="5"/>
  <c r="L70" i="5"/>
  <c r="K70" i="5"/>
  <c r="J70" i="5"/>
  <c r="H70" i="5"/>
  <c r="G70" i="5"/>
  <c r="F70" i="5"/>
  <c r="E70" i="5"/>
  <c r="D70" i="5"/>
  <c r="O69" i="5"/>
  <c r="N69" i="5"/>
  <c r="M69" i="5"/>
  <c r="L69" i="5"/>
  <c r="K69" i="5"/>
  <c r="J69" i="5"/>
  <c r="H69" i="5"/>
  <c r="G69" i="5"/>
  <c r="F69" i="5"/>
  <c r="E69" i="5"/>
  <c r="D69" i="5"/>
  <c r="O68" i="5"/>
  <c r="N68" i="5"/>
  <c r="M68" i="5"/>
  <c r="L68" i="5"/>
  <c r="K68" i="5"/>
  <c r="J68" i="5"/>
  <c r="H68" i="5"/>
  <c r="G68" i="5"/>
  <c r="F68" i="5"/>
  <c r="E68" i="5"/>
  <c r="D68" i="5"/>
  <c r="O67" i="5"/>
  <c r="N67" i="5"/>
  <c r="M67" i="5"/>
  <c r="L67" i="5"/>
  <c r="K67" i="5"/>
  <c r="J67" i="5"/>
  <c r="H67" i="5"/>
  <c r="G67" i="5"/>
  <c r="F67" i="5"/>
  <c r="E67" i="5"/>
  <c r="D67" i="5"/>
  <c r="O66" i="5"/>
  <c r="N66" i="5"/>
  <c r="M66" i="5"/>
  <c r="L66" i="5"/>
  <c r="K66" i="5"/>
  <c r="J66" i="5"/>
  <c r="H66" i="5"/>
  <c r="G66" i="5"/>
  <c r="F66" i="5"/>
  <c r="E66" i="5"/>
  <c r="D66" i="5"/>
  <c r="O65" i="5"/>
  <c r="N65" i="5"/>
  <c r="M65" i="5"/>
  <c r="L65" i="5"/>
  <c r="K65" i="5"/>
  <c r="J65" i="5"/>
  <c r="H65" i="5"/>
  <c r="G65" i="5"/>
  <c r="F65" i="5"/>
  <c r="E65" i="5"/>
  <c r="D65" i="5"/>
  <c r="O64" i="5"/>
  <c r="N64" i="5"/>
  <c r="M64" i="5"/>
  <c r="L64" i="5"/>
  <c r="K64" i="5"/>
  <c r="J64" i="5"/>
  <c r="H64" i="5"/>
  <c r="G64" i="5"/>
  <c r="F64" i="5"/>
  <c r="E64" i="5"/>
  <c r="D64" i="5"/>
  <c r="O63" i="5"/>
  <c r="N63" i="5"/>
  <c r="M63" i="5"/>
  <c r="L63" i="5"/>
  <c r="K63" i="5"/>
  <c r="J63" i="5"/>
  <c r="H63" i="5"/>
  <c r="G63" i="5"/>
  <c r="F63" i="5"/>
  <c r="E63" i="5"/>
  <c r="D63" i="5"/>
  <c r="O62" i="5"/>
  <c r="N62" i="5"/>
  <c r="M62" i="5"/>
  <c r="L62" i="5"/>
  <c r="K62" i="5"/>
  <c r="J62" i="5"/>
  <c r="H62" i="5"/>
  <c r="G62" i="5"/>
  <c r="F62" i="5"/>
  <c r="E62" i="5"/>
  <c r="D62" i="5"/>
  <c r="O61" i="5"/>
  <c r="N61" i="5"/>
  <c r="M61" i="5"/>
  <c r="L61" i="5"/>
  <c r="K61" i="5"/>
  <c r="J61" i="5"/>
  <c r="H61" i="5"/>
  <c r="G61" i="5"/>
  <c r="F61" i="5"/>
  <c r="E61" i="5"/>
  <c r="D61" i="5"/>
  <c r="O60" i="5"/>
  <c r="N60" i="5"/>
  <c r="M60" i="5"/>
  <c r="L60" i="5"/>
  <c r="K60" i="5"/>
  <c r="J60" i="5"/>
  <c r="H60" i="5"/>
  <c r="G60" i="5"/>
  <c r="F60" i="5"/>
  <c r="E60" i="5"/>
  <c r="D60" i="5"/>
  <c r="O59" i="5"/>
  <c r="N59" i="5"/>
  <c r="M59" i="5"/>
  <c r="L59" i="5"/>
  <c r="K59" i="5"/>
  <c r="J59" i="5"/>
  <c r="H59" i="5"/>
  <c r="G59" i="5"/>
  <c r="F59" i="5"/>
  <c r="E59" i="5"/>
  <c r="D59" i="5"/>
  <c r="O58" i="5"/>
  <c r="N58" i="5"/>
  <c r="M58" i="5"/>
  <c r="L58" i="5"/>
  <c r="K58" i="5"/>
  <c r="J58" i="5"/>
  <c r="H58" i="5"/>
  <c r="G58" i="5"/>
  <c r="F58" i="5"/>
  <c r="E58" i="5"/>
  <c r="D58" i="5"/>
  <c r="O57" i="5"/>
  <c r="N57" i="5"/>
  <c r="M57" i="5"/>
  <c r="L57" i="5"/>
  <c r="K57" i="5"/>
  <c r="J57" i="5"/>
  <c r="H57" i="5"/>
  <c r="G57" i="5"/>
  <c r="F57" i="5"/>
  <c r="E57" i="5"/>
  <c r="D57" i="5"/>
  <c r="O56" i="5"/>
  <c r="N56" i="5"/>
  <c r="M56" i="5"/>
  <c r="L56" i="5"/>
  <c r="K56" i="5"/>
  <c r="J56" i="5"/>
  <c r="H56" i="5"/>
  <c r="G56" i="5"/>
  <c r="F56" i="5"/>
  <c r="E56" i="5"/>
  <c r="D56" i="5"/>
  <c r="O55" i="5"/>
  <c r="N55" i="5"/>
  <c r="M55" i="5"/>
  <c r="L55" i="5"/>
  <c r="K55" i="5"/>
  <c r="J55" i="5"/>
  <c r="H55" i="5"/>
  <c r="G55" i="5"/>
  <c r="F55" i="5"/>
  <c r="E55" i="5"/>
  <c r="D55" i="5"/>
  <c r="O54" i="5"/>
  <c r="N54" i="5"/>
  <c r="M54" i="5"/>
  <c r="L54" i="5"/>
  <c r="K54" i="5"/>
  <c r="J54" i="5"/>
  <c r="H54" i="5"/>
  <c r="G54" i="5"/>
  <c r="F54" i="5"/>
  <c r="E54" i="5"/>
  <c r="D54" i="5"/>
  <c r="O53" i="5"/>
  <c r="N53" i="5"/>
  <c r="M53" i="5"/>
  <c r="L53" i="5"/>
  <c r="K53" i="5"/>
  <c r="J53" i="5"/>
  <c r="H53" i="5"/>
  <c r="G53" i="5"/>
  <c r="F53" i="5"/>
  <c r="E53" i="5"/>
  <c r="D53" i="5"/>
  <c r="O52" i="5"/>
  <c r="N52" i="5"/>
  <c r="M52" i="5"/>
  <c r="L52" i="5"/>
  <c r="K52" i="5"/>
  <c r="J52" i="5"/>
  <c r="H52" i="5"/>
  <c r="G52" i="5"/>
  <c r="F52" i="5"/>
  <c r="E52" i="5"/>
  <c r="D52" i="5"/>
  <c r="O51" i="5"/>
  <c r="N51" i="5"/>
  <c r="M51" i="5"/>
  <c r="L51" i="5"/>
  <c r="K51" i="5"/>
  <c r="J51" i="5"/>
  <c r="H51" i="5"/>
  <c r="G51" i="5"/>
  <c r="F51" i="5"/>
  <c r="E51" i="5"/>
  <c r="D51" i="5"/>
  <c r="O50" i="5"/>
  <c r="N50" i="5"/>
  <c r="M50" i="5"/>
  <c r="L50" i="5"/>
  <c r="K50" i="5"/>
  <c r="J50" i="5"/>
  <c r="H50" i="5"/>
  <c r="G50" i="5"/>
  <c r="F50" i="5"/>
  <c r="E50" i="5"/>
  <c r="D50" i="5"/>
  <c r="O49" i="5"/>
  <c r="N49" i="5"/>
  <c r="M49" i="5"/>
  <c r="L49" i="5"/>
  <c r="K49" i="5"/>
  <c r="J49" i="5"/>
  <c r="H49" i="5"/>
  <c r="G49" i="5"/>
  <c r="F49" i="5"/>
  <c r="E49" i="5"/>
  <c r="D49" i="5"/>
  <c r="O48" i="5"/>
  <c r="N48" i="5"/>
  <c r="M48" i="5"/>
  <c r="L48" i="5"/>
  <c r="K48" i="5"/>
  <c r="J48" i="5"/>
  <c r="H48" i="5"/>
  <c r="G48" i="5"/>
  <c r="F48" i="5"/>
  <c r="E48" i="5"/>
  <c r="D48" i="5"/>
  <c r="O47" i="5"/>
  <c r="N47" i="5"/>
  <c r="M47" i="5"/>
  <c r="L47" i="5"/>
  <c r="K47" i="5"/>
  <c r="J47" i="5"/>
  <c r="H47" i="5"/>
  <c r="G47" i="5"/>
  <c r="F47" i="5"/>
  <c r="E47" i="5"/>
  <c r="D47" i="5"/>
  <c r="O46" i="5"/>
  <c r="N46" i="5"/>
  <c r="M46" i="5"/>
  <c r="L46" i="5"/>
  <c r="K46" i="5"/>
  <c r="J46" i="5"/>
  <c r="H46" i="5"/>
  <c r="G46" i="5"/>
  <c r="F46" i="5"/>
  <c r="E46" i="5"/>
  <c r="D46" i="5"/>
  <c r="O45" i="5"/>
  <c r="N45" i="5"/>
  <c r="M45" i="5"/>
  <c r="L45" i="5"/>
  <c r="K45" i="5"/>
  <c r="J45" i="5"/>
  <c r="H45" i="5"/>
  <c r="G45" i="5"/>
  <c r="F45" i="5"/>
  <c r="E45" i="5"/>
  <c r="D45" i="5"/>
  <c r="O44" i="5"/>
  <c r="N44" i="5"/>
  <c r="M44" i="5"/>
  <c r="L44" i="5"/>
  <c r="K44" i="5"/>
  <c r="J44" i="5"/>
  <c r="H44" i="5"/>
  <c r="G44" i="5"/>
  <c r="F44" i="5"/>
  <c r="E44" i="5"/>
  <c r="D44" i="5"/>
  <c r="O43" i="5"/>
  <c r="N43" i="5"/>
  <c r="M43" i="5"/>
  <c r="L43" i="5"/>
  <c r="K43" i="5"/>
  <c r="J43" i="5"/>
  <c r="H43" i="5"/>
  <c r="G43" i="5"/>
  <c r="F43" i="5"/>
  <c r="E43" i="5"/>
  <c r="D43" i="5"/>
  <c r="O42" i="5"/>
  <c r="N42" i="5"/>
  <c r="M42" i="5"/>
  <c r="L42" i="5"/>
  <c r="K42" i="5"/>
  <c r="J42" i="5"/>
  <c r="H42" i="5"/>
  <c r="G42" i="5"/>
  <c r="F42" i="5"/>
  <c r="E42" i="5"/>
  <c r="D42" i="5"/>
  <c r="O41" i="5"/>
  <c r="N41" i="5"/>
  <c r="M41" i="5"/>
  <c r="L41" i="5"/>
  <c r="K41" i="5"/>
  <c r="J41" i="5"/>
  <c r="H41" i="5"/>
  <c r="G41" i="5"/>
  <c r="F41" i="5"/>
  <c r="E41" i="5"/>
  <c r="D41" i="5"/>
  <c r="O40" i="5"/>
  <c r="N40" i="5"/>
  <c r="M40" i="5"/>
  <c r="L40" i="5"/>
  <c r="K40" i="5"/>
  <c r="J40" i="5"/>
  <c r="H40" i="5"/>
  <c r="G40" i="5"/>
  <c r="F40" i="5"/>
  <c r="E40" i="5"/>
  <c r="D40" i="5"/>
  <c r="O39" i="5"/>
  <c r="N39" i="5"/>
  <c r="M39" i="5"/>
  <c r="L39" i="5"/>
  <c r="K39" i="5"/>
  <c r="J39" i="5"/>
  <c r="H39" i="5"/>
  <c r="G39" i="5"/>
  <c r="F39" i="5"/>
  <c r="E39" i="5"/>
  <c r="D39" i="5"/>
  <c r="O38" i="5"/>
  <c r="N38" i="5"/>
  <c r="M38" i="5"/>
  <c r="L38" i="5"/>
  <c r="K38" i="5"/>
  <c r="J38" i="5"/>
  <c r="H38" i="5"/>
  <c r="G38" i="5"/>
  <c r="F38" i="5"/>
  <c r="E38" i="5"/>
  <c r="D38" i="5"/>
  <c r="O37" i="5"/>
  <c r="N37" i="5"/>
  <c r="M37" i="5"/>
  <c r="L37" i="5"/>
  <c r="K37" i="5"/>
  <c r="J37" i="5"/>
  <c r="H37" i="5"/>
  <c r="G37" i="5"/>
  <c r="F37" i="5"/>
  <c r="E37" i="5"/>
  <c r="D37" i="5"/>
  <c r="O36" i="5"/>
  <c r="N36" i="5"/>
  <c r="M36" i="5"/>
  <c r="L36" i="5"/>
  <c r="K36" i="5"/>
  <c r="J36" i="5"/>
  <c r="G36" i="5"/>
  <c r="F36" i="5"/>
  <c r="E36" i="5"/>
  <c r="D36" i="5"/>
  <c r="O35" i="5"/>
  <c r="N35" i="5"/>
  <c r="M35" i="5"/>
  <c r="L35" i="5"/>
  <c r="K35" i="5"/>
  <c r="J35" i="5"/>
  <c r="H35" i="5"/>
  <c r="G35" i="5"/>
  <c r="F35" i="5"/>
  <c r="E35" i="5"/>
  <c r="D35" i="5"/>
  <c r="O34" i="5"/>
  <c r="N34" i="5"/>
  <c r="M34" i="5"/>
  <c r="L34" i="5"/>
  <c r="K34" i="5"/>
  <c r="J34" i="5"/>
  <c r="H34" i="5"/>
  <c r="G34" i="5"/>
  <c r="F34" i="5"/>
  <c r="E34" i="5"/>
  <c r="D34" i="5"/>
  <c r="O33" i="5"/>
  <c r="N33" i="5"/>
  <c r="M33" i="5"/>
  <c r="L33" i="5"/>
  <c r="K33" i="5"/>
  <c r="J33" i="5"/>
  <c r="H33" i="5"/>
  <c r="G33" i="5"/>
  <c r="F33" i="5"/>
  <c r="E33" i="5"/>
  <c r="D33" i="5"/>
  <c r="O32" i="5"/>
  <c r="N32" i="5"/>
  <c r="M32" i="5"/>
  <c r="L32" i="5"/>
  <c r="K32" i="5"/>
  <c r="J32" i="5"/>
  <c r="H32" i="5"/>
  <c r="G32" i="5"/>
  <c r="F32" i="5"/>
  <c r="E32" i="5"/>
  <c r="D32" i="5"/>
  <c r="O31" i="5"/>
  <c r="N31" i="5"/>
  <c r="M31" i="5"/>
  <c r="L31" i="5"/>
  <c r="K31" i="5"/>
  <c r="J31" i="5"/>
  <c r="H31" i="5"/>
  <c r="G31" i="5"/>
  <c r="F31" i="5"/>
  <c r="E31" i="5"/>
  <c r="D31" i="5"/>
  <c r="O30" i="5"/>
  <c r="N30" i="5"/>
  <c r="M30" i="5"/>
  <c r="L30" i="5"/>
  <c r="K30" i="5"/>
  <c r="J30" i="5"/>
  <c r="H30" i="5"/>
  <c r="G30" i="5"/>
  <c r="F30" i="5"/>
  <c r="E30" i="5"/>
  <c r="D30" i="5"/>
  <c r="O29" i="5"/>
  <c r="N29" i="5"/>
  <c r="M29" i="5"/>
  <c r="L29" i="5"/>
  <c r="K29" i="5"/>
  <c r="J29" i="5"/>
  <c r="G29" i="5"/>
  <c r="F29" i="5"/>
  <c r="E29" i="5"/>
  <c r="D29" i="5"/>
  <c r="O28" i="5"/>
  <c r="N28" i="5"/>
  <c r="M28" i="5"/>
  <c r="L28" i="5"/>
  <c r="K28" i="5"/>
  <c r="J28" i="5"/>
  <c r="G28" i="5"/>
  <c r="F28" i="5"/>
  <c r="E28" i="5"/>
  <c r="D28" i="5"/>
  <c r="O27" i="5"/>
  <c r="N27" i="5"/>
  <c r="M27" i="5"/>
  <c r="L27" i="5"/>
  <c r="K27" i="5"/>
  <c r="J27" i="5"/>
  <c r="G27" i="5"/>
  <c r="F27" i="5"/>
  <c r="E27" i="5"/>
  <c r="D27" i="5"/>
  <c r="O26" i="5"/>
  <c r="N26" i="5"/>
  <c r="M26" i="5"/>
  <c r="L26" i="5"/>
  <c r="K26" i="5"/>
  <c r="J26" i="5"/>
  <c r="H26" i="5"/>
  <c r="G26" i="5"/>
  <c r="F26" i="5"/>
  <c r="E26" i="5"/>
  <c r="D26" i="5"/>
  <c r="O25" i="5"/>
  <c r="N25" i="5"/>
  <c r="M25" i="5"/>
  <c r="L25" i="5"/>
  <c r="K25" i="5"/>
  <c r="J25" i="5"/>
  <c r="H25" i="5"/>
  <c r="G25" i="5"/>
  <c r="F25" i="5"/>
  <c r="E25" i="5"/>
  <c r="D25" i="5"/>
  <c r="O24" i="5"/>
  <c r="N24" i="5"/>
  <c r="M24" i="5"/>
  <c r="L24" i="5"/>
  <c r="K24" i="5"/>
  <c r="J24" i="5"/>
  <c r="H24" i="5"/>
  <c r="G24" i="5"/>
  <c r="F24" i="5"/>
  <c r="E24" i="5"/>
  <c r="D24" i="5"/>
  <c r="O23" i="5"/>
  <c r="N23" i="5"/>
  <c r="M23" i="5"/>
  <c r="L23" i="5"/>
  <c r="K23" i="5"/>
  <c r="J23" i="5"/>
  <c r="H23" i="5"/>
  <c r="G23" i="5"/>
  <c r="F23" i="5"/>
  <c r="E23" i="5"/>
  <c r="D23" i="5"/>
  <c r="O22" i="5"/>
  <c r="N22" i="5"/>
  <c r="M22" i="5"/>
  <c r="L22" i="5"/>
  <c r="K22" i="5"/>
  <c r="J22" i="5"/>
  <c r="H22" i="5"/>
  <c r="G22" i="5"/>
  <c r="F22" i="5"/>
  <c r="E22" i="5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H10" i="5"/>
  <c r="G10" i="5"/>
  <c r="F10" i="5"/>
  <c r="E10" i="5"/>
  <c r="D10" i="5"/>
  <c r="O9" i="5"/>
  <c r="N9" i="5"/>
  <c r="M9" i="5"/>
  <c r="L9" i="5"/>
  <c r="K9" i="5"/>
  <c r="J9" i="5"/>
  <c r="I9" i="5"/>
  <c r="H9" i="5"/>
  <c r="G9" i="5"/>
  <c r="F9" i="5"/>
  <c r="E9" i="5"/>
  <c r="D9" i="5"/>
  <c r="D8" i="5" s="1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G132" i="4"/>
  <c r="F132" i="4"/>
  <c r="E132" i="4"/>
  <c r="D132" i="4"/>
  <c r="O131" i="4"/>
  <c r="N131" i="4"/>
  <c r="M131" i="4"/>
  <c r="L131" i="4"/>
  <c r="K131" i="4"/>
  <c r="J131" i="4"/>
  <c r="I131" i="4"/>
  <c r="G131" i="4"/>
  <c r="F131" i="4"/>
  <c r="E131" i="4"/>
  <c r="D131" i="4"/>
  <c r="O130" i="4"/>
  <c r="N130" i="4"/>
  <c r="M130" i="4"/>
  <c r="L130" i="4"/>
  <c r="K130" i="4"/>
  <c r="J130" i="4"/>
  <c r="I130" i="4"/>
  <c r="G130" i="4"/>
  <c r="F130" i="4"/>
  <c r="E130" i="4"/>
  <c r="D130" i="4"/>
  <c r="O129" i="4"/>
  <c r="N129" i="4"/>
  <c r="M129" i="4"/>
  <c r="L129" i="4"/>
  <c r="K129" i="4"/>
  <c r="J129" i="4"/>
  <c r="I129" i="4"/>
  <c r="G129" i="4"/>
  <c r="F129" i="4"/>
  <c r="E129" i="4"/>
  <c r="D129" i="4"/>
  <c r="O128" i="4"/>
  <c r="N128" i="4"/>
  <c r="M128" i="4"/>
  <c r="L128" i="4"/>
  <c r="K128" i="4"/>
  <c r="J128" i="4"/>
  <c r="I128" i="4"/>
  <c r="G128" i="4"/>
  <c r="F128" i="4"/>
  <c r="E128" i="4"/>
  <c r="D128" i="4"/>
  <c r="O127" i="4"/>
  <c r="N127" i="4"/>
  <c r="M127" i="4"/>
  <c r="L127" i="4"/>
  <c r="K127" i="4"/>
  <c r="J127" i="4"/>
  <c r="I127" i="4"/>
  <c r="G127" i="4"/>
  <c r="F127" i="4"/>
  <c r="E127" i="4"/>
  <c r="D127" i="4"/>
  <c r="O126" i="4"/>
  <c r="N126" i="4"/>
  <c r="M126" i="4"/>
  <c r="L126" i="4"/>
  <c r="K126" i="4"/>
  <c r="J126" i="4"/>
  <c r="I126" i="4"/>
  <c r="G126" i="4"/>
  <c r="F126" i="4"/>
  <c r="E126" i="4"/>
  <c r="D126" i="4"/>
  <c r="O125" i="4"/>
  <c r="N125" i="4"/>
  <c r="M125" i="4"/>
  <c r="L125" i="4"/>
  <c r="K125" i="4"/>
  <c r="J125" i="4"/>
  <c r="I125" i="4"/>
  <c r="G125" i="4"/>
  <c r="F125" i="4"/>
  <c r="E125" i="4"/>
  <c r="D125" i="4"/>
  <c r="O124" i="4"/>
  <c r="N124" i="4"/>
  <c r="M124" i="4"/>
  <c r="L124" i="4"/>
  <c r="K124" i="4"/>
  <c r="J124" i="4"/>
  <c r="I124" i="4"/>
  <c r="G124" i="4"/>
  <c r="F124" i="4"/>
  <c r="E124" i="4"/>
  <c r="D124" i="4"/>
  <c r="O123" i="4"/>
  <c r="N123" i="4"/>
  <c r="M123" i="4"/>
  <c r="L123" i="4"/>
  <c r="K123" i="4"/>
  <c r="J123" i="4"/>
  <c r="I123" i="4"/>
  <c r="G123" i="4"/>
  <c r="F123" i="4"/>
  <c r="E123" i="4"/>
  <c r="D123" i="4"/>
  <c r="O122" i="4"/>
  <c r="N122" i="4"/>
  <c r="M122" i="4"/>
  <c r="L122" i="4"/>
  <c r="K122" i="4"/>
  <c r="J122" i="4"/>
  <c r="I122" i="4"/>
  <c r="G122" i="4"/>
  <c r="F122" i="4"/>
  <c r="E122" i="4"/>
  <c r="D122" i="4"/>
  <c r="O121" i="4"/>
  <c r="N121" i="4"/>
  <c r="M121" i="4"/>
  <c r="L121" i="4"/>
  <c r="K121" i="4"/>
  <c r="J121" i="4"/>
  <c r="I121" i="4"/>
  <c r="G121" i="4"/>
  <c r="F121" i="4"/>
  <c r="E121" i="4"/>
  <c r="D121" i="4"/>
  <c r="O120" i="4"/>
  <c r="N120" i="4"/>
  <c r="M120" i="4"/>
  <c r="L120" i="4"/>
  <c r="K120" i="4"/>
  <c r="J120" i="4"/>
  <c r="I120" i="4"/>
  <c r="G120" i="4"/>
  <c r="F120" i="4"/>
  <c r="E120" i="4"/>
  <c r="D120" i="4"/>
  <c r="O119" i="4"/>
  <c r="N119" i="4"/>
  <c r="M119" i="4"/>
  <c r="L119" i="4"/>
  <c r="K119" i="4"/>
  <c r="J119" i="4"/>
  <c r="I119" i="4"/>
  <c r="G119" i="4"/>
  <c r="F119" i="4"/>
  <c r="E119" i="4"/>
  <c r="D119" i="4"/>
  <c r="O118" i="4"/>
  <c r="N118" i="4"/>
  <c r="M118" i="4"/>
  <c r="L118" i="4"/>
  <c r="K118" i="4"/>
  <c r="J118" i="4"/>
  <c r="I118" i="4"/>
  <c r="G118" i="4"/>
  <c r="F118" i="4"/>
  <c r="E118" i="4"/>
  <c r="D118" i="4"/>
  <c r="O117" i="4"/>
  <c r="N117" i="4"/>
  <c r="M117" i="4"/>
  <c r="L117" i="4"/>
  <c r="K117" i="4"/>
  <c r="J117" i="4"/>
  <c r="I117" i="4"/>
  <c r="G117" i="4"/>
  <c r="F117" i="4"/>
  <c r="E117" i="4"/>
  <c r="D117" i="4"/>
  <c r="O116" i="4"/>
  <c r="N116" i="4"/>
  <c r="M116" i="4"/>
  <c r="L116" i="4"/>
  <c r="K116" i="4"/>
  <c r="J116" i="4"/>
  <c r="I116" i="4"/>
  <c r="G116" i="4"/>
  <c r="F116" i="4"/>
  <c r="E116" i="4"/>
  <c r="D116" i="4"/>
  <c r="O115" i="4"/>
  <c r="N115" i="4"/>
  <c r="M115" i="4"/>
  <c r="L115" i="4"/>
  <c r="K115" i="4"/>
  <c r="J115" i="4"/>
  <c r="I115" i="4"/>
  <c r="G115" i="4"/>
  <c r="F115" i="4"/>
  <c r="E115" i="4"/>
  <c r="D115" i="4"/>
  <c r="O114" i="4"/>
  <c r="N114" i="4"/>
  <c r="M114" i="4"/>
  <c r="L114" i="4"/>
  <c r="K114" i="4"/>
  <c r="J114" i="4"/>
  <c r="I114" i="4"/>
  <c r="G114" i="4"/>
  <c r="F114" i="4"/>
  <c r="E114" i="4"/>
  <c r="D114" i="4"/>
  <c r="O113" i="4"/>
  <c r="N113" i="4"/>
  <c r="M113" i="4"/>
  <c r="L113" i="4"/>
  <c r="K113" i="4"/>
  <c r="J113" i="4"/>
  <c r="I113" i="4"/>
  <c r="G113" i="4"/>
  <c r="F113" i="4"/>
  <c r="E113" i="4"/>
  <c r="D113" i="4"/>
  <c r="O112" i="4"/>
  <c r="N112" i="4"/>
  <c r="M112" i="4"/>
  <c r="L112" i="4"/>
  <c r="K112" i="4"/>
  <c r="J112" i="4"/>
  <c r="I112" i="4"/>
  <c r="G112" i="4"/>
  <c r="F112" i="4"/>
  <c r="E112" i="4"/>
  <c r="D112" i="4"/>
  <c r="O111" i="4"/>
  <c r="N111" i="4"/>
  <c r="M111" i="4"/>
  <c r="L111" i="4"/>
  <c r="K111" i="4"/>
  <c r="J111" i="4"/>
  <c r="I111" i="4"/>
  <c r="G111" i="4"/>
  <c r="F111" i="4"/>
  <c r="E111" i="4"/>
  <c r="D111" i="4"/>
  <c r="O110" i="4"/>
  <c r="N110" i="4"/>
  <c r="M110" i="4"/>
  <c r="L110" i="4"/>
  <c r="K110" i="4"/>
  <c r="J110" i="4"/>
  <c r="I110" i="4"/>
  <c r="G110" i="4"/>
  <c r="F110" i="4"/>
  <c r="E110" i="4"/>
  <c r="D110" i="4"/>
  <c r="O109" i="4"/>
  <c r="N109" i="4"/>
  <c r="M109" i="4"/>
  <c r="L109" i="4"/>
  <c r="K109" i="4"/>
  <c r="J109" i="4"/>
  <c r="I109" i="4"/>
  <c r="G109" i="4"/>
  <c r="F109" i="4"/>
  <c r="E109" i="4"/>
  <c r="D109" i="4"/>
  <c r="O108" i="4"/>
  <c r="N108" i="4"/>
  <c r="M108" i="4"/>
  <c r="L108" i="4"/>
  <c r="K108" i="4"/>
  <c r="J108" i="4"/>
  <c r="I108" i="4"/>
  <c r="G108" i="4"/>
  <c r="F108" i="4"/>
  <c r="E108" i="4"/>
  <c r="D108" i="4"/>
  <c r="O107" i="4"/>
  <c r="N107" i="4"/>
  <c r="M107" i="4"/>
  <c r="L107" i="4"/>
  <c r="K107" i="4"/>
  <c r="J107" i="4"/>
  <c r="I107" i="4"/>
  <c r="G107" i="4"/>
  <c r="F107" i="4"/>
  <c r="E107" i="4"/>
  <c r="D107" i="4"/>
  <c r="O106" i="4"/>
  <c r="N106" i="4"/>
  <c r="M106" i="4"/>
  <c r="L106" i="4"/>
  <c r="K106" i="4"/>
  <c r="J106" i="4"/>
  <c r="I106" i="4"/>
  <c r="G106" i="4"/>
  <c r="F106" i="4"/>
  <c r="E106" i="4"/>
  <c r="D106" i="4"/>
  <c r="O105" i="4"/>
  <c r="N105" i="4"/>
  <c r="M105" i="4"/>
  <c r="L105" i="4"/>
  <c r="K105" i="4"/>
  <c r="J105" i="4"/>
  <c r="I105" i="4"/>
  <c r="G105" i="4"/>
  <c r="F105" i="4"/>
  <c r="E105" i="4"/>
  <c r="D105" i="4"/>
  <c r="O104" i="4"/>
  <c r="N104" i="4"/>
  <c r="M104" i="4"/>
  <c r="L104" i="4"/>
  <c r="K104" i="4"/>
  <c r="J104" i="4"/>
  <c r="I104" i="4"/>
  <c r="G104" i="4"/>
  <c r="F104" i="4"/>
  <c r="E104" i="4"/>
  <c r="D104" i="4"/>
  <c r="O103" i="4"/>
  <c r="N103" i="4"/>
  <c r="M103" i="4"/>
  <c r="L103" i="4"/>
  <c r="K103" i="4"/>
  <c r="J103" i="4"/>
  <c r="I103" i="4"/>
  <c r="G103" i="4"/>
  <c r="F103" i="4"/>
  <c r="E103" i="4"/>
  <c r="D103" i="4"/>
  <c r="O102" i="4"/>
  <c r="N102" i="4"/>
  <c r="M102" i="4"/>
  <c r="L102" i="4"/>
  <c r="K102" i="4"/>
  <c r="J102" i="4"/>
  <c r="I102" i="4"/>
  <c r="G102" i="4"/>
  <c r="F102" i="4"/>
  <c r="E102" i="4"/>
  <c r="D102" i="4"/>
  <c r="O101" i="4"/>
  <c r="N101" i="4"/>
  <c r="M101" i="4"/>
  <c r="L101" i="4"/>
  <c r="K101" i="4"/>
  <c r="J101" i="4"/>
  <c r="I101" i="4"/>
  <c r="G101" i="4"/>
  <c r="F101" i="4"/>
  <c r="E101" i="4"/>
  <c r="D101" i="4"/>
  <c r="O100" i="4"/>
  <c r="N100" i="4"/>
  <c r="M100" i="4"/>
  <c r="L100" i="4"/>
  <c r="K100" i="4"/>
  <c r="J100" i="4"/>
  <c r="I100" i="4"/>
  <c r="G100" i="4"/>
  <c r="F100" i="4"/>
  <c r="E100" i="4"/>
  <c r="D100" i="4"/>
  <c r="O99" i="4"/>
  <c r="N99" i="4"/>
  <c r="M99" i="4"/>
  <c r="L99" i="4"/>
  <c r="K99" i="4"/>
  <c r="J99" i="4"/>
  <c r="I99" i="4"/>
  <c r="G99" i="4"/>
  <c r="F99" i="4"/>
  <c r="E99" i="4"/>
  <c r="D99" i="4"/>
  <c r="O98" i="4"/>
  <c r="N98" i="4"/>
  <c r="M98" i="4"/>
  <c r="L98" i="4"/>
  <c r="K98" i="4"/>
  <c r="J98" i="4"/>
  <c r="I98" i="4"/>
  <c r="G98" i="4"/>
  <c r="F98" i="4"/>
  <c r="E98" i="4"/>
  <c r="D98" i="4"/>
  <c r="O97" i="4"/>
  <c r="N97" i="4"/>
  <c r="M97" i="4"/>
  <c r="L97" i="4"/>
  <c r="K97" i="4"/>
  <c r="J97" i="4"/>
  <c r="I97" i="4"/>
  <c r="G97" i="4"/>
  <c r="F97" i="4"/>
  <c r="E97" i="4"/>
  <c r="D97" i="4"/>
  <c r="O96" i="4"/>
  <c r="N96" i="4"/>
  <c r="M96" i="4"/>
  <c r="L96" i="4"/>
  <c r="K96" i="4"/>
  <c r="J96" i="4"/>
  <c r="I96" i="4"/>
  <c r="G96" i="4"/>
  <c r="F96" i="4"/>
  <c r="E96" i="4"/>
  <c r="D96" i="4"/>
  <c r="O95" i="4"/>
  <c r="N95" i="4"/>
  <c r="M95" i="4"/>
  <c r="L95" i="4"/>
  <c r="K95" i="4"/>
  <c r="J95" i="4"/>
  <c r="I95" i="4"/>
  <c r="G95" i="4"/>
  <c r="F95" i="4"/>
  <c r="E95" i="4"/>
  <c r="D95" i="4"/>
  <c r="O94" i="4"/>
  <c r="N94" i="4"/>
  <c r="M94" i="4"/>
  <c r="L94" i="4"/>
  <c r="K94" i="4"/>
  <c r="J94" i="4"/>
  <c r="I94" i="4"/>
  <c r="G94" i="4"/>
  <c r="F94" i="4"/>
  <c r="E94" i="4"/>
  <c r="D94" i="4"/>
  <c r="O93" i="4"/>
  <c r="N93" i="4"/>
  <c r="M93" i="4"/>
  <c r="L93" i="4"/>
  <c r="K93" i="4"/>
  <c r="J93" i="4"/>
  <c r="I93" i="4"/>
  <c r="G93" i="4"/>
  <c r="F93" i="4"/>
  <c r="E93" i="4"/>
  <c r="D93" i="4"/>
  <c r="O92" i="4"/>
  <c r="N92" i="4"/>
  <c r="M92" i="4"/>
  <c r="L92" i="4"/>
  <c r="K92" i="4"/>
  <c r="J92" i="4"/>
  <c r="I92" i="4"/>
  <c r="G92" i="4"/>
  <c r="F92" i="4"/>
  <c r="E92" i="4"/>
  <c r="D92" i="4"/>
  <c r="O91" i="4"/>
  <c r="N91" i="4"/>
  <c r="M91" i="4"/>
  <c r="L91" i="4"/>
  <c r="K91" i="4"/>
  <c r="J91" i="4"/>
  <c r="I91" i="4"/>
  <c r="G91" i="4"/>
  <c r="F91" i="4"/>
  <c r="E91" i="4"/>
  <c r="D91" i="4"/>
  <c r="O90" i="4"/>
  <c r="N90" i="4"/>
  <c r="M90" i="4"/>
  <c r="L90" i="4"/>
  <c r="K90" i="4"/>
  <c r="J90" i="4"/>
  <c r="I90" i="4"/>
  <c r="G90" i="4"/>
  <c r="F90" i="4"/>
  <c r="E90" i="4"/>
  <c r="D90" i="4"/>
  <c r="O89" i="4"/>
  <c r="N89" i="4"/>
  <c r="M89" i="4"/>
  <c r="L89" i="4"/>
  <c r="K89" i="4"/>
  <c r="J89" i="4"/>
  <c r="I89" i="4"/>
  <c r="G89" i="4"/>
  <c r="F89" i="4"/>
  <c r="E89" i="4"/>
  <c r="D89" i="4"/>
  <c r="O88" i="4"/>
  <c r="N88" i="4"/>
  <c r="M88" i="4"/>
  <c r="L88" i="4"/>
  <c r="K88" i="4"/>
  <c r="J88" i="4"/>
  <c r="I88" i="4"/>
  <c r="G88" i="4"/>
  <c r="F88" i="4"/>
  <c r="E88" i="4"/>
  <c r="D88" i="4"/>
  <c r="O87" i="4"/>
  <c r="N87" i="4"/>
  <c r="M87" i="4"/>
  <c r="L87" i="4"/>
  <c r="K87" i="4"/>
  <c r="J87" i="4"/>
  <c r="I87" i="4"/>
  <c r="G87" i="4"/>
  <c r="F87" i="4"/>
  <c r="E87" i="4"/>
  <c r="D87" i="4"/>
  <c r="O86" i="4"/>
  <c r="N86" i="4"/>
  <c r="M86" i="4"/>
  <c r="L86" i="4"/>
  <c r="K86" i="4"/>
  <c r="J86" i="4"/>
  <c r="I86" i="4"/>
  <c r="G86" i="4"/>
  <c r="F86" i="4"/>
  <c r="E86" i="4"/>
  <c r="D86" i="4"/>
  <c r="O85" i="4"/>
  <c r="N85" i="4"/>
  <c r="M85" i="4"/>
  <c r="L85" i="4"/>
  <c r="K85" i="4"/>
  <c r="J85" i="4"/>
  <c r="I85" i="4"/>
  <c r="G85" i="4"/>
  <c r="F85" i="4"/>
  <c r="E85" i="4"/>
  <c r="D85" i="4"/>
  <c r="O84" i="4"/>
  <c r="N84" i="4"/>
  <c r="M84" i="4"/>
  <c r="L84" i="4"/>
  <c r="K84" i="4"/>
  <c r="J84" i="4"/>
  <c r="I84" i="4"/>
  <c r="G84" i="4"/>
  <c r="F84" i="4"/>
  <c r="E84" i="4"/>
  <c r="D84" i="4"/>
  <c r="O83" i="4"/>
  <c r="N83" i="4"/>
  <c r="M83" i="4"/>
  <c r="L83" i="4"/>
  <c r="K83" i="4"/>
  <c r="J83" i="4"/>
  <c r="I83" i="4"/>
  <c r="G83" i="4"/>
  <c r="F83" i="4"/>
  <c r="E83" i="4"/>
  <c r="D83" i="4"/>
  <c r="O82" i="4"/>
  <c r="N82" i="4"/>
  <c r="M82" i="4"/>
  <c r="L82" i="4"/>
  <c r="K82" i="4"/>
  <c r="J82" i="4"/>
  <c r="I82" i="4"/>
  <c r="G82" i="4"/>
  <c r="F82" i="4"/>
  <c r="E82" i="4"/>
  <c r="D82" i="4"/>
  <c r="O81" i="4"/>
  <c r="N81" i="4"/>
  <c r="M81" i="4"/>
  <c r="L81" i="4"/>
  <c r="K81" i="4"/>
  <c r="J81" i="4"/>
  <c r="I81" i="4"/>
  <c r="G81" i="4"/>
  <c r="F81" i="4"/>
  <c r="E81" i="4"/>
  <c r="D81" i="4"/>
  <c r="O80" i="4"/>
  <c r="N80" i="4"/>
  <c r="M80" i="4"/>
  <c r="L80" i="4"/>
  <c r="K80" i="4"/>
  <c r="J80" i="4"/>
  <c r="I80" i="4"/>
  <c r="G80" i="4"/>
  <c r="F80" i="4"/>
  <c r="E80" i="4"/>
  <c r="D80" i="4"/>
  <c r="O79" i="4"/>
  <c r="N79" i="4"/>
  <c r="M79" i="4"/>
  <c r="L79" i="4"/>
  <c r="K79" i="4"/>
  <c r="J79" i="4"/>
  <c r="I79" i="4"/>
  <c r="G79" i="4"/>
  <c r="F79" i="4"/>
  <c r="E79" i="4"/>
  <c r="D79" i="4"/>
  <c r="O78" i="4"/>
  <c r="N78" i="4"/>
  <c r="M78" i="4"/>
  <c r="L78" i="4"/>
  <c r="K78" i="4"/>
  <c r="J78" i="4"/>
  <c r="I78" i="4"/>
  <c r="G78" i="4"/>
  <c r="F78" i="4"/>
  <c r="E78" i="4"/>
  <c r="D78" i="4"/>
  <c r="O77" i="4"/>
  <c r="N77" i="4"/>
  <c r="M77" i="4"/>
  <c r="L77" i="4"/>
  <c r="K77" i="4"/>
  <c r="J77" i="4"/>
  <c r="I77" i="4"/>
  <c r="G77" i="4"/>
  <c r="F77" i="4"/>
  <c r="E77" i="4"/>
  <c r="D77" i="4"/>
  <c r="O76" i="4"/>
  <c r="N76" i="4"/>
  <c r="M76" i="4"/>
  <c r="L76" i="4"/>
  <c r="K76" i="4"/>
  <c r="J76" i="4"/>
  <c r="I76" i="4"/>
  <c r="G76" i="4"/>
  <c r="F76" i="4"/>
  <c r="E76" i="4"/>
  <c r="D76" i="4"/>
  <c r="O75" i="4"/>
  <c r="N75" i="4"/>
  <c r="M75" i="4"/>
  <c r="L75" i="4"/>
  <c r="K75" i="4"/>
  <c r="J75" i="4"/>
  <c r="I75" i="4"/>
  <c r="G75" i="4"/>
  <c r="F75" i="4"/>
  <c r="E75" i="4"/>
  <c r="D75" i="4"/>
  <c r="O74" i="4"/>
  <c r="N74" i="4"/>
  <c r="M74" i="4"/>
  <c r="L74" i="4"/>
  <c r="K74" i="4"/>
  <c r="J74" i="4"/>
  <c r="I74" i="4"/>
  <c r="G74" i="4"/>
  <c r="F74" i="4"/>
  <c r="E74" i="4"/>
  <c r="D74" i="4"/>
  <c r="O73" i="4"/>
  <c r="N73" i="4"/>
  <c r="M73" i="4"/>
  <c r="L73" i="4"/>
  <c r="K73" i="4"/>
  <c r="J73" i="4"/>
  <c r="I73" i="4"/>
  <c r="G73" i="4"/>
  <c r="F73" i="4"/>
  <c r="E73" i="4"/>
  <c r="D73" i="4"/>
  <c r="O72" i="4"/>
  <c r="N72" i="4"/>
  <c r="M72" i="4"/>
  <c r="L72" i="4"/>
  <c r="K72" i="4"/>
  <c r="J72" i="4"/>
  <c r="I72" i="4"/>
  <c r="G72" i="4"/>
  <c r="F72" i="4"/>
  <c r="E72" i="4"/>
  <c r="D72" i="4"/>
  <c r="O71" i="4"/>
  <c r="N71" i="4"/>
  <c r="M71" i="4"/>
  <c r="L71" i="4"/>
  <c r="K71" i="4"/>
  <c r="J71" i="4"/>
  <c r="I71" i="4"/>
  <c r="G71" i="4"/>
  <c r="F71" i="4"/>
  <c r="E71" i="4"/>
  <c r="D71" i="4"/>
  <c r="O70" i="4"/>
  <c r="N70" i="4"/>
  <c r="M70" i="4"/>
  <c r="L70" i="4"/>
  <c r="K70" i="4"/>
  <c r="J70" i="4"/>
  <c r="I70" i="4"/>
  <c r="G70" i="4"/>
  <c r="F70" i="4"/>
  <c r="E70" i="4"/>
  <c r="D70" i="4"/>
  <c r="O69" i="4"/>
  <c r="N69" i="4"/>
  <c r="M69" i="4"/>
  <c r="L69" i="4"/>
  <c r="K69" i="4"/>
  <c r="J69" i="4"/>
  <c r="I69" i="4"/>
  <c r="G69" i="4"/>
  <c r="F69" i="4"/>
  <c r="E69" i="4"/>
  <c r="D69" i="4"/>
  <c r="O68" i="4"/>
  <c r="N68" i="4"/>
  <c r="M68" i="4"/>
  <c r="L68" i="4"/>
  <c r="K68" i="4"/>
  <c r="J68" i="4"/>
  <c r="I68" i="4"/>
  <c r="G68" i="4"/>
  <c r="F68" i="4"/>
  <c r="E68" i="4"/>
  <c r="D68" i="4"/>
  <c r="O67" i="4"/>
  <c r="N67" i="4"/>
  <c r="M67" i="4"/>
  <c r="L67" i="4"/>
  <c r="K67" i="4"/>
  <c r="J67" i="4"/>
  <c r="I67" i="4"/>
  <c r="G67" i="4"/>
  <c r="F67" i="4"/>
  <c r="E67" i="4"/>
  <c r="D67" i="4"/>
  <c r="O66" i="4"/>
  <c r="N66" i="4"/>
  <c r="M66" i="4"/>
  <c r="L66" i="4"/>
  <c r="K66" i="4"/>
  <c r="J66" i="4"/>
  <c r="I66" i="4"/>
  <c r="G66" i="4"/>
  <c r="F66" i="4"/>
  <c r="E66" i="4"/>
  <c r="D66" i="4"/>
  <c r="O65" i="4"/>
  <c r="N65" i="4"/>
  <c r="M65" i="4"/>
  <c r="L65" i="4"/>
  <c r="K65" i="4"/>
  <c r="J65" i="4"/>
  <c r="I65" i="4"/>
  <c r="G65" i="4"/>
  <c r="F65" i="4"/>
  <c r="E65" i="4"/>
  <c r="D65" i="4"/>
  <c r="O64" i="4"/>
  <c r="N64" i="4"/>
  <c r="M64" i="4"/>
  <c r="L64" i="4"/>
  <c r="K64" i="4"/>
  <c r="J64" i="4"/>
  <c r="I64" i="4"/>
  <c r="G64" i="4"/>
  <c r="F64" i="4"/>
  <c r="E64" i="4"/>
  <c r="D64" i="4"/>
  <c r="O63" i="4"/>
  <c r="N63" i="4"/>
  <c r="M63" i="4"/>
  <c r="L63" i="4"/>
  <c r="K63" i="4"/>
  <c r="J63" i="4"/>
  <c r="I63" i="4"/>
  <c r="G63" i="4"/>
  <c r="F63" i="4"/>
  <c r="E63" i="4"/>
  <c r="D63" i="4"/>
  <c r="O62" i="4"/>
  <c r="N62" i="4"/>
  <c r="M62" i="4"/>
  <c r="L62" i="4"/>
  <c r="K62" i="4"/>
  <c r="J62" i="4"/>
  <c r="I62" i="4"/>
  <c r="G62" i="4"/>
  <c r="F62" i="4"/>
  <c r="E62" i="4"/>
  <c r="D62" i="4"/>
  <c r="O61" i="4"/>
  <c r="N61" i="4"/>
  <c r="M61" i="4"/>
  <c r="L61" i="4"/>
  <c r="K61" i="4"/>
  <c r="J61" i="4"/>
  <c r="I61" i="4"/>
  <c r="G61" i="4"/>
  <c r="F61" i="4"/>
  <c r="E61" i="4"/>
  <c r="D61" i="4"/>
  <c r="O60" i="4"/>
  <c r="N60" i="4"/>
  <c r="M60" i="4"/>
  <c r="L60" i="4"/>
  <c r="K60" i="4"/>
  <c r="J60" i="4"/>
  <c r="I60" i="4"/>
  <c r="G60" i="4"/>
  <c r="F60" i="4"/>
  <c r="E60" i="4"/>
  <c r="D60" i="4"/>
  <c r="O59" i="4"/>
  <c r="N59" i="4"/>
  <c r="M59" i="4"/>
  <c r="L59" i="4"/>
  <c r="K59" i="4"/>
  <c r="J59" i="4"/>
  <c r="I59" i="4"/>
  <c r="G59" i="4"/>
  <c r="F59" i="4"/>
  <c r="E59" i="4"/>
  <c r="D59" i="4"/>
  <c r="O58" i="4"/>
  <c r="N58" i="4"/>
  <c r="M58" i="4"/>
  <c r="L58" i="4"/>
  <c r="K58" i="4"/>
  <c r="J58" i="4"/>
  <c r="I58" i="4"/>
  <c r="G58" i="4"/>
  <c r="F58" i="4"/>
  <c r="E58" i="4"/>
  <c r="D58" i="4"/>
  <c r="O57" i="4"/>
  <c r="N57" i="4"/>
  <c r="M57" i="4"/>
  <c r="L57" i="4"/>
  <c r="K57" i="4"/>
  <c r="J57" i="4"/>
  <c r="I57" i="4"/>
  <c r="G57" i="4"/>
  <c r="F57" i="4"/>
  <c r="E57" i="4"/>
  <c r="D57" i="4"/>
  <c r="O56" i="4"/>
  <c r="N56" i="4"/>
  <c r="M56" i="4"/>
  <c r="L56" i="4"/>
  <c r="K56" i="4"/>
  <c r="J56" i="4"/>
  <c r="I56" i="4"/>
  <c r="G56" i="4"/>
  <c r="F56" i="4"/>
  <c r="E56" i="4"/>
  <c r="D56" i="4"/>
  <c r="O55" i="4"/>
  <c r="N55" i="4"/>
  <c r="M55" i="4"/>
  <c r="L55" i="4"/>
  <c r="K55" i="4"/>
  <c r="J55" i="4"/>
  <c r="I55" i="4"/>
  <c r="G55" i="4"/>
  <c r="F55" i="4"/>
  <c r="E55" i="4"/>
  <c r="D55" i="4"/>
  <c r="O54" i="4"/>
  <c r="N54" i="4"/>
  <c r="M54" i="4"/>
  <c r="L54" i="4"/>
  <c r="K54" i="4"/>
  <c r="J54" i="4"/>
  <c r="I54" i="4"/>
  <c r="G54" i="4"/>
  <c r="F54" i="4"/>
  <c r="E54" i="4"/>
  <c r="D54" i="4"/>
  <c r="O53" i="4"/>
  <c r="N53" i="4"/>
  <c r="M53" i="4"/>
  <c r="L53" i="4"/>
  <c r="K53" i="4"/>
  <c r="J53" i="4"/>
  <c r="I53" i="4"/>
  <c r="G53" i="4"/>
  <c r="F53" i="4"/>
  <c r="E53" i="4"/>
  <c r="D53" i="4"/>
  <c r="O52" i="4"/>
  <c r="N52" i="4"/>
  <c r="M52" i="4"/>
  <c r="L52" i="4"/>
  <c r="K52" i="4"/>
  <c r="J52" i="4"/>
  <c r="I52" i="4"/>
  <c r="G52" i="4"/>
  <c r="F52" i="4"/>
  <c r="E52" i="4"/>
  <c r="D52" i="4"/>
  <c r="O51" i="4"/>
  <c r="N51" i="4"/>
  <c r="M51" i="4"/>
  <c r="L51" i="4"/>
  <c r="K51" i="4"/>
  <c r="J51" i="4"/>
  <c r="I51" i="4"/>
  <c r="G51" i="4"/>
  <c r="F51" i="4"/>
  <c r="E51" i="4"/>
  <c r="D51" i="4"/>
  <c r="O50" i="4"/>
  <c r="N50" i="4"/>
  <c r="M50" i="4"/>
  <c r="L50" i="4"/>
  <c r="K50" i="4"/>
  <c r="J50" i="4"/>
  <c r="I50" i="4"/>
  <c r="G50" i="4"/>
  <c r="F50" i="4"/>
  <c r="E50" i="4"/>
  <c r="D50" i="4"/>
  <c r="O49" i="4"/>
  <c r="N49" i="4"/>
  <c r="M49" i="4"/>
  <c r="L49" i="4"/>
  <c r="K49" i="4"/>
  <c r="J49" i="4"/>
  <c r="I49" i="4"/>
  <c r="G49" i="4"/>
  <c r="F49" i="4"/>
  <c r="E49" i="4"/>
  <c r="D49" i="4"/>
  <c r="O48" i="4"/>
  <c r="N48" i="4"/>
  <c r="M48" i="4"/>
  <c r="L48" i="4"/>
  <c r="K48" i="4"/>
  <c r="J48" i="4"/>
  <c r="I48" i="4"/>
  <c r="G48" i="4"/>
  <c r="F48" i="4"/>
  <c r="E48" i="4"/>
  <c r="D48" i="4"/>
  <c r="O47" i="4"/>
  <c r="N47" i="4"/>
  <c r="M47" i="4"/>
  <c r="L47" i="4"/>
  <c r="K47" i="4"/>
  <c r="J47" i="4"/>
  <c r="I47" i="4"/>
  <c r="G47" i="4"/>
  <c r="F47" i="4"/>
  <c r="E47" i="4"/>
  <c r="D47" i="4"/>
  <c r="O46" i="4"/>
  <c r="N46" i="4"/>
  <c r="M46" i="4"/>
  <c r="L46" i="4"/>
  <c r="K46" i="4"/>
  <c r="J46" i="4"/>
  <c r="I46" i="4"/>
  <c r="G46" i="4"/>
  <c r="F46" i="4"/>
  <c r="E46" i="4"/>
  <c r="D46" i="4"/>
  <c r="O45" i="4"/>
  <c r="N45" i="4"/>
  <c r="M45" i="4"/>
  <c r="L45" i="4"/>
  <c r="K45" i="4"/>
  <c r="J45" i="4"/>
  <c r="I45" i="4"/>
  <c r="G45" i="4"/>
  <c r="F45" i="4"/>
  <c r="E45" i="4"/>
  <c r="D45" i="4"/>
  <c r="O44" i="4"/>
  <c r="N44" i="4"/>
  <c r="M44" i="4"/>
  <c r="L44" i="4"/>
  <c r="K44" i="4"/>
  <c r="J44" i="4"/>
  <c r="I44" i="4"/>
  <c r="G44" i="4"/>
  <c r="F44" i="4"/>
  <c r="E44" i="4"/>
  <c r="D44" i="4"/>
  <c r="O43" i="4"/>
  <c r="N43" i="4"/>
  <c r="M43" i="4"/>
  <c r="L43" i="4"/>
  <c r="K43" i="4"/>
  <c r="J43" i="4"/>
  <c r="I43" i="4"/>
  <c r="G43" i="4"/>
  <c r="F43" i="4"/>
  <c r="E43" i="4"/>
  <c r="D43" i="4"/>
  <c r="O42" i="4"/>
  <c r="N42" i="4"/>
  <c r="M42" i="4"/>
  <c r="L42" i="4"/>
  <c r="K42" i="4"/>
  <c r="J42" i="4"/>
  <c r="I42" i="4"/>
  <c r="G42" i="4"/>
  <c r="F42" i="4"/>
  <c r="E42" i="4"/>
  <c r="D42" i="4"/>
  <c r="O41" i="4"/>
  <c r="N41" i="4"/>
  <c r="M41" i="4"/>
  <c r="L41" i="4"/>
  <c r="K41" i="4"/>
  <c r="J41" i="4"/>
  <c r="I41" i="4"/>
  <c r="G41" i="4"/>
  <c r="F41" i="4"/>
  <c r="E41" i="4"/>
  <c r="D41" i="4"/>
  <c r="O40" i="4"/>
  <c r="N40" i="4"/>
  <c r="M40" i="4"/>
  <c r="L40" i="4"/>
  <c r="K40" i="4"/>
  <c r="J40" i="4"/>
  <c r="I40" i="4"/>
  <c r="G40" i="4"/>
  <c r="F40" i="4"/>
  <c r="E40" i="4"/>
  <c r="D40" i="4"/>
  <c r="O39" i="4"/>
  <c r="N39" i="4"/>
  <c r="M39" i="4"/>
  <c r="L39" i="4"/>
  <c r="K39" i="4"/>
  <c r="J39" i="4"/>
  <c r="I39" i="4"/>
  <c r="G39" i="4"/>
  <c r="F39" i="4"/>
  <c r="E39" i="4"/>
  <c r="D39" i="4"/>
  <c r="O38" i="4"/>
  <c r="N38" i="4"/>
  <c r="M38" i="4"/>
  <c r="L38" i="4"/>
  <c r="K38" i="4"/>
  <c r="J38" i="4"/>
  <c r="I38" i="4"/>
  <c r="G38" i="4"/>
  <c r="F38" i="4"/>
  <c r="E38" i="4"/>
  <c r="D38" i="4"/>
  <c r="O37" i="4"/>
  <c r="N37" i="4"/>
  <c r="M37" i="4"/>
  <c r="L37" i="4"/>
  <c r="K37" i="4"/>
  <c r="J37" i="4"/>
  <c r="I37" i="4"/>
  <c r="G37" i="4"/>
  <c r="F37" i="4"/>
  <c r="E37" i="4"/>
  <c r="D37" i="4"/>
  <c r="O36" i="4"/>
  <c r="N36" i="4"/>
  <c r="M36" i="4"/>
  <c r="L36" i="4"/>
  <c r="K36" i="4"/>
  <c r="J36" i="4"/>
  <c r="I36" i="4"/>
  <c r="G36" i="4"/>
  <c r="F36" i="4"/>
  <c r="E36" i="4"/>
  <c r="D36" i="4"/>
  <c r="O35" i="4"/>
  <c r="N35" i="4"/>
  <c r="M35" i="4"/>
  <c r="L35" i="4"/>
  <c r="K35" i="4"/>
  <c r="J35" i="4"/>
  <c r="I35" i="4"/>
  <c r="G35" i="4"/>
  <c r="F35" i="4"/>
  <c r="E35" i="4"/>
  <c r="D35" i="4"/>
  <c r="O34" i="4"/>
  <c r="N34" i="4"/>
  <c r="M34" i="4"/>
  <c r="L34" i="4"/>
  <c r="K34" i="4"/>
  <c r="J34" i="4"/>
  <c r="I34" i="4"/>
  <c r="G34" i="4"/>
  <c r="F34" i="4"/>
  <c r="E34" i="4"/>
  <c r="D34" i="4"/>
  <c r="O33" i="4"/>
  <c r="N33" i="4"/>
  <c r="M33" i="4"/>
  <c r="L33" i="4"/>
  <c r="K33" i="4"/>
  <c r="J33" i="4"/>
  <c r="I33" i="4"/>
  <c r="G33" i="4"/>
  <c r="F33" i="4"/>
  <c r="E33" i="4"/>
  <c r="D33" i="4"/>
  <c r="O32" i="4"/>
  <c r="N32" i="4"/>
  <c r="M32" i="4"/>
  <c r="L32" i="4"/>
  <c r="K32" i="4"/>
  <c r="J32" i="4"/>
  <c r="I32" i="4"/>
  <c r="G32" i="4"/>
  <c r="F32" i="4"/>
  <c r="E32" i="4"/>
  <c r="D32" i="4"/>
  <c r="O31" i="4"/>
  <c r="N31" i="4"/>
  <c r="M31" i="4"/>
  <c r="L31" i="4"/>
  <c r="K31" i="4"/>
  <c r="J31" i="4"/>
  <c r="I31" i="4"/>
  <c r="G31" i="4"/>
  <c r="F31" i="4"/>
  <c r="E31" i="4"/>
  <c r="D31" i="4"/>
  <c r="O30" i="4"/>
  <c r="N30" i="4"/>
  <c r="M30" i="4"/>
  <c r="L30" i="4"/>
  <c r="K30" i="4"/>
  <c r="J30" i="4"/>
  <c r="I30" i="4"/>
  <c r="G30" i="4"/>
  <c r="F30" i="4"/>
  <c r="E30" i="4"/>
  <c r="D30" i="4"/>
  <c r="O29" i="4"/>
  <c r="N29" i="4"/>
  <c r="M29" i="4"/>
  <c r="L29" i="4"/>
  <c r="K29" i="4"/>
  <c r="J29" i="4"/>
  <c r="I29" i="4"/>
  <c r="G29" i="4"/>
  <c r="F29" i="4"/>
  <c r="E29" i="4"/>
  <c r="D29" i="4"/>
  <c r="O28" i="4"/>
  <c r="N28" i="4"/>
  <c r="M28" i="4"/>
  <c r="L28" i="4"/>
  <c r="K28" i="4"/>
  <c r="J28" i="4"/>
  <c r="I28" i="4"/>
  <c r="G28" i="4"/>
  <c r="F28" i="4"/>
  <c r="E28" i="4"/>
  <c r="D28" i="4"/>
  <c r="O27" i="4"/>
  <c r="N27" i="4"/>
  <c r="M27" i="4"/>
  <c r="L27" i="4"/>
  <c r="K27" i="4"/>
  <c r="J27" i="4"/>
  <c r="I27" i="4"/>
  <c r="G27" i="4"/>
  <c r="F27" i="4"/>
  <c r="E27" i="4"/>
  <c r="D27" i="4"/>
  <c r="O26" i="4"/>
  <c r="N26" i="4"/>
  <c r="M26" i="4"/>
  <c r="L26" i="4"/>
  <c r="K26" i="4"/>
  <c r="J26" i="4"/>
  <c r="I26" i="4"/>
  <c r="G26" i="4"/>
  <c r="F26" i="4"/>
  <c r="E26" i="4"/>
  <c r="D26" i="4"/>
  <c r="O25" i="4"/>
  <c r="N25" i="4"/>
  <c r="M25" i="4"/>
  <c r="L25" i="4"/>
  <c r="K25" i="4"/>
  <c r="J25" i="4"/>
  <c r="I25" i="4"/>
  <c r="G25" i="4"/>
  <c r="F25" i="4"/>
  <c r="E25" i="4"/>
  <c r="D25" i="4"/>
  <c r="O24" i="4"/>
  <c r="N24" i="4"/>
  <c r="M24" i="4"/>
  <c r="L24" i="4"/>
  <c r="K24" i="4"/>
  <c r="J24" i="4"/>
  <c r="I24" i="4"/>
  <c r="G24" i="4"/>
  <c r="F24" i="4"/>
  <c r="E24" i="4"/>
  <c r="D24" i="4"/>
  <c r="O23" i="4"/>
  <c r="N23" i="4"/>
  <c r="M23" i="4"/>
  <c r="L23" i="4"/>
  <c r="K23" i="4"/>
  <c r="J23" i="4"/>
  <c r="I23" i="4"/>
  <c r="G23" i="4"/>
  <c r="F23" i="4"/>
  <c r="E23" i="4"/>
  <c r="D23" i="4"/>
  <c r="O22" i="4"/>
  <c r="N22" i="4"/>
  <c r="M22" i="4"/>
  <c r="L22" i="4"/>
  <c r="K22" i="4"/>
  <c r="J22" i="4"/>
  <c r="I22" i="4"/>
  <c r="G22" i="4"/>
  <c r="F22" i="4"/>
  <c r="E22" i="4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G9" i="4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G132" i="3"/>
  <c r="F132" i="3"/>
  <c r="E132" i="3"/>
  <c r="D132" i="3"/>
  <c r="O131" i="3"/>
  <c r="N131" i="3"/>
  <c r="M131" i="3"/>
  <c r="L131" i="3"/>
  <c r="K131" i="3"/>
  <c r="J131" i="3"/>
  <c r="I131" i="3"/>
  <c r="G131" i="3"/>
  <c r="F131" i="3"/>
  <c r="E131" i="3"/>
  <c r="D131" i="3"/>
  <c r="O130" i="3"/>
  <c r="N130" i="3"/>
  <c r="M130" i="3"/>
  <c r="L130" i="3"/>
  <c r="K130" i="3"/>
  <c r="J130" i="3"/>
  <c r="I130" i="3"/>
  <c r="G130" i="3"/>
  <c r="F130" i="3"/>
  <c r="E130" i="3"/>
  <c r="D130" i="3"/>
  <c r="O129" i="3"/>
  <c r="N129" i="3"/>
  <c r="M129" i="3"/>
  <c r="L129" i="3"/>
  <c r="K129" i="3"/>
  <c r="J129" i="3"/>
  <c r="I129" i="3"/>
  <c r="G129" i="3"/>
  <c r="F129" i="3"/>
  <c r="E129" i="3"/>
  <c r="D129" i="3"/>
  <c r="O128" i="3"/>
  <c r="N128" i="3"/>
  <c r="M128" i="3"/>
  <c r="L128" i="3"/>
  <c r="K128" i="3"/>
  <c r="J128" i="3"/>
  <c r="I128" i="3"/>
  <c r="G128" i="3"/>
  <c r="F128" i="3"/>
  <c r="E128" i="3"/>
  <c r="D128" i="3"/>
  <c r="O127" i="3"/>
  <c r="N127" i="3"/>
  <c r="M127" i="3"/>
  <c r="L127" i="3"/>
  <c r="K127" i="3"/>
  <c r="J127" i="3"/>
  <c r="I127" i="3"/>
  <c r="G127" i="3"/>
  <c r="F127" i="3"/>
  <c r="E127" i="3"/>
  <c r="D127" i="3"/>
  <c r="O126" i="3"/>
  <c r="N126" i="3"/>
  <c r="M126" i="3"/>
  <c r="L126" i="3"/>
  <c r="K126" i="3"/>
  <c r="J126" i="3"/>
  <c r="I126" i="3"/>
  <c r="G126" i="3"/>
  <c r="F126" i="3"/>
  <c r="E126" i="3"/>
  <c r="D126" i="3"/>
  <c r="O125" i="3"/>
  <c r="N125" i="3"/>
  <c r="M125" i="3"/>
  <c r="L125" i="3"/>
  <c r="K125" i="3"/>
  <c r="J125" i="3"/>
  <c r="I125" i="3"/>
  <c r="G125" i="3"/>
  <c r="F125" i="3"/>
  <c r="E125" i="3"/>
  <c r="D125" i="3"/>
  <c r="O124" i="3"/>
  <c r="N124" i="3"/>
  <c r="M124" i="3"/>
  <c r="L124" i="3"/>
  <c r="K124" i="3"/>
  <c r="J124" i="3"/>
  <c r="I124" i="3"/>
  <c r="G124" i="3"/>
  <c r="F124" i="3"/>
  <c r="E124" i="3"/>
  <c r="D124" i="3"/>
  <c r="O123" i="3"/>
  <c r="N123" i="3"/>
  <c r="M123" i="3"/>
  <c r="L123" i="3"/>
  <c r="K123" i="3"/>
  <c r="J123" i="3"/>
  <c r="I123" i="3"/>
  <c r="G123" i="3"/>
  <c r="F123" i="3"/>
  <c r="E123" i="3"/>
  <c r="D123" i="3"/>
  <c r="O122" i="3"/>
  <c r="N122" i="3"/>
  <c r="M122" i="3"/>
  <c r="L122" i="3"/>
  <c r="K122" i="3"/>
  <c r="J122" i="3"/>
  <c r="I122" i="3"/>
  <c r="G122" i="3"/>
  <c r="F122" i="3"/>
  <c r="E122" i="3"/>
  <c r="D122" i="3"/>
  <c r="O121" i="3"/>
  <c r="N121" i="3"/>
  <c r="M121" i="3"/>
  <c r="L121" i="3"/>
  <c r="K121" i="3"/>
  <c r="J121" i="3"/>
  <c r="I121" i="3"/>
  <c r="G121" i="3"/>
  <c r="F121" i="3"/>
  <c r="E121" i="3"/>
  <c r="D121" i="3"/>
  <c r="O120" i="3"/>
  <c r="N120" i="3"/>
  <c r="M120" i="3"/>
  <c r="L120" i="3"/>
  <c r="K120" i="3"/>
  <c r="J120" i="3"/>
  <c r="I120" i="3"/>
  <c r="G120" i="3"/>
  <c r="F120" i="3"/>
  <c r="E120" i="3"/>
  <c r="D120" i="3"/>
  <c r="O119" i="3"/>
  <c r="N119" i="3"/>
  <c r="M119" i="3"/>
  <c r="L119" i="3"/>
  <c r="K119" i="3"/>
  <c r="J119" i="3"/>
  <c r="I119" i="3"/>
  <c r="G119" i="3"/>
  <c r="F119" i="3"/>
  <c r="E119" i="3"/>
  <c r="D119" i="3"/>
  <c r="O118" i="3"/>
  <c r="N118" i="3"/>
  <c r="M118" i="3"/>
  <c r="L118" i="3"/>
  <c r="K118" i="3"/>
  <c r="J118" i="3"/>
  <c r="I118" i="3"/>
  <c r="G118" i="3"/>
  <c r="F118" i="3"/>
  <c r="E118" i="3"/>
  <c r="D118" i="3"/>
  <c r="O117" i="3"/>
  <c r="N117" i="3"/>
  <c r="M117" i="3"/>
  <c r="L117" i="3"/>
  <c r="K117" i="3"/>
  <c r="J117" i="3"/>
  <c r="I117" i="3"/>
  <c r="G117" i="3"/>
  <c r="F117" i="3"/>
  <c r="E117" i="3"/>
  <c r="D117" i="3"/>
  <c r="O116" i="3"/>
  <c r="N116" i="3"/>
  <c r="M116" i="3"/>
  <c r="L116" i="3"/>
  <c r="K116" i="3"/>
  <c r="J116" i="3"/>
  <c r="I116" i="3"/>
  <c r="G116" i="3"/>
  <c r="F116" i="3"/>
  <c r="E116" i="3"/>
  <c r="D116" i="3"/>
  <c r="O115" i="3"/>
  <c r="N115" i="3"/>
  <c r="M115" i="3"/>
  <c r="L115" i="3"/>
  <c r="K115" i="3"/>
  <c r="J115" i="3"/>
  <c r="I115" i="3"/>
  <c r="G115" i="3"/>
  <c r="F115" i="3"/>
  <c r="E115" i="3"/>
  <c r="D115" i="3"/>
  <c r="O114" i="3"/>
  <c r="N114" i="3"/>
  <c r="M114" i="3"/>
  <c r="L114" i="3"/>
  <c r="K114" i="3"/>
  <c r="J114" i="3"/>
  <c r="I114" i="3"/>
  <c r="G114" i="3"/>
  <c r="F114" i="3"/>
  <c r="E114" i="3"/>
  <c r="D114" i="3"/>
  <c r="O113" i="3"/>
  <c r="N113" i="3"/>
  <c r="M113" i="3"/>
  <c r="L113" i="3"/>
  <c r="K113" i="3"/>
  <c r="J113" i="3"/>
  <c r="I113" i="3"/>
  <c r="G113" i="3"/>
  <c r="F113" i="3"/>
  <c r="E113" i="3"/>
  <c r="D113" i="3"/>
  <c r="O112" i="3"/>
  <c r="N112" i="3"/>
  <c r="M112" i="3"/>
  <c r="L112" i="3"/>
  <c r="K112" i="3"/>
  <c r="J112" i="3"/>
  <c r="I112" i="3"/>
  <c r="G112" i="3"/>
  <c r="F112" i="3"/>
  <c r="E112" i="3"/>
  <c r="D112" i="3"/>
  <c r="O111" i="3"/>
  <c r="N111" i="3"/>
  <c r="M111" i="3"/>
  <c r="L111" i="3"/>
  <c r="K111" i="3"/>
  <c r="J111" i="3"/>
  <c r="I111" i="3"/>
  <c r="G111" i="3"/>
  <c r="F111" i="3"/>
  <c r="E111" i="3"/>
  <c r="D111" i="3"/>
  <c r="O110" i="3"/>
  <c r="N110" i="3"/>
  <c r="M110" i="3"/>
  <c r="L110" i="3"/>
  <c r="K110" i="3"/>
  <c r="J110" i="3"/>
  <c r="I110" i="3"/>
  <c r="G110" i="3"/>
  <c r="F110" i="3"/>
  <c r="E110" i="3"/>
  <c r="O109" i="3"/>
  <c r="N109" i="3"/>
  <c r="M109" i="3"/>
  <c r="L109" i="3"/>
  <c r="K109" i="3"/>
  <c r="J109" i="3"/>
  <c r="I109" i="3"/>
  <c r="G109" i="3"/>
  <c r="F109" i="3"/>
  <c r="E109" i="3"/>
  <c r="D109" i="3"/>
  <c r="O108" i="3"/>
  <c r="N108" i="3"/>
  <c r="M108" i="3"/>
  <c r="L108" i="3"/>
  <c r="K108" i="3"/>
  <c r="J108" i="3"/>
  <c r="I108" i="3"/>
  <c r="G108" i="3"/>
  <c r="F108" i="3"/>
  <c r="E108" i="3"/>
  <c r="D108" i="3"/>
  <c r="O107" i="3"/>
  <c r="N107" i="3"/>
  <c r="M107" i="3"/>
  <c r="L107" i="3"/>
  <c r="K107" i="3"/>
  <c r="J107" i="3"/>
  <c r="I107" i="3"/>
  <c r="G107" i="3"/>
  <c r="F107" i="3"/>
  <c r="E107" i="3"/>
  <c r="D107" i="3"/>
  <c r="O106" i="3"/>
  <c r="N106" i="3"/>
  <c r="M106" i="3"/>
  <c r="L106" i="3"/>
  <c r="K106" i="3"/>
  <c r="J106" i="3"/>
  <c r="I106" i="3"/>
  <c r="G106" i="3"/>
  <c r="F106" i="3"/>
  <c r="E106" i="3"/>
  <c r="D106" i="3"/>
  <c r="O105" i="3"/>
  <c r="N105" i="3"/>
  <c r="M105" i="3"/>
  <c r="L105" i="3"/>
  <c r="K105" i="3"/>
  <c r="J105" i="3"/>
  <c r="I105" i="3"/>
  <c r="G105" i="3"/>
  <c r="F105" i="3"/>
  <c r="E105" i="3"/>
  <c r="D105" i="3"/>
  <c r="O104" i="3"/>
  <c r="N104" i="3"/>
  <c r="M104" i="3"/>
  <c r="L104" i="3"/>
  <c r="K104" i="3"/>
  <c r="J104" i="3"/>
  <c r="I104" i="3"/>
  <c r="G104" i="3"/>
  <c r="F104" i="3"/>
  <c r="E104" i="3"/>
  <c r="D104" i="3"/>
  <c r="O103" i="3"/>
  <c r="N103" i="3"/>
  <c r="M103" i="3"/>
  <c r="L103" i="3"/>
  <c r="K103" i="3"/>
  <c r="J103" i="3"/>
  <c r="I103" i="3"/>
  <c r="G103" i="3"/>
  <c r="F103" i="3"/>
  <c r="E103" i="3"/>
  <c r="D103" i="3"/>
  <c r="O102" i="3"/>
  <c r="N102" i="3"/>
  <c r="M102" i="3"/>
  <c r="L102" i="3"/>
  <c r="K102" i="3"/>
  <c r="J102" i="3"/>
  <c r="I102" i="3"/>
  <c r="G102" i="3"/>
  <c r="F102" i="3"/>
  <c r="E102" i="3"/>
  <c r="D102" i="3"/>
  <c r="O101" i="3"/>
  <c r="N101" i="3"/>
  <c r="M101" i="3"/>
  <c r="L101" i="3"/>
  <c r="K101" i="3"/>
  <c r="J101" i="3"/>
  <c r="I101" i="3"/>
  <c r="G101" i="3"/>
  <c r="F101" i="3"/>
  <c r="E101" i="3"/>
  <c r="D101" i="3"/>
  <c r="O100" i="3"/>
  <c r="N100" i="3"/>
  <c r="M100" i="3"/>
  <c r="L100" i="3"/>
  <c r="K100" i="3"/>
  <c r="J100" i="3"/>
  <c r="I100" i="3"/>
  <c r="G100" i="3"/>
  <c r="F100" i="3"/>
  <c r="E100" i="3"/>
  <c r="D100" i="3"/>
  <c r="O99" i="3"/>
  <c r="N99" i="3"/>
  <c r="M99" i="3"/>
  <c r="L99" i="3"/>
  <c r="K99" i="3"/>
  <c r="J99" i="3"/>
  <c r="I99" i="3"/>
  <c r="G99" i="3"/>
  <c r="F99" i="3"/>
  <c r="E99" i="3"/>
  <c r="D99" i="3"/>
  <c r="O98" i="3"/>
  <c r="N98" i="3"/>
  <c r="M98" i="3"/>
  <c r="L98" i="3"/>
  <c r="K98" i="3"/>
  <c r="J98" i="3"/>
  <c r="I98" i="3"/>
  <c r="G98" i="3"/>
  <c r="F98" i="3"/>
  <c r="E98" i="3"/>
  <c r="D98" i="3"/>
  <c r="O97" i="3"/>
  <c r="N97" i="3"/>
  <c r="M97" i="3"/>
  <c r="L97" i="3"/>
  <c r="K97" i="3"/>
  <c r="J97" i="3"/>
  <c r="I97" i="3"/>
  <c r="G97" i="3"/>
  <c r="F97" i="3"/>
  <c r="E97" i="3"/>
  <c r="D97" i="3"/>
  <c r="O96" i="3"/>
  <c r="N96" i="3"/>
  <c r="M96" i="3"/>
  <c r="L96" i="3"/>
  <c r="K96" i="3"/>
  <c r="J96" i="3"/>
  <c r="I96" i="3"/>
  <c r="G96" i="3"/>
  <c r="F96" i="3"/>
  <c r="E96" i="3"/>
  <c r="D96" i="3"/>
  <c r="O95" i="3"/>
  <c r="N95" i="3"/>
  <c r="M95" i="3"/>
  <c r="L95" i="3"/>
  <c r="K95" i="3"/>
  <c r="J95" i="3"/>
  <c r="I95" i="3"/>
  <c r="G95" i="3"/>
  <c r="F95" i="3"/>
  <c r="E95" i="3"/>
  <c r="D95" i="3"/>
  <c r="O94" i="3"/>
  <c r="N94" i="3"/>
  <c r="M94" i="3"/>
  <c r="L94" i="3"/>
  <c r="K94" i="3"/>
  <c r="J94" i="3"/>
  <c r="I94" i="3"/>
  <c r="G94" i="3"/>
  <c r="F94" i="3"/>
  <c r="E94" i="3"/>
  <c r="D94" i="3"/>
  <c r="O93" i="3"/>
  <c r="N93" i="3"/>
  <c r="M93" i="3"/>
  <c r="L93" i="3"/>
  <c r="K93" i="3"/>
  <c r="J93" i="3"/>
  <c r="I93" i="3"/>
  <c r="G93" i="3"/>
  <c r="F93" i="3"/>
  <c r="E93" i="3"/>
  <c r="D93" i="3"/>
  <c r="O92" i="3"/>
  <c r="N92" i="3"/>
  <c r="M92" i="3"/>
  <c r="L92" i="3"/>
  <c r="K92" i="3"/>
  <c r="J92" i="3"/>
  <c r="I92" i="3"/>
  <c r="G92" i="3"/>
  <c r="F92" i="3"/>
  <c r="E92" i="3"/>
  <c r="D92" i="3"/>
  <c r="O91" i="3"/>
  <c r="N91" i="3"/>
  <c r="M91" i="3"/>
  <c r="L91" i="3"/>
  <c r="K91" i="3"/>
  <c r="J91" i="3"/>
  <c r="I91" i="3"/>
  <c r="G91" i="3"/>
  <c r="F91" i="3"/>
  <c r="E91" i="3"/>
  <c r="D91" i="3"/>
  <c r="O90" i="3"/>
  <c r="N90" i="3"/>
  <c r="M90" i="3"/>
  <c r="L90" i="3"/>
  <c r="K90" i="3"/>
  <c r="J90" i="3"/>
  <c r="I90" i="3"/>
  <c r="G90" i="3"/>
  <c r="F90" i="3"/>
  <c r="E90" i="3"/>
  <c r="D90" i="3"/>
  <c r="O89" i="3"/>
  <c r="N89" i="3"/>
  <c r="M89" i="3"/>
  <c r="L89" i="3"/>
  <c r="K89" i="3"/>
  <c r="J89" i="3"/>
  <c r="I89" i="3"/>
  <c r="G89" i="3"/>
  <c r="F89" i="3"/>
  <c r="E89" i="3"/>
  <c r="D89" i="3"/>
  <c r="O88" i="3"/>
  <c r="N88" i="3"/>
  <c r="M88" i="3"/>
  <c r="L88" i="3"/>
  <c r="K88" i="3"/>
  <c r="J88" i="3"/>
  <c r="I88" i="3"/>
  <c r="G88" i="3"/>
  <c r="F88" i="3"/>
  <c r="E88" i="3"/>
  <c r="D88" i="3"/>
  <c r="O87" i="3"/>
  <c r="N87" i="3"/>
  <c r="M87" i="3"/>
  <c r="L87" i="3"/>
  <c r="K87" i="3"/>
  <c r="J87" i="3"/>
  <c r="I87" i="3"/>
  <c r="G87" i="3"/>
  <c r="F87" i="3"/>
  <c r="E87" i="3"/>
  <c r="D87" i="3"/>
  <c r="O86" i="3"/>
  <c r="N86" i="3"/>
  <c r="M86" i="3"/>
  <c r="L86" i="3"/>
  <c r="K86" i="3"/>
  <c r="J86" i="3"/>
  <c r="I86" i="3"/>
  <c r="G86" i="3"/>
  <c r="F86" i="3"/>
  <c r="E86" i="3"/>
  <c r="D86" i="3"/>
  <c r="O85" i="3"/>
  <c r="N85" i="3"/>
  <c r="M85" i="3"/>
  <c r="L85" i="3"/>
  <c r="K85" i="3"/>
  <c r="J85" i="3"/>
  <c r="I85" i="3"/>
  <c r="G85" i="3"/>
  <c r="F85" i="3"/>
  <c r="E85" i="3"/>
  <c r="D85" i="3"/>
  <c r="O84" i="3"/>
  <c r="N84" i="3"/>
  <c r="M84" i="3"/>
  <c r="L84" i="3"/>
  <c r="K84" i="3"/>
  <c r="J84" i="3"/>
  <c r="I84" i="3"/>
  <c r="G84" i="3"/>
  <c r="F84" i="3"/>
  <c r="E84" i="3"/>
  <c r="D84" i="3"/>
  <c r="O83" i="3"/>
  <c r="N83" i="3"/>
  <c r="M83" i="3"/>
  <c r="L83" i="3"/>
  <c r="K83" i="3"/>
  <c r="J83" i="3"/>
  <c r="I83" i="3"/>
  <c r="G83" i="3"/>
  <c r="F83" i="3"/>
  <c r="E83" i="3"/>
  <c r="D83" i="3"/>
  <c r="O82" i="3"/>
  <c r="N82" i="3"/>
  <c r="M82" i="3"/>
  <c r="L82" i="3"/>
  <c r="K82" i="3"/>
  <c r="J82" i="3"/>
  <c r="I82" i="3"/>
  <c r="G82" i="3"/>
  <c r="F82" i="3"/>
  <c r="E82" i="3"/>
  <c r="D82" i="3"/>
  <c r="O81" i="3"/>
  <c r="N81" i="3"/>
  <c r="M81" i="3"/>
  <c r="L81" i="3"/>
  <c r="K81" i="3"/>
  <c r="J81" i="3"/>
  <c r="I81" i="3"/>
  <c r="G81" i="3"/>
  <c r="F81" i="3"/>
  <c r="E81" i="3"/>
  <c r="D81" i="3"/>
  <c r="O80" i="3"/>
  <c r="N80" i="3"/>
  <c r="M80" i="3"/>
  <c r="L80" i="3"/>
  <c r="K80" i="3"/>
  <c r="J80" i="3"/>
  <c r="I80" i="3"/>
  <c r="G80" i="3"/>
  <c r="F80" i="3"/>
  <c r="E80" i="3"/>
  <c r="D80" i="3"/>
  <c r="O79" i="3"/>
  <c r="N79" i="3"/>
  <c r="M79" i="3"/>
  <c r="L79" i="3"/>
  <c r="K79" i="3"/>
  <c r="J79" i="3"/>
  <c r="I79" i="3"/>
  <c r="G79" i="3"/>
  <c r="F79" i="3"/>
  <c r="E79" i="3"/>
  <c r="D79" i="3"/>
  <c r="O78" i="3"/>
  <c r="N78" i="3"/>
  <c r="M78" i="3"/>
  <c r="L78" i="3"/>
  <c r="K78" i="3"/>
  <c r="J78" i="3"/>
  <c r="I78" i="3"/>
  <c r="G78" i="3"/>
  <c r="F78" i="3"/>
  <c r="E78" i="3"/>
  <c r="D78" i="3"/>
  <c r="O77" i="3"/>
  <c r="N77" i="3"/>
  <c r="M77" i="3"/>
  <c r="L77" i="3"/>
  <c r="K77" i="3"/>
  <c r="J77" i="3"/>
  <c r="I77" i="3"/>
  <c r="G77" i="3"/>
  <c r="F77" i="3"/>
  <c r="E77" i="3"/>
  <c r="D77" i="3"/>
  <c r="O76" i="3"/>
  <c r="N76" i="3"/>
  <c r="M76" i="3"/>
  <c r="L76" i="3"/>
  <c r="K76" i="3"/>
  <c r="J76" i="3"/>
  <c r="I76" i="3"/>
  <c r="G76" i="3"/>
  <c r="F76" i="3"/>
  <c r="E76" i="3"/>
  <c r="D76" i="3"/>
  <c r="O75" i="3"/>
  <c r="N75" i="3"/>
  <c r="M75" i="3"/>
  <c r="L75" i="3"/>
  <c r="K75" i="3"/>
  <c r="J75" i="3"/>
  <c r="I75" i="3"/>
  <c r="G75" i="3"/>
  <c r="F75" i="3"/>
  <c r="E75" i="3"/>
  <c r="D75" i="3"/>
  <c r="O74" i="3"/>
  <c r="N74" i="3"/>
  <c r="M74" i="3"/>
  <c r="L74" i="3"/>
  <c r="K74" i="3"/>
  <c r="J74" i="3"/>
  <c r="I74" i="3"/>
  <c r="G74" i="3"/>
  <c r="F74" i="3"/>
  <c r="E74" i="3"/>
  <c r="D74" i="3"/>
  <c r="O73" i="3"/>
  <c r="N73" i="3"/>
  <c r="M73" i="3"/>
  <c r="L73" i="3"/>
  <c r="K73" i="3"/>
  <c r="J73" i="3"/>
  <c r="I73" i="3"/>
  <c r="G73" i="3"/>
  <c r="F73" i="3"/>
  <c r="E73" i="3"/>
  <c r="D73" i="3"/>
  <c r="O72" i="3"/>
  <c r="N72" i="3"/>
  <c r="M72" i="3"/>
  <c r="L72" i="3"/>
  <c r="K72" i="3"/>
  <c r="J72" i="3"/>
  <c r="I72" i="3"/>
  <c r="G72" i="3"/>
  <c r="F72" i="3"/>
  <c r="E72" i="3"/>
  <c r="D72" i="3"/>
  <c r="O71" i="3"/>
  <c r="N71" i="3"/>
  <c r="M71" i="3"/>
  <c r="L71" i="3"/>
  <c r="K71" i="3"/>
  <c r="J71" i="3"/>
  <c r="I71" i="3"/>
  <c r="G71" i="3"/>
  <c r="F71" i="3"/>
  <c r="E71" i="3"/>
  <c r="D71" i="3"/>
  <c r="O70" i="3"/>
  <c r="N70" i="3"/>
  <c r="M70" i="3"/>
  <c r="L70" i="3"/>
  <c r="K70" i="3"/>
  <c r="J70" i="3"/>
  <c r="I70" i="3"/>
  <c r="G70" i="3"/>
  <c r="F70" i="3"/>
  <c r="E70" i="3"/>
  <c r="D70" i="3"/>
  <c r="O69" i="3"/>
  <c r="N69" i="3"/>
  <c r="M69" i="3"/>
  <c r="L69" i="3"/>
  <c r="K69" i="3"/>
  <c r="J69" i="3"/>
  <c r="I69" i="3"/>
  <c r="G69" i="3"/>
  <c r="F69" i="3"/>
  <c r="E69" i="3"/>
  <c r="D69" i="3"/>
  <c r="O68" i="3"/>
  <c r="N68" i="3"/>
  <c r="M68" i="3"/>
  <c r="L68" i="3"/>
  <c r="K68" i="3"/>
  <c r="J68" i="3"/>
  <c r="I68" i="3"/>
  <c r="G68" i="3"/>
  <c r="F68" i="3"/>
  <c r="E68" i="3"/>
  <c r="D68" i="3"/>
  <c r="O67" i="3"/>
  <c r="N67" i="3"/>
  <c r="M67" i="3"/>
  <c r="L67" i="3"/>
  <c r="K67" i="3"/>
  <c r="J67" i="3"/>
  <c r="I67" i="3"/>
  <c r="G67" i="3"/>
  <c r="F67" i="3"/>
  <c r="E67" i="3"/>
  <c r="D67" i="3"/>
  <c r="O66" i="3"/>
  <c r="N66" i="3"/>
  <c r="M66" i="3"/>
  <c r="L66" i="3"/>
  <c r="K66" i="3"/>
  <c r="J66" i="3"/>
  <c r="I66" i="3"/>
  <c r="G66" i="3"/>
  <c r="F66" i="3"/>
  <c r="E66" i="3"/>
  <c r="D66" i="3"/>
  <c r="O65" i="3"/>
  <c r="N65" i="3"/>
  <c r="M65" i="3"/>
  <c r="L65" i="3"/>
  <c r="K65" i="3"/>
  <c r="J65" i="3"/>
  <c r="I65" i="3"/>
  <c r="G65" i="3"/>
  <c r="F65" i="3"/>
  <c r="E65" i="3"/>
  <c r="D65" i="3"/>
  <c r="O64" i="3"/>
  <c r="N64" i="3"/>
  <c r="M64" i="3"/>
  <c r="L64" i="3"/>
  <c r="K64" i="3"/>
  <c r="J64" i="3"/>
  <c r="I64" i="3"/>
  <c r="G64" i="3"/>
  <c r="F64" i="3"/>
  <c r="E64" i="3"/>
  <c r="D64" i="3"/>
  <c r="O63" i="3"/>
  <c r="N63" i="3"/>
  <c r="M63" i="3"/>
  <c r="L63" i="3"/>
  <c r="K63" i="3"/>
  <c r="J63" i="3"/>
  <c r="I63" i="3"/>
  <c r="G63" i="3"/>
  <c r="F63" i="3"/>
  <c r="E63" i="3"/>
  <c r="D63" i="3"/>
  <c r="O62" i="3"/>
  <c r="N62" i="3"/>
  <c r="M62" i="3"/>
  <c r="L62" i="3"/>
  <c r="K62" i="3"/>
  <c r="J62" i="3"/>
  <c r="I62" i="3"/>
  <c r="G62" i="3"/>
  <c r="F62" i="3"/>
  <c r="E62" i="3"/>
  <c r="D62" i="3"/>
  <c r="O61" i="3"/>
  <c r="N61" i="3"/>
  <c r="M61" i="3"/>
  <c r="L61" i="3"/>
  <c r="K61" i="3"/>
  <c r="J61" i="3"/>
  <c r="I61" i="3"/>
  <c r="G61" i="3"/>
  <c r="F61" i="3"/>
  <c r="E61" i="3"/>
  <c r="D61" i="3"/>
  <c r="O60" i="3"/>
  <c r="N60" i="3"/>
  <c r="M60" i="3"/>
  <c r="L60" i="3"/>
  <c r="K60" i="3"/>
  <c r="J60" i="3"/>
  <c r="I60" i="3"/>
  <c r="G60" i="3"/>
  <c r="F60" i="3"/>
  <c r="E60" i="3"/>
  <c r="D60" i="3"/>
  <c r="O59" i="3"/>
  <c r="N59" i="3"/>
  <c r="M59" i="3"/>
  <c r="L59" i="3"/>
  <c r="K59" i="3"/>
  <c r="J59" i="3"/>
  <c r="I59" i="3"/>
  <c r="G59" i="3"/>
  <c r="F59" i="3"/>
  <c r="E59" i="3"/>
  <c r="D59" i="3"/>
  <c r="O58" i="3"/>
  <c r="N58" i="3"/>
  <c r="M58" i="3"/>
  <c r="L58" i="3"/>
  <c r="K58" i="3"/>
  <c r="J58" i="3"/>
  <c r="I58" i="3"/>
  <c r="G58" i="3"/>
  <c r="F58" i="3"/>
  <c r="E58" i="3"/>
  <c r="D58" i="3"/>
  <c r="O57" i="3"/>
  <c r="N57" i="3"/>
  <c r="M57" i="3"/>
  <c r="L57" i="3"/>
  <c r="K57" i="3"/>
  <c r="J57" i="3"/>
  <c r="I57" i="3"/>
  <c r="G57" i="3"/>
  <c r="F57" i="3"/>
  <c r="E57" i="3"/>
  <c r="D57" i="3"/>
  <c r="O56" i="3"/>
  <c r="N56" i="3"/>
  <c r="M56" i="3"/>
  <c r="L56" i="3"/>
  <c r="K56" i="3"/>
  <c r="J56" i="3"/>
  <c r="I56" i="3"/>
  <c r="G56" i="3"/>
  <c r="F56" i="3"/>
  <c r="E56" i="3"/>
  <c r="D56" i="3"/>
  <c r="O55" i="3"/>
  <c r="N55" i="3"/>
  <c r="M55" i="3"/>
  <c r="L55" i="3"/>
  <c r="K55" i="3"/>
  <c r="J55" i="3"/>
  <c r="I55" i="3"/>
  <c r="G55" i="3"/>
  <c r="F55" i="3"/>
  <c r="E55" i="3"/>
  <c r="D55" i="3"/>
  <c r="O54" i="3"/>
  <c r="N54" i="3"/>
  <c r="M54" i="3"/>
  <c r="L54" i="3"/>
  <c r="K54" i="3"/>
  <c r="J54" i="3"/>
  <c r="I54" i="3"/>
  <c r="G54" i="3"/>
  <c r="F54" i="3"/>
  <c r="E54" i="3"/>
  <c r="D54" i="3"/>
  <c r="O53" i="3"/>
  <c r="N53" i="3"/>
  <c r="M53" i="3"/>
  <c r="L53" i="3"/>
  <c r="K53" i="3"/>
  <c r="J53" i="3"/>
  <c r="I53" i="3"/>
  <c r="G53" i="3"/>
  <c r="F53" i="3"/>
  <c r="E53" i="3"/>
  <c r="D53" i="3"/>
  <c r="O52" i="3"/>
  <c r="N52" i="3"/>
  <c r="M52" i="3"/>
  <c r="L52" i="3"/>
  <c r="K52" i="3"/>
  <c r="J52" i="3"/>
  <c r="I52" i="3"/>
  <c r="G52" i="3"/>
  <c r="F52" i="3"/>
  <c r="E52" i="3"/>
  <c r="D52" i="3"/>
  <c r="O51" i="3"/>
  <c r="N51" i="3"/>
  <c r="M51" i="3"/>
  <c r="L51" i="3"/>
  <c r="K51" i="3"/>
  <c r="J51" i="3"/>
  <c r="I51" i="3"/>
  <c r="G51" i="3"/>
  <c r="F51" i="3"/>
  <c r="E51" i="3"/>
  <c r="D51" i="3"/>
  <c r="O50" i="3"/>
  <c r="N50" i="3"/>
  <c r="M50" i="3"/>
  <c r="L50" i="3"/>
  <c r="K50" i="3"/>
  <c r="J50" i="3"/>
  <c r="I50" i="3"/>
  <c r="G50" i="3"/>
  <c r="F50" i="3"/>
  <c r="E50" i="3"/>
  <c r="D50" i="3"/>
  <c r="O49" i="3"/>
  <c r="N49" i="3"/>
  <c r="M49" i="3"/>
  <c r="L49" i="3"/>
  <c r="K49" i="3"/>
  <c r="J49" i="3"/>
  <c r="I49" i="3"/>
  <c r="G49" i="3"/>
  <c r="F49" i="3"/>
  <c r="E49" i="3"/>
  <c r="D49" i="3"/>
  <c r="O48" i="3"/>
  <c r="N48" i="3"/>
  <c r="M48" i="3"/>
  <c r="L48" i="3"/>
  <c r="K48" i="3"/>
  <c r="J48" i="3"/>
  <c r="I48" i="3"/>
  <c r="G48" i="3"/>
  <c r="F48" i="3"/>
  <c r="E48" i="3"/>
  <c r="D48" i="3"/>
  <c r="O47" i="3"/>
  <c r="N47" i="3"/>
  <c r="M47" i="3"/>
  <c r="L47" i="3"/>
  <c r="K47" i="3"/>
  <c r="J47" i="3"/>
  <c r="I47" i="3"/>
  <c r="G47" i="3"/>
  <c r="F47" i="3"/>
  <c r="E47" i="3"/>
  <c r="D47" i="3"/>
  <c r="O46" i="3"/>
  <c r="N46" i="3"/>
  <c r="M46" i="3"/>
  <c r="L46" i="3"/>
  <c r="K46" i="3"/>
  <c r="J46" i="3"/>
  <c r="I46" i="3"/>
  <c r="G46" i="3"/>
  <c r="F46" i="3"/>
  <c r="E46" i="3"/>
  <c r="D46" i="3"/>
  <c r="O45" i="3"/>
  <c r="N45" i="3"/>
  <c r="M45" i="3"/>
  <c r="L45" i="3"/>
  <c r="K45" i="3"/>
  <c r="J45" i="3"/>
  <c r="I45" i="3"/>
  <c r="G45" i="3"/>
  <c r="F45" i="3"/>
  <c r="E45" i="3"/>
  <c r="D45" i="3"/>
  <c r="O44" i="3"/>
  <c r="N44" i="3"/>
  <c r="M44" i="3"/>
  <c r="L44" i="3"/>
  <c r="K44" i="3"/>
  <c r="J44" i="3"/>
  <c r="I44" i="3"/>
  <c r="G44" i="3"/>
  <c r="F44" i="3"/>
  <c r="E44" i="3"/>
  <c r="D44" i="3"/>
  <c r="O43" i="3"/>
  <c r="N43" i="3"/>
  <c r="M43" i="3"/>
  <c r="L43" i="3"/>
  <c r="K43" i="3"/>
  <c r="J43" i="3"/>
  <c r="I43" i="3"/>
  <c r="G43" i="3"/>
  <c r="F43" i="3"/>
  <c r="E43" i="3"/>
  <c r="D43" i="3"/>
  <c r="O42" i="3"/>
  <c r="N42" i="3"/>
  <c r="M42" i="3"/>
  <c r="L42" i="3"/>
  <c r="K42" i="3"/>
  <c r="J42" i="3"/>
  <c r="I42" i="3"/>
  <c r="G42" i="3"/>
  <c r="F42" i="3"/>
  <c r="E42" i="3"/>
  <c r="D42" i="3"/>
  <c r="O41" i="3"/>
  <c r="N41" i="3"/>
  <c r="M41" i="3"/>
  <c r="L41" i="3"/>
  <c r="K41" i="3"/>
  <c r="J41" i="3"/>
  <c r="I41" i="3"/>
  <c r="G41" i="3"/>
  <c r="F41" i="3"/>
  <c r="E41" i="3"/>
  <c r="D41" i="3"/>
  <c r="O40" i="3"/>
  <c r="N40" i="3"/>
  <c r="M40" i="3"/>
  <c r="L40" i="3"/>
  <c r="K40" i="3"/>
  <c r="J40" i="3"/>
  <c r="I40" i="3"/>
  <c r="G40" i="3"/>
  <c r="F40" i="3"/>
  <c r="E40" i="3"/>
  <c r="D40" i="3"/>
  <c r="O39" i="3"/>
  <c r="N39" i="3"/>
  <c r="M39" i="3"/>
  <c r="L39" i="3"/>
  <c r="K39" i="3"/>
  <c r="J39" i="3"/>
  <c r="I39" i="3"/>
  <c r="G39" i="3"/>
  <c r="F39" i="3"/>
  <c r="E39" i="3"/>
  <c r="D39" i="3"/>
  <c r="O38" i="3"/>
  <c r="N38" i="3"/>
  <c r="M38" i="3"/>
  <c r="L38" i="3"/>
  <c r="K38" i="3"/>
  <c r="J38" i="3"/>
  <c r="I38" i="3"/>
  <c r="G38" i="3"/>
  <c r="F38" i="3"/>
  <c r="E38" i="3"/>
  <c r="D38" i="3"/>
  <c r="O37" i="3"/>
  <c r="N37" i="3"/>
  <c r="M37" i="3"/>
  <c r="L37" i="3"/>
  <c r="K37" i="3"/>
  <c r="J37" i="3"/>
  <c r="I37" i="3"/>
  <c r="G37" i="3"/>
  <c r="F37" i="3"/>
  <c r="E37" i="3"/>
  <c r="D37" i="3"/>
  <c r="O36" i="3"/>
  <c r="N36" i="3"/>
  <c r="M36" i="3"/>
  <c r="L36" i="3"/>
  <c r="K36" i="3"/>
  <c r="J36" i="3"/>
  <c r="I36" i="3"/>
  <c r="G36" i="3"/>
  <c r="F36" i="3"/>
  <c r="E36" i="3"/>
  <c r="D36" i="3"/>
  <c r="O35" i="3"/>
  <c r="N35" i="3"/>
  <c r="M35" i="3"/>
  <c r="L35" i="3"/>
  <c r="K35" i="3"/>
  <c r="J35" i="3"/>
  <c r="I35" i="3"/>
  <c r="G35" i="3"/>
  <c r="F35" i="3"/>
  <c r="E35" i="3"/>
  <c r="D35" i="3"/>
  <c r="O34" i="3"/>
  <c r="N34" i="3"/>
  <c r="M34" i="3"/>
  <c r="L34" i="3"/>
  <c r="K34" i="3"/>
  <c r="J34" i="3"/>
  <c r="I34" i="3"/>
  <c r="G34" i="3"/>
  <c r="F34" i="3"/>
  <c r="E34" i="3"/>
  <c r="D34" i="3"/>
  <c r="O33" i="3"/>
  <c r="N33" i="3"/>
  <c r="M33" i="3"/>
  <c r="L33" i="3"/>
  <c r="K33" i="3"/>
  <c r="J33" i="3"/>
  <c r="I33" i="3"/>
  <c r="G33" i="3"/>
  <c r="F33" i="3"/>
  <c r="E33" i="3"/>
  <c r="D33" i="3"/>
  <c r="O32" i="3"/>
  <c r="N32" i="3"/>
  <c r="M32" i="3"/>
  <c r="L32" i="3"/>
  <c r="K32" i="3"/>
  <c r="J32" i="3"/>
  <c r="I32" i="3"/>
  <c r="G32" i="3"/>
  <c r="F32" i="3"/>
  <c r="E32" i="3"/>
  <c r="D32" i="3"/>
  <c r="O31" i="3"/>
  <c r="N31" i="3"/>
  <c r="M31" i="3"/>
  <c r="L31" i="3"/>
  <c r="K31" i="3"/>
  <c r="J31" i="3"/>
  <c r="I31" i="3"/>
  <c r="G31" i="3"/>
  <c r="F31" i="3"/>
  <c r="E31" i="3"/>
  <c r="D31" i="3"/>
  <c r="O30" i="3"/>
  <c r="N30" i="3"/>
  <c r="M30" i="3"/>
  <c r="L30" i="3"/>
  <c r="K30" i="3"/>
  <c r="J30" i="3"/>
  <c r="I30" i="3"/>
  <c r="G30" i="3"/>
  <c r="F30" i="3"/>
  <c r="E30" i="3"/>
  <c r="D30" i="3"/>
  <c r="O29" i="3"/>
  <c r="N29" i="3"/>
  <c r="M29" i="3"/>
  <c r="L29" i="3"/>
  <c r="K29" i="3"/>
  <c r="J29" i="3"/>
  <c r="I29" i="3"/>
  <c r="G29" i="3"/>
  <c r="F29" i="3"/>
  <c r="E29" i="3"/>
  <c r="D29" i="3"/>
  <c r="O28" i="3"/>
  <c r="N28" i="3"/>
  <c r="M28" i="3"/>
  <c r="L28" i="3"/>
  <c r="K28" i="3"/>
  <c r="J28" i="3"/>
  <c r="I28" i="3"/>
  <c r="G28" i="3"/>
  <c r="F28" i="3"/>
  <c r="E28" i="3"/>
  <c r="D28" i="3"/>
  <c r="O27" i="3"/>
  <c r="N27" i="3"/>
  <c r="M27" i="3"/>
  <c r="L27" i="3"/>
  <c r="K27" i="3"/>
  <c r="J27" i="3"/>
  <c r="I27" i="3"/>
  <c r="G27" i="3"/>
  <c r="F27" i="3"/>
  <c r="E27" i="3"/>
  <c r="D27" i="3"/>
  <c r="O26" i="3"/>
  <c r="N26" i="3"/>
  <c r="M26" i="3"/>
  <c r="L26" i="3"/>
  <c r="K26" i="3"/>
  <c r="J26" i="3"/>
  <c r="I26" i="3"/>
  <c r="G26" i="3"/>
  <c r="F26" i="3"/>
  <c r="E26" i="3"/>
  <c r="D26" i="3"/>
  <c r="O25" i="3"/>
  <c r="N25" i="3"/>
  <c r="M25" i="3"/>
  <c r="L25" i="3"/>
  <c r="K25" i="3"/>
  <c r="J25" i="3"/>
  <c r="I25" i="3"/>
  <c r="G25" i="3"/>
  <c r="F25" i="3"/>
  <c r="E25" i="3"/>
  <c r="D25" i="3"/>
  <c r="O24" i="3"/>
  <c r="N24" i="3"/>
  <c r="M24" i="3"/>
  <c r="L24" i="3"/>
  <c r="K24" i="3"/>
  <c r="J24" i="3"/>
  <c r="I24" i="3"/>
  <c r="G24" i="3"/>
  <c r="F24" i="3"/>
  <c r="E24" i="3"/>
  <c r="D24" i="3"/>
  <c r="O23" i="3"/>
  <c r="N23" i="3"/>
  <c r="M23" i="3"/>
  <c r="L23" i="3"/>
  <c r="K23" i="3"/>
  <c r="J23" i="3"/>
  <c r="I23" i="3"/>
  <c r="G23" i="3"/>
  <c r="F23" i="3"/>
  <c r="E23" i="3"/>
  <c r="D23" i="3"/>
  <c r="O22" i="3"/>
  <c r="N22" i="3"/>
  <c r="M22" i="3"/>
  <c r="L22" i="3"/>
  <c r="K22" i="3"/>
  <c r="J22" i="3"/>
  <c r="I22" i="3"/>
  <c r="G22" i="3"/>
  <c r="F22" i="3"/>
  <c r="E22" i="3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L8" i="3" s="1"/>
  <c r="L13" i="3" s="1"/>
  <c r="L19" i="3" s="1"/>
  <c r="L136" i="3" s="1"/>
  <c r="K9" i="3"/>
  <c r="J9" i="3"/>
  <c r="I9" i="3"/>
  <c r="H9" i="3"/>
  <c r="G9" i="3"/>
  <c r="F9" i="3"/>
  <c r="E9" i="3"/>
  <c r="E8" i="3" s="1"/>
  <c r="E13" i="3" s="1"/>
  <c r="E19" i="3" s="1"/>
  <c r="E136" i="3" s="1"/>
  <c r="D9" i="3"/>
  <c r="O139" i="2"/>
  <c r="N139" i="2"/>
  <c r="M139" i="2"/>
  <c r="L139" i="2"/>
  <c r="K139" i="2"/>
  <c r="J139" i="2"/>
  <c r="G139" i="2"/>
  <c r="F139" i="2"/>
  <c r="E139" i="2"/>
  <c r="D139" i="2"/>
  <c r="O138" i="2"/>
  <c r="N138" i="2"/>
  <c r="M138" i="2"/>
  <c r="L138" i="2"/>
  <c r="K138" i="2"/>
  <c r="J138" i="2"/>
  <c r="G138" i="2"/>
  <c r="F138" i="2"/>
  <c r="E138" i="2"/>
  <c r="D138" i="2"/>
  <c r="O137" i="2"/>
  <c r="N137" i="2"/>
  <c r="M137" i="2"/>
  <c r="L137" i="2"/>
  <c r="K137" i="2"/>
  <c r="J137" i="2"/>
  <c r="G137" i="2"/>
  <c r="F137" i="2"/>
  <c r="E137" i="2"/>
  <c r="D137" i="2"/>
  <c r="O136" i="2"/>
  <c r="N136" i="2"/>
  <c r="M136" i="2"/>
  <c r="L136" i="2"/>
  <c r="K136" i="2"/>
  <c r="J136" i="2"/>
  <c r="G136" i="2"/>
  <c r="F136" i="2"/>
  <c r="E136" i="2"/>
  <c r="D136" i="2"/>
  <c r="O135" i="2"/>
  <c r="N135" i="2"/>
  <c r="M135" i="2"/>
  <c r="L135" i="2"/>
  <c r="K135" i="2"/>
  <c r="J135" i="2"/>
  <c r="G135" i="2"/>
  <c r="F135" i="2"/>
  <c r="E135" i="2"/>
  <c r="D135" i="2"/>
  <c r="O134" i="2"/>
  <c r="N134" i="2"/>
  <c r="M134" i="2"/>
  <c r="L134" i="2"/>
  <c r="K134" i="2"/>
  <c r="J134" i="2"/>
  <c r="G134" i="2"/>
  <c r="F134" i="2"/>
  <c r="E134" i="2"/>
  <c r="D134" i="2"/>
  <c r="O133" i="2"/>
  <c r="N133" i="2"/>
  <c r="M133" i="2"/>
  <c r="L133" i="2"/>
  <c r="K133" i="2"/>
  <c r="J133" i="2"/>
  <c r="G133" i="2"/>
  <c r="F133" i="2"/>
  <c r="E133" i="2"/>
  <c r="D133" i="2"/>
  <c r="O132" i="2"/>
  <c r="N132" i="2"/>
  <c r="M132" i="2"/>
  <c r="L132" i="2"/>
  <c r="K132" i="2"/>
  <c r="J132" i="2"/>
  <c r="G132" i="2"/>
  <c r="F132" i="2"/>
  <c r="E132" i="2"/>
  <c r="D132" i="2"/>
  <c r="O131" i="2"/>
  <c r="N131" i="2"/>
  <c r="M131" i="2"/>
  <c r="L131" i="2"/>
  <c r="K131" i="2"/>
  <c r="J131" i="2"/>
  <c r="G131" i="2"/>
  <c r="F131" i="2"/>
  <c r="E131" i="2"/>
  <c r="D131" i="2"/>
  <c r="O130" i="2"/>
  <c r="N130" i="2"/>
  <c r="M130" i="2"/>
  <c r="L130" i="2"/>
  <c r="K130" i="2"/>
  <c r="J130" i="2"/>
  <c r="G130" i="2"/>
  <c r="F130" i="2"/>
  <c r="E130" i="2"/>
  <c r="D130" i="2"/>
  <c r="O129" i="2"/>
  <c r="N129" i="2"/>
  <c r="M129" i="2"/>
  <c r="L129" i="2"/>
  <c r="K129" i="2"/>
  <c r="J129" i="2"/>
  <c r="G129" i="2"/>
  <c r="F129" i="2"/>
  <c r="E129" i="2"/>
  <c r="D129" i="2"/>
  <c r="O128" i="2"/>
  <c r="N128" i="2"/>
  <c r="M128" i="2"/>
  <c r="L128" i="2"/>
  <c r="K128" i="2"/>
  <c r="J128" i="2"/>
  <c r="G128" i="2"/>
  <c r="F128" i="2"/>
  <c r="E128" i="2"/>
  <c r="D128" i="2"/>
  <c r="O127" i="2"/>
  <c r="N127" i="2"/>
  <c r="M127" i="2"/>
  <c r="L127" i="2"/>
  <c r="K127" i="2"/>
  <c r="J127" i="2"/>
  <c r="G127" i="2"/>
  <c r="F127" i="2"/>
  <c r="E127" i="2"/>
  <c r="D127" i="2"/>
  <c r="O126" i="2"/>
  <c r="N126" i="2"/>
  <c r="M126" i="2"/>
  <c r="L126" i="2"/>
  <c r="K126" i="2"/>
  <c r="J126" i="2"/>
  <c r="G126" i="2"/>
  <c r="F126" i="2"/>
  <c r="E126" i="2"/>
  <c r="D126" i="2"/>
  <c r="O125" i="2"/>
  <c r="N125" i="2"/>
  <c r="M125" i="2"/>
  <c r="L125" i="2"/>
  <c r="K125" i="2"/>
  <c r="J125" i="2"/>
  <c r="G125" i="2"/>
  <c r="F125" i="2"/>
  <c r="E125" i="2"/>
  <c r="D125" i="2"/>
  <c r="O124" i="2"/>
  <c r="N124" i="2"/>
  <c r="M124" i="2"/>
  <c r="L124" i="2"/>
  <c r="K124" i="2"/>
  <c r="J124" i="2"/>
  <c r="G124" i="2"/>
  <c r="F124" i="2"/>
  <c r="E124" i="2"/>
  <c r="D124" i="2"/>
  <c r="O123" i="2"/>
  <c r="N123" i="2"/>
  <c r="M123" i="2"/>
  <c r="L123" i="2"/>
  <c r="K123" i="2"/>
  <c r="J123" i="2"/>
  <c r="G123" i="2"/>
  <c r="F123" i="2"/>
  <c r="E123" i="2"/>
  <c r="D123" i="2"/>
  <c r="O122" i="2"/>
  <c r="N122" i="2"/>
  <c r="M122" i="2"/>
  <c r="L122" i="2"/>
  <c r="K122" i="2"/>
  <c r="J122" i="2"/>
  <c r="G122" i="2"/>
  <c r="F122" i="2"/>
  <c r="E122" i="2"/>
  <c r="D122" i="2"/>
  <c r="O121" i="2"/>
  <c r="N121" i="2"/>
  <c r="M121" i="2"/>
  <c r="L121" i="2"/>
  <c r="K121" i="2"/>
  <c r="J121" i="2"/>
  <c r="G121" i="2"/>
  <c r="F121" i="2"/>
  <c r="E121" i="2"/>
  <c r="D121" i="2"/>
  <c r="O120" i="2"/>
  <c r="N120" i="2"/>
  <c r="M120" i="2"/>
  <c r="L120" i="2"/>
  <c r="K120" i="2"/>
  <c r="J120" i="2"/>
  <c r="G120" i="2"/>
  <c r="F120" i="2"/>
  <c r="E120" i="2"/>
  <c r="D120" i="2"/>
  <c r="O119" i="2"/>
  <c r="N119" i="2"/>
  <c r="M119" i="2"/>
  <c r="L119" i="2"/>
  <c r="K119" i="2"/>
  <c r="J119" i="2"/>
  <c r="G119" i="2"/>
  <c r="F119" i="2"/>
  <c r="E119" i="2"/>
  <c r="D119" i="2"/>
  <c r="O118" i="2"/>
  <c r="N118" i="2"/>
  <c r="M118" i="2"/>
  <c r="L118" i="2"/>
  <c r="K118" i="2"/>
  <c r="J118" i="2"/>
  <c r="G118" i="2"/>
  <c r="F118" i="2"/>
  <c r="E118" i="2"/>
  <c r="D118" i="2"/>
  <c r="O117" i="2"/>
  <c r="N117" i="2"/>
  <c r="M117" i="2"/>
  <c r="L117" i="2"/>
  <c r="K117" i="2"/>
  <c r="J117" i="2"/>
  <c r="G117" i="2"/>
  <c r="F117" i="2"/>
  <c r="E117" i="2"/>
  <c r="D117" i="2"/>
  <c r="O116" i="2"/>
  <c r="N116" i="2"/>
  <c r="M116" i="2"/>
  <c r="L116" i="2"/>
  <c r="K116" i="2"/>
  <c r="J116" i="2"/>
  <c r="G116" i="2"/>
  <c r="F116" i="2"/>
  <c r="E116" i="2"/>
  <c r="D116" i="2"/>
  <c r="O115" i="2"/>
  <c r="N115" i="2"/>
  <c r="M115" i="2"/>
  <c r="L115" i="2"/>
  <c r="K115" i="2"/>
  <c r="J115" i="2"/>
  <c r="G115" i="2"/>
  <c r="F115" i="2"/>
  <c r="E115" i="2"/>
  <c r="D115" i="2"/>
  <c r="O114" i="2"/>
  <c r="N114" i="2"/>
  <c r="M114" i="2"/>
  <c r="L114" i="2"/>
  <c r="K114" i="2"/>
  <c r="J114" i="2"/>
  <c r="G114" i="2"/>
  <c r="F114" i="2"/>
  <c r="E114" i="2"/>
  <c r="D114" i="2"/>
  <c r="O113" i="2"/>
  <c r="N113" i="2"/>
  <c r="M113" i="2"/>
  <c r="L113" i="2"/>
  <c r="K113" i="2"/>
  <c r="J113" i="2"/>
  <c r="G113" i="2"/>
  <c r="F113" i="2"/>
  <c r="E113" i="2"/>
  <c r="D113" i="2"/>
  <c r="O112" i="2"/>
  <c r="N112" i="2"/>
  <c r="M112" i="2"/>
  <c r="L112" i="2"/>
  <c r="K112" i="2"/>
  <c r="J112" i="2"/>
  <c r="G112" i="2"/>
  <c r="F112" i="2"/>
  <c r="E112" i="2"/>
  <c r="D112" i="2"/>
  <c r="O111" i="2"/>
  <c r="N111" i="2"/>
  <c r="M111" i="2"/>
  <c r="L111" i="2"/>
  <c r="K111" i="2"/>
  <c r="J111" i="2"/>
  <c r="G111" i="2"/>
  <c r="F111" i="2"/>
  <c r="E111" i="2"/>
  <c r="D111" i="2"/>
  <c r="O110" i="2"/>
  <c r="N110" i="2"/>
  <c r="M110" i="2"/>
  <c r="L110" i="2"/>
  <c r="K110" i="2"/>
  <c r="J110" i="2"/>
  <c r="G110" i="2"/>
  <c r="F110" i="2"/>
  <c r="E110" i="2"/>
  <c r="D110" i="2"/>
  <c r="O109" i="2"/>
  <c r="N109" i="2"/>
  <c r="M109" i="2"/>
  <c r="L109" i="2"/>
  <c r="K109" i="2"/>
  <c r="J109" i="2"/>
  <c r="G109" i="2"/>
  <c r="F109" i="2"/>
  <c r="E109" i="2"/>
  <c r="D109" i="2"/>
  <c r="O108" i="2"/>
  <c r="N108" i="2"/>
  <c r="M108" i="2"/>
  <c r="L108" i="2"/>
  <c r="K108" i="2"/>
  <c r="J108" i="2"/>
  <c r="G108" i="2"/>
  <c r="F108" i="2"/>
  <c r="E108" i="2"/>
  <c r="D108" i="2"/>
  <c r="O107" i="2"/>
  <c r="N107" i="2"/>
  <c r="M107" i="2"/>
  <c r="L107" i="2"/>
  <c r="K107" i="2"/>
  <c r="J107" i="2"/>
  <c r="G107" i="2"/>
  <c r="F107" i="2"/>
  <c r="E107" i="2"/>
  <c r="D107" i="2"/>
  <c r="O106" i="2"/>
  <c r="N106" i="2"/>
  <c r="M106" i="2"/>
  <c r="L106" i="2"/>
  <c r="K106" i="2"/>
  <c r="J106" i="2"/>
  <c r="G106" i="2"/>
  <c r="F106" i="2"/>
  <c r="E106" i="2"/>
  <c r="D106" i="2"/>
  <c r="O105" i="2"/>
  <c r="N105" i="2"/>
  <c r="M105" i="2"/>
  <c r="L105" i="2"/>
  <c r="K105" i="2"/>
  <c r="J105" i="2"/>
  <c r="G105" i="2"/>
  <c r="F105" i="2"/>
  <c r="E105" i="2"/>
  <c r="D105" i="2"/>
  <c r="O104" i="2"/>
  <c r="N104" i="2"/>
  <c r="M104" i="2"/>
  <c r="L104" i="2"/>
  <c r="K104" i="2"/>
  <c r="J104" i="2"/>
  <c r="G104" i="2"/>
  <c r="F104" i="2"/>
  <c r="E104" i="2"/>
  <c r="D104" i="2"/>
  <c r="O103" i="2"/>
  <c r="N103" i="2"/>
  <c r="M103" i="2"/>
  <c r="L103" i="2"/>
  <c r="K103" i="2"/>
  <c r="J103" i="2"/>
  <c r="G103" i="2"/>
  <c r="F103" i="2"/>
  <c r="E103" i="2"/>
  <c r="D103" i="2"/>
  <c r="O102" i="2"/>
  <c r="N102" i="2"/>
  <c r="M102" i="2"/>
  <c r="L102" i="2"/>
  <c r="K102" i="2"/>
  <c r="J102" i="2"/>
  <c r="G102" i="2"/>
  <c r="F102" i="2"/>
  <c r="E102" i="2"/>
  <c r="D102" i="2"/>
  <c r="O101" i="2"/>
  <c r="N101" i="2"/>
  <c r="M101" i="2"/>
  <c r="L101" i="2"/>
  <c r="K101" i="2"/>
  <c r="J101" i="2"/>
  <c r="G101" i="2"/>
  <c r="F101" i="2"/>
  <c r="E101" i="2"/>
  <c r="D101" i="2"/>
  <c r="O100" i="2"/>
  <c r="N100" i="2"/>
  <c r="M100" i="2"/>
  <c r="L100" i="2"/>
  <c r="K100" i="2"/>
  <c r="J100" i="2"/>
  <c r="G100" i="2"/>
  <c r="F100" i="2"/>
  <c r="E100" i="2"/>
  <c r="D100" i="2"/>
  <c r="O99" i="2"/>
  <c r="N99" i="2"/>
  <c r="M99" i="2"/>
  <c r="L99" i="2"/>
  <c r="K99" i="2"/>
  <c r="J99" i="2"/>
  <c r="F99" i="2"/>
  <c r="E99" i="2"/>
  <c r="D99" i="2"/>
  <c r="O98" i="2"/>
  <c r="N98" i="2"/>
  <c r="M98" i="2"/>
  <c r="L98" i="2"/>
  <c r="K98" i="2"/>
  <c r="J98" i="2"/>
  <c r="G98" i="2"/>
  <c r="F98" i="2"/>
  <c r="E98" i="2"/>
  <c r="D98" i="2"/>
  <c r="O97" i="2"/>
  <c r="N97" i="2"/>
  <c r="M97" i="2"/>
  <c r="L97" i="2"/>
  <c r="K97" i="2"/>
  <c r="J97" i="2"/>
  <c r="G97" i="2"/>
  <c r="F97" i="2"/>
  <c r="E97" i="2"/>
  <c r="D97" i="2"/>
  <c r="O96" i="2"/>
  <c r="N96" i="2"/>
  <c r="M96" i="2"/>
  <c r="L96" i="2"/>
  <c r="K96" i="2"/>
  <c r="J96" i="2"/>
  <c r="G96" i="2"/>
  <c r="F96" i="2"/>
  <c r="E96" i="2"/>
  <c r="D96" i="2"/>
  <c r="O95" i="2"/>
  <c r="N95" i="2"/>
  <c r="M95" i="2"/>
  <c r="L95" i="2"/>
  <c r="K95" i="2"/>
  <c r="J95" i="2"/>
  <c r="G95" i="2"/>
  <c r="F95" i="2"/>
  <c r="E95" i="2"/>
  <c r="D95" i="2"/>
  <c r="O94" i="2"/>
  <c r="N94" i="2"/>
  <c r="M94" i="2"/>
  <c r="L94" i="2"/>
  <c r="K94" i="2"/>
  <c r="J94" i="2"/>
  <c r="G94" i="2"/>
  <c r="F94" i="2"/>
  <c r="E94" i="2"/>
  <c r="D94" i="2"/>
  <c r="O93" i="2"/>
  <c r="N93" i="2"/>
  <c r="M93" i="2"/>
  <c r="L93" i="2"/>
  <c r="K93" i="2"/>
  <c r="J93" i="2"/>
  <c r="G93" i="2"/>
  <c r="F93" i="2"/>
  <c r="E93" i="2"/>
  <c r="D93" i="2"/>
  <c r="O92" i="2"/>
  <c r="N92" i="2"/>
  <c r="M92" i="2"/>
  <c r="L92" i="2"/>
  <c r="K92" i="2"/>
  <c r="J92" i="2"/>
  <c r="G92" i="2"/>
  <c r="F92" i="2"/>
  <c r="E92" i="2"/>
  <c r="D92" i="2"/>
  <c r="O91" i="2"/>
  <c r="N91" i="2"/>
  <c r="M91" i="2"/>
  <c r="L91" i="2"/>
  <c r="K91" i="2"/>
  <c r="J91" i="2"/>
  <c r="G91" i="2"/>
  <c r="F91" i="2"/>
  <c r="E91" i="2"/>
  <c r="D91" i="2"/>
  <c r="O90" i="2"/>
  <c r="N90" i="2"/>
  <c r="M90" i="2"/>
  <c r="L90" i="2"/>
  <c r="K90" i="2"/>
  <c r="J90" i="2"/>
  <c r="G90" i="2"/>
  <c r="F90" i="2"/>
  <c r="E90" i="2"/>
  <c r="D90" i="2"/>
  <c r="O89" i="2"/>
  <c r="N89" i="2"/>
  <c r="M89" i="2"/>
  <c r="L89" i="2"/>
  <c r="K89" i="2"/>
  <c r="J89" i="2"/>
  <c r="G89" i="2"/>
  <c r="F89" i="2"/>
  <c r="E89" i="2"/>
  <c r="D89" i="2"/>
  <c r="O88" i="2"/>
  <c r="N88" i="2"/>
  <c r="M88" i="2"/>
  <c r="L88" i="2"/>
  <c r="K88" i="2"/>
  <c r="J88" i="2"/>
  <c r="G88" i="2"/>
  <c r="F88" i="2"/>
  <c r="E88" i="2"/>
  <c r="D88" i="2"/>
  <c r="O87" i="2"/>
  <c r="N87" i="2"/>
  <c r="M87" i="2"/>
  <c r="L87" i="2"/>
  <c r="K87" i="2"/>
  <c r="J87" i="2"/>
  <c r="G87" i="2"/>
  <c r="F87" i="2"/>
  <c r="E87" i="2"/>
  <c r="D87" i="2"/>
  <c r="O86" i="2"/>
  <c r="N86" i="2"/>
  <c r="M86" i="2"/>
  <c r="L86" i="2"/>
  <c r="K86" i="2"/>
  <c r="J86" i="2"/>
  <c r="G86" i="2"/>
  <c r="F86" i="2"/>
  <c r="E86" i="2"/>
  <c r="D86" i="2"/>
  <c r="O85" i="2"/>
  <c r="N85" i="2"/>
  <c r="M85" i="2"/>
  <c r="L85" i="2"/>
  <c r="K85" i="2"/>
  <c r="J85" i="2"/>
  <c r="F85" i="2"/>
  <c r="E85" i="2"/>
  <c r="D85" i="2"/>
  <c r="O84" i="2"/>
  <c r="N84" i="2"/>
  <c r="M84" i="2"/>
  <c r="L84" i="2"/>
  <c r="K84" i="2"/>
  <c r="J84" i="2"/>
  <c r="G84" i="2"/>
  <c r="F84" i="2"/>
  <c r="E84" i="2"/>
  <c r="D84" i="2"/>
  <c r="O83" i="2"/>
  <c r="N83" i="2"/>
  <c r="M83" i="2"/>
  <c r="L83" i="2"/>
  <c r="K83" i="2"/>
  <c r="J83" i="2"/>
  <c r="G83" i="2"/>
  <c r="F83" i="2"/>
  <c r="E83" i="2"/>
  <c r="D83" i="2"/>
  <c r="O82" i="2"/>
  <c r="N82" i="2"/>
  <c r="M82" i="2"/>
  <c r="L82" i="2"/>
  <c r="K82" i="2"/>
  <c r="J82" i="2"/>
  <c r="G82" i="2"/>
  <c r="F82" i="2"/>
  <c r="E82" i="2"/>
  <c r="D82" i="2"/>
  <c r="O81" i="2"/>
  <c r="N81" i="2"/>
  <c r="M81" i="2"/>
  <c r="L81" i="2"/>
  <c r="K81" i="2"/>
  <c r="J81" i="2"/>
  <c r="G81" i="2"/>
  <c r="F81" i="2"/>
  <c r="E81" i="2"/>
  <c r="D81" i="2"/>
  <c r="O80" i="2"/>
  <c r="N80" i="2"/>
  <c r="M80" i="2"/>
  <c r="L80" i="2"/>
  <c r="K80" i="2"/>
  <c r="J80" i="2"/>
  <c r="G80" i="2"/>
  <c r="F80" i="2"/>
  <c r="E80" i="2"/>
  <c r="D80" i="2"/>
  <c r="O79" i="2"/>
  <c r="N79" i="2"/>
  <c r="M79" i="2"/>
  <c r="L79" i="2"/>
  <c r="K79" i="2"/>
  <c r="J79" i="2"/>
  <c r="G79" i="2"/>
  <c r="F79" i="2"/>
  <c r="E79" i="2"/>
  <c r="D79" i="2"/>
  <c r="O78" i="2"/>
  <c r="N78" i="2"/>
  <c r="M78" i="2"/>
  <c r="L78" i="2"/>
  <c r="K78" i="2"/>
  <c r="J78" i="2"/>
  <c r="G78" i="2"/>
  <c r="F78" i="2"/>
  <c r="E78" i="2"/>
  <c r="D78" i="2"/>
  <c r="O77" i="2"/>
  <c r="N77" i="2"/>
  <c r="M77" i="2"/>
  <c r="L77" i="2"/>
  <c r="K77" i="2"/>
  <c r="J77" i="2"/>
  <c r="G77" i="2"/>
  <c r="F77" i="2"/>
  <c r="E77" i="2"/>
  <c r="D77" i="2"/>
  <c r="O76" i="2"/>
  <c r="N76" i="2"/>
  <c r="M76" i="2"/>
  <c r="L76" i="2"/>
  <c r="K76" i="2"/>
  <c r="J76" i="2"/>
  <c r="G76" i="2"/>
  <c r="F76" i="2"/>
  <c r="E76" i="2"/>
  <c r="D76" i="2"/>
  <c r="O75" i="2"/>
  <c r="N75" i="2"/>
  <c r="M75" i="2"/>
  <c r="L75" i="2"/>
  <c r="K75" i="2"/>
  <c r="J75" i="2"/>
  <c r="G75" i="2"/>
  <c r="F75" i="2"/>
  <c r="E75" i="2"/>
  <c r="D75" i="2"/>
  <c r="O74" i="2"/>
  <c r="N74" i="2"/>
  <c r="M74" i="2"/>
  <c r="L74" i="2"/>
  <c r="K74" i="2"/>
  <c r="J74" i="2"/>
  <c r="G74" i="2"/>
  <c r="F74" i="2"/>
  <c r="E74" i="2"/>
  <c r="D74" i="2"/>
  <c r="O73" i="2"/>
  <c r="N73" i="2"/>
  <c r="M73" i="2"/>
  <c r="L73" i="2"/>
  <c r="K73" i="2"/>
  <c r="J73" i="2"/>
  <c r="G73" i="2"/>
  <c r="F73" i="2"/>
  <c r="E73" i="2"/>
  <c r="D73" i="2"/>
  <c r="O72" i="2"/>
  <c r="N72" i="2"/>
  <c r="M72" i="2"/>
  <c r="L72" i="2"/>
  <c r="K72" i="2"/>
  <c r="J72" i="2"/>
  <c r="G72" i="2"/>
  <c r="F72" i="2"/>
  <c r="E72" i="2"/>
  <c r="D72" i="2"/>
  <c r="O71" i="2"/>
  <c r="N71" i="2"/>
  <c r="M71" i="2"/>
  <c r="L71" i="2"/>
  <c r="K71" i="2"/>
  <c r="J71" i="2"/>
  <c r="G71" i="2"/>
  <c r="F71" i="2"/>
  <c r="E71" i="2"/>
  <c r="D71" i="2"/>
  <c r="O70" i="2"/>
  <c r="N70" i="2"/>
  <c r="M70" i="2"/>
  <c r="L70" i="2"/>
  <c r="K70" i="2"/>
  <c r="J70" i="2"/>
  <c r="G70" i="2"/>
  <c r="F70" i="2"/>
  <c r="E70" i="2"/>
  <c r="D70" i="2"/>
  <c r="O69" i="2"/>
  <c r="N69" i="2"/>
  <c r="M69" i="2"/>
  <c r="L69" i="2"/>
  <c r="K69" i="2"/>
  <c r="J69" i="2"/>
  <c r="G69" i="2"/>
  <c r="F69" i="2"/>
  <c r="E69" i="2"/>
  <c r="D69" i="2"/>
  <c r="O68" i="2"/>
  <c r="N68" i="2"/>
  <c r="M68" i="2"/>
  <c r="L68" i="2"/>
  <c r="K68" i="2"/>
  <c r="J68" i="2"/>
  <c r="G68" i="2"/>
  <c r="F68" i="2"/>
  <c r="E68" i="2"/>
  <c r="D68" i="2"/>
  <c r="O67" i="2"/>
  <c r="N67" i="2"/>
  <c r="M67" i="2"/>
  <c r="L67" i="2"/>
  <c r="K67" i="2"/>
  <c r="J67" i="2"/>
  <c r="G67" i="2"/>
  <c r="F67" i="2"/>
  <c r="E67" i="2"/>
  <c r="D67" i="2"/>
  <c r="O66" i="2"/>
  <c r="N66" i="2"/>
  <c r="M66" i="2"/>
  <c r="L66" i="2"/>
  <c r="K66" i="2"/>
  <c r="J66" i="2"/>
  <c r="G66" i="2"/>
  <c r="F66" i="2"/>
  <c r="E66" i="2"/>
  <c r="D66" i="2"/>
  <c r="O65" i="2"/>
  <c r="N65" i="2"/>
  <c r="M65" i="2"/>
  <c r="L65" i="2"/>
  <c r="K65" i="2"/>
  <c r="J65" i="2"/>
  <c r="G65" i="2"/>
  <c r="F65" i="2"/>
  <c r="E65" i="2"/>
  <c r="D65" i="2"/>
  <c r="O64" i="2"/>
  <c r="N64" i="2"/>
  <c r="M64" i="2"/>
  <c r="L64" i="2"/>
  <c r="K64" i="2"/>
  <c r="J64" i="2"/>
  <c r="G64" i="2"/>
  <c r="F64" i="2"/>
  <c r="E64" i="2"/>
  <c r="D64" i="2"/>
  <c r="O63" i="2"/>
  <c r="N63" i="2"/>
  <c r="M63" i="2"/>
  <c r="L63" i="2"/>
  <c r="K63" i="2"/>
  <c r="J63" i="2"/>
  <c r="G63" i="2"/>
  <c r="F63" i="2"/>
  <c r="E63" i="2"/>
  <c r="D63" i="2"/>
  <c r="O62" i="2"/>
  <c r="N62" i="2"/>
  <c r="M62" i="2"/>
  <c r="L62" i="2"/>
  <c r="K62" i="2"/>
  <c r="J62" i="2"/>
  <c r="G62" i="2"/>
  <c r="F62" i="2"/>
  <c r="E62" i="2"/>
  <c r="D62" i="2"/>
  <c r="O61" i="2"/>
  <c r="N61" i="2"/>
  <c r="M61" i="2"/>
  <c r="L61" i="2"/>
  <c r="K61" i="2"/>
  <c r="J61" i="2"/>
  <c r="G61" i="2"/>
  <c r="F61" i="2"/>
  <c r="E61" i="2"/>
  <c r="D61" i="2"/>
  <c r="O60" i="2"/>
  <c r="N60" i="2"/>
  <c r="M60" i="2"/>
  <c r="L60" i="2"/>
  <c r="K60" i="2"/>
  <c r="J60" i="2"/>
  <c r="G60" i="2"/>
  <c r="F60" i="2"/>
  <c r="E60" i="2"/>
  <c r="D60" i="2"/>
  <c r="O59" i="2"/>
  <c r="N59" i="2"/>
  <c r="M59" i="2"/>
  <c r="L59" i="2"/>
  <c r="K59" i="2"/>
  <c r="J59" i="2"/>
  <c r="G59" i="2"/>
  <c r="F59" i="2"/>
  <c r="E59" i="2"/>
  <c r="D59" i="2"/>
  <c r="O58" i="2"/>
  <c r="N58" i="2"/>
  <c r="M58" i="2"/>
  <c r="L58" i="2"/>
  <c r="K58" i="2"/>
  <c r="J58" i="2"/>
  <c r="G58" i="2"/>
  <c r="F58" i="2"/>
  <c r="E58" i="2"/>
  <c r="D58" i="2"/>
  <c r="O57" i="2"/>
  <c r="N57" i="2"/>
  <c r="M57" i="2"/>
  <c r="L57" i="2"/>
  <c r="K57" i="2"/>
  <c r="J57" i="2"/>
  <c r="G57" i="2"/>
  <c r="F57" i="2"/>
  <c r="E57" i="2"/>
  <c r="D57" i="2"/>
  <c r="O56" i="2"/>
  <c r="N56" i="2"/>
  <c r="M56" i="2"/>
  <c r="L56" i="2"/>
  <c r="K56" i="2"/>
  <c r="J56" i="2"/>
  <c r="G56" i="2"/>
  <c r="F56" i="2"/>
  <c r="E56" i="2"/>
  <c r="D56" i="2"/>
  <c r="O55" i="2"/>
  <c r="N55" i="2"/>
  <c r="M55" i="2"/>
  <c r="L55" i="2"/>
  <c r="K55" i="2"/>
  <c r="J55" i="2"/>
  <c r="G55" i="2"/>
  <c r="F55" i="2"/>
  <c r="E55" i="2"/>
  <c r="D55" i="2"/>
  <c r="O54" i="2"/>
  <c r="N54" i="2"/>
  <c r="M54" i="2"/>
  <c r="L54" i="2"/>
  <c r="K54" i="2"/>
  <c r="J54" i="2"/>
  <c r="G54" i="2"/>
  <c r="F54" i="2"/>
  <c r="E54" i="2"/>
  <c r="D54" i="2"/>
  <c r="O53" i="2"/>
  <c r="N53" i="2"/>
  <c r="M53" i="2"/>
  <c r="L53" i="2"/>
  <c r="K53" i="2"/>
  <c r="J53" i="2"/>
  <c r="G53" i="2"/>
  <c r="F53" i="2"/>
  <c r="E53" i="2"/>
  <c r="D53" i="2"/>
  <c r="O52" i="2"/>
  <c r="N52" i="2"/>
  <c r="M52" i="2"/>
  <c r="L52" i="2"/>
  <c r="K52" i="2"/>
  <c r="J52" i="2"/>
  <c r="G52" i="2"/>
  <c r="F52" i="2"/>
  <c r="E52" i="2"/>
  <c r="D52" i="2"/>
  <c r="O51" i="2"/>
  <c r="N51" i="2"/>
  <c r="M51" i="2"/>
  <c r="L51" i="2"/>
  <c r="K51" i="2"/>
  <c r="J51" i="2"/>
  <c r="G51" i="2"/>
  <c r="F51" i="2"/>
  <c r="E51" i="2"/>
  <c r="D51" i="2"/>
  <c r="O50" i="2"/>
  <c r="N50" i="2"/>
  <c r="M50" i="2"/>
  <c r="L50" i="2"/>
  <c r="K50" i="2"/>
  <c r="J50" i="2"/>
  <c r="G50" i="2"/>
  <c r="F50" i="2"/>
  <c r="E50" i="2"/>
  <c r="D50" i="2"/>
  <c r="O49" i="2"/>
  <c r="N49" i="2"/>
  <c r="M49" i="2"/>
  <c r="L49" i="2"/>
  <c r="K49" i="2"/>
  <c r="J49" i="2"/>
  <c r="G49" i="2"/>
  <c r="F49" i="2"/>
  <c r="E49" i="2"/>
  <c r="D49" i="2"/>
  <c r="O48" i="2"/>
  <c r="N48" i="2"/>
  <c r="M48" i="2"/>
  <c r="L48" i="2"/>
  <c r="K48" i="2"/>
  <c r="J48" i="2"/>
  <c r="G48" i="2"/>
  <c r="F48" i="2"/>
  <c r="E48" i="2"/>
  <c r="D48" i="2"/>
  <c r="O47" i="2"/>
  <c r="N47" i="2"/>
  <c r="M47" i="2"/>
  <c r="L47" i="2"/>
  <c r="K47" i="2"/>
  <c r="J47" i="2"/>
  <c r="G47" i="2"/>
  <c r="F47" i="2"/>
  <c r="E47" i="2"/>
  <c r="D47" i="2"/>
  <c r="O46" i="2"/>
  <c r="N46" i="2"/>
  <c r="M46" i="2"/>
  <c r="L46" i="2"/>
  <c r="K46" i="2"/>
  <c r="J46" i="2"/>
  <c r="G46" i="2"/>
  <c r="F46" i="2"/>
  <c r="E46" i="2"/>
  <c r="D46" i="2"/>
  <c r="O45" i="2"/>
  <c r="N45" i="2"/>
  <c r="M45" i="2"/>
  <c r="L45" i="2"/>
  <c r="K45" i="2"/>
  <c r="J45" i="2"/>
  <c r="G45" i="2"/>
  <c r="F45" i="2"/>
  <c r="E45" i="2"/>
  <c r="D45" i="2"/>
  <c r="O44" i="2"/>
  <c r="N44" i="2"/>
  <c r="M44" i="2"/>
  <c r="L44" i="2"/>
  <c r="K44" i="2"/>
  <c r="J44" i="2"/>
  <c r="G44" i="2"/>
  <c r="F44" i="2"/>
  <c r="E44" i="2"/>
  <c r="D44" i="2"/>
  <c r="O43" i="2"/>
  <c r="N43" i="2"/>
  <c r="M43" i="2"/>
  <c r="L43" i="2"/>
  <c r="K43" i="2"/>
  <c r="J43" i="2"/>
  <c r="G43" i="2"/>
  <c r="F43" i="2"/>
  <c r="E43" i="2"/>
  <c r="D43" i="2"/>
  <c r="O42" i="2"/>
  <c r="N42" i="2"/>
  <c r="M42" i="2"/>
  <c r="L42" i="2"/>
  <c r="K42" i="2"/>
  <c r="J42" i="2"/>
  <c r="G42" i="2"/>
  <c r="F42" i="2"/>
  <c r="E42" i="2"/>
  <c r="D42" i="2"/>
  <c r="O41" i="2"/>
  <c r="N41" i="2"/>
  <c r="M41" i="2"/>
  <c r="L41" i="2"/>
  <c r="K41" i="2"/>
  <c r="J41" i="2"/>
  <c r="G41" i="2"/>
  <c r="F41" i="2"/>
  <c r="E41" i="2"/>
  <c r="D41" i="2"/>
  <c r="O40" i="2"/>
  <c r="N40" i="2"/>
  <c r="M40" i="2"/>
  <c r="L40" i="2"/>
  <c r="K40" i="2"/>
  <c r="J40" i="2"/>
  <c r="G40" i="2"/>
  <c r="F40" i="2"/>
  <c r="E40" i="2"/>
  <c r="D40" i="2"/>
  <c r="O39" i="2"/>
  <c r="N39" i="2"/>
  <c r="M39" i="2"/>
  <c r="L39" i="2"/>
  <c r="K39" i="2"/>
  <c r="J39" i="2"/>
  <c r="G39" i="2"/>
  <c r="F39" i="2"/>
  <c r="E39" i="2"/>
  <c r="D39" i="2"/>
  <c r="O38" i="2"/>
  <c r="N38" i="2"/>
  <c r="M38" i="2"/>
  <c r="L38" i="2"/>
  <c r="K38" i="2"/>
  <c r="J38" i="2"/>
  <c r="G38" i="2"/>
  <c r="F38" i="2"/>
  <c r="E38" i="2"/>
  <c r="D38" i="2"/>
  <c r="O37" i="2"/>
  <c r="N37" i="2"/>
  <c r="M37" i="2"/>
  <c r="L37" i="2"/>
  <c r="K37" i="2"/>
  <c r="J37" i="2"/>
  <c r="G37" i="2"/>
  <c r="F37" i="2"/>
  <c r="E37" i="2"/>
  <c r="D37" i="2"/>
  <c r="O36" i="2"/>
  <c r="N36" i="2"/>
  <c r="M36" i="2"/>
  <c r="L36" i="2"/>
  <c r="K36" i="2"/>
  <c r="J36" i="2"/>
  <c r="G36" i="2"/>
  <c r="F36" i="2"/>
  <c r="E36" i="2"/>
  <c r="D36" i="2"/>
  <c r="O35" i="2"/>
  <c r="N35" i="2"/>
  <c r="M35" i="2"/>
  <c r="L35" i="2"/>
  <c r="K35" i="2"/>
  <c r="J35" i="2"/>
  <c r="G35" i="2"/>
  <c r="F35" i="2"/>
  <c r="E35" i="2"/>
  <c r="D35" i="2"/>
  <c r="O34" i="2"/>
  <c r="N34" i="2"/>
  <c r="M34" i="2"/>
  <c r="L34" i="2"/>
  <c r="K34" i="2"/>
  <c r="J34" i="2"/>
  <c r="G34" i="2"/>
  <c r="F34" i="2"/>
  <c r="E34" i="2"/>
  <c r="D34" i="2"/>
  <c r="O33" i="2"/>
  <c r="N33" i="2"/>
  <c r="M33" i="2"/>
  <c r="L33" i="2"/>
  <c r="K33" i="2"/>
  <c r="J33" i="2"/>
  <c r="G33" i="2"/>
  <c r="F33" i="2"/>
  <c r="E33" i="2"/>
  <c r="D33" i="2"/>
  <c r="O32" i="2"/>
  <c r="N32" i="2"/>
  <c r="M32" i="2"/>
  <c r="L32" i="2"/>
  <c r="K32" i="2"/>
  <c r="J32" i="2"/>
  <c r="G32" i="2"/>
  <c r="F32" i="2"/>
  <c r="E32" i="2"/>
  <c r="D32" i="2"/>
  <c r="O31" i="2"/>
  <c r="N31" i="2"/>
  <c r="M31" i="2"/>
  <c r="L31" i="2"/>
  <c r="K31" i="2"/>
  <c r="J31" i="2"/>
  <c r="G31" i="2"/>
  <c r="F31" i="2"/>
  <c r="E31" i="2"/>
  <c r="D31" i="2"/>
  <c r="O30" i="2"/>
  <c r="N30" i="2"/>
  <c r="M30" i="2"/>
  <c r="L30" i="2"/>
  <c r="K30" i="2"/>
  <c r="J30" i="2"/>
  <c r="G30" i="2"/>
  <c r="F30" i="2"/>
  <c r="E30" i="2"/>
  <c r="D30" i="2"/>
  <c r="O29" i="2"/>
  <c r="N29" i="2"/>
  <c r="M29" i="2"/>
  <c r="L29" i="2"/>
  <c r="K29" i="2"/>
  <c r="J29" i="2"/>
  <c r="G29" i="2"/>
  <c r="F29" i="2"/>
  <c r="E29" i="2"/>
  <c r="D29" i="2"/>
  <c r="O28" i="2"/>
  <c r="N28" i="2"/>
  <c r="M28" i="2"/>
  <c r="L28" i="2"/>
  <c r="K28" i="2"/>
  <c r="J28" i="2"/>
  <c r="G28" i="2"/>
  <c r="F28" i="2"/>
  <c r="E28" i="2"/>
  <c r="D28" i="2"/>
  <c r="O27" i="2"/>
  <c r="N27" i="2"/>
  <c r="M27" i="2"/>
  <c r="L27" i="2"/>
  <c r="K27" i="2"/>
  <c r="J27" i="2"/>
  <c r="G27" i="2"/>
  <c r="F27" i="2"/>
  <c r="E27" i="2"/>
  <c r="D27" i="2"/>
  <c r="O26" i="2"/>
  <c r="N26" i="2"/>
  <c r="M26" i="2"/>
  <c r="L26" i="2"/>
  <c r="K26" i="2"/>
  <c r="J26" i="2"/>
  <c r="G26" i="2"/>
  <c r="F26" i="2"/>
  <c r="E26" i="2"/>
  <c r="D26" i="2"/>
  <c r="O25" i="2"/>
  <c r="N25" i="2"/>
  <c r="M25" i="2"/>
  <c r="L25" i="2"/>
  <c r="K25" i="2"/>
  <c r="J25" i="2"/>
  <c r="G25" i="2"/>
  <c r="F25" i="2"/>
  <c r="E25" i="2"/>
  <c r="D25" i="2"/>
  <c r="O24" i="2"/>
  <c r="N24" i="2"/>
  <c r="M24" i="2"/>
  <c r="L24" i="2"/>
  <c r="K24" i="2"/>
  <c r="J24" i="2"/>
  <c r="G24" i="2"/>
  <c r="F24" i="2"/>
  <c r="E24" i="2"/>
  <c r="D24" i="2"/>
  <c r="O23" i="2"/>
  <c r="N23" i="2"/>
  <c r="M23" i="2"/>
  <c r="L23" i="2"/>
  <c r="K23" i="2"/>
  <c r="J23" i="2"/>
  <c r="G23" i="2"/>
  <c r="F23" i="2"/>
  <c r="E23" i="2"/>
  <c r="D23" i="2"/>
  <c r="O22" i="2"/>
  <c r="N22" i="2"/>
  <c r="M22" i="2"/>
  <c r="L22" i="2"/>
  <c r="K22" i="2"/>
  <c r="J22" i="2"/>
  <c r="G22" i="2"/>
  <c r="F22" i="2"/>
  <c r="E22" i="2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P15" i="2"/>
  <c r="P14" i="2"/>
  <c r="K13" i="2"/>
  <c r="K19" i="2" s="1"/>
  <c r="K142" i="2" s="1"/>
  <c r="I13" i="2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EL94" i="1"/>
  <c r="EK94" i="1"/>
  <c r="EJ94" i="1"/>
  <c r="EL93" i="1"/>
  <c r="EK93" i="1"/>
  <c r="EJ93" i="1"/>
  <c r="BW91" i="1"/>
  <c r="BW90" i="1"/>
  <c r="C29" i="1"/>
  <c r="AH1524" i="34"/>
  <c r="K431" i="37" s="1"/>
  <c r="AG1524" i="34"/>
  <c r="K430" i="37" s="1"/>
  <c r="AF1524" i="34"/>
  <c r="K429" i="37" s="1"/>
  <c r="AE1524" i="34"/>
  <c r="K428" i="37" s="1"/>
  <c r="AD1524" i="34"/>
  <c r="K427" i="37" s="1"/>
  <c r="AC1524" i="34"/>
  <c r="K426" i="37" s="1"/>
  <c r="AB1524" i="34"/>
  <c r="K425" i="37" s="1"/>
  <c r="AA1524" i="34"/>
  <c r="K424" i="37" s="1"/>
  <c r="Z1524" i="34"/>
  <c r="K423" i="37" s="1"/>
  <c r="Y1524" i="34"/>
  <c r="K422" i="37" s="1"/>
  <c r="X1524" i="34"/>
  <c r="K421" i="37" s="1"/>
  <c r="W1524" i="34"/>
  <c r="K420" i="37" s="1"/>
  <c r="V1524" i="34"/>
  <c r="K419" i="37" s="1"/>
  <c r="U1524" i="34"/>
  <c r="K418" i="37" s="1"/>
  <c r="T1524" i="34"/>
  <c r="K417" i="37" s="1"/>
  <c r="S1524" i="34"/>
  <c r="K416" i="37" s="1"/>
  <c r="R1524" i="34"/>
  <c r="K415" i="37" s="1"/>
  <c r="Q1524" i="34"/>
  <c r="K414" i="37" s="1"/>
  <c r="P1524" i="34"/>
  <c r="K413" i="37" s="1"/>
  <c r="O1524" i="34"/>
  <c r="K412" i="37" s="1"/>
  <c r="N1524" i="34"/>
  <c r="K411" i="37" s="1"/>
  <c r="M1524" i="34"/>
  <c r="K410" i="37" s="1"/>
  <c r="L1524" i="34"/>
  <c r="K409" i="37" s="1"/>
  <c r="K1524" i="34"/>
  <c r="K408" i="37" s="1"/>
  <c r="J1524" i="34"/>
  <c r="K407" i="37" s="1"/>
  <c r="I1524" i="34"/>
  <c r="K406" i="37" s="1"/>
  <c r="H1524" i="34"/>
  <c r="K405" i="37" s="1"/>
  <c r="G1524" i="34"/>
  <c r="K404" i="37" s="1"/>
  <c r="F1524" i="34"/>
  <c r="K403" i="37" s="1"/>
  <c r="E1524" i="34"/>
  <c r="K402" i="37" s="1"/>
  <c r="D1524" i="34"/>
  <c r="K401" i="37" s="1"/>
  <c r="AI1523" i="34"/>
  <c r="N118" i="38" s="1"/>
  <c r="AI1522" i="34"/>
  <c r="N117" i="38" s="1"/>
  <c r="AI1521" i="34"/>
  <c r="N116" i="38" s="1"/>
  <c r="AI1520" i="34"/>
  <c r="N115" i="38" s="1"/>
  <c r="EI101" i="1" s="1"/>
  <c r="AI1519" i="34"/>
  <c r="N114" i="38" s="1"/>
  <c r="EH101" i="1" s="1"/>
  <c r="AI1518" i="34"/>
  <c r="N113" i="38" s="1"/>
  <c r="EG101" i="1" s="1"/>
  <c r="AI1517" i="34"/>
  <c r="N112" i="38" s="1"/>
  <c r="EF101" i="1" s="1"/>
  <c r="AI1516" i="34"/>
  <c r="N111" i="38" s="1"/>
  <c r="EE101" i="1" s="1"/>
  <c r="AI1515" i="34"/>
  <c r="N110" i="38" s="1"/>
  <c r="ED101" i="1" s="1"/>
  <c r="AI1514" i="34"/>
  <c r="N109" i="38" s="1"/>
  <c r="EC101" i="1" s="1"/>
  <c r="AI1513" i="34"/>
  <c r="N108" i="38" s="1"/>
  <c r="EB101" i="1" s="1"/>
  <c r="AI1512" i="34"/>
  <c r="N107" i="38" s="1"/>
  <c r="EA101" i="1" s="1"/>
  <c r="AI1511" i="34"/>
  <c r="N106" i="38" s="1"/>
  <c r="DZ101" i="1" s="1"/>
  <c r="AI1510" i="34"/>
  <c r="N105" i="38" s="1"/>
  <c r="DY101" i="1" s="1"/>
  <c r="AI1509" i="34"/>
  <c r="N104" i="38" s="1"/>
  <c r="DX101" i="1" s="1"/>
  <c r="AI1508" i="34"/>
  <c r="N103" i="38" s="1"/>
  <c r="DW101" i="1" s="1"/>
  <c r="AI1507" i="34"/>
  <c r="N102" i="38" s="1"/>
  <c r="DV101" i="1" s="1"/>
  <c r="AI1506" i="34"/>
  <c r="N101" i="38" s="1"/>
  <c r="DU101" i="1" s="1"/>
  <c r="AI1505" i="34"/>
  <c r="N100" i="38" s="1"/>
  <c r="DT101" i="1" s="1"/>
  <c r="AI1504" i="34"/>
  <c r="N99" i="38" s="1"/>
  <c r="DS101" i="1" s="1"/>
  <c r="AI1503" i="34"/>
  <c r="N98" i="38" s="1"/>
  <c r="DR101" i="1" s="1"/>
  <c r="AI1502" i="34"/>
  <c r="N97" i="38" s="1"/>
  <c r="DQ101" i="1" s="1"/>
  <c r="AI1501" i="34"/>
  <c r="N96" i="38" s="1"/>
  <c r="DP101" i="1" s="1"/>
  <c r="AI1500" i="34"/>
  <c r="N95" i="38" s="1"/>
  <c r="DO101" i="1" s="1"/>
  <c r="AI1499" i="34"/>
  <c r="N94" i="38" s="1"/>
  <c r="DN101" i="1" s="1"/>
  <c r="AI1498" i="34"/>
  <c r="N93" i="38" s="1"/>
  <c r="DM101" i="1" s="1"/>
  <c r="AI1497" i="34"/>
  <c r="N92" i="38" s="1"/>
  <c r="DL101" i="1" s="1"/>
  <c r="AI1496" i="34"/>
  <c r="N91" i="38" s="1"/>
  <c r="DK101" i="1" s="1"/>
  <c r="AI1495" i="34"/>
  <c r="N90" i="38" s="1"/>
  <c r="DJ101" i="1" s="1"/>
  <c r="AI1494" i="34"/>
  <c r="N89" i="38" s="1"/>
  <c r="DI101" i="1" s="1"/>
  <c r="AI1493" i="34"/>
  <c r="N88" i="38" s="1"/>
  <c r="DH101" i="1" s="1"/>
  <c r="AI1492" i="34"/>
  <c r="N87" i="38" s="1"/>
  <c r="DG101" i="1" s="1"/>
  <c r="AI1491" i="34"/>
  <c r="N86" i="38" s="1"/>
  <c r="DF101" i="1" s="1"/>
  <c r="AI1490" i="34"/>
  <c r="N85" i="38" s="1"/>
  <c r="DE101" i="1" s="1"/>
  <c r="AI1489" i="34"/>
  <c r="N84" i="38" s="1"/>
  <c r="DD101" i="1" s="1"/>
  <c r="AI1488" i="34"/>
  <c r="N83" i="38" s="1"/>
  <c r="DC101" i="1" s="1"/>
  <c r="AI1487" i="34"/>
  <c r="N82" i="38" s="1"/>
  <c r="DB101" i="1" s="1"/>
  <c r="AI1486" i="34"/>
  <c r="N81" i="38" s="1"/>
  <c r="DA101" i="1" s="1"/>
  <c r="AI1485" i="34"/>
  <c r="N80" i="38" s="1"/>
  <c r="CZ101" i="1" s="1"/>
  <c r="AI1484" i="34"/>
  <c r="N79" i="38" s="1"/>
  <c r="CY101" i="1" s="1"/>
  <c r="AI1483" i="34"/>
  <c r="N78" i="38" s="1"/>
  <c r="CX101" i="1" s="1"/>
  <c r="AI1482" i="34"/>
  <c r="N77" i="38" s="1"/>
  <c r="CW101" i="1" s="1"/>
  <c r="AI1481" i="34"/>
  <c r="N76" i="38" s="1"/>
  <c r="CV101" i="1" s="1"/>
  <c r="AI1480" i="34"/>
  <c r="N75" i="38" s="1"/>
  <c r="CU101" i="1" s="1"/>
  <c r="AI1479" i="34"/>
  <c r="N74" i="38" s="1"/>
  <c r="CT101" i="1" s="1"/>
  <c r="AI1478" i="34"/>
  <c r="N73" i="38" s="1"/>
  <c r="CS101" i="1" s="1"/>
  <c r="AI1477" i="34"/>
  <c r="N72" i="38" s="1"/>
  <c r="CR101" i="1" s="1"/>
  <c r="AI1476" i="34"/>
  <c r="N71" i="38" s="1"/>
  <c r="CQ101" i="1" s="1"/>
  <c r="AI1475" i="34"/>
  <c r="N70" i="38" s="1"/>
  <c r="CP101" i="1" s="1"/>
  <c r="AI1474" i="34"/>
  <c r="N69" i="38" s="1"/>
  <c r="CO101" i="1" s="1"/>
  <c r="AI1473" i="34"/>
  <c r="N68" i="38" s="1"/>
  <c r="CN101" i="1" s="1"/>
  <c r="AI1472" i="34"/>
  <c r="N67" i="38" s="1"/>
  <c r="CM101" i="1" s="1"/>
  <c r="AI1471" i="34"/>
  <c r="N66" i="38" s="1"/>
  <c r="CL101" i="1" s="1"/>
  <c r="AI1470" i="34"/>
  <c r="N65" i="38" s="1"/>
  <c r="CK101" i="1" s="1"/>
  <c r="AI1469" i="34"/>
  <c r="N64" i="38" s="1"/>
  <c r="CJ101" i="1" s="1"/>
  <c r="AI1468" i="34"/>
  <c r="N63" i="38" s="1"/>
  <c r="CI101" i="1" s="1"/>
  <c r="AI1467" i="34"/>
  <c r="N62" i="38" s="1"/>
  <c r="CH101" i="1" s="1"/>
  <c r="AI1466" i="34"/>
  <c r="N61" i="38" s="1"/>
  <c r="CG101" i="1" s="1"/>
  <c r="AI1465" i="34"/>
  <c r="N60" i="38" s="1"/>
  <c r="CF101" i="1" s="1"/>
  <c r="AI1464" i="34"/>
  <c r="N59" i="38" s="1"/>
  <c r="CE101" i="1" s="1"/>
  <c r="AI1463" i="34"/>
  <c r="N58" i="38" s="1"/>
  <c r="CD101" i="1" s="1"/>
  <c r="AI1462" i="34"/>
  <c r="N57" i="38" s="1"/>
  <c r="CC101" i="1" s="1"/>
  <c r="AI1461" i="34"/>
  <c r="N56" i="38" s="1"/>
  <c r="CB101" i="1" s="1"/>
  <c r="AI1460" i="34"/>
  <c r="N55" i="38" s="1"/>
  <c r="CA101" i="1" s="1"/>
  <c r="AI1459" i="34"/>
  <c r="N54" i="38" s="1"/>
  <c r="BZ101" i="1" s="1"/>
  <c r="AI1458" i="34"/>
  <c r="N53" i="38" s="1"/>
  <c r="BY101" i="1" s="1"/>
  <c r="AI1457" i="34"/>
  <c r="N52" i="38" s="1"/>
  <c r="BX101" i="1" s="1"/>
  <c r="AI1456" i="34"/>
  <c r="N50" i="38" s="1"/>
  <c r="BV101" i="1" s="1"/>
  <c r="AI1455" i="34"/>
  <c r="N49" i="38" s="1"/>
  <c r="BU101" i="1" s="1"/>
  <c r="AI1454" i="34"/>
  <c r="N48" i="38" s="1"/>
  <c r="BT101" i="1" s="1"/>
  <c r="AI1453" i="34"/>
  <c r="N47" i="38" s="1"/>
  <c r="BS101" i="1" s="1"/>
  <c r="AI1452" i="34"/>
  <c r="N46" i="38" s="1"/>
  <c r="BR101" i="1" s="1"/>
  <c r="AI1451" i="34"/>
  <c r="N45" i="38" s="1"/>
  <c r="BQ101" i="1" s="1"/>
  <c r="AI1450" i="34"/>
  <c r="N44" i="38" s="1"/>
  <c r="BP101" i="1" s="1"/>
  <c r="AI1449" i="34"/>
  <c r="N43" i="38" s="1"/>
  <c r="BO101" i="1" s="1"/>
  <c r="AI1448" i="34"/>
  <c r="N42" i="38" s="1"/>
  <c r="BN101" i="1" s="1"/>
  <c r="AI1447" i="34"/>
  <c r="N41" i="38" s="1"/>
  <c r="BM101" i="1" s="1"/>
  <c r="AI1446" i="34"/>
  <c r="N40" i="38" s="1"/>
  <c r="BL101" i="1" s="1"/>
  <c r="AI1445" i="34"/>
  <c r="N39" i="38" s="1"/>
  <c r="BK101" i="1" s="1"/>
  <c r="AI1444" i="34"/>
  <c r="N38" i="38" s="1"/>
  <c r="BJ101" i="1" s="1"/>
  <c r="AI1443" i="34"/>
  <c r="N37" i="38" s="1"/>
  <c r="BI101" i="1" s="1"/>
  <c r="AI1442" i="34"/>
  <c r="N36" i="38" s="1"/>
  <c r="BH101" i="1" s="1"/>
  <c r="AI1441" i="34"/>
  <c r="N35" i="38" s="1"/>
  <c r="BG101" i="1" s="1"/>
  <c r="AI1440" i="34"/>
  <c r="N34" i="38" s="1"/>
  <c r="BF101" i="1" s="1"/>
  <c r="AI1439" i="34"/>
  <c r="N33" i="38" s="1"/>
  <c r="BE101" i="1" s="1"/>
  <c r="AI1438" i="34"/>
  <c r="N32" i="38" s="1"/>
  <c r="BD101" i="1" s="1"/>
  <c r="AI1437" i="34"/>
  <c r="N31" i="38" s="1"/>
  <c r="BC101" i="1" s="1"/>
  <c r="AI1436" i="34"/>
  <c r="N30" i="38" s="1"/>
  <c r="BB101" i="1" s="1"/>
  <c r="AI1435" i="34"/>
  <c r="N29" i="38" s="1"/>
  <c r="BA101" i="1" s="1"/>
  <c r="AI1434" i="34"/>
  <c r="N28" i="38" s="1"/>
  <c r="AZ101" i="1" s="1"/>
  <c r="AI1433" i="34"/>
  <c r="N27" i="38" s="1"/>
  <c r="AY101" i="1" s="1"/>
  <c r="AI1432" i="34"/>
  <c r="N26" i="38" s="1"/>
  <c r="AX101" i="1" s="1"/>
  <c r="AI1431" i="34"/>
  <c r="N25" i="38" s="1"/>
  <c r="AW101" i="1" s="1"/>
  <c r="AI1430" i="34"/>
  <c r="N24" i="38" s="1"/>
  <c r="AV101" i="1" s="1"/>
  <c r="AI1429" i="34"/>
  <c r="N23" i="38" s="1"/>
  <c r="AU101" i="1" s="1"/>
  <c r="AI1428" i="34"/>
  <c r="N22" i="38" s="1"/>
  <c r="AT101" i="1" s="1"/>
  <c r="AI1427" i="34"/>
  <c r="N21" i="38" s="1"/>
  <c r="AS101" i="1" s="1"/>
  <c r="AI1426" i="34"/>
  <c r="N20" i="38" s="1"/>
  <c r="AR101" i="1" s="1"/>
  <c r="AI1425" i="34"/>
  <c r="N19" i="38" s="1"/>
  <c r="AQ101" i="1" s="1"/>
  <c r="AI1424" i="34"/>
  <c r="N18" i="38" s="1"/>
  <c r="AP101" i="1" s="1"/>
  <c r="AI1423" i="34"/>
  <c r="N17" i="38" s="1"/>
  <c r="AO101" i="1" s="1"/>
  <c r="AI1422" i="34"/>
  <c r="N16" i="38" s="1"/>
  <c r="AN101" i="1" s="1"/>
  <c r="AI1421" i="34"/>
  <c r="N15" i="38" s="1"/>
  <c r="AM101" i="1" s="1"/>
  <c r="AI1420" i="34"/>
  <c r="N14" i="38" s="1"/>
  <c r="AL101" i="1" s="1"/>
  <c r="AI1419" i="34"/>
  <c r="N13" i="38" s="1"/>
  <c r="AK101" i="1" s="1"/>
  <c r="AI1418" i="34"/>
  <c r="N12" i="38" s="1"/>
  <c r="AJ101" i="1" s="1"/>
  <c r="AI1417" i="34"/>
  <c r="N11" i="38" s="1"/>
  <c r="AI101" i="1" s="1"/>
  <c r="AI1416" i="34"/>
  <c r="N10" i="38" s="1"/>
  <c r="AH101" i="1" s="1"/>
  <c r="AI1415" i="34"/>
  <c r="N9" i="38" s="1"/>
  <c r="AG101" i="1" s="1"/>
  <c r="AI1414" i="34"/>
  <c r="N8" i="38" s="1"/>
  <c r="AF101" i="1" s="1"/>
  <c r="AI1413" i="34"/>
  <c r="N7" i="38" s="1"/>
  <c r="AE101" i="1" s="1"/>
  <c r="AI1412" i="34"/>
  <c r="N6" i="38" s="1"/>
  <c r="AD101" i="1" s="1"/>
  <c r="AI1411" i="34"/>
  <c r="N5" i="38" s="1"/>
  <c r="AC101" i="1" s="1"/>
  <c r="AI1410" i="34"/>
  <c r="N4" i="38" s="1"/>
  <c r="AH1397" i="34"/>
  <c r="K395" i="37" s="1"/>
  <c r="AG1397" i="34"/>
  <c r="K394" i="37" s="1"/>
  <c r="AF1397" i="34"/>
  <c r="K393" i="37" s="1"/>
  <c r="AE1397" i="34"/>
  <c r="K392" i="37" s="1"/>
  <c r="AD1397" i="34"/>
  <c r="K391" i="37" s="1"/>
  <c r="AC1397" i="34"/>
  <c r="K390" i="37" s="1"/>
  <c r="AB1397" i="34"/>
  <c r="K389" i="37" s="1"/>
  <c r="AA1397" i="34"/>
  <c r="K388" i="37" s="1"/>
  <c r="Z1397" i="34"/>
  <c r="K387" i="37" s="1"/>
  <c r="Y1397" i="34"/>
  <c r="K386" i="37" s="1"/>
  <c r="X1397" i="34"/>
  <c r="K385" i="37" s="1"/>
  <c r="W1397" i="34"/>
  <c r="K384" i="37" s="1"/>
  <c r="V1397" i="34"/>
  <c r="K383" i="37" s="1"/>
  <c r="U1397" i="34"/>
  <c r="K382" i="37" s="1"/>
  <c r="T1397" i="34"/>
  <c r="K381" i="37" s="1"/>
  <c r="S1397" i="34"/>
  <c r="K380" i="37" s="1"/>
  <c r="R1397" i="34"/>
  <c r="K379" i="37" s="1"/>
  <c r="Q1397" i="34"/>
  <c r="K378" i="37" s="1"/>
  <c r="P1397" i="34"/>
  <c r="K377" i="37" s="1"/>
  <c r="O1397" i="34"/>
  <c r="K376" i="37" s="1"/>
  <c r="N1397" i="34"/>
  <c r="K375" i="37" s="1"/>
  <c r="M1397" i="34"/>
  <c r="K374" i="37" s="1"/>
  <c r="L1397" i="34"/>
  <c r="K373" i="37" s="1"/>
  <c r="K1397" i="34"/>
  <c r="K372" i="37" s="1"/>
  <c r="J1397" i="34"/>
  <c r="K371" i="37" s="1"/>
  <c r="I1397" i="34"/>
  <c r="K370" i="37" s="1"/>
  <c r="H1397" i="34"/>
  <c r="K369" i="37" s="1"/>
  <c r="G1397" i="34"/>
  <c r="K368" i="37" s="1"/>
  <c r="F1397" i="34"/>
  <c r="K367" i="37" s="1"/>
  <c r="E1397" i="34"/>
  <c r="K366" i="37" s="1"/>
  <c r="D1397" i="34"/>
  <c r="K365" i="37" s="1"/>
  <c r="AI1396" i="34"/>
  <c r="M118" i="38" s="1"/>
  <c r="EL100" i="1" s="1"/>
  <c r="AI1395" i="34"/>
  <c r="M117" i="38" s="1"/>
  <c r="EK100" i="1" s="1"/>
  <c r="AI1394" i="34"/>
  <c r="M116" i="38" s="1"/>
  <c r="EJ100" i="1" s="1"/>
  <c r="AI1393" i="34"/>
  <c r="M115" i="38" s="1"/>
  <c r="EI100" i="1" s="1"/>
  <c r="AI1392" i="34"/>
  <c r="M114" i="38" s="1"/>
  <c r="EH100" i="1" s="1"/>
  <c r="AI1391" i="34"/>
  <c r="M113" i="38" s="1"/>
  <c r="EG100" i="1" s="1"/>
  <c r="AI1390" i="34"/>
  <c r="M112" i="38" s="1"/>
  <c r="EF100" i="1" s="1"/>
  <c r="AI1389" i="34"/>
  <c r="M111" i="38" s="1"/>
  <c r="EE100" i="1" s="1"/>
  <c r="AI1388" i="34"/>
  <c r="M110" i="38" s="1"/>
  <c r="ED100" i="1" s="1"/>
  <c r="AI1387" i="34"/>
  <c r="M109" i="38" s="1"/>
  <c r="EC100" i="1" s="1"/>
  <c r="AI1386" i="34"/>
  <c r="M108" i="38" s="1"/>
  <c r="EB100" i="1" s="1"/>
  <c r="AI1385" i="34"/>
  <c r="M107" i="38" s="1"/>
  <c r="EA100" i="1" s="1"/>
  <c r="AI1384" i="34"/>
  <c r="M106" i="38" s="1"/>
  <c r="DZ100" i="1" s="1"/>
  <c r="AI1383" i="34"/>
  <c r="M105" i="38" s="1"/>
  <c r="DY100" i="1" s="1"/>
  <c r="AI1382" i="34"/>
  <c r="M104" i="38" s="1"/>
  <c r="DX100" i="1" s="1"/>
  <c r="AI1381" i="34"/>
  <c r="M103" i="38" s="1"/>
  <c r="DW100" i="1" s="1"/>
  <c r="AI1380" i="34"/>
  <c r="M102" i="38" s="1"/>
  <c r="DV100" i="1" s="1"/>
  <c r="AI1379" i="34"/>
  <c r="M101" i="38" s="1"/>
  <c r="DU100" i="1" s="1"/>
  <c r="AI1378" i="34"/>
  <c r="M100" i="38" s="1"/>
  <c r="DT100" i="1" s="1"/>
  <c r="AI1377" i="34"/>
  <c r="M99" i="38" s="1"/>
  <c r="DS100" i="1" s="1"/>
  <c r="AI1376" i="34"/>
  <c r="M98" i="38" s="1"/>
  <c r="DR100" i="1" s="1"/>
  <c r="AI1375" i="34"/>
  <c r="M97" i="38" s="1"/>
  <c r="DQ100" i="1" s="1"/>
  <c r="AI1374" i="34"/>
  <c r="M96" i="38" s="1"/>
  <c r="DP100" i="1" s="1"/>
  <c r="AI1373" i="34"/>
  <c r="M95" i="38" s="1"/>
  <c r="DO100" i="1" s="1"/>
  <c r="AI1372" i="34"/>
  <c r="M94" i="38" s="1"/>
  <c r="DN100" i="1" s="1"/>
  <c r="AI1371" i="34"/>
  <c r="M93" i="38" s="1"/>
  <c r="DM100" i="1" s="1"/>
  <c r="AI1370" i="34"/>
  <c r="M92" i="38" s="1"/>
  <c r="DL100" i="1" s="1"/>
  <c r="AI1369" i="34"/>
  <c r="M91" i="38" s="1"/>
  <c r="DK100" i="1" s="1"/>
  <c r="AI1368" i="34"/>
  <c r="M90" i="38" s="1"/>
  <c r="DJ100" i="1" s="1"/>
  <c r="AI1367" i="34"/>
  <c r="M89" i="38" s="1"/>
  <c r="DI100" i="1" s="1"/>
  <c r="AI1366" i="34"/>
  <c r="M88" i="38" s="1"/>
  <c r="DH100" i="1" s="1"/>
  <c r="AI1365" i="34"/>
  <c r="M87" i="38" s="1"/>
  <c r="DG100" i="1" s="1"/>
  <c r="AI1364" i="34"/>
  <c r="M86" i="38" s="1"/>
  <c r="DF100" i="1" s="1"/>
  <c r="AI1363" i="34"/>
  <c r="M85" i="38" s="1"/>
  <c r="DE100" i="1" s="1"/>
  <c r="AI1362" i="34"/>
  <c r="M84" i="38" s="1"/>
  <c r="DD100" i="1" s="1"/>
  <c r="AI1361" i="34"/>
  <c r="M83" i="38" s="1"/>
  <c r="DC100" i="1" s="1"/>
  <c r="AI1360" i="34"/>
  <c r="M82" i="38" s="1"/>
  <c r="DB100" i="1" s="1"/>
  <c r="AI1359" i="34"/>
  <c r="M81" i="38" s="1"/>
  <c r="DA100" i="1" s="1"/>
  <c r="AI1358" i="34"/>
  <c r="M80" i="38" s="1"/>
  <c r="CZ100" i="1" s="1"/>
  <c r="AI1357" i="34"/>
  <c r="M79" i="38" s="1"/>
  <c r="CY100" i="1" s="1"/>
  <c r="AI1356" i="34"/>
  <c r="M78" i="38" s="1"/>
  <c r="CX100" i="1" s="1"/>
  <c r="AI1355" i="34"/>
  <c r="M77" i="38" s="1"/>
  <c r="CW100" i="1" s="1"/>
  <c r="AI1354" i="34"/>
  <c r="M76" i="38" s="1"/>
  <c r="CV100" i="1" s="1"/>
  <c r="AI1353" i="34"/>
  <c r="M75" i="38" s="1"/>
  <c r="CU100" i="1" s="1"/>
  <c r="AI1352" i="34"/>
  <c r="M74" i="38" s="1"/>
  <c r="CT100" i="1" s="1"/>
  <c r="AI1351" i="34"/>
  <c r="M73" i="38" s="1"/>
  <c r="CS100" i="1" s="1"/>
  <c r="AI1350" i="34"/>
  <c r="M72" i="38" s="1"/>
  <c r="CR100" i="1" s="1"/>
  <c r="AI1349" i="34"/>
  <c r="M71" i="38" s="1"/>
  <c r="CQ100" i="1" s="1"/>
  <c r="AI1348" i="34"/>
  <c r="M70" i="38" s="1"/>
  <c r="CP100" i="1" s="1"/>
  <c r="AI1347" i="34"/>
  <c r="M69" i="38" s="1"/>
  <c r="CO100" i="1" s="1"/>
  <c r="AI1346" i="34"/>
  <c r="M68" i="38" s="1"/>
  <c r="CN100" i="1" s="1"/>
  <c r="AI1345" i="34"/>
  <c r="M67" i="38" s="1"/>
  <c r="CM100" i="1" s="1"/>
  <c r="AI1344" i="34"/>
  <c r="M66" i="38" s="1"/>
  <c r="CL100" i="1" s="1"/>
  <c r="AI1343" i="34"/>
  <c r="M65" i="38" s="1"/>
  <c r="CK100" i="1" s="1"/>
  <c r="AI1342" i="34"/>
  <c r="M64" i="38" s="1"/>
  <c r="CJ100" i="1" s="1"/>
  <c r="AI1341" i="34"/>
  <c r="M63" i="38" s="1"/>
  <c r="CI100" i="1" s="1"/>
  <c r="AI1340" i="34"/>
  <c r="M62" i="38" s="1"/>
  <c r="CH100" i="1" s="1"/>
  <c r="AI1339" i="34"/>
  <c r="M61" i="38" s="1"/>
  <c r="CG100" i="1" s="1"/>
  <c r="AI1338" i="34"/>
  <c r="M60" i="38" s="1"/>
  <c r="CF100" i="1" s="1"/>
  <c r="AI1337" i="34"/>
  <c r="M59" i="38" s="1"/>
  <c r="CE100" i="1" s="1"/>
  <c r="AI1336" i="34"/>
  <c r="M58" i="38" s="1"/>
  <c r="CD100" i="1" s="1"/>
  <c r="AI1335" i="34"/>
  <c r="M57" i="38" s="1"/>
  <c r="CC100" i="1" s="1"/>
  <c r="AI1334" i="34"/>
  <c r="M56" i="38" s="1"/>
  <c r="CB100" i="1" s="1"/>
  <c r="AI1333" i="34"/>
  <c r="M55" i="38" s="1"/>
  <c r="CA100" i="1" s="1"/>
  <c r="AI1332" i="34"/>
  <c r="M54" i="38" s="1"/>
  <c r="BZ100" i="1" s="1"/>
  <c r="AI1331" i="34"/>
  <c r="M53" i="38" s="1"/>
  <c r="BY100" i="1" s="1"/>
  <c r="AI1330" i="34"/>
  <c r="M52" i="38" s="1"/>
  <c r="BX100" i="1" s="1"/>
  <c r="AI1329" i="34"/>
  <c r="M50" i="38" s="1"/>
  <c r="BV100" i="1" s="1"/>
  <c r="AI1328" i="34"/>
  <c r="M49" i="38" s="1"/>
  <c r="BU100" i="1" s="1"/>
  <c r="AI1327" i="34"/>
  <c r="M48" i="38" s="1"/>
  <c r="BT100" i="1" s="1"/>
  <c r="AI1326" i="34"/>
  <c r="M47" i="38" s="1"/>
  <c r="BS100" i="1" s="1"/>
  <c r="AI1325" i="34"/>
  <c r="M46" i="38" s="1"/>
  <c r="BR100" i="1" s="1"/>
  <c r="AI1324" i="34"/>
  <c r="M45" i="38" s="1"/>
  <c r="BQ100" i="1" s="1"/>
  <c r="AI1323" i="34"/>
  <c r="M44" i="38" s="1"/>
  <c r="BP100" i="1" s="1"/>
  <c r="AI1322" i="34"/>
  <c r="M43" i="38" s="1"/>
  <c r="BO100" i="1" s="1"/>
  <c r="AI1321" i="34"/>
  <c r="M42" i="38" s="1"/>
  <c r="BN100" i="1" s="1"/>
  <c r="AI1320" i="34"/>
  <c r="M41" i="38" s="1"/>
  <c r="BM100" i="1" s="1"/>
  <c r="AI1319" i="34"/>
  <c r="M40" i="38" s="1"/>
  <c r="BL100" i="1" s="1"/>
  <c r="AI1318" i="34"/>
  <c r="M39" i="38" s="1"/>
  <c r="BK100" i="1" s="1"/>
  <c r="AI1317" i="34"/>
  <c r="M38" i="38" s="1"/>
  <c r="BJ100" i="1" s="1"/>
  <c r="AI1316" i="34"/>
  <c r="M37" i="38" s="1"/>
  <c r="BI100" i="1" s="1"/>
  <c r="AI1315" i="34"/>
  <c r="M36" i="38" s="1"/>
  <c r="BH100" i="1" s="1"/>
  <c r="AI1314" i="34"/>
  <c r="M35" i="38" s="1"/>
  <c r="BG100" i="1" s="1"/>
  <c r="AI1313" i="34"/>
  <c r="M34" i="38" s="1"/>
  <c r="BF100" i="1" s="1"/>
  <c r="AI1312" i="34"/>
  <c r="M33" i="38" s="1"/>
  <c r="BE100" i="1" s="1"/>
  <c r="AI1311" i="34"/>
  <c r="M32" i="38" s="1"/>
  <c r="BD100" i="1" s="1"/>
  <c r="AI1310" i="34"/>
  <c r="M31" i="38" s="1"/>
  <c r="BC100" i="1" s="1"/>
  <c r="AI1309" i="34"/>
  <c r="M30" i="38" s="1"/>
  <c r="BB100" i="1" s="1"/>
  <c r="AI1308" i="34"/>
  <c r="M29" i="38" s="1"/>
  <c r="BA100" i="1" s="1"/>
  <c r="AI1307" i="34"/>
  <c r="M28" i="38" s="1"/>
  <c r="AZ100" i="1" s="1"/>
  <c r="AI1306" i="34"/>
  <c r="M27" i="38" s="1"/>
  <c r="AY100" i="1" s="1"/>
  <c r="AI1305" i="34"/>
  <c r="M26" i="38" s="1"/>
  <c r="AX100" i="1" s="1"/>
  <c r="AI1304" i="34"/>
  <c r="M25" i="38" s="1"/>
  <c r="AW100" i="1" s="1"/>
  <c r="AI1303" i="34"/>
  <c r="M24" i="38" s="1"/>
  <c r="AV100" i="1" s="1"/>
  <c r="AI1302" i="34"/>
  <c r="M23" i="38" s="1"/>
  <c r="AU100" i="1" s="1"/>
  <c r="AI1301" i="34"/>
  <c r="M22" i="38" s="1"/>
  <c r="AT100" i="1" s="1"/>
  <c r="AI1300" i="34"/>
  <c r="M21" i="38" s="1"/>
  <c r="AS100" i="1" s="1"/>
  <c r="AI1299" i="34"/>
  <c r="M20" i="38" s="1"/>
  <c r="AR100" i="1" s="1"/>
  <c r="AI1298" i="34"/>
  <c r="M19" i="38" s="1"/>
  <c r="AQ100" i="1" s="1"/>
  <c r="AI1297" i="34"/>
  <c r="M18" i="38" s="1"/>
  <c r="AP100" i="1" s="1"/>
  <c r="AI1296" i="34"/>
  <c r="M17" i="38" s="1"/>
  <c r="AO100" i="1" s="1"/>
  <c r="AI1295" i="34"/>
  <c r="M16" i="38" s="1"/>
  <c r="AN100" i="1" s="1"/>
  <c r="AI1294" i="34"/>
  <c r="M15" i="38" s="1"/>
  <c r="AM100" i="1" s="1"/>
  <c r="AI1293" i="34"/>
  <c r="M14" i="38" s="1"/>
  <c r="AL100" i="1" s="1"/>
  <c r="AI1292" i="34"/>
  <c r="M13" i="38" s="1"/>
  <c r="AK100" i="1" s="1"/>
  <c r="AI1291" i="34"/>
  <c r="M12" i="38" s="1"/>
  <c r="AJ100" i="1" s="1"/>
  <c r="AI1290" i="34"/>
  <c r="M11" i="38" s="1"/>
  <c r="AI100" i="1" s="1"/>
  <c r="AI1289" i="34"/>
  <c r="M10" i="38" s="1"/>
  <c r="AH100" i="1" s="1"/>
  <c r="AI1288" i="34"/>
  <c r="M9" i="38" s="1"/>
  <c r="AG100" i="1" s="1"/>
  <c r="AI1287" i="34"/>
  <c r="M8" i="38" s="1"/>
  <c r="AF100" i="1" s="1"/>
  <c r="AI1286" i="34"/>
  <c r="M7" i="38" s="1"/>
  <c r="AE100" i="1" s="1"/>
  <c r="AI1285" i="34"/>
  <c r="M6" i="38" s="1"/>
  <c r="AD100" i="1" s="1"/>
  <c r="AI1284" i="34"/>
  <c r="M5" i="38" s="1"/>
  <c r="AC100" i="1" s="1"/>
  <c r="AI1283" i="34"/>
  <c r="M4" i="38" s="1"/>
  <c r="AH1270" i="34"/>
  <c r="K359" i="37" s="1"/>
  <c r="AG1270" i="34"/>
  <c r="K358" i="37" s="1"/>
  <c r="AF1270" i="34"/>
  <c r="K357" i="37" s="1"/>
  <c r="AE1270" i="34"/>
  <c r="K356" i="37" s="1"/>
  <c r="AD1270" i="34"/>
  <c r="K355" i="37" s="1"/>
  <c r="AC1270" i="34"/>
  <c r="K354" i="37" s="1"/>
  <c r="AB1270" i="34"/>
  <c r="K353" i="37" s="1"/>
  <c r="AA1270" i="34"/>
  <c r="K352" i="37" s="1"/>
  <c r="Z1270" i="34"/>
  <c r="K351" i="37" s="1"/>
  <c r="Y1270" i="34"/>
  <c r="K350" i="37" s="1"/>
  <c r="X1270" i="34"/>
  <c r="K349" i="37" s="1"/>
  <c r="W1270" i="34"/>
  <c r="K348" i="37" s="1"/>
  <c r="V1270" i="34"/>
  <c r="K347" i="37" s="1"/>
  <c r="U1270" i="34"/>
  <c r="K346" i="37" s="1"/>
  <c r="T1270" i="34"/>
  <c r="K345" i="37" s="1"/>
  <c r="S1270" i="34"/>
  <c r="K344" i="37" s="1"/>
  <c r="R1270" i="34"/>
  <c r="K343" i="37" s="1"/>
  <c r="Q1270" i="34"/>
  <c r="K342" i="37" s="1"/>
  <c r="P1270" i="34"/>
  <c r="K341" i="37" s="1"/>
  <c r="O1270" i="34"/>
  <c r="K340" i="37" s="1"/>
  <c r="N1270" i="34"/>
  <c r="K339" i="37" s="1"/>
  <c r="M1270" i="34"/>
  <c r="K338" i="37" s="1"/>
  <c r="L1270" i="34"/>
  <c r="K337" i="37" s="1"/>
  <c r="K1270" i="34"/>
  <c r="K336" i="37" s="1"/>
  <c r="J1270" i="34"/>
  <c r="K335" i="37" s="1"/>
  <c r="I1270" i="34"/>
  <c r="K334" i="37" s="1"/>
  <c r="H1270" i="34"/>
  <c r="K333" i="37" s="1"/>
  <c r="G1270" i="34"/>
  <c r="K332" i="37" s="1"/>
  <c r="F1270" i="34"/>
  <c r="K331" i="37" s="1"/>
  <c r="E1270" i="34"/>
  <c r="K330" i="37" s="1"/>
  <c r="D1270" i="34"/>
  <c r="K329" i="37" s="1"/>
  <c r="AI1269" i="34"/>
  <c r="L118" i="38" s="1"/>
  <c r="AI1268" i="34"/>
  <c r="L117" i="38" s="1"/>
  <c r="AI1267" i="34"/>
  <c r="L116" i="38" s="1"/>
  <c r="AI1266" i="34"/>
  <c r="L115" i="38" s="1"/>
  <c r="EI99" i="1" s="1"/>
  <c r="AI1265" i="34"/>
  <c r="L114" i="38" s="1"/>
  <c r="EH99" i="1" s="1"/>
  <c r="AI1264" i="34"/>
  <c r="L113" i="38" s="1"/>
  <c r="EG99" i="1" s="1"/>
  <c r="AI1263" i="34"/>
  <c r="L112" i="38" s="1"/>
  <c r="EF99" i="1" s="1"/>
  <c r="AI1262" i="34"/>
  <c r="L111" i="38" s="1"/>
  <c r="EE99" i="1" s="1"/>
  <c r="AI1261" i="34"/>
  <c r="L110" i="38" s="1"/>
  <c r="ED99" i="1" s="1"/>
  <c r="AI1260" i="34"/>
  <c r="L109" i="38" s="1"/>
  <c r="EC99" i="1" s="1"/>
  <c r="AI1259" i="34"/>
  <c r="L108" i="38" s="1"/>
  <c r="EB99" i="1" s="1"/>
  <c r="AI1258" i="34"/>
  <c r="L107" i="38" s="1"/>
  <c r="EA99" i="1" s="1"/>
  <c r="AI1257" i="34"/>
  <c r="L106" i="38" s="1"/>
  <c r="DZ99" i="1" s="1"/>
  <c r="AI1256" i="34"/>
  <c r="L105" i="38" s="1"/>
  <c r="DY99" i="1" s="1"/>
  <c r="AI1255" i="34"/>
  <c r="L104" i="38" s="1"/>
  <c r="DX99" i="1" s="1"/>
  <c r="AI1254" i="34"/>
  <c r="L103" i="38" s="1"/>
  <c r="DW99" i="1" s="1"/>
  <c r="AI1253" i="34"/>
  <c r="L102" i="38" s="1"/>
  <c r="DV99" i="1" s="1"/>
  <c r="AI1252" i="34"/>
  <c r="L101" i="38" s="1"/>
  <c r="DU99" i="1" s="1"/>
  <c r="AI1251" i="34"/>
  <c r="L100" i="38" s="1"/>
  <c r="DT99" i="1" s="1"/>
  <c r="AI1250" i="34"/>
  <c r="L99" i="38" s="1"/>
  <c r="DS99" i="1" s="1"/>
  <c r="AI1249" i="34"/>
  <c r="L98" i="38" s="1"/>
  <c r="DR99" i="1" s="1"/>
  <c r="AI1248" i="34"/>
  <c r="L97" i="38" s="1"/>
  <c r="DQ99" i="1" s="1"/>
  <c r="AI1247" i="34"/>
  <c r="L96" i="38" s="1"/>
  <c r="DP99" i="1" s="1"/>
  <c r="AI1246" i="34"/>
  <c r="L95" i="38" s="1"/>
  <c r="DO99" i="1" s="1"/>
  <c r="AI1245" i="34"/>
  <c r="L94" i="38" s="1"/>
  <c r="DN99" i="1" s="1"/>
  <c r="AI1244" i="34"/>
  <c r="L93" i="38" s="1"/>
  <c r="DM99" i="1" s="1"/>
  <c r="AI1243" i="34"/>
  <c r="L92" i="38" s="1"/>
  <c r="DL99" i="1" s="1"/>
  <c r="AI1242" i="34"/>
  <c r="L91" i="38" s="1"/>
  <c r="DK99" i="1" s="1"/>
  <c r="AI1241" i="34"/>
  <c r="L90" i="38" s="1"/>
  <c r="DJ99" i="1" s="1"/>
  <c r="AI1240" i="34"/>
  <c r="L89" i="38" s="1"/>
  <c r="DI99" i="1" s="1"/>
  <c r="AI1239" i="34"/>
  <c r="L88" i="38" s="1"/>
  <c r="DH99" i="1" s="1"/>
  <c r="AI1238" i="34"/>
  <c r="L87" i="38" s="1"/>
  <c r="DG99" i="1" s="1"/>
  <c r="AI1237" i="34"/>
  <c r="L86" i="38" s="1"/>
  <c r="DF99" i="1" s="1"/>
  <c r="AI1236" i="34"/>
  <c r="L85" i="38" s="1"/>
  <c r="DE99" i="1" s="1"/>
  <c r="AI1235" i="34"/>
  <c r="L84" i="38" s="1"/>
  <c r="DD99" i="1" s="1"/>
  <c r="AI1234" i="34"/>
  <c r="L83" i="38" s="1"/>
  <c r="DC99" i="1" s="1"/>
  <c r="AI1233" i="34"/>
  <c r="L82" i="38" s="1"/>
  <c r="DB99" i="1" s="1"/>
  <c r="AI1232" i="34"/>
  <c r="L81" i="38" s="1"/>
  <c r="DA99" i="1" s="1"/>
  <c r="AI1231" i="34"/>
  <c r="L80" i="38" s="1"/>
  <c r="CZ99" i="1" s="1"/>
  <c r="AI1230" i="34"/>
  <c r="L79" i="38" s="1"/>
  <c r="CY99" i="1" s="1"/>
  <c r="AI1229" i="34"/>
  <c r="L78" i="38" s="1"/>
  <c r="CX99" i="1" s="1"/>
  <c r="AI1228" i="34"/>
  <c r="L77" i="38" s="1"/>
  <c r="CW99" i="1" s="1"/>
  <c r="AI1227" i="34"/>
  <c r="L76" i="38" s="1"/>
  <c r="CV99" i="1" s="1"/>
  <c r="AI1226" i="34"/>
  <c r="L75" i="38" s="1"/>
  <c r="CU99" i="1" s="1"/>
  <c r="AI1225" i="34"/>
  <c r="L74" i="38" s="1"/>
  <c r="CT99" i="1" s="1"/>
  <c r="AI1224" i="34"/>
  <c r="L73" i="38" s="1"/>
  <c r="CS99" i="1" s="1"/>
  <c r="AI1223" i="34"/>
  <c r="L72" i="38" s="1"/>
  <c r="CR99" i="1" s="1"/>
  <c r="AI1222" i="34"/>
  <c r="L71" i="38" s="1"/>
  <c r="CQ99" i="1" s="1"/>
  <c r="AI1221" i="34"/>
  <c r="L70" i="38" s="1"/>
  <c r="CP99" i="1" s="1"/>
  <c r="AI1220" i="34"/>
  <c r="L69" i="38" s="1"/>
  <c r="CO99" i="1" s="1"/>
  <c r="AI1219" i="34"/>
  <c r="L68" i="38" s="1"/>
  <c r="CN99" i="1" s="1"/>
  <c r="AI1218" i="34"/>
  <c r="L67" i="38" s="1"/>
  <c r="CM99" i="1" s="1"/>
  <c r="AI1217" i="34"/>
  <c r="L66" i="38" s="1"/>
  <c r="CL99" i="1" s="1"/>
  <c r="AI1216" i="34"/>
  <c r="L65" i="38" s="1"/>
  <c r="CK99" i="1" s="1"/>
  <c r="AI1215" i="34"/>
  <c r="L64" i="38" s="1"/>
  <c r="CJ99" i="1" s="1"/>
  <c r="AI1214" i="34"/>
  <c r="L63" i="38" s="1"/>
  <c r="CI99" i="1" s="1"/>
  <c r="AI1213" i="34"/>
  <c r="L62" i="38" s="1"/>
  <c r="CH99" i="1" s="1"/>
  <c r="AI1212" i="34"/>
  <c r="L61" i="38" s="1"/>
  <c r="CG99" i="1" s="1"/>
  <c r="AI1211" i="34"/>
  <c r="L60" i="38" s="1"/>
  <c r="CF99" i="1" s="1"/>
  <c r="AI1210" i="34"/>
  <c r="L59" i="38" s="1"/>
  <c r="CE99" i="1" s="1"/>
  <c r="AI1209" i="34"/>
  <c r="L58" i="38" s="1"/>
  <c r="CD99" i="1" s="1"/>
  <c r="AI1208" i="34"/>
  <c r="L57" i="38" s="1"/>
  <c r="CC99" i="1" s="1"/>
  <c r="AI1207" i="34"/>
  <c r="L56" i="38" s="1"/>
  <c r="CB99" i="1" s="1"/>
  <c r="AI1206" i="34"/>
  <c r="L55" i="38" s="1"/>
  <c r="CA99" i="1" s="1"/>
  <c r="AI1205" i="34"/>
  <c r="L54" i="38" s="1"/>
  <c r="BZ99" i="1" s="1"/>
  <c r="AI1204" i="34"/>
  <c r="L53" i="38" s="1"/>
  <c r="BY99" i="1" s="1"/>
  <c r="AI1203" i="34"/>
  <c r="L52" i="38" s="1"/>
  <c r="BX99" i="1" s="1"/>
  <c r="AI1202" i="34"/>
  <c r="L50" i="38" s="1"/>
  <c r="BV99" i="1" s="1"/>
  <c r="AI1201" i="34"/>
  <c r="L49" i="38" s="1"/>
  <c r="BU99" i="1" s="1"/>
  <c r="AI1200" i="34"/>
  <c r="L48" i="38" s="1"/>
  <c r="BT99" i="1" s="1"/>
  <c r="AI1199" i="34"/>
  <c r="L47" i="38" s="1"/>
  <c r="BS99" i="1" s="1"/>
  <c r="AI1198" i="34"/>
  <c r="L46" i="38" s="1"/>
  <c r="BR99" i="1" s="1"/>
  <c r="AI1197" i="34"/>
  <c r="L45" i="38" s="1"/>
  <c r="BQ99" i="1" s="1"/>
  <c r="AI1196" i="34"/>
  <c r="L44" i="38" s="1"/>
  <c r="BP99" i="1" s="1"/>
  <c r="AI1195" i="34"/>
  <c r="L43" i="38" s="1"/>
  <c r="BO99" i="1" s="1"/>
  <c r="AI1194" i="34"/>
  <c r="L42" i="38" s="1"/>
  <c r="BN99" i="1" s="1"/>
  <c r="AI1193" i="34"/>
  <c r="L41" i="38" s="1"/>
  <c r="BM99" i="1" s="1"/>
  <c r="AI1192" i="34"/>
  <c r="L40" i="38" s="1"/>
  <c r="BL99" i="1" s="1"/>
  <c r="AI1191" i="34"/>
  <c r="L39" i="38" s="1"/>
  <c r="BK99" i="1" s="1"/>
  <c r="AI1190" i="34"/>
  <c r="L38" i="38" s="1"/>
  <c r="BJ99" i="1" s="1"/>
  <c r="AI1189" i="34"/>
  <c r="L37" i="38" s="1"/>
  <c r="BI99" i="1" s="1"/>
  <c r="AI1188" i="34"/>
  <c r="L36" i="38" s="1"/>
  <c r="BH99" i="1" s="1"/>
  <c r="AI1187" i="34"/>
  <c r="L35" i="38" s="1"/>
  <c r="BG99" i="1" s="1"/>
  <c r="AI1186" i="34"/>
  <c r="L34" i="38" s="1"/>
  <c r="BF99" i="1" s="1"/>
  <c r="AI1185" i="34"/>
  <c r="L33" i="38" s="1"/>
  <c r="BE99" i="1" s="1"/>
  <c r="AI1184" i="34"/>
  <c r="L32" i="38" s="1"/>
  <c r="BD99" i="1" s="1"/>
  <c r="AI1183" i="34"/>
  <c r="L31" i="38" s="1"/>
  <c r="BC99" i="1" s="1"/>
  <c r="AI1182" i="34"/>
  <c r="L30" i="38" s="1"/>
  <c r="BB99" i="1" s="1"/>
  <c r="AI1181" i="34"/>
  <c r="L29" i="38" s="1"/>
  <c r="BA99" i="1" s="1"/>
  <c r="AI1180" i="34"/>
  <c r="L28" i="38" s="1"/>
  <c r="AZ99" i="1" s="1"/>
  <c r="AI1179" i="34"/>
  <c r="L27" i="38" s="1"/>
  <c r="AY99" i="1" s="1"/>
  <c r="AI1178" i="34"/>
  <c r="L26" i="38" s="1"/>
  <c r="AX99" i="1" s="1"/>
  <c r="AI1177" i="34"/>
  <c r="L25" i="38" s="1"/>
  <c r="AW99" i="1" s="1"/>
  <c r="AI1176" i="34"/>
  <c r="L24" i="38" s="1"/>
  <c r="AV99" i="1" s="1"/>
  <c r="AI1175" i="34"/>
  <c r="L23" i="38" s="1"/>
  <c r="AU99" i="1" s="1"/>
  <c r="AI1174" i="34"/>
  <c r="L22" i="38" s="1"/>
  <c r="AT99" i="1" s="1"/>
  <c r="AI1173" i="34"/>
  <c r="L21" i="38" s="1"/>
  <c r="AS99" i="1" s="1"/>
  <c r="AI1172" i="34"/>
  <c r="L20" i="38" s="1"/>
  <c r="AR99" i="1" s="1"/>
  <c r="AI1171" i="34"/>
  <c r="L19" i="38" s="1"/>
  <c r="AQ99" i="1" s="1"/>
  <c r="AI1170" i="34"/>
  <c r="L18" i="38" s="1"/>
  <c r="AP99" i="1" s="1"/>
  <c r="AI1169" i="34"/>
  <c r="L17" i="38" s="1"/>
  <c r="AO99" i="1" s="1"/>
  <c r="AI1168" i="34"/>
  <c r="L16" i="38" s="1"/>
  <c r="AN99" i="1" s="1"/>
  <c r="AI1167" i="34"/>
  <c r="L15" i="38" s="1"/>
  <c r="AM99" i="1" s="1"/>
  <c r="AI1166" i="34"/>
  <c r="L14" i="38" s="1"/>
  <c r="AL99" i="1" s="1"/>
  <c r="AI1165" i="34"/>
  <c r="L13" i="38" s="1"/>
  <c r="AK99" i="1" s="1"/>
  <c r="AI1164" i="34"/>
  <c r="L12" i="38" s="1"/>
  <c r="AJ99" i="1" s="1"/>
  <c r="AI1163" i="34"/>
  <c r="L11" i="38" s="1"/>
  <c r="AI99" i="1" s="1"/>
  <c r="AI1162" i="34"/>
  <c r="L10" i="38" s="1"/>
  <c r="AH99" i="1" s="1"/>
  <c r="AI1161" i="34"/>
  <c r="L9" i="38" s="1"/>
  <c r="AG99" i="1" s="1"/>
  <c r="AI1160" i="34"/>
  <c r="L8" i="38" s="1"/>
  <c r="AF99" i="1" s="1"/>
  <c r="AI1159" i="34"/>
  <c r="L7" i="38" s="1"/>
  <c r="AE99" i="1" s="1"/>
  <c r="AI1158" i="34"/>
  <c r="L6" i="38" s="1"/>
  <c r="AD99" i="1" s="1"/>
  <c r="AI1157" i="34"/>
  <c r="L5" i="38" s="1"/>
  <c r="AC99" i="1" s="1"/>
  <c r="AI1156" i="34"/>
  <c r="L4" i="38" s="1"/>
  <c r="S1144" i="34"/>
  <c r="L1144" i="34"/>
  <c r="D1144" i="34"/>
  <c r="AH1143" i="34"/>
  <c r="K323" i="37" s="1"/>
  <c r="AG1143" i="34"/>
  <c r="K322" i="37" s="1"/>
  <c r="AF1143" i="34"/>
  <c r="K321" i="37" s="1"/>
  <c r="AE1143" i="34"/>
  <c r="K320" i="37" s="1"/>
  <c r="AD1143" i="34"/>
  <c r="K319" i="37" s="1"/>
  <c r="AC1143" i="34"/>
  <c r="K318" i="37" s="1"/>
  <c r="AB1143" i="34"/>
  <c r="K317" i="37" s="1"/>
  <c r="AA1143" i="34"/>
  <c r="K316" i="37" s="1"/>
  <c r="Z1143" i="34"/>
  <c r="K315" i="37" s="1"/>
  <c r="Y1143" i="34"/>
  <c r="K314" i="37" s="1"/>
  <c r="X1143" i="34"/>
  <c r="K313" i="37" s="1"/>
  <c r="W1143" i="34"/>
  <c r="K312" i="37" s="1"/>
  <c r="V1143" i="34"/>
  <c r="K311" i="37" s="1"/>
  <c r="U1143" i="34"/>
  <c r="K310" i="37" s="1"/>
  <c r="T1143" i="34"/>
  <c r="K309" i="37" s="1"/>
  <c r="S1143" i="34"/>
  <c r="K308" i="37" s="1"/>
  <c r="R1143" i="34"/>
  <c r="K307" i="37" s="1"/>
  <c r="Q1143" i="34"/>
  <c r="K306" i="37" s="1"/>
  <c r="P1143" i="34"/>
  <c r="K305" i="37" s="1"/>
  <c r="O1143" i="34"/>
  <c r="K304" i="37" s="1"/>
  <c r="N1143" i="34"/>
  <c r="K303" i="37" s="1"/>
  <c r="M1143" i="34"/>
  <c r="K302" i="37" s="1"/>
  <c r="L1143" i="34"/>
  <c r="K301" i="37" s="1"/>
  <c r="K1143" i="34"/>
  <c r="K300" i="37" s="1"/>
  <c r="J1143" i="34"/>
  <c r="K299" i="37" s="1"/>
  <c r="I1143" i="34"/>
  <c r="K298" i="37" s="1"/>
  <c r="H1143" i="34"/>
  <c r="K297" i="37" s="1"/>
  <c r="G1143" i="34"/>
  <c r="K296" i="37" s="1"/>
  <c r="F1143" i="34"/>
  <c r="K295" i="37" s="1"/>
  <c r="E1143" i="34"/>
  <c r="K294" i="37" s="1"/>
  <c r="D1143" i="34"/>
  <c r="K293" i="37" s="1"/>
  <c r="AI1142" i="34"/>
  <c r="K118" i="38" s="1"/>
  <c r="AI1141" i="34"/>
  <c r="K117" i="38" s="1"/>
  <c r="EK98" i="1" s="1"/>
  <c r="AI1140" i="34"/>
  <c r="K116" i="38" s="1"/>
  <c r="EJ98" i="1" s="1"/>
  <c r="AI1139" i="34"/>
  <c r="K115" i="38" s="1"/>
  <c r="EI98" i="1" s="1"/>
  <c r="AI1138" i="34"/>
  <c r="K114" i="38" s="1"/>
  <c r="EH98" i="1" s="1"/>
  <c r="AI1137" i="34"/>
  <c r="K113" i="38" s="1"/>
  <c r="EG98" i="1" s="1"/>
  <c r="AI1136" i="34"/>
  <c r="K112" i="38" s="1"/>
  <c r="EF98" i="1" s="1"/>
  <c r="AI1135" i="34"/>
  <c r="K111" i="38" s="1"/>
  <c r="EE98" i="1" s="1"/>
  <c r="AI1134" i="34"/>
  <c r="K110" i="38" s="1"/>
  <c r="ED98" i="1" s="1"/>
  <c r="AI1133" i="34"/>
  <c r="K109" i="38" s="1"/>
  <c r="EC98" i="1" s="1"/>
  <c r="AI1132" i="34"/>
  <c r="K108" i="38" s="1"/>
  <c r="EB98" i="1" s="1"/>
  <c r="AI1131" i="34"/>
  <c r="K107" i="38" s="1"/>
  <c r="EA98" i="1" s="1"/>
  <c r="AI1130" i="34"/>
  <c r="K106" i="38" s="1"/>
  <c r="DZ98" i="1" s="1"/>
  <c r="AI1129" i="34"/>
  <c r="K105" i="38" s="1"/>
  <c r="DY98" i="1" s="1"/>
  <c r="AI1128" i="34"/>
  <c r="K104" i="38" s="1"/>
  <c r="DX98" i="1" s="1"/>
  <c r="AI1127" i="34"/>
  <c r="K103" i="38" s="1"/>
  <c r="DW98" i="1" s="1"/>
  <c r="AI1126" i="34"/>
  <c r="K102" i="38" s="1"/>
  <c r="DV98" i="1" s="1"/>
  <c r="AI1125" i="34"/>
  <c r="K101" i="38" s="1"/>
  <c r="DU98" i="1" s="1"/>
  <c r="AI1124" i="34"/>
  <c r="K100" i="38" s="1"/>
  <c r="DT98" i="1" s="1"/>
  <c r="AI1123" i="34"/>
  <c r="K99" i="38" s="1"/>
  <c r="DS98" i="1" s="1"/>
  <c r="AI1122" i="34"/>
  <c r="K98" i="38" s="1"/>
  <c r="DR98" i="1" s="1"/>
  <c r="AI1121" i="34"/>
  <c r="K97" i="38" s="1"/>
  <c r="DQ98" i="1" s="1"/>
  <c r="AI1120" i="34"/>
  <c r="K96" i="38" s="1"/>
  <c r="DP98" i="1" s="1"/>
  <c r="AI1119" i="34"/>
  <c r="K95" i="38" s="1"/>
  <c r="DO98" i="1" s="1"/>
  <c r="AI1118" i="34"/>
  <c r="K94" i="38" s="1"/>
  <c r="DN98" i="1" s="1"/>
  <c r="AI1117" i="34"/>
  <c r="K93" i="38" s="1"/>
  <c r="DM98" i="1" s="1"/>
  <c r="AI1116" i="34"/>
  <c r="K92" i="38" s="1"/>
  <c r="DL98" i="1" s="1"/>
  <c r="AI1115" i="34"/>
  <c r="K91" i="38" s="1"/>
  <c r="DK98" i="1" s="1"/>
  <c r="AI1114" i="34"/>
  <c r="K90" i="38" s="1"/>
  <c r="DJ98" i="1" s="1"/>
  <c r="AI1113" i="34"/>
  <c r="K89" i="38" s="1"/>
  <c r="DI98" i="1" s="1"/>
  <c r="AI1112" i="34"/>
  <c r="K88" i="38" s="1"/>
  <c r="DH98" i="1" s="1"/>
  <c r="AI1111" i="34"/>
  <c r="K87" i="38" s="1"/>
  <c r="DG98" i="1" s="1"/>
  <c r="AI1110" i="34"/>
  <c r="K86" i="38" s="1"/>
  <c r="DF98" i="1" s="1"/>
  <c r="AI1109" i="34"/>
  <c r="K85" i="38" s="1"/>
  <c r="DE98" i="1" s="1"/>
  <c r="AI1108" i="34"/>
  <c r="K84" i="38" s="1"/>
  <c r="DD98" i="1" s="1"/>
  <c r="AI1107" i="34"/>
  <c r="K83" i="38" s="1"/>
  <c r="DC98" i="1" s="1"/>
  <c r="AI1106" i="34"/>
  <c r="K82" i="38" s="1"/>
  <c r="DB98" i="1" s="1"/>
  <c r="AI1105" i="34"/>
  <c r="K81" i="38" s="1"/>
  <c r="DA98" i="1" s="1"/>
  <c r="AI1104" i="34"/>
  <c r="K80" i="38" s="1"/>
  <c r="CZ98" i="1" s="1"/>
  <c r="AI1103" i="34"/>
  <c r="K79" i="38" s="1"/>
  <c r="CY98" i="1" s="1"/>
  <c r="AI1102" i="34"/>
  <c r="K78" i="38" s="1"/>
  <c r="CX98" i="1" s="1"/>
  <c r="AI1101" i="34"/>
  <c r="K77" i="38" s="1"/>
  <c r="CW98" i="1" s="1"/>
  <c r="AI1100" i="34"/>
  <c r="K76" i="38" s="1"/>
  <c r="CV98" i="1" s="1"/>
  <c r="AI1099" i="34"/>
  <c r="K75" i="38" s="1"/>
  <c r="CU98" i="1" s="1"/>
  <c r="AI1098" i="34"/>
  <c r="K74" i="38" s="1"/>
  <c r="CT98" i="1" s="1"/>
  <c r="AI1097" i="34"/>
  <c r="K73" i="38" s="1"/>
  <c r="CS98" i="1" s="1"/>
  <c r="AI1096" i="34"/>
  <c r="K72" i="38" s="1"/>
  <c r="CR98" i="1" s="1"/>
  <c r="AI1095" i="34"/>
  <c r="K71" i="38" s="1"/>
  <c r="CQ98" i="1" s="1"/>
  <c r="AI1094" i="34"/>
  <c r="K70" i="38" s="1"/>
  <c r="CP98" i="1" s="1"/>
  <c r="AI1093" i="34"/>
  <c r="K69" i="38" s="1"/>
  <c r="CO98" i="1" s="1"/>
  <c r="AI1092" i="34"/>
  <c r="K68" i="38" s="1"/>
  <c r="CN98" i="1" s="1"/>
  <c r="AI1091" i="34"/>
  <c r="K67" i="38" s="1"/>
  <c r="CM98" i="1" s="1"/>
  <c r="AI1090" i="34"/>
  <c r="K66" i="38" s="1"/>
  <c r="CL98" i="1" s="1"/>
  <c r="AI1089" i="34"/>
  <c r="K65" i="38" s="1"/>
  <c r="CK98" i="1" s="1"/>
  <c r="AI1088" i="34"/>
  <c r="K64" i="38" s="1"/>
  <c r="CJ98" i="1" s="1"/>
  <c r="AI1087" i="34"/>
  <c r="K63" i="38" s="1"/>
  <c r="CI98" i="1" s="1"/>
  <c r="AI1086" i="34"/>
  <c r="K62" i="38" s="1"/>
  <c r="CH98" i="1" s="1"/>
  <c r="AI1085" i="34"/>
  <c r="K61" i="38" s="1"/>
  <c r="CG98" i="1" s="1"/>
  <c r="AI1084" i="34"/>
  <c r="K60" i="38" s="1"/>
  <c r="CF98" i="1" s="1"/>
  <c r="AI1083" i="34"/>
  <c r="K59" i="38" s="1"/>
  <c r="CE98" i="1" s="1"/>
  <c r="AI1082" i="34"/>
  <c r="K58" i="38" s="1"/>
  <c r="CD98" i="1" s="1"/>
  <c r="AI1081" i="34"/>
  <c r="K57" i="38" s="1"/>
  <c r="CC98" i="1" s="1"/>
  <c r="AI1080" i="34"/>
  <c r="K56" i="38" s="1"/>
  <c r="CB98" i="1" s="1"/>
  <c r="AI1079" i="34"/>
  <c r="K55" i="38" s="1"/>
  <c r="CA98" i="1" s="1"/>
  <c r="AI1078" i="34"/>
  <c r="K54" i="38" s="1"/>
  <c r="BZ98" i="1" s="1"/>
  <c r="AI1077" i="34"/>
  <c r="K53" i="38" s="1"/>
  <c r="BY98" i="1" s="1"/>
  <c r="AI1076" i="34"/>
  <c r="K52" i="38" s="1"/>
  <c r="BX98" i="1" s="1"/>
  <c r="AI1075" i="34"/>
  <c r="K50" i="38" s="1"/>
  <c r="BV98" i="1" s="1"/>
  <c r="AI1074" i="34"/>
  <c r="K49" i="38" s="1"/>
  <c r="BU98" i="1" s="1"/>
  <c r="AI1073" i="34"/>
  <c r="K48" i="38" s="1"/>
  <c r="BT98" i="1" s="1"/>
  <c r="AI1072" i="34"/>
  <c r="K47" i="38" s="1"/>
  <c r="BS98" i="1" s="1"/>
  <c r="AI1071" i="34"/>
  <c r="K46" i="38" s="1"/>
  <c r="BR98" i="1" s="1"/>
  <c r="AI1070" i="34"/>
  <c r="K45" i="38" s="1"/>
  <c r="BQ98" i="1" s="1"/>
  <c r="AI1069" i="34"/>
  <c r="K44" i="38" s="1"/>
  <c r="BP98" i="1" s="1"/>
  <c r="AI1068" i="34"/>
  <c r="K43" i="38" s="1"/>
  <c r="BO98" i="1" s="1"/>
  <c r="AI1067" i="34"/>
  <c r="K42" i="38" s="1"/>
  <c r="BN98" i="1" s="1"/>
  <c r="AI1066" i="34"/>
  <c r="K41" i="38" s="1"/>
  <c r="BM98" i="1" s="1"/>
  <c r="AI1065" i="34"/>
  <c r="K40" i="38" s="1"/>
  <c r="BL98" i="1" s="1"/>
  <c r="AI1064" i="34"/>
  <c r="K39" i="38" s="1"/>
  <c r="BK98" i="1" s="1"/>
  <c r="AI1063" i="34"/>
  <c r="K38" i="38" s="1"/>
  <c r="BJ98" i="1" s="1"/>
  <c r="AI1062" i="34"/>
  <c r="K37" i="38" s="1"/>
  <c r="BI98" i="1" s="1"/>
  <c r="AI1061" i="34"/>
  <c r="K36" i="38" s="1"/>
  <c r="BH98" i="1" s="1"/>
  <c r="AI1060" i="34"/>
  <c r="K35" i="38" s="1"/>
  <c r="BG98" i="1" s="1"/>
  <c r="AI1059" i="34"/>
  <c r="K34" i="38" s="1"/>
  <c r="BF98" i="1" s="1"/>
  <c r="AI1058" i="34"/>
  <c r="K33" i="38" s="1"/>
  <c r="BE98" i="1" s="1"/>
  <c r="AI1057" i="34"/>
  <c r="K32" i="38" s="1"/>
  <c r="BD98" i="1" s="1"/>
  <c r="AI1056" i="34"/>
  <c r="K31" i="38" s="1"/>
  <c r="BC98" i="1" s="1"/>
  <c r="AI1055" i="34"/>
  <c r="K30" i="38" s="1"/>
  <c r="BB98" i="1" s="1"/>
  <c r="AI1054" i="34"/>
  <c r="K29" i="38" s="1"/>
  <c r="BA98" i="1" s="1"/>
  <c r="AI1053" i="34"/>
  <c r="K28" i="38" s="1"/>
  <c r="AZ98" i="1" s="1"/>
  <c r="AI1052" i="34"/>
  <c r="K27" i="38" s="1"/>
  <c r="AY98" i="1" s="1"/>
  <c r="AI1051" i="34"/>
  <c r="K26" i="38" s="1"/>
  <c r="AX98" i="1" s="1"/>
  <c r="AI1050" i="34"/>
  <c r="K25" i="38" s="1"/>
  <c r="AW98" i="1" s="1"/>
  <c r="AI1049" i="34"/>
  <c r="K24" i="38" s="1"/>
  <c r="AV98" i="1" s="1"/>
  <c r="AI1048" i="34"/>
  <c r="K23" i="38" s="1"/>
  <c r="AU98" i="1" s="1"/>
  <c r="AI1047" i="34"/>
  <c r="K22" i="38" s="1"/>
  <c r="AT98" i="1" s="1"/>
  <c r="AI1046" i="34"/>
  <c r="K21" i="38" s="1"/>
  <c r="AS98" i="1" s="1"/>
  <c r="AI1045" i="34"/>
  <c r="K20" i="38" s="1"/>
  <c r="AR98" i="1" s="1"/>
  <c r="AI1044" i="34"/>
  <c r="K19" i="38" s="1"/>
  <c r="AQ98" i="1" s="1"/>
  <c r="AI1043" i="34"/>
  <c r="K18" i="38" s="1"/>
  <c r="AP98" i="1" s="1"/>
  <c r="AI1042" i="34"/>
  <c r="K17" i="38" s="1"/>
  <c r="AO98" i="1" s="1"/>
  <c r="AI1041" i="34"/>
  <c r="K16" i="38" s="1"/>
  <c r="AN98" i="1" s="1"/>
  <c r="AI1040" i="34"/>
  <c r="K15" i="38" s="1"/>
  <c r="AM98" i="1" s="1"/>
  <c r="AI1039" i="34"/>
  <c r="K14" i="38" s="1"/>
  <c r="AL98" i="1" s="1"/>
  <c r="AI1038" i="34"/>
  <c r="K13" i="38" s="1"/>
  <c r="AK98" i="1" s="1"/>
  <c r="AI1037" i="34"/>
  <c r="K12" i="38" s="1"/>
  <c r="AJ98" i="1" s="1"/>
  <c r="AI1036" i="34"/>
  <c r="K11" i="38" s="1"/>
  <c r="AI98" i="1" s="1"/>
  <c r="AI1035" i="34"/>
  <c r="K10" i="38" s="1"/>
  <c r="AH98" i="1" s="1"/>
  <c r="AI1034" i="34"/>
  <c r="K9" i="38" s="1"/>
  <c r="AG98" i="1" s="1"/>
  <c r="AI1033" i="34"/>
  <c r="K8" i="38" s="1"/>
  <c r="AF98" i="1" s="1"/>
  <c r="AI1032" i="34"/>
  <c r="K7" i="38" s="1"/>
  <c r="AE98" i="1" s="1"/>
  <c r="AI1031" i="34"/>
  <c r="K6" i="38" s="1"/>
  <c r="AD98" i="1" s="1"/>
  <c r="AI1030" i="34"/>
  <c r="K5" i="38" s="1"/>
  <c r="AC98" i="1" s="1"/>
  <c r="AI1029" i="34"/>
  <c r="K4" i="38" s="1"/>
  <c r="AH1016" i="34"/>
  <c r="K287" i="37" s="1"/>
  <c r="AG1016" i="34"/>
  <c r="K286" i="37" s="1"/>
  <c r="AF1016" i="34"/>
  <c r="K285" i="37" s="1"/>
  <c r="AE1016" i="34"/>
  <c r="K284" i="37" s="1"/>
  <c r="AD1016" i="34"/>
  <c r="K283" i="37" s="1"/>
  <c r="AC1016" i="34"/>
  <c r="K282" i="37" s="1"/>
  <c r="AB1016" i="34"/>
  <c r="K281" i="37" s="1"/>
  <c r="AA1016" i="34"/>
  <c r="K280" i="37" s="1"/>
  <c r="Z1016" i="34"/>
  <c r="K279" i="37" s="1"/>
  <c r="Y1016" i="34"/>
  <c r="K278" i="37" s="1"/>
  <c r="X1016" i="34"/>
  <c r="K277" i="37" s="1"/>
  <c r="W1016" i="34"/>
  <c r="K276" i="37" s="1"/>
  <c r="V1016" i="34"/>
  <c r="K275" i="37" s="1"/>
  <c r="U1016" i="34"/>
  <c r="K274" i="37" s="1"/>
  <c r="T1016" i="34"/>
  <c r="K273" i="37" s="1"/>
  <c r="S1016" i="34"/>
  <c r="K272" i="37" s="1"/>
  <c r="R1016" i="34"/>
  <c r="K271" i="37" s="1"/>
  <c r="Q1016" i="34"/>
  <c r="K270" i="37" s="1"/>
  <c r="P1016" i="34"/>
  <c r="K269" i="37" s="1"/>
  <c r="O1016" i="34"/>
  <c r="K268" i="37" s="1"/>
  <c r="N1016" i="34"/>
  <c r="K267" i="37" s="1"/>
  <c r="M1016" i="34"/>
  <c r="K266" i="37" s="1"/>
  <c r="L1016" i="34"/>
  <c r="K265" i="37" s="1"/>
  <c r="K1016" i="34"/>
  <c r="K264" i="37" s="1"/>
  <c r="J1016" i="34"/>
  <c r="K263" i="37" s="1"/>
  <c r="I1016" i="34"/>
  <c r="K262" i="37" s="1"/>
  <c r="H1016" i="34"/>
  <c r="K261" i="37" s="1"/>
  <c r="G1016" i="34"/>
  <c r="K260" i="37" s="1"/>
  <c r="F1016" i="34"/>
  <c r="K259" i="37" s="1"/>
  <c r="E1016" i="34"/>
  <c r="K258" i="37" s="1"/>
  <c r="D1016" i="34"/>
  <c r="K257" i="37" s="1"/>
  <c r="AI1015" i="34"/>
  <c r="J118" i="38" s="1"/>
  <c r="AI1014" i="34"/>
  <c r="J117" i="38" s="1"/>
  <c r="AI1013" i="34"/>
  <c r="J116" i="38" s="1"/>
  <c r="AI1012" i="34"/>
  <c r="J115" i="38" s="1"/>
  <c r="EI97" i="1" s="1"/>
  <c r="AI1011" i="34"/>
  <c r="J114" i="38" s="1"/>
  <c r="EH97" i="1" s="1"/>
  <c r="AI1010" i="34"/>
  <c r="J113" i="38" s="1"/>
  <c r="EG97" i="1" s="1"/>
  <c r="AI1009" i="34"/>
  <c r="J112" i="38" s="1"/>
  <c r="EF97" i="1" s="1"/>
  <c r="AI1008" i="34"/>
  <c r="J111" i="38" s="1"/>
  <c r="EE97" i="1" s="1"/>
  <c r="AI1007" i="34"/>
  <c r="J110" i="38" s="1"/>
  <c r="ED97" i="1" s="1"/>
  <c r="AI1006" i="34"/>
  <c r="J109" i="38" s="1"/>
  <c r="EC97" i="1" s="1"/>
  <c r="AI1005" i="34"/>
  <c r="J108" i="38" s="1"/>
  <c r="EB97" i="1" s="1"/>
  <c r="AI1004" i="34"/>
  <c r="J107" i="38" s="1"/>
  <c r="EA97" i="1" s="1"/>
  <c r="AI1003" i="34"/>
  <c r="J106" i="38" s="1"/>
  <c r="DZ97" i="1" s="1"/>
  <c r="AI1002" i="34"/>
  <c r="J105" i="38" s="1"/>
  <c r="DY97" i="1" s="1"/>
  <c r="AI1001" i="34"/>
  <c r="J104" i="38" s="1"/>
  <c r="DX97" i="1" s="1"/>
  <c r="AI1000" i="34"/>
  <c r="J103" i="38" s="1"/>
  <c r="DW97" i="1" s="1"/>
  <c r="AI999" i="34"/>
  <c r="J102" i="38" s="1"/>
  <c r="DV97" i="1" s="1"/>
  <c r="AI998" i="34"/>
  <c r="J101" i="38" s="1"/>
  <c r="DU97" i="1" s="1"/>
  <c r="AI997" i="34"/>
  <c r="J100" i="38" s="1"/>
  <c r="DT97" i="1" s="1"/>
  <c r="AI996" i="34"/>
  <c r="J99" i="38" s="1"/>
  <c r="DS97" i="1" s="1"/>
  <c r="AI995" i="34"/>
  <c r="J98" i="38" s="1"/>
  <c r="DR97" i="1" s="1"/>
  <c r="AI994" i="34"/>
  <c r="J97" i="38" s="1"/>
  <c r="DQ97" i="1" s="1"/>
  <c r="AI993" i="34"/>
  <c r="J96" i="38" s="1"/>
  <c r="DP97" i="1" s="1"/>
  <c r="AI992" i="34"/>
  <c r="J95" i="38" s="1"/>
  <c r="DO97" i="1" s="1"/>
  <c r="AI991" i="34"/>
  <c r="J94" i="38" s="1"/>
  <c r="DN97" i="1" s="1"/>
  <c r="AI990" i="34"/>
  <c r="J93" i="38" s="1"/>
  <c r="DM97" i="1" s="1"/>
  <c r="AI989" i="34"/>
  <c r="J92" i="38" s="1"/>
  <c r="DL97" i="1" s="1"/>
  <c r="AI988" i="34"/>
  <c r="J91" i="38" s="1"/>
  <c r="DK97" i="1" s="1"/>
  <c r="AI987" i="34"/>
  <c r="J90" i="38" s="1"/>
  <c r="DJ97" i="1" s="1"/>
  <c r="AI986" i="34"/>
  <c r="J89" i="38" s="1"/>
  <c r="DI97" i="1" s="1"/>
  <c r="AI985" i="34"/>
  <c r="J88" i="38" s="1"/>
  <c r="DH97" i="1" s="1"/>
  <c r="AI984" i="34"/>
  <c r="J87" i="38" s="1"/>
  <c r="DG97" i="1" s="1"/>
  <c r="AI983" i="34"/>
  <c r="J86" i="38" s="1"/>
  <c r="DF97" i="1" s="1"/>
  <c r="AI982" i="34"/>
  <c r="J85" i="38" s="1"/>
  <c r="DE97" i="1" s="1"/>
  <c r="AI981" i="34"/>
  <c r="J84" i="38" s="1"/>
  <c r="DD97" i="1" s="1"/>
  <c r="AI980" i="34"/>
  <c r="J83" i="38" s="1"/>
  <c r="DC97" i="1" s="1"/>
  <c r="AI979" i="34"/>
  <c r="J82" i="38" s="1"/>
  <c r="DB97" i="1" s="1"/>
  <c r="AI978" i="34"/>
  <c r="J81" i="38" s="1"/>
  <c r="DA97" i="1" s="1"/>
  <c r="AI977" i="34"/>
  <c r="J80" i="38" s="1"/>
  <c r="CZ97" i="1" s="1"/>
  <c r="AI976" i="34"/>
  <c r="J79" i="38" s="1"/>
  <c r="CY97" i="1" s="1"/>
  <c r="AI975" i="34"/>
  <c r="J78" i="38" s="1"/>
  <c r="CX97" i="1" s="1"/>
  <c r="AI974" i="34"/>
  <c r="J77" i="38" s="1"/>
  <c r="CW97" i="1" s="1"/>
  <c r="AI973" i="34"/>
  <c r="J76" i="38" s="1"/>
  <c r="CV97" i="1" s="1"/>
  <c r="AI972" i="34"/>
  <c r="J75" i="38" s="1"/>
  <c r="CU97" i="1" s="1"/>
  <c r="AI971" i="34"/>
  <c r="J74" i="38" s="1"/>
  <c r="CT97" i="1" s="1"/>
  <c r="AI970" i="34"/>
  <c r="J73" i="38" s="1"/>
  <c r="CS97" i="1" s="1"/>
  <c r="AI969" i="34"/>
  <c r="J72" i="38" s="1"/>
  <c r="CR97" i="1" s="1"/>
  <c r="AI968" i="34"/>
  <c r="J71" i="38" s="1"/>
  <c r="CQ97" i="1" s="1"/>
  <c r="AI967" i="34"/>
  <c r="J70" i="38" s="1"/>
  <c r="CP97" i="1" s="1"/>
  <c r="AI966" i="34"/>
  <c r="J69" i="38" s="1"/>
  <c r="CO97" i="1" s="1"/>
  <c r="AI965" i="34"/>
  <c r="J68" i="38" s="1"/>
  <c r="CN97" i="1" s="1"/>
  <c r="AI964" i="34"/>
  <c r="J67" i="38" s="1"/>
  <c r="CM97" i="1" s="1"/>
  <c r="AI963" i="34"/>
  <c r="J66" i="38" s="1"/>
  <c r="CL97" i="1" s="1"/>
  <c r="AI962" i="34"/>
  <c r="J65" i="38" s="1"/>
  <c r="CK97" i="1" s="1"/>
  <c r="AI961" i="34"/>
  <c r="J64" i="38" s="1"/>
  <c r="CJ97" i="1" s="1"/>
  <c r="AI960" i="34"/>
  <c r="J63" i="38" s="1"/>
  <c r="CI97" i="1" s="1"/>
  <c r="AI959" i="34"/>
  <c r="J62" i="38" s="1"/>
  <c r="CH97" i="1" s="1"/>
  <c r="AI958" i="34"/>
  <c r="J61" i="38" s="1"/>
  <c r="CG97" i="1" s="1"/>
  <c r="AI957" i="34"/>
  <c r="J60" i="38" s="1"/>
  <c r="CF97" i="1" s="1"/>
  <c r="AI956" i="34"/>
  <c r="J59" i="38" s="1"/>
  <c r="CE97" i="1" s="1"/>
  <c r="AI955" i="34"/>
  <c r="J58" i="38" s="1"/>
  <c r="CD97" i="1" s="1"/>
  <c r="AI954" i="34"/>
  <c r="J57" i="38" s="1"/>
  <c r="CC97" i="1" s="1"/>
  <c r="AI953" i="34"/>
  <c r="J56" i="38" s="1"/>
  <c r="CB97" i="1" s="1"/>
  <c r="AI952" i="34"/>
  <c r="J55" i="38" s="1"/>
  <c r="CA97" i="1" s="1"/>
  <c r="AI951" i="34"/>
  <c r="J54" i="38" s="1"/>
  <c r="BZ97" i="1" s="1"/>
  <c r="AI950" i="34"/>
  <c r="J53" i="38" s="1"/>
  <c r="BY97" i="1" s="1"/>
  <c r="AI949" i="34"/>
  <c r="J52" i="38" s="1"/>
  <c r="BX97" i="1" s="1"/>
  <c r="AI948" i="34"/>
  <c r="J50" i="38" s="1"/>
  <c r="BV97" i="1" s="1"/>
  <c r="AI947" i="34"/>
  <c r="J49" i="38" s="1"/>
  <c r="BU97" i="1" s="1"/>
  <c r="AI946" i="34"/>
  <c r="J48" i="38" s="1"/>
  <c r="BT97" i="1" s="1"/>
  <c r="AI945" i="34"/>
  <c r="J47" i="38" s="1"/>
  <c r="BS97" i="1" s="1"/>
  <c r="AI944" i="34"/>
  <c r="J46" i="38" s="1"/>
  <c r="BR97" i="1" s="1"/>
  <c r="AI943" i="34"/>
  <c r="J45" i="38" s="1"/>
  <c r="BQ97" i="1" s="1"/>
  <c r="AI942" i="34"/>
  <c r="J44" i="38" s="1"/>
  <c r="BP97" i="1" s="1"/>
  <c r="AI941" i="34"/>
  <c r="J43" i="38" s="1"/>
  <c r="BO97" i="1" s="1"/>
  <c r="AI940" i="34"/>
  <c r="J42" i="38" s="1"/>
  <c r="BN97" i="1" s="1"/>
  <c r="AI939" i="34"/>
  <c r="J41" i="38" s="1"/>
  <c r="BM97" i="1" s="1"/>
  <c r="AI938" i="34"/>
  <c r="J40" i="38" s="1"/>
  <c r="BL97" i="1" s="1"/>
  <c r="AI937" i="34"/>
  <c r="J39" i="38" s="1"/>
  <c r="BK97" i="1" s="1"/>
  <c r="AI936" i="34"/>
  <c r="J38" i="38" s="1"/>
  <c r="BJ97" i="1" s="1"/>
  <c r="AI935" i="34"/>
  <c r="J37" i="38" s="1"/>
  <c r="BI97" i="1" s="1"/>
  <c r="AI934" i="34"/>
  <c r="J36" i="38" s="1"/>
  <c r="BH97" i="1" s="1"/>
  <c r="AI933" i="34"/>
  <c r="J35" i="38" s="1"/>
  <c r="BG97" i="1" s="1"/>
  <c r="AI932" i="34"/>
  <c r="J34" i="38" s="1"/>
  <c r="BF97" i="1" s="1"/>
  <c r="AI931" i="34"/>
  <c r="J33" i="38" s="1"/>
  <c r="BE97" i="1" s="1"/>
  <c r="AI930" i="34"/>
  <c r="J32" i="38" s="1"/>
  <c r="BD97" i="1" s="1"/>
  <c r="AI929" i="34"/>
  <c r="J31" i="38" s="1"/>
  <c r="BC97" i="1" s="1"/>
  <c r="AI928" i="34"/>
  <c r="J30" i="38" s="1"/>
  <c r="BB97" i="1" s="1"/>
  <c r="AI927" i="34"/>
  <c r="J29" i="38" s="1"/>
  <c r="BA97" i="1" s="1"/>
  <c r="AI926" i="34"/>
  <c r="J28" i="38" s="1"/>
  <c r="AZ97" i="1" s="1"/>
  <c r="AI925" i="34"/>
  <c r="J27" i="38" s="1"/>
  <c r="AY97" i="1" s="1"/>
  <c r="AI924" i="34"/>
  <c r="J26" i="38" s="1"/>
  <c r="AX97" i="1" s="1"/>
  <c r="AI923" i="34"/>
  <c r="J25" i="38" s="1"/>
  <c r="AW97" i="1" s="1"/>
  <c r="AI922" i="34"/>
  <c r="J24" i="38" s="1"/>
  <c r="AV97" i="1" s="1"/>
  <c r="AI921" i="34"/>
  <c r="J23" i="38" s="1"/>
  <c r="AU97" i="1" s="1"/>
  <c r="AI920" i="34"/>
  <c r="J22" i="38" s="1"/>
  <c r="AT97" i="1" s="1"/>
  <c r="AI919" i="34"/>
  <c r="J21" i="38" s="1"/>
  <c r="AS97" i="1" s="1"/>
  <c r="AI918" i="34"/>
  <c r="J20" i="38" s="1"/>
  <c r="AR97" i="1" s="1"/>
  <c r="AI917" i="34"/>
  <c r="J19" i="38" s="1"/>
  <c r="AQ97" i="1" s="1"/>
  <c r="AI916" i="34"/>
  <c r="J18" i="38" s="1"/>
  <c r="AP97" i="1" s="1"/>
  <c r="AI915" i="34"/>
  <c r="J17" i="38" s="1"/>
  <c r="AO97" i="1" s="1"/>
  <c r="AI914" i="34"/>
  <c r="J16" i="38" s="1"/>
  <c r="AN97" i="1" s="1"/>
  <c r="AI913" i="34"/>
  <c r="J15" i="38" s="1"/>
  <c r="AM97" i="1" s="1"/>
  <c r="AI912" i="34"/>
  <c r="J14" i="38" s="1"/>
  <c r="AL97" i="1" s="1"/>
  <c r="AI911" i="34"/>
  <c r="J13" i="38" s="1"/>
  <c r="AK97" i="1" s="1"/>
  <c r="AI910" i="34"/>
  <c r="J12" i="38" s="1"/>
  <c r="AJ97" i="1" s="1"/>
  <c r="AI909" i="34"/>
  <c r="J11" i="38" s="1"/>
  <c r="AI97" i="1" s="1"/>
  <c r="AI908" i="34"/>
  <c r="J10" i="38" s="1"/>
  <c r="AH97" i="1" s="1"/>
  <c r="AI907" i="34"/>
  <c r="J9" i="38" s="1"/>
  <c r="AG97" i="1" s="1"/>
  <c r="AI906" i="34"/>
  <c r="J8" i="38" s="1"/>
  <c r="AF97" i="1" s="1"/>
  <c r="AI905" i="34"/>
  <c r="J7" i="38" s="1"/>
  <c r="AE97" i="1" s="1"/>
  <c r="AI904" i="34"/>
  <c r="J6" i="38" s="1"/>
  <c r="AD97" i="1" s="1"/>
  <c r="AI903" i="34"/>
  <c r="J5" i="38" s="1"/>
  <c r="AC97" i="1" s="1"/>
  <c r="AI902" i="34"/>
  <c r="J4" i="38" s="1"/>
  <c r="AB97" i="1" s="1"/>
  <c r="AH889" i="34"/>
  <c r="K251" i="37" s="1"/>
  <c r="AG889" i="34"/>
  <c r="K250" i="37" s="1"/>
  <c r="AF889" i="34"/>
  <c r="K249" i="37" s="1"/>
  <c r="AE889" i="34"/>
  <c r="K248" i="37" s="1"/>
  <c r="AD889" i="34"/>
  <c r="K247" i="37" s="1"/>
  <c r="AC889" i="34"/>
  <c r="K246" i="37" s="1"/>
  <c r="AB889" i="34"/>
  <c r="K245" i="37" s="1"/>
  <c r="AA889" i="34"/>
  <c r="K244" i="37" s="1"/>
  <c r="Z889" i="34"/>
  <c r="K243" i="37" s="1"/>
  <c r="Y889" i="34"/>
  <c r="K242" i="37" s="1"/>
  <c r="X889" i="34"/>
  <c r="K241" i="37" s="1"/>
  <c r="W889" i="34"/>
  <c r="K240" i="37" s="1"/>
  <c r="V889" i="34"/>
  <c r="K239" i="37" s="1"/>
  <c r="U889" i="34"/>
  <c r="K238" i="37" s="1"/>
  <c r="T889" i="34"/>
  <c r="K237" i="37" s="1"/>
  <c r="S889" i="34"/>
  <c r="K236" i="37" s="1"/>
  <c r="R889" i="34"/>
  <c r="K235" i="37" s="1"/>
  <c r="Q889" i="34"/>
  <c r="K234" i="37" s="1"/>
  <c r="P889" i="34"/>
  <c r="K233" i="37" s="1"/>
  <c r="O889" i="34"/>
  <c r="K232" i="37" s="1"/>
  <c r="N889" i="34"/>
  <c r="K231" i="37" s="1"/>
  <c r="M889" i="34"/>
  <c r="K230" i="37" s="1"/>
  <c r="L889" i="34"/>
  <c r="K229" i="37" s="1"/>
  <c r="K889" i="34"/>
  <c r="K228" i="37" s="1"/>
  <c r="J889" i="34"/>
  <c r="K227" i="37" s="1"/>
  <c r="I889" i="34"/>
  <c r="K226" i="37" s="1"/>
  <c r="H889" i="34"/>
  <c r="K225" i="37" s="1"/>
  <c r="G889" i="34"/>
  <c r="K224" i="37" s="1"/>
  <c r="F889" i="34"/>
  <c r="K223" i="37" s="1"/>
  <c r="E889" i="34"/>
  <c r="K222" i="37" s="1"/>
  <c r="D889" i="34"/>
  <c r="K221" i="37" s="1"/>
  <c r="AI888" i="34"/>
  <c r="I118" i="38" s="1"/>
  <c r="AI887" i="34"/>
  <c r="I117" i="38" s="1"/>
  <c r="AI886" i="34"/>
  <c r="I116" i="38" s="1"/>
  <c r="AI885" i="34"/>
  <c r="I115" i="38" s="1"/>
  <c r="EI96" i="1" s="1"/>
  <c r="AI884" i="34"/>
  <c r="I114" i="38" s="1"/>
  <c r="EH96" i="1" s="1"/>
  <c r="AI883" i="34"/>
  <c r="I113" i="38" s="1"/>
  <c r="EG96" i="1" s="1"/>
  <c r="AI882" i="34"/>
  <c r="I112" i="38" s="1"/>
  <c r="EF96" i="1" s="1"/>
  <c r="AI881" i="34"/>
  <c r="I111" i="38" s="1"/>
  <c r="EE96" i="1" s="1"/>
  <c r="AI880" i="34"/>
  <c r="I110" i="38" s="1"/>
  <c r="ED96" i="1" s="1"/>
  <c r="AI879" i="34"/>
  <c r="I109" i="38" s="1"/>
  <c r="EC96" i="1" s="1"/>
  <c r="AI878" i="34"/>
  <c r="I108" i="38" s="1"/>
  <c r="EB96" i="1" s="1"/>
  <c r="AI877" i="34"/>
  <c r="I107" i="38" s="1"/>
  <c r="EA96" i="1" s="1"/>
  <c r="AI876" i="34"/>
  <c r="I106" i="38" s="1"/>
  <c r="DZ96" i="1" s="1"/>
  <c r="AI875" i="34"/>
  <c r="I105" i="38" s="1"/>
  <c r="DY96" i="1" s="1"/>
  <c r="AI874" i="34"/>
  <c r="I104" i="38" s="1"/>
  <c r="DX96" i="1" s="1"/>
  <c r="AI873" i="34"/>
  <c r="I103" i="38" s="1"/>
  <c r="DW96" i="1" s="1"/>
  <c r="AI872" i="34"/>
  <c r="I102" i="38" s="1"/>
  <c r="DV96" i="1" s="1"/>
  <c r="AI871" i="34"/>
  <c r="I101" i="38" s="1"/>
  <c r="DU96" i="1" s="1"/>
  <c r="AI870" i="34"/>
  <c r="I100" i="38" s="1"/>
  <c r="DT96" i="1" s="1"/>
  <c r="AI869" i="34"/>
  <c r="I99" i="38" s="1"/>
  <c r="DS96" i="1" s="1"/>
  <c r="AI868" i="34"/>
  <c r="I98" i="38" s="1"/>
  <c r="DR96" i="1" s="1"/>
  <c r="AI867" i="34"/>
  <c r="I97" i="38" s="1"/>
  <c r="DQ96" i="1" s="1"/>
  <c r="AI866" i="34"/>
  <c r="I96" i="38" s="1"/>
  <c r="DP96" i="1" s="1"/>
  <c r="AI865" i="34"/>
  <c r="I95" i="38" s="1"/>
  <c r="DO96" i="1" s="1"/>
  <c r="AI864" i="34"/>
  <c r="I94" i="38" s="1"/>
  <c r="DN96" i="1" s="1"/>
  <c r="AI863" i="34"/>
  <c r="I93" i="38" s="1"/>
  <c r="DM96" i="1" s="1"/>
  <c r="AI862" i="34"/>
  <c r="I92" i="38" s="1"/>
  <c r="DL96" i="1" s="1"/>
  <c r="AI861" i="34"/>
  <c r="I91" i="38" s="1"/>
  <c r="DK96" i="1" s="1"/>
  <c r="AI860" i="34"/>
  <c r="I90" i="38" s="1"/>
  <c r="DJ96" i="1" s="1"/>
  <c r="AI859" i="34"/>
  <c r="I89" i="38" s="1"/>
  <c r="DI96" i="1" s="1"/>
  <c r="AI858" i="34"/>
  <c r="I88" i="38" s="1"/>
  <c r="DH96" i="1" s="1"/>
  <c r="AI857" i="34"/>
  <c r="I87" i="38" s="1"/>
  <c r="DG96" i="1" s="1"/>
  <c r="AI856" i="34"/>
  <c r="I86" i="38" s="1"/>
  <c r="DF96" i="1" s="1"/>
  <c r="AI855" i="34"/>
  <c r="I85" i="38" s="1"/>
  <c r="DE96" i="1" s="1"/>
  <c r="AI854" i="34"/>
  <c r="I84" i="38" s="1"/>
  <c r="DD96" i="1" s="1"/>
  <c r="AI853" i="34"/>
  <c r="I83" i="38" s="1"/>
  <c r="DC96" i="1" s="1"/>
  <c r="AI852" i="34"/>
  <c r="I82" i="38" s="1"/>
  <c r="DB96" i="1" s="1"/>
  <c r="AI851" i="34"/>
  <c r="I81" i="38" s="1"/>
  <c r="DA96" i="1" s="1"/>
  <c r="AI850" i="34"/>
  <c r="I80" i="38" s="1"/>
  <c r="CZ96" i="1" s="1"/>
  <c r="AI849" i="34"/>
  <c r="I79" i="38" s="1"/>
  <c r="CY96" i="1" s="1"/>
  <c r="AI848" i="34"/>
  <c r="I78" i="38" s="1"/>
  <c r="CX96" i="1" s="1"/>
  <c r="AI847" i="34"/>
  <c r="I77" i="38" s="1"/>
  <c r="CW96" i="1" s="1"/>
  <c r="AI846" i="34"/>
  <c r="I76" i="38" s="1"/>
  <c r="CV96" i="1" s="1"/>
  <c r="AI845" i="34"/>
  <c r="I75" i="38" s="1"/>
  <c r="CU96" i="1" s="1"/>
  <c r="AI844" i="34"/>
  <c r="I74" i="38" s="1"/>
  <c r="CT96" i="1" s="1"/>
  <c r="AI843" i="34"/>
  <c r="I73" i="38" s="1"/>
  <c r="CS96" i="1" s="1"/>
  <c r="AI842" i="34"/>
  <c r="I72" i="38" s="1"/>
  <c r="CR96" i="1" s="1"/>
  <c r="AI841" i="34"/>
  <c r="I71" i="38" s="1"/>
  <c r="CQ96" i="1" s="1"/>
  <c r="AI840" i="34"/>
  <c r="I70" i="38" s="1"/>
  <c r="CP96" i="1" s="1"/>
  <c r="AI839" i="34"/>
  <c r="I69" i="38" s="1"/>
  <c r="CO96" i="1" s="1"/>
  <c r="AI838" i="34"/>
  <c r="I68" i="38" s="1"/>
  <c r="CN96" i="1" s="1"/>
  <c r="AI837" i="34"/>
  <c r="I67" i="38" s="1"/>
  <c r="CM96" i="1" s="1"/>
  <c r="AI836" i="34"/>
  <c r="I66" i="38" s="1"/>
  <c r="CL96" i="1" s="1"/>
  <c r="AI835" i="34"/>
  <c r="I65" i="38" s="1"/>
  <c r="CK96" i="1" s="1"/>
  <c r="AI834" i="34"/>
  <c r="I64" i="38" s="1"/>
  <c r="CJ96" i="1" s="1"/>
  <c r="AI833" i="34"/>
  <c r="I63" i="38" s="1"/>
  <c r="CI96" i="1" s="1"/>
  <c r="AI832" i="34"/>
  <c r="I62" i="38" s="1"/>
  <c r="CH96" i="1" s="1"/>
  <c r="AI831" i="34"/>
  <c r="I61" i="38" s="1"/>
  <c r="CG96" i="1" s="1"/>
  <c r="AI830" i="34"/>
  <c r="I60" i="38" s="1"/>
  <c r="CF96" i="1" s="1"/>
  <c r="AI829" i="34"/>
  <c r="I59" i="38" s="1"/>
  <c r="CE96" i="1" s="1"/>
  <c r="AI828" i="34"/>
  <c r="I58" i="38" s="1"/>
  <c r="CD96" i="1" s="1"/>
  <c r="AI827" i="34"/>
  <c r="I57" i="38" s="1"/>
  <c r="CC96" i="1" s="1"/>
  <c r="AI826" i="34"/>
  <c r="I56" i="38" s="1"/>
  <c r="CB96" i="1" s="1"/>
  <c r="AI825" i="34"/>
  <c r="I55" i="38" s="1"/>
  <c r="CA96" i="1" s="1"/>
  <c r="AI824" i="34"/>
  <c r="I54" i="38" s="1"/>
  <c r="BZ96" i="1" s="1"/>
  <c r="AI823" i="34"/>
  <c r="I53" i="38" s="1"/>
  <c r="BY96" i="1" s="1"/>
  <c r="AI822" i="34"/>
  <c r="I52" i="38" s="1"/>
  <c r="BX96" i="1" s="1"/>
  <c r="AI821" i="34"/>
  <c r="I50" i="38" s="1"/>
  <c r="BV96" i="1" s="1"/>
  <c r="AI820" i="34"/>
  <c r="I49" i="38" s="1"/>
  <c r="BU96" i="1" s="1"/>
  <c r="AI819" i="34"/>
  <c r="I48" i="38" s="1"/>
  <c r="BT96" i="1" s="1"/>
  <c r="AI818" i="34"/>
  <c r="I47" i="38" s="1"/>
  <c r="BS96" i="1" s="1"/>
  <c r="AI817" i="34"/>
  <c r="I46" i="38" s="1"/>
  <c r="BR96" i="1" s="1"/>
  <c r="AI816" i="34"/>
  <c r="I45" i="38" s="1"/>
  <c r="BQ96" i="1" s="1"/>
  <c r="AI815" i="34"/>
  <c r="I44" i="38" s="1"/>
  <c r="BP96" i="1" s="1"/>
  <c r="AI814" i="34"/>
  <c r="I43" i="38" s="1"/>
  <c r="BO96" i="1" s="1"/>
  <c r="AI813" i="34"/>
  <c r="I42" i="38" s="1"/>
  <c r="BN96" i="1" s="1"/>
  <c r="AI812" i="34"/>
  <c r="I41" i="38" s="1"/>
  <c r="BM96" i="1" s="1"/>
  <c r="AI811" i="34"/>
  <c r="I40" i="38" s="1"/>
  <c r="BL96" i="1" s="1"/>
  <c r="AI810" i="34"/>
  <c r="I39" i="38" s="1"/>
  <c r="BK96" i="1" s="1"/>
  <c r="AI809" i="34"/>
  <c r="I38" i="38" s="1"/>
  <c r="BJ96" i="1" s="1"/>
  <c r="AI808" i="34"/>
  <c r="I37" i="38" s="1"/>
  <c r="BI96" i="1" s="1"/>
  <c r="AI807" i="34"/>
  <c r="I36" i="38" s="1"/>
  <c r="BH96" i="1" s="1"/>
  <c r="AI806" i="34"/>
  <c r="I35" i="38" s="1"/>
  <c r="BG96" i="1" s="1"/>
  <c r="AI805" i="34"/>
  <c r="I34" i="38" s="1"/>
  <c r="BF96" i="1" s="1"/>
  <c r="AI804" i="34"/>
  <c r="I33" i="38" s="1"/>
  <c r="BE96" i="1" s="1"/>
  <c r="AI803" i="34"/>
  <c r="I32" i="38" s="1"/>
  <c r="BD96" i="1" s="1"/>
  <c r="AI802" i="34"/>
  <c r="I31" i="38" s="1"/>
  <c r="BC96" i="1" s="1"/>
  <c r="AI801" i="34"/>
  <c r="I30" i="38" s="1"/>
  <c r="BB96" i="1" s="1"/>
  <c r="AI800" i="34"/>
  <c r="I29" i="38" s="1"/>
  <c r="BA96" i="1" s="1"/>
  <c r="AI799" i="34"/>
  <c r="I28" i="38" s="1"/>
  <c r="AZ96" i="1" s="1"/>
  <c r="AI798" i="34"/>
  <c r="I27" i="38" s="1"/>
  <c r="AY96" i="1" s="1"/>
  <c r="AI797" i="34"/>
  <c r="I26" i="38" s="1"/>
  <c r="AX96" i="1" s="1"/>
  <c r="AI796" i="34"/>
  <c r="I25" i="38" s="1"/>
  <c r="AW96" i="1" s="1"/>
  <c r="AI795" i="34"/>
  <c r="I24" i="38" s="1"/>
  <c r="AV96" i="1" s="1"/>
  <c r="AI794" i="34"/>
  <c r="I23" i="38" s="1"/>
  <c r="AU96" i="1" s="1"/>
  <c r="AI793" i="34"/>
  <c r="I22" i="38" s="1"/>
  <c r="AT96" i="1" s="1"/>
  <c r="AI792" i="34"/>
  <c r="I21" i="38" s="1"/>
  <c r="AS96" i="1" s="1"/>
  <c r="AI791" i="34"/>
  <c r="I20" i="38" s="1"/>
  <c r="AR96" i="1" s="1"/>
  <c r="AI790" i="34"/>
  <c r="I19" i="38" s="1"/>
  <c r="AQ96" i="1" s="1"/>
  <c r="AI789" i="34"/>
  <c r="I18" i="38" s="1"/>
  <c r="AP96" i="1" s="1"/>
  <c r="AI788" i="34"/>
  <c r="I17" i="38" s="1"/>
  <c r="AO96" i="1" s="1"/>
  <c r="AI787" i="34"/>
  <c r="I16" i="38" s="1"/>
  <c r="AN96" i="1" s="1"/>
  <c r="AI786" i="34"/>
  <c r="I15" i="38" s="1"/>
  <c r="AM96" i="1" s="1"/>
  <c r="AI785" i="34"/>
  <c r="I14" i="38" s="1"/>
  <c r="AL96" i="1" s="1"/>
  <c r="AI784" i="34"/>
  <c r="I13" i="38" s="1"/>
  <c r="AK96" i="1" s="1"/>
  <c r="AI783" i="34"/>
  <c r="I12" i="38" s="1"/>
  <c r="AJ96" i="1" s="1"/>
  <c r="AI782" i="34"/>
  <c r="I11" i="38" s="1"/>
  <c r="AI96" i="1" s="1"/>
  <c r="AI781" i="34"/>
  <c r="I10" i="38" s="1"/>
  <c r="AH96" i="1" s="1"/>
  <c r="AI780" i="34"/>
  <c r="I9" i="38" s="1"/>
  <c r="AG96" i="1" s="1"/>
  <c r="AI779" i="34"/>
  <c r="I8" i="38" s="1"/>
  <c r="AF96" i="1" s="1"/>
  <c r="AI778" i="34"/>
  <c r="I7" i="38" s="1"/>
  <c r="AE96" i="1" s="1"/>
  <c r="AI777" i="34"/>
  <c r="I6" i="38" s="1"/>
  <c r="AD96" i="1" s="1"/>
  <c r="AI776" i="34"/>
  <c r="I5" i="38" s="1"/>
  <c r="AC96" i="1" s="1"/>
  <c r="AI775" i="34"/>
  <c r="I4" i="38" s="1"/>
  <c r="H118" i="38"/>
  <c r="H116" i="38"/>
  <c r="H115" i="38"/>
  <c r="EI95" i="1" s="1"/>
  <c r="H113" i="38"/>
  <c r="EG95" i="1" s="1"/>
  <c r="H112" i="38"/>
  <c r="EF95" i="1" s="1"/>
  <c r="H111" i="38"/>
  <c r="EE95" i="1" s="1"/>
  <c r="H110" i="38"/>
  <c r="ED95" i="1" s="1"/>
  <c r="H109" i="38"/>
  <c r="EC95" i="1" s="1"/>
  <c r="H108" i="38"/>
  <c r="EB95" i="1" s="1"/>
  <c r="H107" i="38"/>
  <c r="EA95" i="1" s="1"/>
  <c r="H105" i="38"/>
  <c r="DY95" i="1" s="1"/>
  <c r="H104" i="38"/>
  <c r="DX95" i="1" s="1"/>
  <c r="H103" i="38"/>
  <c r="DW95" i="1" s="1"/>
  <c r="H102" i="38"/>
  <c r="DV95" i="1" s="1"/>
  <c r="H101" i="38"/>
  <c r="DU95" i="1" s="1"/>
  <c r="H100" i="38"/>
  <c r="DT95" i="1" s="1"/>
  <c r="H99" i="38"/>
  <c r="DS95" i="1" s="1"/>
  <c r="H97" i="38"/>
  <c r="DQ95" i="1" s="1"/>
  <c r="H96" i="38"/>
  <c r="DP95" i="1" s="1"/>
  <c r="H95" i="38"/>
  <c r="DO95" i="1" s="1"/>
  <c r="H94" i="38"/>
  <c r="DN95" i="1" s="1"/>
  <c r="H93" i="38"/>
  <c r="DM95" i="1" s="1"/>
  <c r="H92" i="38"/>
  <c r="DL95" i="1" s="1"/>
  <c r="H91" i="38"/>
  <c r="DK95" i="1" s="1"/>
  <c r="H89" i="38"/>
  <c r="DI95" i="1" s="1"/>
  <c r="H88" i="38"/>
  <c r="DH95" i="1" s="1"/>
  <c r="H87" i="38"/>
  <c r="DG95" i="1" s="1"/>
  <c r="H86" i="38"/>
  <c r="DF95" i="1" s="1"/>
  <c r="H85" i="38"/>
  <c r="DE95" i="1" s="1"/>
  <c r="H84" i="38"/>
  <c r="DD95" i="1" s="1"/>
  <c r="H83" i="38"/>
  <c r="DC95" i="1" s="1"/>
  <c r="H81" i="38"/>
  <c r="DA95" i="1" s="1"/>
  <c r="H80" i="38"/>
  <c r="CZ95" i="1" s="1"/>
  <c r="H79" i="38"/>
  <c r="CY95" i="1" s="1"/>
  <c r="H78" i="38"/>
  <c r="CX95" i="1" s="1"/>
  <c r="H77" i="38"/>
  <c r="CW95" i="1" s="1"/>
  <c r="H76" i="38"/>
  <c r="CV95" i="1" s="1"/>
  <c r="H75" i="38"/>
  <c r="CU95" i="1" s="1"/>
  <c r="H73" i="38"/>
  <c r="CS95" i="1" s="1"/>
  <c r="H72" i="38"/>
  <c r="CR95" i="1" s="1"/>
  <c r="H71" i="38"/>
  <c r="CQ95" i="1" s="1"/>
  <c r="H70" i="38"/>
  <c r="CP95" i="1" s="1"/>
  <c r="H69" i="38"/>
  <c r="CO95" i="1" s="1"/>
  <c r="H68" i="38"/>
  <c r="CN95" i="1" s="1"/>
  <c r="H67" i="38"/>
  <c r="CM95" i="1" s="1"/>
  <c r="H65" i="38"/>
  <c r="CK95" i="1" s="1"/>
  <c r="H64" i="38"/>
  <c r="CJ95" i="1" s="1"/>
  <c r="H63" i="38"/>
  <c r="CI95" i="1" s="1"/>
  <c r="H62" i="38"/>
  <c r="CH95" i="1" s="1"/>
  <c r="H61" i="38"/>
  <c r="CG95" i="1" s="1"/>
  <c r="H60" i="38"/>
  <c r="CF95" i="1" s="1"/>
  <c r="H59" i="38"/>
  <c r="CE95" i="1" s="1"/>
  <c r="H57" i="38"/>
  <c r="CC95" i="1" s="1"/>
  <c r="H56" i="38"/>
  <c r="CB95" i="1" s="1"/>
  <c r="H55" i="38"/>
  <c r="CA95" i="1" s="1"/>
  <c r="H54" i="38"/>
  <c r="BZ95" i="1" s="1"/>
  <c r="H53" i="38"/>
  <c r="BY95" i="1" s="1"/>
  <c r="H52" i="38"/>
  <c r="BX95" i="1" s="1"/>
  <c r="H50" i="38"/>
  <c r="BV95" i="1" s="1"/>
  <c r="H49" i="38"/>
  <c r="BU95" i="1" s="1"/>
  <c r="H48" i="38"/>
  <c r="BT95" i="1" s="1"/>
  <c r="H47" i="38"/>
  <c r="BS95" i="1" s="1"/>
  <c r="H46" i="38"/>
  <c r="BR95" i="1" s="1"/>
  <c r="H45" i="38"/>
  <c r="BQ95" i="1" s="1"/>
  <c r="H44" i="38"/>
  <c r="BP95" i="1" s="1"/>
  <c r="H43" i="38"/>
  <c r="BO95" i="1" s="1"/>
  <c r="H42" i="38"/>
  <c r="BN95" i="1" s="1"/>
  <c r="H41" i="38"/>
  <c r="BM95" i="1" s="1"/>
  <c r="H40" i="38"/>
  <c r="BL95" i="1" s="1"/>
  <c r="H39" i="38"/>
  <c r="BK95" i="1" s="1"/>
  <c r="H38" i="38"/>
  <c r="BJ95" i="1" s="1"/>
  <c r="H37" i="38"/>
  <c r="BI95" i="1" s="1"/>
  <c r="H36" i="38"/>
  <c r="BH95" i="1" s="1"/>
  <c r="H35" i="38"/>
  <c r="BG95" i="1" s="1"/>
  <c r="H34" i="38"/>
  <c r="BF95" i="1" s="1"/>
  <c r="H33" i="38"/>
  <c r="BE95" i="1" s="1"/>
  <c r="H32" i="38"/>
  <c r="BD95" i="1" s="1"/>
  <c r="H31" i="38"/>
  <c r="BC95" i="1" s="1"/>
  <c r="H30" i="38"/>
  <c r="BB95" i="1" s="1"/>
  <c r="H29" i="38"/>
  <c r="BA95" i="1" s="1"/>
  <c r="H28" i="38"/>
  <c r="AZ95" i="1" s="1"/>
  <c r="H27" i="38"/>
  <c r="AY95" i="1" s="1"/>
  <c r="H26" i="38"/>
  <c r="AX95" i="1" s="1"/>
  <c r="H25" i="38"/>
  <c r="AW95" i="1" s="1"/>
  <c r="H24" i="38"/>
  <c r="AV95" i="1" s="1"/>
  <c r="H23" i="38"/>
  <c r="AU95" i="1" s="1"/>
  <c r="H22" i="38"/>
  <c r="AT95" i="1" s="1"/>
  <c r="H21" i="38"/>
  <c r="AS95" i="1" s="1"/>
  <c r="H20" i="38"/>
  <c r="AR95" i="1" s="1"/>
  <c r="H19" i="38"/>
  <c r="AQ95" i="1" s="1"/>
  <c r="H18" i="38"/>
  <c r="AP95" i="1" s="1"/>
  <c r="H17" i="38"/>
  <c r="AO95" i="1" s="1"/>
  <c r="H16" i="38"/>
  <c r="AN95" i="1" s="1"/>
  <c r="H15" i="38"/>
  <c r="AM95" i="1" s="1"/>
  <c r="H14" i="38"/>
  <c r="AL95" i="1" s="1"/>
  <c r="H13" i="38"/>
  <c r="AK95" i="1" s="1"/>
  <c r="H12" i="38"/>
  <c r="AJ95" i="1" s="1"/>
  <c r="H11" i="38"/>
  <c r="AI95" i="1" s="1"/>
  <c r="H10" i="38"/>
  <c r="AH95" i="1" s="1"/>
  <c r="H9" i="38"/>
  <c r="AG95" i="1" s="1"/>
  <c r="H8" i="38"/>
  <c r="AF95" i="1" s="1"/>
  <c r="H7" i="38"/>
  <c r="AE95" i="1" s="1"/>
  <c r="H6" i="38"/>
  <c r="AD95" i="1" s="1"/>
  <c r="H5" i="38"/>
  <c r="AC95" i="1" s="1"/>
  <c r="H4" i="38"/>
  <c r="AB95" i="1" s="1"/>
  <c r="AI629" i="34"/>
  <c r="AI628" i="34"/>
  <c r="AI627" i="34"/>
  <c r="AI626" i="34"/>
  <c r="AI625" i="34"/>
  <c r="AI624" i="34"/>
  <c r="AI623" i="34"/>
  <c r="AI622" i="34"/>
  <c r="AI621" i="34"/>
  <c r="AI620" i="34"/>
  <c r="AI619" i="34"/>
  <c r="AI618" i="34"/>
  <c r="AI617" i="34"/>
  <c r="AI616" i="34"/>
  <c r="AI615" i="34"/>
  <c r="AI614" i="34"/>
  <c r="AI613" i="34"/>
  <c r="AI612" i="34"/>
  <c r="AI611" i="34"/>
  <c r="AI610" i="34"/>
  <c r="AI609" i="34"/>
  <c r="AI608" i="34"/>
  <c r="AI607" i="34"/>
  <c r="AI606" i="34"/>
  <c r="AI605" i="34"/>
  <c r="AI604" i="34"/>
  <c r="AI600" i="34"/>
  <c r="AI599" i="34"/>
  <c r="AI598" i="34"/>
  <c r="AI597" i="34"/>
  <c r="AI596" i="34"/>
  <c r="AI594" i="34"/>
  <c r="AI592" i="34"/>
  <c r="AI591" i="34"/>
  <c r="AI590" i="34"/>
  <c r="AI589" i="34"/>
  <c r="AI588" i="34"/>
  <c r="AI587" i="34"/>
  <c r="AI586" i="34"/>
  <c r="AI584" i="34"/>
  <c r="AI583" i="34"/>
  <c r="AI582" i="34"/>
  <c r="AI581" i="34"/>
  <c r="AI580" i="34"/>
  <c r="AI579" i="34"/>
  <c r="AI578" i="34"/>
  <c r="AI577" i="34"/>
  <c r="AI576" i="34"/>
  <c r="AI575" i="34"/>
  <c r="AI574" i="34"/>
  <c r="AI573" i="34"/>
  <c r="AI572" i="34"/>
  <c r="AI571" i="34"/>
  <c r="AI570" i="34"/>
  <c r="AI569" i="34"/>
  <c r="AI568" i="34"/>
  <c r="AI567" i="34"/>
  <c r="AI566" i="34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AI501" i="34"/>
  <c r="F114" i="38" s="1"/>
  <c r="EH93" i="1" s="1"/>
  <c r="AI500" i="34"/>
  <c r="F113" i="38" s="1"/>
  <c r="EG93" i="1" s="1"/>
  <c r="AI499" i="34"/>
  <c r="F112" i="38" s="1"/>
  <c r="EF93" i="1" s="1"/>
  <c r="AI498" i="34"/>
  <c r="F111" i="38" s="1"/>
  <c r="EE93" i="1" s="1"/>
  <c r="AI497" i="34"/>
  <c r="F110" i="38" s="1"/>
  <c r="ED93" i="1" s="1"/>
  <c r="AI496" i="34"/>
  <c r="F109" i="38" s="1"/>
  <c r="EC93" i="1" s="1"/>
  <c r="AI495" i="34"/>
  <c r="F108" i="38" s="1"/>
  <c r="EB93" i="1" s="1"/>
  <c r="AI494" i="34"/>
  <c r="F107" i="38" s="1"/>
  <c r="EA93" i="1" s="1"/>
  <c r="AI493" i="34"/>
  <c r="F106" i="38" s="1"/>
  <c r="DZ93" i="1" s="1"/>
  <c r="AI492" i="34"/>
  <c r="F105" i="38" s="1"/>
  <c r="DY93" i="1" s="1"/>
  <c r="AI491" i="34"/>
  <c r="F104" i="38" s="1"/>
  <c r="DX93" i="1" s="1"/>
  <c r="AI490" i="34"/>
  <c r="F103" i="38" s="1"/>
  <c r="DW93" i="1" s="1"/>
  <c r="AI489" i="34"/>
  <c r="F102" i="38" s="1"/>
  <c r="DV93" i="1" s="1"/>
  <c r="AI488" i="34"/>
  <c r="F101" i="38" s="1"/>
  <c r="DU93" i="1" s="1"/>
  <c r="AI487" i="34"/>
  <c r="F100" i="38" s="1"/>
  <c r="DT93" i="1" s="1"/>
  <c r="AI486" i="34"/>
  <c r="F99" i="38" s="1"/>
  <c r="DS93" i="1" s="1"/>
  <c r="AI485" i="34"/>
  <c r="F98" i="38" s="1"/>
  <c r="DR93" i="1" s="1"/>
  <c r="AI484" i="34"/>
  <c r="F97" i="38" s="1"/>
  <c r="DQ93" i="1" s="1"/>
  <c r="AI483" i="34"/>
  <c r="F96" i="38" s="1"/>
  <c r="DP93" i="1" s="1"/>
  <c r="AI482" i="34"/>
  <c r="F95" i="38" s="1"/>
  <c r="DO93" i="1" s="1"/>
  <c r="AI481" i="34"/>
  <c r="F94" i="38" s="1"/>
  <c r="DN93" i="1" s="1"/>
  <c r="AI480" i="34"/>
  <c r="F93" i="38" s="1"/>
  <c r="DM93" i="1" s="1"/>
  <c r="AI479" i="34"/>
  <c r="F92" i="38" s="1"/>
  <c r="DL93" i="1" s="1"/>
  <c r="AI478" i="34"/>
  <c r="F91" i="38" s="1"/>
  <c r="DK93" i="1" s="1"/>
  <c r="AI477" i="34"/>
  <c r="F90" i="38" s="1"/>
  <c r="DJ93" i="1" s="1"/>
  <c r="AI476" i="34"/>
  <c r="F89" i="38" s="1"/>
  <c r="DI93" i="1" s="1"/>
  <c r="AI475" i="34"/>
  <c r="F88" i="38" s="1"/>
  <c r="DH93" i="1" s="1"/>
  <c r="AI474" i="34"/>
  <c r="F87" i="38" s="1"/>
  <c r="DG93" i="1" s="1"/>
  <c r="AI473" i="34"/>
  <c r="F86" i="38" s="1"/>
  <c r="DF93" i="1" s="1"/>
  <c r="AI472" i="34"/>
  <c r="F85" i="38" s="1"/>
  <c r="DE93" i="1" s="1"/>
  <c r="AI471" i="34"/>
  <c r="F84" i="38" s="1"/>
  <c r="DD93" i="1" s="1"/>
  <c r="AI470" i="34"/>
  <c r="F83" i="38" s="1"/>
  <c r="DC93" i="1" s="1"/>
  <c r="D469" i="34"/>
  <c r="G99" i="2" s="1"/>
  <c r="AI468" i="34"/>
  <c r="F81" i="38" s="1"/>
  <c r="DA93" i="1" s="1"/>
  <c r="AI467" i="34"/>
  <c r="F80" i="38" s="1"/>
  <c r="CZ93" i="1" s="1"/>
  <c r="AI466" i="34"/>
  <c r="F79" i="38" s="1"/>
  <c r="CY93" i="1" s="1"/>
  <c r="AI465" i="34"/>
  <c r="F78" i="38" s="1"/>
  <c r="CX93" i="1" s="1"/>
  <c r="AI464" i="34"/>
  <c r="F77" i="38" s="1"/>
  <c r="CW93" i="1" s="1"/>
  <c r="AI463" i="34"/>
  <c r="F76" i="38" s="1"/>
  <c r="CV93" i="1" s="1"/>
  <c r="AI462" i="34"/>
  <c r="F75" i="38" s="1"/>
  <c r="CU93" i="1" s="1"/>
  <c r="AI461" i="34"/>
  <c r="F74" i="38" s="1"/>
  <c r="CT93" i="1" s="1"/>
  <c r="AI460" i="34"/>
  <c r="F73" i="38" s="1"/>
  <c r="CS93" i="1" s="1"/>
  <c r="AI459" i="34"/>
  <c r="F72" i="38" s="1"/>
  <c r="CR93" i="1" s="1"/>
  <c r="AI458" i="34"/>
  <c r="F71" i="38" s="1"/>
  <c r="CQ93" i="1" s="1"/>
  <c r="AI457" i="34"/>
  <c r="F70" i="38" s="1"/>
  <c r="CP93" i="1" s="1"/>
  <c r="AI456" i="34"/>
  <c r="F69" i="38" s="1"/>
  <c r="CO93" i="1" s="1"/>
  <c r="D455" i="34"/>
  <c r="AI454" i="34"/>
  <c r="F67" i="38" s="1"/>
  <c r="CM93" i="1" s="1"/>
  <c r="AI453" i="34"/>
  <c r="F66" i="38" s="1"/>
  <c r="CL93" i="1" s="1"/>
  <c r="AI452" i="34"/>
  <c r="F65" i="38" s="1"/>
  <c r="CK93" i="1" s="1"/>
  <c r="AI451" i="34"/>
  <c r="F64" i="38" s="1"/>
  <c r="CJ93" i="1" s="1"/>
  <c r="AI450" i="34"/>
  <c r="F63" i="38" s="1"/>
  <c r="CI93" i="1" s="1"/>
  <c r="AI449" i="34"/>
  <c r="F62" i="38" s="1"/>
  <c r="CH93" i="1" s="1"/>
  <c r="AI448" i="34"/>
  <c r="F61" i="38" s="1"/>
  <c r="CG93" i="1" s="1"/>
  <c r="AI447" i="34"/>
  <c r="F60" i="38" s="1"/>
  <c r="CF93" i="1" s="1"/>
  <c r="AI446" i="34"/>
  <c r="F59" i="38" s="1"/>
  <c r="CE93" i="1" s="1"/>
  <c r="AI445" i="34"/>
  <c r="F58" i="38" s="1"/>
  <c r="CD93" i="1" s="1"/>
  <c r="AI444" i="34"/>
  <c r="F57" i="38" s="1"/>
  <c r="CC93" i="1" s="1"/>
  <c r="AI443" i="34"/>
  <c r="F56" i="38" s="1"/>
  <c r="CB93" i="1" s="1"/>
  <c r="AI442" i="34"/>
  <c r="F55" i="38" s="1"/>
  <c r="CA93" i="1" s="1"/>
  <c r="AI441" i="34"/>
  <c r="F54" i="38" s="1"/>
  <c r="BZ93" i="1" s="1"/>
  <c r="AI440" i="34"/>
  <c r="F53" i="38" s="1"/>
  <c r="BY93" i="1" s="1"/>
  <c r="AI439" i="34"/>
  <c r="F52" i="38" s="1"/>
  <c r="BX93" i="1" s="1"/>
  <c r="AI438" i="34"/>
  <c r="F51" i="38" s="1"/>
  <c r="BW93" i="1" s="1"/>
  <c r="AI437" i="34"/>
  <c r="F50" i="38" s="1"/>
  <c r="BV93" i="1" s="1"/>
  <c r="AI436" i="34"/>
  <c r="F49" i="38" s="1"/>
  <c r="BU93" i="1" s="1"/>
  <c r="AI435" i="34"/>
  <c r="F48" i="38" s="1"/>
  <c r="BT93" i="1" s="1"/>
  <c r="AI434" i="34"/>
  <c r="F47" i="38" s="1"/>
  <c r="BS93" i="1" s="1"/>
  <c r="AI433" i="34"/>
  <c r="F46" i="38" s="1"/>
  <c r="BR93" i="1" s="1"/>
  <c r="AI432" i="34"/>
  <c r="F45" i="38" s="1"/>
  <c r="BQ93" i="1" s="1"/>
  <c r="AI431" i="34"/>
  <c r="F44" i="38" s="1"/>
  <c r="BP93" i="1" s="1"/>
  <c r="AI430" i="34"/>
  <c r="F43" i="38" s="1"/>
  <c r="BO93" i="1" s="1"/>
  <c r="AI429" i="34"/>
  <c r="F42" i="38" s="1"/>
  <c r="BN93" i="1" s="1"/>
  <c r="AI428" i="34"/>
  <c r="F41" i="38" s="1"/>
  <c r="BM93" i="1" s="1"/>
  <c r="AI427" i="34"/>
  <c r="F40" i="38" s="1"/>
  <c r="BL93" i="1" s="1"/>
  <c r="AI426" i="34"/>
  <c r="F39" i="38" s="1"/>
  <c r="BK93" i="1" s="1"/>
  <c r="AI425" i="34"/>
  <c r="F38" i="38" s="1"/>
  <c r="BJ93" i="1" s="1"/>
  <c r="AI424" i="34"/>
  <c r="F37" i="38" s="1"/>
  <c r="BI93" i="1" s="1"/>
  <c r="AI423" i="34"/>
  <c r="F36" i="38" s="1"/>
  <c r="BH93" i="1" s="1"/>
  <c r="AI422" i="34"/>
  <c r="F35" i="38" s="1"/>
  <c r="BG93" i="1" s="1"/>
  <c r="AI421" i="34"/>
  <c r="F34" i="38" s="1"/>
  <c r="BF93" i="1" s="1"/>
  <c r="AI420" i="34"/>
  <c r="F33" i="38" s="1"/>
  <c r="BE93" i="1" s="1"/>
  <c r="AI419" i="34"/>
  <c r="F32" i="38" s="1"/>
  <c r="BD93" i="1" s="1"/>
  <c r="AI418" i="34"/>
  <c r="F31" i="38" s="1"/>
  <c r="BC93" i="1" s="1"/>
  <c r="AI417" i="34"/>
  <c r="F30" i="38" s="1"/>
  <c r="BB93" i="1" s="1"/>
  <c r="AI416" i="34"/>
  <c r="F29" i="38" s="1"/>
  <c r="BA93" i="1" s="1"/>
  <c r="AI415" i="34"/>
  <c r="F28" i="38" s="1"/>
  <c r="AZ93" i="1" s="1"/>
  <c r="AI414" i="34"/>
  <c r="F27" i="38" s="1"/>
  <c r="AY93" i="1" s="1"/>
  <c r="AI413" i="34"/>
  <c r="F26" i="38" s="1"/>
  <c r="AX93" i="1" s="1"/>
  <c r="AI412" i="34"/>
  <c r="F25" i="38" s="1"/>
  <c r="AW93" i="1" s="1"/>
  <c r="AI411" i="34"/>
  <c r="F24" i="38" s="1"/>
  <c r="AV93" i="1" s="1"/>
  <c r="AI410" i="34"/>
  <c r="F23" i="38" s="1"/>
  <c r="AU93" i="1" s="1"/>
  <c r="AI409" i="34"/>
  <c r="F22" i="38" s="1"/>
  <c r="AT93" i="1" s="1"/>
  <c r="AI408" i="34"/>
  <c r="F21" i="38" s="1"/>
  <c r="AS93" i="1" s="1"/>
  <c r="AI407" i="34"/>
  <c r="F20" i="38" s="1"/>
  <c r="AR93" i="1" s="1"/>
  <c r="AI406" i="34"/>
  <c r="F19" i="38" s="1"/>
  <c r="AQ93" i="1" s="1"/>
  <c r="AI405" i="34"/>
  <c r="F18" i="38" s="1"/>
  <c r="AP93" i="1" s="1"/>
  <c r="AI404" i="34"/>
  <c r="F17" i="38" s="1"/>
  <c r="AO93" i="1" s="1"/>
  <c r="AI403" i="34"/>
  <c r="F16" i="38" s="1"/>
  <c r="AN93" i="1" s="1"/>
  <c r="AI402" i="34"/>
  <c r="F15" i="38" s="1"/>
  <c r="AM93" i="1" s="1"/>
  <c r="AI401" i="34"/>
  <c r="F14" i="38" s="1"/>
  <c r="AL93" i="1" s="1"/>
  <c r="AI400" i="34"/>
  <c r="F13" i="38" s="1"/>
  <c r="AK93" i="1" s="1"/>
  <c r="AI399" i="34"/>
  <c r="F12" i="38" s="1"/>
  <c r="AJ93" i="1" s="1"/>
  <c r="Q398" i="34"/>
  <c r="G29" i="16" s="1"/>
  <c r="AI397" i="34"/>
  <c r="F10" i="38" s="1"/>
  <c r="AH93" i="1" s="1"/>
  <c r="AI396" i="34"/>
  <c r="F9" i="38" s="1"/>
  <c r="AG93" i="1" s="1"/>
  <c r="AI395" i="34"/>
  <c r="F8" i="38" s="1"/>
  <c r="AF93" i="1" s="1"/>
  <c r="AI394" i="34"/>
  <c r="F7" i="38" s="1"/>
  <c r="AE93" i="1" s="1"/>
  <c r="AI393" i="34"/>
  <c r="F6" i="38" s="1"/>
  <c r="AD93" i="1" s="1"/>
  <c r="AI392" i="34"/>
  <c r="F5" i="38" s="1"/>
  <c r="AC93" i="1" s="1"/>
  <c r="AI391" i="34"/>
  <c r="F4" i="38" s="1"/>
  <c r="AB93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EK90" i="1" s="1"/>
  <c r="AI121" i="34"/>
  <c r="C116" i="38" s="1"/>
  <c r="EJ90" i="1" s="1"/>
  <c r="AI120" i="34"/>
  <c r="C115" i="38" s="1"/>
  <c r="AI119" i="34"/>
  <c r="C114" i="38" s="1"/>
  <c r="EH90" i="1" s="1"/>
  <c r="AI118" i="34"/>
  <c r="C113" i="38" s="1"/>
  <c r="AI117" i="34"/>
  <c r="C112" i="38" s="1"/>
  <c r="AI116" i="34"/>
  <c r="C111" i="38" s="1"/>
  <c r="AI115" i="34"/>
  <c r="C110" i="38" s="1"/>
  <c r="AI114" i="34"/>
  <c r="C109" i="38" s="1"/>
  <c r="EC90" i="1" s="1"/>
  <c r="AI113" i="34"/>
  <c r="C108" i="38" s="1"/>
  <c r="EB90" i="1" s="1"/>
  <c r="AI112" i="34"/>
  <c r="C107" i="38" s="1"/>
  <c r="AI111" i="34"/>
  <c r="C106" i="38" s="1"/>
  <c r="DZ90" i="1" s="1"/>
  <c r="AI110" i="34"/>
  <c r="C105" i="38" s="1"/>
  <c r="AI109" i="34"/>
  <c r="C104" i="38" s="1"/>
  <c r="AI108" i="34"/>
  <c r="C103" i="38" s="1"/>
  <c r="AI107" i="34"/>
  <c r="C102" i="38" s="1"/>
  <c r="AI106" i="34"/>
  <c r="C101" i="38" s="1"/>
  <c r="DU90" i="1" s="1"/>
  <c r="AI105" i="34"/>
  <c r="C100" i="38" s="1"/>
  <c r="DT90" i="1" s="1"/>
  <c r="AI104" i="34"/>
  <c r="C99" i="38" s="1"/>
  <c r="AI103" i="34"/>
  <c r="C98" i="38" s="1"/>
  <c r="DR90" i="1" s="1"/>
  <c r="AI102" i="34"/>
  <c r="C97" i="38" s="1"/>
  <c r="AI101" i="34"/>
  <c r="C96" i="38" s="1"/>
  <c r="AI100" i="34"/>
  <c r="C95" i="38" s="1"/>
  <c r="AI99" i="34"/>
  <c r="C94" i="38" s="1"/>
  <c r="AI98" i="34"/>
  <c r="C93" i="38" s="1"/>
  <c r="DM90" i="1" s="1"/>
  <c r="Q97" i="34"/>
  <c r="AI96" i="34"/>
  <c r="C91" i="38" s="1"/>
  <c r="AI95" i="34"/>
  <c r="C90" i="38" s="1"/>
  <c r="DJ90" i="1" s="1"/>
  <c r="AI94" i="34"/>
  <c r="C89" i="38" s="1"/>
  <c r="AI93" i="34"/>
  <c r="C88" i="38" s="1"/>
  <c r="AI92" i="34"/>
  <c r="C87" i="38" s="1"/>
  <c r="AI91" i="34"/>
  <c r="C86" i="38" s="1"/>
  <c r="AI90" i="34"/>
  <c r="C85" i="38" s="1"/>
  <c r="DE90" i="1" s="1"/>
  <c r="AI89" i="34"/>
  <c r="C84" i="38" s="1"/>
  <c r="DD90" i="1" s="1"/>
  <c r="AI88" i="34"/>
  <c r="C83" i="38" s="1"/>
  <c r="AI87" i="34"/>
  <c r="C82" i="38" s="1"/>
  <c r="DB90" i="1" s="1"/>
  <c r="AI86" i="34"/>
  <c r="C81" i="38" s="1"/>
  <c r="AI85" i="34"/>
  <c r="C80" i="38" s="1"/>
  <c r="AI84" i="34"/>
  <c r="C79" i="38" s="1"/>
  <c r="AI83" i="34"/>
  <c r="C78" i="38" s="1"/>
  <c r="AI82" i="34"/>
  <c r="C77" i="38" s="1"/>
  <c r="CW90" i="1" s="1"/>
  <c r="AI81" i="34"/>
  <c r="C76" i="38" s="1"/>
  <c r="CV90" i="1" s="1"/>
  <c r="AI80" i="34"/>
  <c r="C75" i="38" s="1"/>
  <c r="AI79" i="34"/>
  <c r="C74" i="38" s="1"/>
  <c r="CT90" i="1" s="1"/>
  <c r="AI78" i="34"/>
  <c r="C73" i="38" s="1"/>
  <c r="AI77" i="34"/>
  <c r="C72" i="38" s="1"/>
  <c r="AI76" i="34"/>
  <c r="C71" i="38" s="1"/>
  <c r="AI75" i="34"/>
  <c r="C70" i="38" s="1"/>
  <c r="AI74" i="34"/>
  <c r="C69" i="38" s="1"/>
  <c r="CO90" i="1" s="1"/>
  <c r="AI73" i="34"/>
  <c r="C68" i="38" s="1"/>
  <c r="CN90" i="1" s="1"/>
  <c r="AI72" i="34"/>
  <c r="C67" i="38" s="1"/>
  <c r="AI71" i="34"/>
  <c r="C66" i="38" s="1"/>
  <c r="CL90" i="1" s="1"/>
  <c r="AI70" i="34"/>
  <c r="C65" i="38" s="1"/>
  <c r="AI69" i="34"/>
  <c r="C64" i="38" s="1"/>
  <c r="AI68" i="34"/>
  <c r="C63" i="38" s="1"/>
  <c r="AI67" i="34"/>
  <c r="C62" i="38" s="1"/>
  <c r="CH90" i="1" s="1"/>
  <c r="AI66" i="34"/>
  <c r="C61" i="38" s="1"/>
  <c r="CG90" i="1" s="1"/>
  <c r="AI65" i="34"/>
  <c r="C60" i="38" s="1"/>
  <c r="CF90" i="1" s="1"/>
  <c r="AI64" i="34"/>
  <c r="C59" i="38" s="1"/>
  <c r="AI63" i="34"/>
  <c r="C58" i="38" s="1"/>
  <c r="CD90" i="1" s="1"/>
  <c r="AI62" i="34"/>
  <c r="C57" i="38" s="1"/>
  <c r="AI61" i="34"/>
  <c r="C56" i="38" s="1"/>
  <c r="AI60" i="34"/>
  <c r="C55" i="38" s="1"/>
  <c r="AI59" i="34"/>
  <c r="C54" i="38" s="1"/>
  <c r="BZ90" i="1" s="1"/>
  <c r="AI58" i="34"/>
  <c r="C53" i="38" s="1"/>
  <c r="BY90" i="1" s="1"/>
  <c r="AI57" i="34"/>
  <c r="C52" i="38" s="1"/>
  <c r="BX90" i="1" s="1"/>
  <c r="AI56" i="34"/>
  <c r="C50" i="38" s="1"/>
  <c r="BV90" i="1" s="1"/>
  <c r="AI55" i="34"/>
  <c r="C49" i="38" s="1"/>
  <c r="AI54" i="34"/>
  <c r="C48" i="38" s="1"/>
  <c r="AI53" i="34"/>
  <c r="C47" i="38" s="1"/>
  <c r="AI52" i="34"/>
  <c r="C46" i="38" s="1"/>
  <c r="AI51" i="34"/>
  <c r="C45" i="38" s="1"/>
  <c r="AI50" i="34"/>
  <c r="C44" i="38" s="1"/>
  <c r="BP90" i="1" s="1"/>
  <c r="AI49" i="34"/>
  <c r="C43" i="38" s="1"/>
  <c r="BO90" i="1" s="1"/>
  <c r="AI48" i="34"/>
  <c r="C42" i="38" s="1"/>
  <c r="BN90" i="1" s="1"/>
  <c r="AI47" i="34"/>
  <c r="C41" i="38" s="1"/>
  <c r="AI46" i="34"/>
  <c r="C40" i="38" s="1"/>
  <c r="AI45" i="34"/>
  <c r="C39" i="38" s="1"/>
  <c r="AI44" i="34"/>
  <c r="C38" i="38" s="1"/>
  <c r="AI43" i="34"/>
  <c r="C37" i="38" s="1"/>
  <c r="AI42" i="34"/>
  <c r="C36" i="38" s="1"/>
  <c r="BH90" i="1" s="1"/>
  <c r="AI41" i="34"/>
  <c r="C35" i="38" s="1"/>
  <c r="BG90" i="1" s="1"/>
  <c r="AI40" i="34"/>
  <c r="C34" i="38" s="1"/>
  <c r="BF90" i="1" s="1"/>
  <c r="AI39" i="34"/>
  <c r="C33" i="38" s="1"/>
  <c r="AI38" i="34"/>
  <c r="C32" i="38" s="1"/>
  <c r="AI37" i="34"/>
  <c r="C31" i="38" s="1"/>
  <c r="AI36" i="34"/>
  <c r="C30" i="38" s="1"/>
  <c r="AI35" i="34"/>
  <c r="C29" i="38" s="1"/>
  <c r="AI34" i="34"/>
  <c r="C28" i="38" s="1"/>
  <c r="AZ90" i="1" s="1"/>
  <c r="AI33" i="34"/>
  <c r="C27" i="38" s="1"/>
  <c r="AY90" i="1" s="1"/>
  <c r="AI32" i="34"/>
  <c r="C26" i="38" s="1"/>
  <c r="AX90" i="1" s="1"/>
  <c r="AI31" i="34"/>
  <c r="C25" i="38" s="1"/>
  <c r="AI30" i="34"/>
  <c r="C24" i="38" s="1"/>
  <c r="AI29" i="34"/>
  <c r="C23" i="38" s="1"/>
  <c r="AI28" i="34"/>
  <c r="C22" i="38" s="1"/>
  <c r="AI27" i="34"/>
  <c r="C21" i="38" s="1"/>
  <c r="AI26" i="34"/>
  <c r="C20" i="38" s="1"/>
  <c r="AR90" i="1" s="1"/>
  <c r="AI25" i="34"/>
  <c r="C19" i="38" s="1"/>
  <c r="AQ90" i="1" s="1"/>
  <c r="AI24" i="34"/>
  <c r="C18" i="38" s="1"/>
  <c r="AP90" i="1" s="1"/>
  <c r="AI23" i="34"/>
  <c r="C17" i="38" s="1"/>
  <c r="AI22" i="34"/>
  <c r="C16" i="38" s="1"/>
  <c r="AI21" i="34"/>
  <c r="C15" i="38" s="1"/>
  <c r="AI20" i="34"/>
  <c r="C14" i="38" s="1"/>
  <c r="AI19" i="34"/>
  <c r="C13" i="38" s="1"/>
  <c r="AI18" i="34"/>
  <c r="C12" i="38" s="1"/>
  <c r="AJ90" i="1" s="1"/>
  <c r="AI17" i="34"/>
  <c r="C11" i="38" s="1"/>
  <c r="AI90" i="1" s="1"/>
  <c r="AI16" i="34"/>
  <c r="C10" i="38" s="1"/>
  <c r="AH90" i="1" s="1"/>
  <c r="AI15" i="34"/>
  <c r="C9" i="38" s="1"/>
  <c r="AI14" i="34"/>
  <c r="C8" i="38" s="1"/>
  <c r="AI13" i="34"/>
  <c r="C7" i="38" s="1"/>
  <c r="AI12" i="34"/>
  <c r="C6" i="38" s="1"/>
  <c r="AI11" i="34"/>
  <c r="C5" i="38" s="1"/>
  <c r="AI10" i="34"/>
  <c r="C4" i="38" s="1"/>
  <c r="AB90" i="1" s="1"/>
  <c r="EJ9" i="1"/>
  <c r="K8" i="18" l="1"/>
  <c r="K13" i="18" s="1"/>
  <c r="K19" i="18" s="1"/>
  <c r="K134" i="18" s="1"/>
  <c r="K352" i="35"/>
  <c r="K420" i="35"/>
  <c r="N395" i="35"/>
  <c r="N403" i="35"/>
  <c r="N411" i="35"/>
  <c r="N419" i="35"/>
  <c r="G58" i="37"/>
  <c r="H58" i="37" s="1"/>
  <c r="G66" i="37"/>
  <c r="H66" i="37" s="1"/>
  <c r="O8" i="24"/>
  <c r="O13" i="24" s="1"/>
  <c r="O19" i="24" s="1"/>
  <c r="O134" i="24" s="1"/>
  <c r="J8" i="26"/>
  <c r="N8" i="35"/>
  <c r="N38" i="35" s="1"/>
  <c r="N45" i="35"/>
  <c r="N53" i="35"/>
  <c r="N61" i="35"/>
  <c r="C108" i="35"/>
  <c r="C109" i="35" s="1"/>
  <c r="G87" i="37"/>
  <c r="H87" i="37" s="1"/>
  <c r="J316" i="37"/>
  <c r="L8" i="26"/>
  <c r="L13" i="26" s="1"/>
  <c r="L19" i="26" s="1"/>
  <c r="L134" i="26" s="1"/>
  <c r="N8" i="7"/>
  <c r="N13" i="7" s="1"/>
  <c r="N19" i="7" s="1"/>
  <c r="N134" i="7" s="1"/>
  <c r="G8" i="7"/>
  <c r="K8" i="7"/>
  <c r="K13" i="7" s="1"/>
  <c r="K19" i="7" s="1"/>
  <c r="K134" i="7" s="1"/>
  <c r="M8" i="8"/>
  <c r="M13" i="8" s="1"/>
  <c r="M19" i="8" s="1"/>
  <c r="M134" i="8" s="1"/>
  <c r="L8" i="9"/>
  <c r="L13" i="9" s="1"/>
  <c r="L19" i="9" s="1"/>
  <c r="L134" i="9" s="1"/>
  <c r="E8" i="11"/>
  <c r="E13" i="11" s="1"/>
  <c r="E19" i="11" s="1"/>
  <c r="E136" i="11" s="1"/>
  <c r="E8" i="12"/>
  <c r="E13" i="12" s="1"/>
  <c r="E19" i="12" s="1"/>
  <c r="E136" i="12" s="1"/>
  <c r="M8" i="12"/>
  <c r="M13" i="12" s="1"/>
  <c r="M19" i="12" s="1"/>
  <c r="M136" i="12" s="1"/>
  <c r="F8" i="14"/>
  <c r="F13" i="14" s="1"/>
  <c r="F19" i="14" s="1"/>
  <c r="F136" i="14" s="1"/>
  <c r="N8" i="14"/>
  <c r="N13" i="14" s="1"/>
  <c r="N19" i="14" s="1"/>
  <c r="N136" i="14" s="1"/>
  <c r="E8" i="18"/>
  <c r="E13" i="18" s="1"/>
  <c r="E19" i="18" s="1"/>
  <c r="E134" i="18" s="1"/>
  <c r="F8" i="23"/>
  <c r="F13" i="23" s="1"/>
  <c r="F19" i="23" s="1"/>
  <c r="F134" i="23" s="1"/>
  <c r="L8" i="24"/>
  <c r="L13" i="24" s="1"/>
  <c r="L19" i="24" s="1"/>
  <c r="L134" i="24" s="1"/>
  <c r="D8" i="27"/>
  <c r="L8" i="27"/>
  <c r="L13" i="27" s="1"/>
  <c r="L19" i="27" s="1"/>
  <c r="L134" i="27" s="1"/>
  <c r="P38" i="35"/>
  <c r="N124" i="35"/>
  <c r="N161" i="35"/>
  <c r="N218" i="35"/>
  <c r="N234" i="35"/>
  <c r="N255" i="35"/>
  <c r="N268" i="35"/>
  <c r="P317" i="35"/>
  <c r="N309" i="35"/>
  <c r="N314" i="35"/>
  <c r="N324" i="35"/>
  <c r="N326" i="35"/>
  <c r="N328" i="35"/>
  <c r="N334" i="35"/>
  <c r="N336" i="35"/>
  <c r="N338" i="35"/>
  <c r="N363" i="35"/>
  <c r="O363" i="35" s="1"/>
  <c r="N371" i="35"/>
  <c r="O371" i="35" s="1"/>
  <c r="N379" i="35"/>
  <c r="O379" i="35" s="1"/>
  <c r="N384" i="35"/>
  <c r="O384" i="35" s="1"/>
  <c r="N401" i="35"/>
  <c r="N409" i="35"/>
  <c r="N417" i="35"/>
  <c r="G9" i="37"/>
  <c r="H9" i="37" s="1"/>
  <c r="G43" i="37"/>
  <c r="J43" i="37" s="1"/>
  <c r="G83" i="37"/>
  <c r="H83" i="37" s="1"/>
  <c r="G331" i="37"/>
  <c r="J331" i="37" s="1"/>
  <c r="N331" i="37" s="1"/>
  <c r="G337" i="37"/>
  <c r="D8" i="7"/>
  <c r="D13" i="7" s="1"/>
  <c r="D19" i="7" s="1"/>
  <c r="D134" i="7" s="1"/>
  <c r="F8" i="3"/>
  <c r="F13" i="3" s="1"/>
  <c r="F19" i="3" s="1"/>
  <c r="F136" i="3" s="1"/>
  <c r="F8" i="13"/>
  <c r="F13" i="13" s="1"/>
  <c r="F19" i="13" s="1"/>
  <c r="F136" i="13" s="1"/>
  <c r="N8" i="13"/>
  <c r="N13" i="13" s="1"/>
  <c r="N19" i="13" s="1"/>
  <c r="N136" i="13" s="1"/>
  <c r="G8" i="14"/>
  <c r="O8" i="14"/>
  <c r="O13" i="14" s="1"/>
  <c r="O19" i="14" s="1"/>
  <c r="O136" i="14" s="1"/>
  <c r="K8" i="14"/>
  <c r="K13" i="14" s="1"/>
  <c r="K19" i="14" s="1"/>
  <c r="K136" i="14" s="1"/>
  <c r="E8" i="16"/>
  <c r="E13" i="16" s="1"/>
  <c r="E19" i="16" s="1"/>
  <c r="E136" i="16" s="1"/>
  <c r="M8" i="16"/>
  <c r="M13" i="16" s="1"/>
  <c r="M19" i="16" s="1"/>
  <c r="M136" i="16" s="1"/>
  <c r="D8" i="21"/>
  <c r="D13" i="21" s="1"/>
  <c r="D19" i="21" s="1"/>
  <c r="E8" i="22"/>
  <c r="E13" i="22" s="1"/>
  <c r="E19" i="22" s="1"/>
  <c r="E134" i="22" s="1"/>
  <c r="E8" i="24"/>
  <c r="E13" i="24" s="1"/>
  <c r="E19" i="24" s="1"/>
  <c r="E134" i="24" s="1"/>
  <c r="M8" i="27"/>
  <c r="M13" i="27" s="1"/>
  <c r="M19" i="27" s="1"/>
  <c r="M134" i="27" s="1"/>
  <c r="F8" i="28"/>
  <c r="F13" i="28" s="1"/>
  <c r="F19" i="28" s="1"/>
  <c r="F134" i="28" s="1"/>
  <c r="G8" i="32"/>
  <c r="K73" i="35"/>
  <c r="N62" i="35"/>
  <c r="N72" i="35"/>
  <c r="N127" i="35"/>
  <c r="N132" i="35"/>
  <c r="N156" i="35"/>
  <c r="N164" i="35"/>
  <c r="N172" i="35"/>
  <c r="K247" i="35"/>
  <c r="N221" i="35"/>
  <c r="N229" i="35"/>
  <c r="N237" i="35"/>
  <c r="N245" i="35"/>
  <c r="N258" i="35"/>
  <c r="N263" i="35"/>
  <c r="N299" i="35"/>
  <c r="N344" i="35"/>
  <c r="N346" i="35"/>
  <c r="N350" i="35"/>
  <c r="N396" i="35"/>
  <c r="N404" i="35"/>
  <c r="N412" i="35"/>
  <c r="G55" i="37"/>
  <c r="H55" i="37" s="1"/>
  <c r="G59" i="37"/>
  <c r="H59" i="37" s="1"/>
  <c r="G63" i="37"/>
  <c r="H63" i="37" s="1"/>
  <c r="G67" i="37"/>
  <c r="H67" i="37" s="1"/>
  <c r="G71" i="37"/>
  <c r="H71" i="37" s="1"/>
  <c r="K8" i="12"/>
  <c r="K13" i="12" s="1"/>
  <c r="K19" i="12" s="1"/>
  <c r="K136" i="12" s="1"/>
  <c r="K8" i="15"/>
  <c r="K13" i="15" s="1"/>
  <c r="K19" i="15" s="1"/>
  <c r="K136" i="15" s="1"/>
  <c r="P73" i="35"/>
  <c r="K282" i="35"/>
  <c r="K386" i="35"/>
  <c r="D8" i="10"/>
  <c r="D13" i="10" s="1"/>
  <c r="L8" i="10"/>
  <c r="L13" i="10" s="1"/>
  <c r="L19" i="10" s="1"/>
  <c r="L134" i="10" s="1"/>
  <c r="E8" i="14"/>
  <c r="E13" i="14" s="1"/>
  <c r="E19" i="14" s="1"/>
  <c r="E136" i="14" s="1"/>
  <c r="M8" i="14"/>
  <c r="M13" i="14" s="1"/>
  <c r="M19" i="14" s="1"/>
  <c r="M136" i="14" s="1"/>
  <c r="G8" i="20"/>
  <c r="G13" i="20" s="1"/>
  <c r="G19" i="20" s="1"/>
  <c r="G134" i="20" s="1"/>
  <c r="E8" i="33"/>
  <c r="E13" i="33" s="1"/>
  <c r="E19" i="33" s="1"/>
  <c r="E134" i="33" s="1"/>
  <c r="N44" i="35"/>
  <c r="N49" i="35"/>
  <c r="N52" i="35"/>
  <c r="N57" i="35"/>
  <c r="N60" i="35"/>
  <c r="N65" i="35"/>
  <c r="N68" i="35"/>
  <c r="N115" i="35"/>
  <c r="N140" i="35"/>
  <c r="N149" i="35"/>
  <c r="P247" i="35"/>
  <c r="P282" i="35"/>
  <c r="N274" i="35"/>
  <c r="N297" i="35"/>
  <c r="N315" i="35"/>
  <c r="P386" i="35"/>
  <c r="N372" i="35"/>
  <c r="O372" i="35" s="1"/>
  <c r="N380" i="35"/>
  <c r="O380" i="35" s="1"/>
  <c r="N394" i="35"/>
  <c r="N402" i="35"/>
  <c r="N410" i="35"/>
  <c r="N418" i="35"/>
  <c r="G14" i="37"/>
  <c r="G382" i="37"/>
  <c r="N118" i="35"/>
  <c r="N123" i="35"/>
  <c r="N165" i="35"/>
  <c r="N230" i="35"/>
  <c r="N246" i="35"/>
  <c r="N259" i="35"/>
  <c r="N264" i="35"/>
  <c r="N290" i="35"/>
  <c r="N295" i="35"/>
  <c r="N300" i="35"/>
  <c r="N305" i="35"/>
  <c r="N325" i="35"/>
  <c r="N327" i="35"/>
  <c r="N329" i="35"/>
  <c r="N331" i="35"/>
  <c r="N335" i="35"/>
  <c r="N337" i="35"/>
  <c r="N397" i="35"/>
  <c r="N405" i="35"/>
  <c r="N413" i="35"/>
  <c r="H8" i="21"/>
  <c r="H13" i="21" s="1"/>
  <c r="H19" i="21" s="1"/>
  <c r="H134" i="21" s="1"/>
  <c r="H8" i="11"/>
  <c r="H8" i="29"/>
  <c r="H8" i="7"/>
  <c r="H8" i="26"/>
  <c r="H8" i="32"/>
  <c r="H13" i="32" s="1"/>
  <c r="H19" i="32" s="1"/>
  <c r="H134" i="32" s="1"/>
  <c r="N175" i="35"/>
  <c r="G13" i="32"/>
  <c r="G19" i="32" s="1"/>
  <c r="G134" i="32" s="1"/>
  <c r="G13" i="13"/>
  <c r="G19" i="13" s="1"/>
  <c r="G136" i="13" s="1"/>
  <c r="G139" i="13" s="1"/>
  <c r="I19" i="2"/>
  <c r="I142" i="2" s="1"/>
  <c r="I134" i="17"/>
  <c r="J67" i="1"/>
  <c r="J75" i="1"/>
  <c r="J55" i="1"/>
  <c r="J63" i="1"/>
  <c r="J71" i="1"/>
  <c r="I134" i="29"/>
  <c r="J54" i="1"/>
  <c r="J68" i="1"/>
  <c r="J58" i="1"/>
  <c r="J60" i="1"/>
  <c r="I134" i="4"/>
  <c r="J62" i="1"/>
  <c r="I135" i="6"/>
  <c r="I134" i="16"/>
  <c r="J57" i="1"/>
  <c r="E134" i="13"/>
  <c r="J70" i="1"/>
  <c r="J66" i="1"/>
  <c r="I134" i="11"/>
  <c r="I134" i="12"/>
  <c r="I134" i="13"/>
  <c r="I134" i="15"/>
  <c r="J56" i="1"/>
  <c r="J72" i="1"/>
  <c r="J61" i="1"/>
  <c r="J73" i="1"/>
  <c r="J53" i="1"/>
  <c r="J64" i="1"/>
  <c r="J65" i="1"/>
  <c r="J74" i="1"/>
  <c r="O85" i="1"/>
  <c r="J85" i="1"/>
  <c r="J69" i="1"/>
  <c r="J59" i="1"/>
  <c r="J86" i="1"/>
  <c r="N210" i="35"/>
  <c r="N208" i="35"/>
  <c r="N206" i="35"/>
  <c r="N205" i="35"/>
  <c r="N204" i="35"/>
  <c r="G15" i="37"/>
  <c r="G94" i="37"/>
  <c r="H94" i="37" s="1"/>
  <c r="G8" i="11"/>
  <c r="F8" i="10"/>
  <c r="F13" i="10" s="1"/>
  <c r="F19" i="10" s="1"/>
  <c r="F134" i="10" s="1"/>
  <c r="F137" i="10" s="1"/>
  <c r="M8" i="11"/>
  <c r="M13" i="11" s="1"/>
  <c r="M19" i="11" s="1"/>
  <c r="M136" i="11" s="1"/>
  <c r="M139" i="11" s="1"/>
  <c r="L8" i="14"/>
  <c r="L13" i="14" s="1"/>
  <c r="L19" i="14" s="1"/>
  <c r="L136" i="14" s="1"/>
  <c r="F8" i="15"/>
  <c r="F13" i="15" s="1"/>
  <c r="F19" i="15" s="1"/>
  <c r="F136" i="15" s="1"/>
  <c r="F139" i="15" s="1"/>
  <c r="D8" i="16"/>
  <c r="K8" i="28"/>
  <c r="K13" i="28" s="1"/>
  <c r="K19" i="28" s="1"/>
  <c r="K134" i="28" s="1"/>
  <c r="D13" i="29"/>
  <c r="F13" i="33"/>
  <c r="F19" i="33" s="1"/>
  <c r="F134" i="33" s="1"/>
  <c r="G25" i="37"/>
  <c r="H25" i="37" s="1"/>
  <c r="G102" i="37"/>
  <c r="J102" i="37" s="1"/>
  <c r="N102" i="37" s="1"/>
  <c r="M8" i="33"/>
  <c r="M13" i="33" s="1"/>
  <c r="M19" i="33" s="1"/>
  <c r="M134" i="33" s="1"/>
  <c r="G8" i="37"/>
  <c r="H8" i="37" s="1"/>
  <c r="G17" i="37"/>
  <c r="G21" i="37"/>
  <c r="H21" i="37" s="1"/>
  <c r="G31" i="37"/>
  <c r="J31" i="37" s="1"/>
  <c r="N31" i="37" s="1"/>
  <c r="G65" i="37"/>
  <c r="J66" i="37"/>
  <c r="N66" i="37" s="1"/>
  <c r="J8" i="3"/>
  <c r="J13" i="3" s="1"/>
  <c r="J19" i="3" s="1"/>
  <c r="J136" i="3" s="1"/>
  <c r="G8" i="4"/>
  <c r="O8" i="5"/>
  <c r="O13" i="5" s="1"/>
  <c r="O19" i="5" s="1"/>
  <c r="O135" i="5" s="1"/>
  <c r="E8" i="6"/>
  <c r="E13" i="6" s="1"/>
  <c r="E19" i="6" s="1"/>
  <c r="E137" i="6" s="1"/>
  <c r="E8" i="9"/>
  <c r="E13" i="9" s="1"/>
  <c r="E19" i="9" s="1"/>
  <c r="E134" i="9" s="1"/>
  <c r="G8" i="12"/>
  <c r="G13" i="12" s="1"/>
  <c r="G19" i="12" s="1"/>
  <c r="G136" i="12" s="1"/>
  <c r="G139" i="12" s="1"/>
  <c r="J8" i="14"/>
  <c r="J13" i="14" s="1"/>
  <c r="J19" i="14" s="1"/>
  <c r="J136" i="14" s="1"/>
  <c r="O8" i="17"/>
  <c r="O13" i="17" s="1"/>
  <c r="O19" i="17" s="1"/>
  <c r="O136" i="17" s="1"/>
  <c r="O139" i="17" s="1"/>
  <c r="E8" i="19"/>
  <c r="E13" i="19" s="1"/>
  <c r="E19" i="19" s="1"/>
  <c r="E134" i="19" s="1"/>
  <c r="M8" i="22"/>
  <c r="M13" i="22" s="1"/>
  <c r="M19" i="22" s="1"/>
  <c r="M134" i="22" s="1"/>
  <c r="J8" i="23"/>
  <c r="J13" i="23" s="1"/>
  <c r="J19" i="23" s="1"/>
  <c r="J134" i="23" s="1"/>
  <c r="E8" i="25"/>
  <c r="E13" i="25" s="1"/>
  <c r="E19" i="25" s="1"/>
  <c r="E134" i="25" s="1"/>
  <c r="M8" i="25"/>
  <c r="M13" i="25" s="1"/>
  <c r="M19" i="25" s="1"/>
  <c r="M134" i="25" s="1"/>
  <c r="F8" i="26"/>
  <c r="F13" i="26" s="1"/>
  <c r="F19" i="26" s="1"/>
  <c r="F134" i="26" s="1"/>
  <c r="N8" i="26"/>
  <c r="N13" i="26" s="1"/>
  <c r="N19" i="26" s="1"/>
  <c r="N134" i="26" s="1"/>
  <c r="O8" i="27"/>
  <c r="O13" i="27" s="1"/>
  <c r="O19" i="27" s="1"/>
  <c r="O134" i="27" s="1"/>
  <c r="J8" i="29"/>
  <c r="J13" i="29" s="1"/>
  <c r="J19" i="29" s="1"/>
  <c r="J136" i="29" s="1"/>
  <c r="J139" i="29" s="1"/>
  <c r="F8" i="29"/>
  <c r="H8" i="30"/>
  <c r="H13" i="30" s="1"/>
  <c r="H19" i="30" s="1"/>
  <c r="H134" i="30" s="1"/>
  <c r="E8" i="32"/>
  <c r="E13" i="32" s="1"/>
  <c r="E19" i="32" s="1"/>
  <c r="E134" i="32" s="1"/>
  <c r="M8" i="32"/>
  <c r="M13" i="32" s="1"/>
  <c r="M19" i="32" s="1"/>
  <c r="M134" i="32" s="1"/>
  <c r="F8" i="7"/>
  <c r="F13" i="7" s="1"/>
  <c r="F19" i="7" s="1"/>
  <c r="F134" i="7" s="1"/>
  <c r="O8" i="11"/>
  <c r="O13" i="11" s="1"/>
  <c r="O19" i="11" s="1"/>
  <c r="O136" i="11" s="1"/>
  <c r="N8" i="3"/>
  <c r="N13" i="3" s="1"/>
  <c r="N19" i="3" s="1"/>
  <c r="N136" i="3" s="1"/>
  <c r="G8" i="5"/>
  <c r="G13" i="5" s="1"/>
  <c r="G19" i="5" s="1"/>
  <c r="G135" i="5" s="1"/>
  <c r="J8" i="7"/>
  <c r="J13" i="7" s="1"/>
  <c r="J19" i="7" s="1"/>
  <c r="J134" i="7" s="1"/>
  <c r="G8" i="3"/>
  <c r="G13" i="3" s="1"/>
  <c r="G19" i="3" s="1"/>
  <c r="G136" i="3" s="1"/>
  <c r="O8" i="3"/>
  <c r="O13" i="3" s="1"/>
  <c r="O19" i="3" s="1"/>
  <c r="O136" i="3" s="1"/>
  <c r="H8" i="4"/>
  <c r="F8" i="6"/>
  <c r="F13" i="6" s="1"/>
  <c r="F19" i="6" s="1"/>
  <c r="F137" i="6" s="1"/>
  <c r="F140" i="6" s="1"/>
  <c r="F8" i="9"/>
  <c r="F13" i="9" s="1"/>
  <c r="F19" i="9" s="1"/>
  <c r="F134" i="9" s="1"/>
  <c r="E8" i="10"/>
  <c r="E13" i="10" s="1"/>
  <c r="E19" i="10" s="1"/>
  <c r="E134" i="10" s="1"/>
  <c r="E137" i="10" s="1"/>
  <c r="M8" i="10"/>
  <c r="M13" i="10" s="1"/>
  <c r="M19" i="10" s="1"/>
  <c r="M134" i="10" s="1"/>
  <c r="D8" i="11"/>
  <c r="L8" i="11"/>
  <c r="L13" i="11" s="1"/>
  <c r="L19" i="11" s="1"/>
  <c r="L136" i="11" s="1"/>
  <c r="L139" i="11" s="1"/>
  <c r="K8" i="13"/>
  <c r="K13" i="13" s="1"/>
  <c r="K19" i="13" s="1"/>
  <c r="K136" i="13" s="1"/>
  <c r="K8" i="16"/>
  <c r="K13" i="16" s="1"/>
  <c r="K19" i="16" s="1"/>
  <c r="K136" i="16" s="1"/>
  <c r="L8" i="17"/>
  <c r="L13" i="17" s="1"/>
  <c r="L19" i="17" s="1"/>
  <c r="L136" i="17" s="1"/>
  <c r="G8" i="18"/>
  <c r="J8" i="19"/>
  <c r="J13" i="19" s="1"/>
  <c r="J19" i="19" s="1"/>
  <c r="J134" i="19" s="1"/>
  <c r="F8" i="22"/>
  <c r="F13" i="22" s="1"/>
  <c r="F19" i="22" s="1"/>
  <c r="F134" i="22" s="1"/>
  <c r="J8" i="22"/>
  <c r="J13" i="22" s="1"/>
  <c r="J19" i="22" s="1"/>
  <c r="J134" i="22" s="1"/>
  <c r="N8" i="25"/>
  <c r="N13" i="25" s="1"/>
  <c r="N19" i="25" s="1"/>
  <c r="N134" i="25" s="1"/>
  <c r="J8" i="25"/>
  <c r="J13" i="25" s="1"/>
  <c r="J19" i="25" s="1"/>
  <c r="J134" i="25" s="1"/>
  <c r="K8" i="29"/>
  <c r="K13" i="29" s="1"/>
  <c r="K19" i="29" s="1"/>
  <c r="K136" i="29" s="1"/>
  <c r="N8" i="32"/>
  <c r="N13" i="32" s="1"/>
  <c r="N19" i="32" s="1"/>
  <c r="N134" i="32" s="1"/>
  <c r="J8" i="32"/>
  <c r="J13" i="32" s="1"/>
  <c r="J19" i="32" s="1"/>
  <c r="J134" i="32" s="1"/>
  <c r="G20" i="37"/>
  <c r="H20" i="37" s="1"/>
  <c r="G35" i="37"/>
  <c r="J35" i="37" s="1"/>
  <c r="N35" i="37" s="1"/>
  <c r="G47" i="37"/>
  <c r="H47" i="37" s="1"/>
  <c r="G49" i="37"/>
  <c r="J49" i="37" s="1"/>
  <c r="N49" i="37" s="1"/>
  <c r="G80" i="37"/>
  <c r="H8" i="3"/>
  <c r="E8" i="5"/>
  <c r="E13" i="5" s="1"/>
  <c r="E19" i="5" s="1"/>
  <c r="E135" i="5" s="1"/>
  <c r="L8" i="7"/>
  <c r="L13" i="7" s="1"/>
  <c r="L19" i="7" s="1"/>
  <c r="L134" i="7" s="1"/>
  <c r="D8" i="8"/>
  <c r="L8" i="8"/>
  <c r="L13" i="8" s="1"/>
  <c r="L19" i="8" s="1"/>
  <c r="L134" i="8" s="1"/>
  <c r="E13" i="28"/>
  <c r="E19" i="28" s="1"/>
  <c r="E134" i="28" s="1"/>
  <c r="G10" i="37"/>
  <c r="J10" i="37" s="1"/>
  <c r="N10" i="37" s="1"/>
  <c r="G24" i="37"/>
  <c r="H24" i="37" s="1"/>
  <c r="G91" i="37"/>
  <c r="J91" i="37" s="1"/>
  <c r="N91" i="37" s="1"/>
  <c r="G385" i="37"/>
  <c r="H385" i="37" s="1"/>
  <c r="G389" i="37"/>
  <c r="H389" i="37" s="1"/>
  <c r="F8" i="5"/>
  <c r="F13" i="5" s="1"/>
  <c r="F19" i="5" s="1"/>
  <c r="F135" i="5" s="1"/>
  <c r="F138" i="5" s="1"/>
  <c r="M8" i="7"/>
  <c r="M13" i="7" s="1"/>
  <c r="M19" i="7" s="1"/>
  <c r="M134" i="7" s="1"/>
  <c r="G8" i="10"/>
  <c r="F8" i="11"/>
  <c r="F13" i="11" s="1"/>
  <c r="F19" i="11" s="1"/>
  <c r="F136" i="11" s="1"/>
  <c r="N8" i="11"/>
  <c r="N13" i="11" s="1"/>
  <c r="N19" i="11" s="1"/>
  <c r="N136" i="11" s="1"/>
  <c r="F8" i="12"/>
  <c r="F13" i="12" s="1"/>
  <c r="F19" i="12" s="1"/>
  <c r="F136" i="12" s="1"/>
  <c r="F8" i="17"/>
  <c r="F13" i="17" s="1"/>
  <c r="F19" i="17" s="1"/>
  <c r="F136" i="17" s="1"/>
  <c r="F139" i="17" s="1"/>
  <c r="H8" i="19"/>
  <c r="H13" i="19" s="1"/>
  <c r="H19" i="19" s="1"/>
  <c r="H134" i="19" s="1"/>
  <c r="D8" i="19"/>
  <c r="D13" i="19" s="1"/>
  <c r="L8" i="19"/>
  <c r="L13" i="19" s="1"/>
  <c r="L19" i="19" s="1"/>
  <c r="L134" i="19" s="1"/>
  <c r="F8" i="27"/>
  <c r="F13" i="27" s="1"/>
  <c r="F19" i="27" s="1"/>
  <c r="F134" i="27" s="1"/>
  <c r="D8" i="32"/>
  <c r="D13" i="32" s="1"/>
  <c r="G57" i="37"/>
  <c r="G99" i="37"/>
  <c r="G103" i="37"/>
  <c r="G332" i="37"/>
  <c r="G338" i="37"/>
  <c r="J338" i="37" s="1"/>
  <c r="N338" i="37" s="1"/>
  <c r="G404" i="37"/>
  <c r="G406" i="37"/>
  <c r="J406" i="37" s="1"/>
  <c r="N406" i="37" s="1"/>
  <c r="G408" i="37"/>
  <c r="G410" i="37"/>
  <c r="G412" i="37"/>
  <c r="G422" i="37"/>
  <c r="N200" i="35"/>
  <c r="N198" i="35"/>
  <c r="N197" i="35"/>
  <c r="N196" i="35"/>
  <c r="N192" i="35"/>
  <c r="N190" i="35"/>
  <c r="N188" i="35"/>
  <c r="K212" i="35"/>
  <c r="N186" i="35"/>
  <c r="I8" i="32"/>
  <c r="I13" i="32" s="1"/>
  <c r="I19" i="32" s="1"/>
  <c r="I134" i="32" s="1"/>
  <c r="P212" i="35"/>
  <c r="N184" i="35"/>
  <c r="I8" i="5"/>
  <c r="I13" i="5" s="1"/>
  <c r="I19" i="5" s="1"/>
  <c r="I135" i="5" s="1"/>
  <c r="I8" i="33"/>
  <c r="I13" i="33" s="1"/>
  <c r="I19" i="33" s="1"/>
  <c r="I134" i="33" s="1"/>
  <c r="I8" i="9"/>
  <c r="I13" i="9" s="1"/>
  <c r="I19" i="9" s="1"/>
  <c r="I134" i="9" s="1"/>
  <c r="I8" i="12"/>
  <c r="I13" i="12" s="1"/>
  <c r="I19" i="12" s="1"/>
  <c r="I136" i="12" s="1"/>
  <c r="I8" i="3"/>
  <c r="I13" i="3" s="1"/>
  <c r="I19" i="3" s="1"/>
  <c r="I136" i="3" s="1"/>
  <c r="I8" i="13"/>
  <c r="I13" i="13" s="1"/>
  <c r="I19" i="13" s="1"/>
  <c r="I136" i="13" s="1"/>
  <c r="J103" i="37"/>
  <c r="H103" i="37"/>
  <c r="J79" i="37"/>
  <c r="H79" i="37"/>
  <c r="J25" i="37"/>
  <c r="N25" i="37" s="1"/>
  <c r="J17" i="37"/>
  <c r="N17" i="37" s="1"/>
  <c r="H17" i="37"/>
  <c r="G36" i="37"/>
  <c r="J36" i="37" s="1"/>
  <c r="M72" i="37"/>
  <c r="G42" i="37"/>
  <c r="H42" i="37" s="1"/>
  <c r="G82" i="37"/>
  <c r="G90" i="37"/>
  <c r="G95" i="37"/>
  <c r="H95" i="37" s="1"/>
  <c r="G200" i="37"/>
  <c r="J200" i="37" s="1"/>
  <c r="N200" i="37" s="1"/>
  <c r="G308" i="37"/>
  <c r="J308" i="37" s="1"/>
  <c r="G426" i="37"/>
  <c r="J426" i="37" s="1"/>
  <c r="M37" i="37"/>
  <c r="G54" i="37"/>
  <c r="M108" i="37"/>
  <c r="G12" i="37"/>
  <c r="H12" i="37" s="1"/>
  <c r="G18" i="37"/>
  <c r="J18" i="37" s="1"/>
  <c r="N18" i="37" s="1"/>
  <c r="G46" i="37"/>
  <c r="G101" i="37"/>
  <c r="G104" i="37"/>
  <c r="G272" i="37"/>
  <c r="J272" i="37" s="1"/>
  <c r="G276" i="37"/>
  <c r="J276" i="37" s="1"/>
  <c r="G278" i="37"/>
  <c r="J278" i="37" s="1"/>
  <c r="N278" i="37" s="1"/>
  <c r="G280" i="37"/>
  <c r="J280" i="37" s="1"/>
  <c r="N280" i="37" s="1"/>
  <c r="G298" i="37"/>
  <c r="J298" i="37" s="1"/>
  <c r="N298" i="37" s="1"/>
  <c r="G372" i="37"/>
  <c r="G374" i="37"/>
  <c r="G52" i="37"/>
  <c r="G68" i="37"/>
  <c r="G7" i="37"/>
  <c r="G22" i="37"/>
  <c r="H22" i="37" s="1"/>
  <c r="G33" i="37"/>
  <c r="J33" i="37" s="1"/>
  <c r="N33" i="37" s="1"/>
  <c r="K16" i="39"/>
  <c r="G44" i="37"/>
  <c r="G53" i="37"/>
  <c r="G56" i="37"/>
  <c r="G61" i="37"/>
  <c r="G69" i="37"/>
  <c r="J69" i="37" s="1"/>
  <c r="N69" i="37" s="1"/>
  <c r="G366" i="37"/>
  <c r="J366" i="37" s="1"/>
  <c r="N366" i="37" s="1"/>
  <c r="E37" i="37"/>
  <c r="D4" i="39" s="1"/>
  <c r="G100" i="37"/>
  <c r="G19" i="37"/>
  <c r="J51" i="37"/>
  <c r="G89" i="37"/>
  <c r="G105" i="37"/>
  <c r="G185" i="37"/>
  <c r="J185" i="37" s="1"/>
  <c r="G209" i="37"/>
  <c r="H209" i="37" s="1"/>
  <c r="G62" i="37"/>
  <c r="H62" i="37" s="1"/>
  <c r="M216" i="37"/>
  <c r="L9" i="39" s="1"/>
  <c r="G16" i="37"/>
  <c r="G32" i="37"/>
  <c r="J32" i="37" s="1"/>
  <c r="N32" i="37" s="1"/>
  <c r="G45" i="37"/>
  <c r="J45" i="37" s="1"/>
  <c r="N45" i="37" s="1"/>
  <c r="G48" i="37"/>
  <c r="H51" i="37"/>
  <c r="G78" i="37"/>
  <c r="H78" i="37" s="1"/>
  <c r="G86" i="37"/>
  <c r="G92" i="37"/>
  <c r="G299" i="37"/>
  <c r="M252" i="37"/>
  <c r="L10" i="39" s="1"/>
  <c r="J26" i="37"/>
  <c r="G34" i="37"/>
  <c r="J34" i="37" s="1"/>
  <c r="N34" i="37" s="1"/>
  <c r="F72" i="37"/>
  <c r="E5" i="39" s="1"/>
  <c r="G50" i="37"/>
  <c r="H50" i="37" s="1"/>
  <c r="J63" i="37"/>
  <c r="F108" i="37"/>
  <c r="E6" i="39" s="1"/>
  <c r="G98" i="37"/>
  <c r="G142" i="37"/>
  <c r="G369" i="37"/>
  <c r="H369" i="37" s="1"/>
  <c r="G373" i="37"/>
  <c r="H373" i="37" s="1"/>
  <c r="G8" i="30"/>
  <c r="G8" i="28"/>
  <c r="G13" i="28" s="1"/>
  <c r="G19" i="28" s="1"/>
  <c r="G134" i="28" s="1"/>
  <c r="G8" i="26"/>
  <c r="G13" i="26" s="1"/>
  <c r="G19" i="26" s="1"/>
  <c r="G134" i="26" s="1"/>
  <c r="G8" i="29"/>
  <c r="G13" i="29" s="1"/>
  <c r="G19" i="29" s="1"/>
  <c r="G136" i="29" s="1"/>
  <c r="G8" i="16"/>
  <c r="G8" i="24"/>
  <c r="G13" i="24" s="1"/>
  <c r="G19" i="24" s="1"/>
  <c r="G134" i="24" s="1"/>
  <c r="G8" i="27"/>
  <c r="G13" i="27" s="1"/>
  <c r="G19" i="27" s="1"/>
  <c r="G134" i="27" s="1"/>
  <c r="G8" i="23"/>
  <c r="G13" i="23" s="1"/>
  <c r="G19" i="23" s="1"/>
  <c r="G134" i="23" s="1"/>
  <c r="G8" i="8"/>
  <c r="G8" i="21"/>
  <c r="G13" i="21" s="1"/>
  <c r="G19" i="21" s="1"/>
  <c r="G134" i="21" s="1"/>
  <c r="G8" i="25"/>
  <c r="G13" i="25" s="1"/>
  <c r="G19" i="25" s="1"/>
  <c r="G134" i="25" s="1"/>
  <c r="H134" i="3"/>
  <c r="H96" i="5"/>
  <c r="H98" i="5"/>
  <c r="H104" i="5"/>
  <c r="AI602" i="34"/>
  <c r="G634" i="34"/>
  <c r="K152" i="37" s="1"/>
  <c r="AI603" i="34"/>
  <c r="H8" i="9"/>
  <c r="H13" i="9" s="1"/>
  <c r="H19" i="9" s="1"/>
  <c r="H134" i="9" s="1"/>
  <c r="H8" i="5"/>
  <c r="H8" i="10"/>
  <c r="H8" i="14"/>
  <c r="H8" i="17"/>
  <c r="H13" i="17" s="1"/>
  <c r="H19" i="17" s="1"/>
  <c r="H136" i="17" s="1"/>
  <c r="H8" i="27"/>
  <c r="H13" i="27" s="1"/>
  <c r="H19" i="27" s="1"/>
  <c r="H134" i="27" s="1"/>
  <c r="H8" i="22"/>
  <c r="H13" i="22" s="1"/>
  <c r="H19" i="22" s="1"/>
  <c r="H134" i="22" s="1"/>
  <c r="H8" i="25"/>
  <c r="H13" i="25" s="1"/>
  <c r="H19" i="25" s="1"/>
  <c r="H134" i="25" s="1"/>
  <c r="H8" i="33"/>
  <c r="H13" i="33" s="1"/>
  <c r="H19" i="33" s="1"/>
  <c r="H134" i="33" s="1"/>
  <c r="H8" i="6"/>
  <c r="H8" i="28"/>
  <c r="H8" i="15"/>
  <c r="H8" i="8"/>
  <c r="H13" i="8" s="1"/>
  <c r="H19" i="8" s="1"/>
  <c r="H134" i="8" s="1"/>
  <c r="H8" i="12"/>
  <c r="H8" i="18"/>
  <c r="H13" i="18" s="1"/>
  <c r="H19" i="18" s="1"/>
  <c r="H134" i="18" s="1"/>
  <c r="H8" i="24"/>
  <c r="H13" i="24" s="1"/>
  <c r="H19" i="24" s="1"/>
  <c r="H134" i="24" s="1"/>
  <c r="N173" i="35"/>
  <c r="N169" i="35"/>
  <c r="H8" i="16"/>
  <c r="H13" i="16" s="1"/>
  <c r="H19" i="16" s="1"/>
  <c r="H136" i="16" s="1"/>
  <c r="N153" i="35"/>
  <c r="H8" i="13"/>
  <c r="H13" i="13" s="1"/>
  <c r="H19" i="13" s="1"/>
  <c r="H136" i="13" s="1"/>
  <c r="N171" i="35"/>
  <c r="G120" i="37"/>
  <c r="J120" i="37" s="1"/>
  <c r="N120" i="37" s="1"/>
  <c r="G128" i="37"/>
  <c r="H128" i="37" s="1"/>
  <c r="P177" i="35"/>
  <c r="G161" i="37"/>
  <c r="J161" i="37" s="1"/>
  <c r="G163" i="37"/>
  <c r="G165" i="37"/>
  <c r="H165" i="37" s="1"/>
  <c r="G169" i="37"/>
  <c r="J169" i="37" s="1"/>
  <c r="N169" i="37" s="1"/>
  <c r="G173" i="37"/>
  <c r="J173" i="37" s="1"/>
  <c r="N173" i="37" s="1"/>
  <c r="G177" i="37"/>
  <c r="J177" i="37" s="1"/>
  <c r="N177" i="37" s="1"/>
  <c r="G179" i="37"/>
  <c r="J179" i="37" s="1"/>
  <c r="N179" i="37" s="1"/>
  <c r="G152" i="37"/>
  <c r="H152" i="37" s="1"/>
  <c r="G156" i="37"/>
  <c r="J156" i="37" s="1"/>
  <c r="N156" i="37" s="1"/>
  <c r="G153" i="37"/>
  <c r="H153" i="37" s="1"/>
  <c r="G178" i="37"/>
  <c r="K177" i="35"/>
  <c r="G157" i="37"/>
  <c r="J157" i="37" s="1"/>
  <c r="N157" i="37" s="1"/>
  <c r="G158" i="37"/>
  <c r="J158" i="37" s="1"/>
  <c r="G162" i="37"/>
  <c r="H162" i="37" s="1"/>
  <c r="G176" i="37"/>
  <c r="H176" i="37" s="1"/>
  <c r="G115" i="37"/>
  <c r="H115" i="37" s="1"/>
  <c r="G131" i="37"/>
  <c r="J131" i="37" s="1"/>
  <c r="G13" i="18"/>
  <c r="G19" i="18" s="1"/>
  <c r="G134" i="18" s="1"/>
  <c r="G143" i="37"/>
  <c r="G13" i="30"/>
  <c r="G19" i="30" s="1"/>
  <c r="G134" i="30" s="1"/>
  <c r="G122" i="37"/>
  <c r="H122" i="37" s="1"/>
  <c r="G138" i="37"/>
  <c r="H138" i="37" s="1"/>
  <c r="G116" i="37"/>
  <c r="J116" i="37" s="1"/>
  <c r="N116" i="37" s="1"/>
  <c r="G132" i="37"/>
  <c r="G119" i="37"/>
  <c r="H119" i="37" s="1"/>
  <c r="G133" i="37"/>
  <c r="G13" i="16"/>
  <c r="G19" i="16" s="1"/>
  <c r="G136" i="16" s="1"/>
  <c r="G139" i="37"/>
  <c r="J139" i="37" s="1"/>
  <c r="N139" i="37" s="1"/>
  <c r="G123" i="37"/>
  <c r="H123" i="37" s="1"/>
  <c r="G127" i="37"/>
  <c r="H127" i="37" s="1"/>
  <c r="G136" i="37"/>
  <c r="H136" i="37" s="1"/>
  <c r="G13" i="4"/>
  <c r="G19" i="4" s="1"/>
  <c r="G13" i="7"/>
  <c r="G19" i="7" s="1"/>
  <c r="G134" i="7" s="1"/>
  <c r="G137" i="7" s="1"/>
  <c r="G141" i="7" s="1"/>
  <c r="G13" i="10"/>
  <c r="G19" i="10" s="1"/>
  <c r="G134" i="10" s="1"/>
  <c r="G13" i="14"/>
  <c r="G19" i="14" s="1"/>
  <c r="G136" i="14" s="1"/>
  <c r="I144" i="37"/>
  <c r="G140" i="37"/>
  <c r="J140" i="37" s="1"/>
  <c r="N140" i="37" s="1"/>
  <c r="G13" i="9"/>
  <c r="G19" i="9" s="1"/>
  <c r="G134" i="9" s="1"/>
  <c r="G13" i="11"/>
  <c r="G19" i="11" s="1"/>
  <c r="G136" i="11" s="1"/>
  <c r="G139" i="11" s="1"/>
  <c r="G13" i="15"/>
  <c r="G19" i="15" s="1"/>
  <c r="G136" i="15" s="1"/>
  <c r="N136" i="35"/>
  <c r="O142" i="35" s="1"/>
  <c r="G126" i="37"/>
  <c r="J126" i="37" s="1"/>
  <c r="N126" i="37" s="1"/>
  <c r="G135" i="37"/>
  <c r="H135" i="37" s="1"/>
  <c r="G13" i="19"/>
  <c r="G19" i="19" s="1"/>
  <c r="G134" i="19" s="1"/>
  <c r="G13" i="22"/>
  <c r="G19" i="22" s="1"/>
  <c r="G134" i="22" s="1"/>
  <c r="G114" i="37"/>
  <c r="H114" i="37" s="1"/>
  <c r="G124" i="37"/>
  <c r="G13" i="33"/>
  <c r="G19" i="33" s="1"/>
  <c r="G134" i="33" s="1"/>
  <c r="G130" i="37"/>
  <c r="G141" i="37"/>
  <c r="J141" i="37" s="1"/>
  <c r="N141" i="37" s="1"/>
  <c r="G13" i="8"/>
  <c r="G19" i="8" s="1"/>
  <c r="G134" i="8" s="1"/>
  <c r="G118" i="37"/>
  <c r="G125" i="37"/>
  <c r="H125" i="37" s="1"/>
  <c r="G113" i="37"/>
  <c r="J113" i="37" s="1"/>
  <c r="G134" i="37"/>
  <c r="H134" i="37" s="1"/>
  <c r="AF35" i="1"/>
  <c r="Z35" i="31"/>
  <c r="W35" i="31"/>
  <c r="X35" i="31"/>
  <c r="D69" i="31"/>
  <c r="AI527" i="34"/>
  <c r="G12" i="38" s="1"/>
  <c r="AJ94" i="1" s="1"/>
  <c r="AJ102" i="1" s="1"/>
  <c r="P30" i="6"/>
  <c r="H22" i="24"/>
  <c r="P22" i="24" s="1"/>
  <c r="H24" i="26"/>
  <c r="H132" i="26" s="1"/>
  <c r="H26" i="28"/>
  <c r="P26" i="28" s="1"/>
  <c r="H26" i="33"/>
  <c r="P35" i="3"/>
  <c r="AI532" i="34"/>
  <c r="G17" i="38" s="1"/>
  <c r="AO94" i="1" s="1"/>
  <c r="J42" i="1" s="1"/>
  <c r="AI539" i="34"/>
  <c r="G24" i="38" s="1"/>
  <c r="AV94" i="1" s="1"/>
  <c r="J49" i="1" s="1"/>
  <c r="H22" i="7"/>
  <c r="P22" i="7" s="1"/>
  <c r="H22" i="30"/>
  <c r="P22" i="30" s="1"/>
  <c r="H25" i="19"/>
  <c r="P27" i="3"/>
  <c r="AI524" i="34"/>
  <c r="G9" i="38" s="1"/>
  <c r="AG94" i="1" s="1"/>
  <c r="J34" i="1" s="1"/>
  <c r="H27" i="21"/>
  <c r="AI526" i="34"/>
  <c r="G11" i="38" s="1"/>
  <c r="AI94" i="1" s="1"/>
  <c r="H29" i="5"/>
  <c r="P29" i="5" s="1"/>
  <c r="H31" i="7"/>
  <c r="AI528" i="34"/>
  <c r="G13" i="38" s="1"/>
  <c r="AK94" i="1" s="1"/>
  <c r="J38" i="1" s="1"/>
  <c r="AI540" i="34"/>
  <c r="G25" i="38" s="1"/>
  <c r="AW94" i="1" s="1"/>
  <c r="J50" i="1" s="1"/>
  <c r="P43" i="12"/>
  <c r="P45" i="3"/>
  <c r="AI542" i="34"/>
  <c r="G27" i="38" s="1"/>
  <c r="AY94" i="1" s="1"/>
  <c r="J52" i="1" s="1"/>
  <c r="H39" i="8"/>
  <c r="AI536" i="34"/>
  <c r="G21" i="38" s="1"/>
  <c r="AS94" i="1" s="1"/>
  <c r="J46" i="1" s="1"/>
  <c r="H22" i="8"/>
  <c r="H22" i="32"/>
  <c r="H132" i="32" s="1"/>
  <c r="H24" i="10"/>
  <c r="P25" i="2"/>
  <c r="AI522" i="34"/>
  <c r="G7" i="38" s="1"/>
  <c r="AE94" i="1" s="1"/>
  <c r="J32" i="1" s="1"/>
  <c r="P36" i="4"/>
  <c r="AI533" i="34"/>
  <c r="G18" i="38" s="1"/>
  <c r="AP94" i="1" s="1"/>
  <c r="AP102" i="1" s="1"/>
  <c r="AI534" i="34"/>
  <c r="G19" i="38" s="1"/>
  <c r="AQ94" i="1" s="1"/>
  <c r="AQ102" i="1" s="1"/>
  <c r="H37" i="10"/>
  <c r="P37" i="10" s="1"/>
  <c r="H38" i="28"/>
  <c r="H38" i="33"/>
  <c r="P38" i="33" s="1"/>
  <c r="H43" i="28"/>
  <c r="P43" i="28" s="1"/>
  <c r="H43" i="33"/>
  <c r="H38" i="7"/>
  <c r="P38" i="7" s="1"/>
  <c r="AI535" i="34"/>
  <c r="G20" i="38" s="1"/>
  <c r="AR94" i="1" s="1"/>
  <c r="AR102" i="1" s="1"/>
  <c r="P22" i="14"/>
  <c r="H27" i="5"/>
  <c r="P27" i="5" s="1"/>
  <c r="H27" i="28"/>
  <c r="H27" i="33"/>
  <c r="P34" i="2"/>
  <c r="AI531" i="34"/>
  <c r="G16" i="38" s="1"/>
  <c r="AN94" i="1" s="1"/>
  <c r="J41" i="1" s="1"/>
  <c r="AI523" i="34"/>
  <c r="G8" i="38" s="1"/>
  <c r="AF94" i="1" s="1"/>
  <c r="J33" i="1" s="1"/>
  <c r="H26" i="20"/>
  <c r="H132" i="20" s="1"/>
  <c r="H23" i="7"/>
  <c r="P23" i="7" s="1"/>
  <c r="AI520" i="34"/>
  <c r="G5" i="38" s="1"/>
  <c r="AC94" i="1" s="1"/>
  <c r="J30" i="1" s="1"/>
  <c r="H23" i="25"/>
  <c r="H25" i="27"/>
  <c r="P25" i="27" s="1"/>
  <c r="P32" i="2"/>
  <c r="AI529" i="34"/>
  <c r="G14" i="38" s="1"/>
  <c r="AL94" i="1" s="1"/>
  <c r="J39" i="1" s="1"/>
  <c r="H22" i="22"/>
  <c r="H132" i="22" s="1"/>
  <c r="H23" i="9"/>
  <c r="H28" i="28"/>
  <c r="P28" i="28" s="1"/>
  <c r="H28" i="33"/>
  <c r="P28" i="33" s="1"/>
  <c r="H40" i="9"/>
  <c r="P40" i="9" s="1"/>
  <c r="AI537" i="34"/>
  <c r="G22" i="38" s="1"/>
  <c r="AT94" i="1" s="1"/>
  <c r="J47" i="1" s="1"/>
  <c r="H24" i="18"/>
  <c r="H132" i="18" s="1"/>
  <c r="AI525" i="34"/>
  <c r="G10" i="38" s="1"/>
  <c r="AH94" i="1" s="1"/>
  <c r="AH102" i="1" s="1"/>
  <c r="H22" i="23"/>
  <c r="P24" i="2"/>
  <c r="AI521" i="34"/>
  <c r="G6" i="38" s="1"/>
  <c r="AD94" i="1" s="1"/>
  <c r="J31" i="1" s="1"/>
  <c r="P26" i="4"/>
  <c r="P33" i="2"/>
  <c r="AI530" i="34"/>
  <c r="G15" i="38" s="1"/>
  <c r="AM94" i="1" s="1"/>
  <c r="J40" i="1" s="1"/>
  <c r="AI538" i="34"/>
  <c r="G23" i="38" s="1"/>
  <c r="AU94" i="1" s="1"/>
  <c r="J48" i="1" s="1"/>
  <c r="H41" i="10"/>
  <c r="AI541" i="34"/>
  <c r="G26" i="38" s="1"/>
  <c r="AX94" i="1" s="1"/>
  <c r="J51" i="1" s="1"/>
  <c r="P44" i="2"/>
  <c r="AI519" i="34"/>
  <c r="G4" i="38" s="1"/>
  <c r="AB94" i="1" s="1"/>
  <c r="J29" i="1" s="1"/>
  <c r="G53" i="38"/>
  <c r="BY94" i="1" s="1"/>
  <c r="BY102" i="1" s="1"/>
  <c r="G61" i="38"/>
  <c r="CG94" i="1" s="1"/>
  <c r="CG102" i="1" s="1"/>
  <c r="G69" i="38"/>
  <c r="CO94" i="1" s="1"/>
  <c r="CO102" i="1" s="1"/>
  <c r="G77" i="38"/>
  <c r="CW94" i="1" s="1"/>
  <c r="CW102" i="1" s="1"/>
  <c r="G85" i="38"/>
  <c r="DE94" i="1" s="1"/>
  <c r="DE102" i="1" s="1"/>
  <c r="G93" i="38"/>
  <c r="DM94" i="1" s="1"/>
  <c r="DM102" i="1" s="1"/>
  <c r="G101" i="38"/>
  <c r="DU94" i="1" s="1"/>
  <c r="O70" i="1" s="1"/>
  <c r="G109" i="38"/>
  <c r="EC94" i="1" s="1"/>
  <c r="EC102" i="1" s="1"/>
  <c r="H51" i="38"/>
  <c r="BW95" i="1" s="1"/>
  <c r="H58" i="38"/>
  <c r="CD95" i="1" s="1"/>
  <c r="H66" i="38"/>
  <c r="CL95" i="1" s="1"/>
  <c r="H74" i="38"/>
  <c r="CT95" i="1" s="1"/>
  <c r="H82" i="38"/>
  <c r="DB95" i="1" s="1"/>
  <c r="H90" i="38"/>
  <c r="DJ95" i="1" s="1"/>
  <c r="H98" i="38"/>
  <c r="DR95" i="1" s="1"/>
  <c r="H106" i="38"/>
  <c r="DZ95" i="1" s="1"/>
  <c r="H114" i="38"/>
  <c r="EH95" i="1" s="1"/>
  <c r="O678" i="36"/>
  <c r="O902" i="36"/>
  <c r="G55" i="38"/>
  <c r="CA94" i="1" s="1"/>
  <c r="J80" i="1" s="1"/>
  <c r="G63" i="38"/>
  <c r="CI94" i="1" s="1"/>
  <c r="O32" i="1" s="1"/>
  <c r="G71" i="38"/>
  <c r="CQ94" i="1" s="1"/>
  <c r="O40" i="1" s="1"/>
  <c r="G79" i="38"/>
  <c r="CY94" i="1" s="1"/>
  <c r="O48" i="1" s="1"/>
  <c r="G87" i="38"/>
  <c r="DG94" i="1" s="1"/>
  <c r="O56" i="1" s="1"/>
  <c r="G95" i="38"/>
  <c r="DO94" i="1" s="1"/>
  <c r="O64" i="1" s="1"/>
  <c r="G103" i="38"/>
  <c r="DW94" i="1" s="1"/>
  <c r="O72" i="1" s="1"/>
  <c r="O514" i="36"/>
  <c r="O653" i="36"/>
  <c r="O1768" i="36"/>
  <c r="G58" i="38"/>
  <c r="CD94" i="1" s="1"/>
  <c r="J83" i="1" s="1"/>
  <c r="G66" i="38"/>
  <c r="CL94" i="1" s="1"/>
  <c r="O35" i="1" s="1"/>
  <c r="G74" i="38"/>
  <c r="CT94" i="1" s="1"/>
  <c r="O43" i="1" s="1"/>
  <c r="G82" i="38"/>
  <c r="DB94" i="1" s="1"/>
  <c r="G90" i="38"/>
  <c r="DJ94" i="1" s="1"/>
  <c r="O59" i="1" s="1"/>
  <c r="G98" i="38"/>
  <c r="DR94" i="1" s="1"/>
  <c r="O67" i="1" s="1"/>
  <c r="G106" i="38"/>
  <c r="DZ94" i="1" s="1"/>
  <c r="O75" i="1" s="1"/>
  <c r="G114" i="38"/>
  <c r="EH94" i="1" s="1"/>
  <c r="O83" i="1" s="1"/>
  <c r="G59" i="38"/>
  <c r="CE94" i="1" s="1"/>
  <c r="J84" i="1" s="1"/>
  <c r="G67" i="38"/>
  <c r="CM94" i="1" s="1"/>
  <c r="O36" i="1" s="1"/>
  <c r="G75" i="38"/>
  <c r="CU94" i="1" s="1"/>
  <c r="O44" i="1" s="1"/>
  <c r="G83" i="38"/>
  <c r="DC94" i="1" s="1"/>
  <c r="O52" i="1" s="1"/>
  <c r="G91" i="38"/>
  <c r="DK94" i="1" s="1"/>
  <c r="O60" i="1" s="1"/>
  <c r="G99" i="38"/>
  <c r="DS94" i="1" s="1"/>
  <c r="O68" i="1" s="1"/>
  <c r="G107" i="38"/>
  <c r="EA94" i="1" s="1"/>
  <c r="O76" i="1" s="1"/>
  <c r="G115" i="38"/>
  <c r="EI94" i="1" s="1"/>
  <c r="O84" i="1" s="1"/>
  <c r="O214" i="36"/>
  <c r="O531" i="36"/>
  <c r="O786" i="36"/>
  <c r="O871" i="36"/>
  <c r="O1254" i="36"/>
  <c r="O1710" i="36"/>
  <c r="G111" i="38"/>
  <c r="EE94" i="1" s="1"/>
  <c r="O80" i="1" s="1"/>
  <c r="F133" i="5"/>
  <c r="G132" i="7"/>
  <c r="F132" i="8"/>
  <c r="N132" i="8"/>
  <c r="D132" i="9"/>
  <c r="O251" i="36"/>
  <c r="O265" i="36"/>
  <c r="O482" i="36"/>
  <c r="O713" i="36"/>
  <c r="O721" i="36"/>
  <c r="O723" i="36"/>
  <c r="O737" i="36"/>
  <c r="O1386" i="36"/>
  <c r="O1447" i="36"/>
  <c r="O1459" i="36"/>
  <c r="O1467" i="36"/>
  <c r="O1609" i="36"/>
  <c r="O445" i="36"/>
  <c r="O668" i="36"/>
  <c r="O895" i="36"/>
  <c r="O995" i="36"/>
  <c r="O1120" i="36"/>
  <c r="O1128" i="36"/>
  <c r="O1339" i="36"/>
  <c r="O1347" i="36"/>
  <c r="O1355" i="36"/>
  <c r="O1550" i="36"/>
  <c r="O785" i="36"/>
  <c r="O787" i="36"/>
  <c r="O838" i="36"/>
  <c r="O846" i="36"/>
  <c r="O854" i="36"/>
  <c r="O1144" i="36"/>
  <c r="O73" i="36"/>
  <c r="O87" i="36"/>
  <c r="O105" i="36"/>
  <c r="O1097" i="36"/>
  <c r="O1105" i="36"/>
  <c r="O1113" i="36"/>
  <c r="O1739" i="36"/>
  <c r="O1747" i="36"/>
  <c r="O17" i="36"/>
  <c r="O25" i="36"/>
  <c r="O150" i="36"/>
  <c r="O287" i="36"/>
  <c r="O436" i="36"/>
  <c r="O438" i="36"/>
  <c r="O546" i="36"/>
  <c r="O685" i="36"/>
  <c r="O714" i="36"/>
  <c r="O730" i="36"/>
  <c r="O1064" i="36"/>
  <c r="O1322" i="36"/>
  <c r="O1675" i="36"/>
  <c r="O1683" i="36"/>
  <c r="O1742" i="36"/>
  <c r="G52" i="38"/>
  <c r="BX94" i="1" s="1"/>
  <c r="BX102" i="1" s="1"/>
  <c r="G60" i="38"/>
  <c r="CF94" i="1" s="1"/>
  <c r="CF102" i="1" s="1"/>
  <c r="G68" i="38"/>
  <c r="CN94" i="1" s="1"/>
  <c r="G76" i="38"/>
  <c r="CV94" i="1" s="1"/>
  <c r="CV102" i="1" s="1"/>
  <c r="G84" i="38"/>
  <c r="DD94" i="1" s="1"/>
  <c r="DD102" i="1" s="1"/>
  <c r="G92" i="38"/>
  <c r="DL94" i="1" s="1"/>
  <c r="O61" i="1" s="1"/>
  <c r="G100" i="38"/>
  <c r="DT94" i="1" s="1"/>
  <c r="DT102" i="1" s="1"/>
  <c r="G108" i="38"/>
  <c r="EB94" i="1" s="1"/>
  <c r="EB102" i="1" s="1"/>
  <c r="O62" i="36"/>
  <c r="O70" i="36"/>
  <c r="O164" i="36"/>
  <c r="O172" i="36"/>
  <c r="O297" i="36"/>
  <c r="O305" i="36"/>
  <c r="O460" i="36"/>
  <c r="O462" i="36"/>
  <c r="O754" i="36"/>
  <c r="O878" i="36"/>
  <c r="O886" i="36"/>
  <c r="O1137" i="36"/>
  <c r="O1205" i="36"/>
  <c r="O1362" i="36"/>
  <c r="O1370" i="36"/>
  <c r="O1432" i="36"/>
  <c r="O1491" i="36"/>
  <c r="O1499" i="36"/>
  <c r="O1561" i="36"/>
  <c r="O1691" i="36"/>
  <c r="O1787" i="36"/>
  <c r="O182" i="36"/>
  <c r="O196" i="36"/>
  <c r="O319" i="36"/>
  <c r="O329" i="36"/>
  <c r="O405" i="36"/>
  <c r="O578" i="36"/>
  <c r="O623" i="36"/>
  <c r="O648" i="36"/>
  <c r="O770" i="36"/>
  <c r="O1190" i="36"/>
  <c r="O1315" i="36"/>
  <c r="O1464" i="36"/>
  <c r="O1646" i="36"/>
  <c r="O1707" i="36"/>
  <c r="G54" i="38"/>
  <c r="BZ94" i="1" s="1"/>
  <c r="BZ102" i="1" s="1"/>
  <c r="G62" i="38"/>
  <c r="CH94" i="1" s="1"/>
  <c r="CH102" i="1" s="1"/>
  <c r="G70" i="38"/>
  <c r="CP94" i="1" s="1"/>
  <c r="O39" i="1" s="1"/>
  <c r="G78" i="38"/>
  <c r="CX94" i="1" s="1"/>
  <c r="O47" i="1" s="1"/>
  <c r="G86" i="38"/>
  <c r="DF94" i="1" s="1"/>
  <c r="O55" i="1" s="1"/>
  <c r="G94" i="38"/>
  <c r="DN94" i="1" s="1"/>
  <c r="O63" i="1" s="1"/>
  <c r="G102" i="38"/>
  <c r="DV94" i="1" s="1"/>
  <c r="O71" i="1" s="1"/>
  <c r="G110" i="38"/>
  <c r="ED94" i="1" s="1"/>
  <c r="O79" i="1" s="1"/>
  <c r="O839" i="36"/>
  <c r="O910" i="36"/>
  <c r="O918" i="36"/>
  <c r="O1044" i="36"/>
  <c r="O1080" i="36"/>
  <c r="O1161" i="36"/>
  <c r="O1633" i="36"/>
  <c r="G51" i="38"/>
  <c r="BW94" i="1" s="1"/>
  <c r="BW102" i="1" s="1"/>
  <c r="G56" i="38"/>
  <c r="CB94" i="1" s="1"/>
  <c r="J81" i="1" s="1"/>
  <c r="G64" i="38"/>
  <c r="CJ94" i="1" s="1"/>
  <c r="O33" i="1" s="1"/>
  <c r="G72" i="38"/>
  <c r="CR94" i="1" s="1"/>
  <c r="O41" i="1" s="1"/>
  <c r="G80" i="38"/>
  <c r="CZ94" i="1" s="1"/>
  <c r="O49" i="1" s="1"/>
  <c r="G88" i="38"/>
  <c r="DH94" i="1" s="1"/>
  <c r="O57" i="1" s="1"/>
  <c r="G96" i="38"/>
  <c r="DP94" i="1" s="1"/>
  <c r="O65" i="1" s="1"/>
  <c r="G104" i="38"/>
  <c r="DX94" i="1" s="1"/>
  <c r="O73" i="1" s="1"/>
  <c r="G112" i="38"/>
  <c r="EF94" i="1" s="1"/>
  <c r="O81" i="1" s="1"/>
  <c r="F132" i="19"/>
  <c r="D132" i="20"/>
  <c r="F132" i="24"/>
  <c r="F137" i="24" s="1"/>
  <c r="E132" i="25"/>
  <c r="E137" i="25" s="1"/>
  <c r="D132" i="26"/>
  <c r="O228" i="36"/>
  <c r="O241" i="36"/>
  <c r="O366" i="36"/>
  <c r="O374" i="36"/>
  <c r="O608" i="36"/>
  <c r="O879" i="36"/>
  <c r="O887" i="36"/>
  <c r="O1073" i="36"/>
  <c r="O1269" i="36"/>
  <c r="O1298" i="36"/>
  <c r="O1306" i="36"/>
  <c r="O1415" i="36"/>
  <c r="O1496" i="36"/>
  <c r="O1582" i="36"/>
  <c r="O1784" i="36"/>
  <c r="G57" i="38"/>
  <c r="CC94" i="1" s="1"/>
  <c r="J82" i="1" s="1"/>
  <c r="G65" i="38"/>
  <c r="CK94" i="1" s="1"/>
  <c r="O34" i="1" s="1"/>
  <c r="G73" i="38"/>
  <c r="CS94" i="1" s="1"/>
  <c r="O42" i="1" s="1"/>
  <c r="G81" i="38"/>
  <c r="DA94" i="1" s="1"/>
  <c r="O50" i="1" s="1"/>
  <c r="G89" i="38"/>
  <c r="DI94" i="1" s="1"/>
  <c r="O58" i="1" s="1"/>
  <c r="G97" i="38"/>
  <c r="DQ94" i="1" s="1"/>
  <c r="O66" i="1" s="1"/>
  <c r="G105" i="38"/>
  <c r="DY94" i="1" s="1"/>
  <c r="O74" i="1" s="1"/>
  <c r="G113" i="38"/>
  <c r="EG94" i="1" s="1"/>
  <c r="O82" i="1" s="1"/>
  <c r="G133" i="5"/>
  <c r="G132" i="32"/>
  <c r="Q506" i="34"/>
  <c r="K128" i="37" s="1"/>
  <c r="D506" i="34"/>
  <c r="K113" i="37" s="1"/>
  <c r="I132" i="7"/>
  <c r="F132" i="9"/>
  <c r="F137" i="9" s="1"/>
  <c r="F132" i="20"/>
  <c r="F137" i="20" s="1"/>
  <c r="K132" i="22"/>
  <c r="K137" i="22" s="1"/>
  <c r="G132" i="25"/>
  <c r="O132" i="25"/>
  <c r="F132" i="26"/>
  <c r="F134" i="29"/>
  <c r="F132" i="32"/>
  <c r="N132" i="32"/>
  <c r="O9" i="36"/>
  <c r="O140" i="36"/>
  <c r="O204" i="36"/>
  <c r="O273" i="36"/>
  <c r="O337" i="36"/>
  <c r="O412" i="36"/>
  <c r="O414" i="36"/>
  <c r="O801" i="36"/>
  <c r="O855" i="36"/>
  <c r="O948" i="36"/>
  <c r="O963" i="36"/>
  <c r="O1012" i="36"/>
  <c r="O1027" i="36"/>
  <c r="O1081" i="36"/>
  <c r="O1112" i="36"/>
  <c r="O1145" i="36"/>
  <c r="O1323" i="36"/>
  <c r="O1354" i="36"/>
  <c r="O1387" i="36"/>
  <c r="G134" i="3"/>
  <c r="G132" i="9"/>
  <c r="D132" i="10"/>
  <c r="G132" i="20"/>
  <c r="G137" i="20" s="1"/>
  <c r="D132" i="22"/>
  <c r="G132" i="26"/>
  <c r="D132" i="27"/>
  <c r="G134" i="29"/>
  <c r="D132" i="30"/>
  <c r="O1507" i="36"/>
  <c r="I2107" i="36"/>
  <c r="J2905" i="36"/>
  <c r="I586" i="36"/>
  <c r="O1831" i="36"/>
  <c r="O1833" i="36"/>
  <c r="D134" i="13"/>
  <c r="E134" i="14"/>
  <c r="E132" i="18"/>
  <c r="E137" i="18" s="1"/>
  <c r="M132" i="18"/>
  <c r="F132" i="22"/>
  <c r="E132" i="23"/>
  <c r="M132" i="23"/>
  <c r="J132" i="25"/>
  <c r="F132" i="30"/>
  <c r="F137" i="30" s="1"/>
  <c r="O1630" i="36"/>
  <c r="O1651" i="36"/>
  <c r="O1715" i="36"/>
  <c r="O1792" i="36"/>
  <c r="O1839" i="36"/>
  <c r="O95" i="36"/>
  <c r="O429" i="36"/>
  <c r="O499" i="36"/>
  <c r="O563" i="36"/>
  <c r="O640" i="36"/>
  <c r="O661" i="36"/>
  <c r="O671" i="36"/>
  <c r="O831" i="36"/>
  <c r="O862" i="36"/>
  <c r="O870" i="36"/>
  <c r="O903" i="36"/>
  <c r="O1065" i="36"/>
  <c r="O1088" i="36"/>
  <c r="O1096" i="36"/>
  <c r="O1129" i="36"/>
  <c r="O1152" i="36"/>
  <c r="O1160" i="36"/>
  <c r="O1222" i="36"/>
  <c r="O1237" i="36"/>
  <c r="O1307" i="36"/>
  <c r="O1330" i="36"/>
  <c r="O1338" i="36"/>
  <c r="O1371" i="36"/>
  <c r="O1394" i="36"/>
  <c r="O1475" i="36"/>
  <c r="O1659" i="36"/>
  <c r="O1723" i="36"/>
  <c r="O1800" i="36"/>
  <c r="O1857" i="36"/>
  <c r="F132" i="33"/>
  <c r="F137" i="33" s="1"/>
  <c r="H132" i="24"/>
  <c r="H132" i="25"/>
  <c r="H132" i="23"/>
  <c r="D134" i="3"/>
  <c r="E134" i="3"/>
  <c r="E139" i="3" s="1"/>
  <c r="E140" i="2"/>
  <c r="AI455" i="34"/>
  <c r="F68" i="38" s="1"/>
  <c r="CN93" i="1" s="1"/>
  <c r="P121" i="7"/>
  <c r="P125" i="7"/>
  <c r="P129" i="7"/>
  <c r="P105" i="13"/>
  <c r="P111" i="13"/>
  <c r="P113" i="13"/>
  <c r="P119" i="13"/>
  <c r="P121" i="13"/>
  <c r="P127" i="13"/>
  <c r="P129" i="13"/>
  <c r="G132" i="19"/>
  <c r="E132" i="20"/>
  <c r="E137" i="20" s="1"/>
  <c r="G132" i="24"/>
  <c r="F132" i="25"/>
  <c r="F137" i="25" s="1"/>
  <c r="E132" i="26"/>
  <c r="E137" i="26" s="1"/>
  <c r="E134" i="29"/>
  <c r="E139" i="29" s="1"/>
  <c r="E132" i="32"/>
  <c r="E137" i="32" s="1"/>
  <c r="G132" i="33"/>
  <c r="O7" i="36"/>
  <c r="O31" i="36"/>
  <c r="O57" i="36"/>
  <c r="O89" i="36"/>
  <c r="O134" i="36"/>
  <c r="O166" i="36"/>
  <c r="O198" i="36"/>
  <c r="O230" i="36"/>
  <c r="O267" i="36"/>
  <c r="O271" i="36"/>
  <c r="O303" i="36"/>
  <c r="O335" i="36"/>
  <c r="O372" i="36"/>
  <c r="O404" i="36"/>
  <c r="O406" i="36"/>
  <c r="O437" i="36"/>
  <c r="J586" i="36"/>
  <c r="O483" i="36"/>
  <c r="O498" i="36"/>
  <c r="O515" i="36"/>
  <c r="O530" i="36"/>
  <c r="O547" i="36"/>
  <c r="O562" i="36"/>
  <c r="O579" i="36"/>
  <c r="O592" i="36"/>
  <c r="O607" i="36"/>
  <c r="O624" i="36"/>
  <c r="O684" i="36"/>
  <c r="O722" i="36"/>
  <c r="O802" i="36"/>
  <c r="O830" i="36"/>
  <c r="O847" i="36"/>
  <c r="F134" i="3"/>
  <c r="C586" i="36"/>
  <c r="K586" i="36"/>
  <c r="I703" i="36"/>
  <c r="E140" i="6"/>
  <c r="O39" i="36"/>
  <c r="O65" i="36"/>
  <c r="O97" i="36"/>
  <c r="O142" i="36"/>
  <c r="O174" i="36"/>
  <c r="O206" i="36"/>
  <c r="J352" i="36"/>
  <c r="O243" i="36"/>
  <c r="O279" i="36"/>
  <c r="O311" i="36"/>
  <c r="O343" i="36"/>
  <c r="O380" i="36"/>
  <c r="O420" i="36"/>
  <c r="O422" i="36"/>
  <c r="O453" i="36"/>
  <c r="O491" i="36"/>
  <c r="O506" i="36"/>
  <c r="O523" i="36"/>
  <c r="O538" i="36"/>
  <c r="O555" i="36"/>
  <c r="O570" i="36"/>
  <c r="O600" i="36"/>
  <c r="O615" i="36"/>
  <c r="O632" i="36"/>
  <c r="O658" i="36"/>
  <c r="O692" i="36"/>
  <c r="E132" i="10"/>
  <c r="D134" i="11"/>
  <c r="D134" i="12"/>
  <c r="D134" i="14"/>
  <c r="E139" i="16"/>
  <c r="E139" i="17"/>
  <c r="D132" i="18"/>
  <c r="F137" i="19"/>
  <c r="D132" i="23"/>
  <c r="L132" i="23"/>
  <c r="E132" i="27"/>
  <c r="E132" i="30"/>
  <c r="E137" i="30" s="1"/>
  <c r="O41" i="36"/>
  <c r="O54" i="36"/>
  <c r="O103" i="36"/>
  <c r="O148" i="36"/>
  <c r="O180" i="36"/>
  <c r="O212" i="36"/>
  <c r="C352" i="36"/>
  <c r="K352" i="36"/>
  <c r="O249" i="36"/>
  <c r="O281" i="36"/>
  <c r="O313" i="36"/>
  <c r="O345" i="36"/>
  <c r="O382" i="36"/>
  <c r="O428" i="36"/>
  <c r="O430" i="36"/>
  <c r="O461" i="36"/>
  <c r="C703" i="36"/>
  <c r="K703" i="36"/>
  <c r="O677" i="36"/>
  <c r="I820" i="36"/>
  <c r="O738" i="36"/>
  <c r="O753" i="36"/>
  <c r="K937" i="36"/>
  <c r="O863" i="36"/>
  <c r="G140" i="6"/>
  <c r="D132" i="7"/>
  <c r="P48" i="7"/>
  <c r="P54" i="7"/>
  <c r="P56" i="7"/>
  <c r="P60" i="7"/>
  <c r="P62" i="7"/>
  <c r="P68" i="7"/>
  <c r="P70" i="7"/>
  <c r="P76" i="7"/>
  <c r="P78" i="7"/>
  <c r="P84" i="7"/>
  <c r="P86" i="7"/>
  <c r="P90" i="7"/>
  <c r="P92" i="7"/>
  <c r="P94" i="7"/>
  <c r="P100" i="7"/>
  <c r="P102" i="7"/>
  <c r="P106" i="7"/>
  <c r="P107" i="7"/>
  <c r="P108" i="7"/>
  <c r="P110" i="7"/>
  <c r="P114" i="7"/>
  <c r="P115" i="7"/>
  <c r="P116" i="7"/>
  <c r="P118" i="7"/>
  <c r="P122" i="7"/>
  <c r="P123" i="7"/>
  <c r="P124" i="7"/>
  <c r="P126" i="7"/>
  <c r="P130" i="7"/>
  <c r="F132" i="10"/>
  <c r="F139" i="16"/>
  <c r="K1405" i="36"/>
  <c r="D134" i="4"/>
  <c r="D133" i="5"/>
  <c r="G132" i="10"/>
  <c r="F139" i="11"/>
  <c r="F139" i="12"/>
  <c r="F132" i="18"/>
  <c r="F137" i="18" s="1"/>
  <c r="D132" i="19"/>
  <c r="H132" i="21"/>
  <c r="G132" i="22"/>
  <c r="F132" i="23"/>
  <c r="D132" i="24"/>
  <c r="F137" i="26"/>
  <c r="G132" i="30"/>
  <c r="D132" i="33"/>
  <c r="O79" i="36"/>
  <c r="O124" i="36"/>
  <c r="O156" i="36"/>
  <c r="O188" i="36"/>
  <c r="O220" i="36"/>
  <c r="O257" i="36"/>
  <c r="O289" i="36"/>
  <c r="O321" i="36"/>
  <c r="O358" i="36"/>
  <c r="O390" i="36"/>
  <c r="O413" i="36"/>
  <c r="O444" i="36"/>
  <c r="O446" i="36"/>
  <c r="E133" i="5"/>
  <c r="E138" i="5" s="1"/>
  <c r="F139" i="13"/>
  <c r="G132" i="18"/>
  <c r="E132" i="19"/>
  <c r="G132" i="23"/>
  <c r="E132" i="24"/>
  <c r="E137" i="24" s="1"/>
  <c r="D132" i="25"/>
  <c r="K132" i="26"/>
  <c r="E132" i="33"/>
  <c r="E137" i="33" s="1"/>
  <c r="O49" i="36"/>
  <c r="O81" i="36"/>
  <c r="O113" i="36"/>
  <c r="J235" i="36"/>
  <c r="O126" i="36"/>
  <c r="O158" i="36"/>
  <c r="O190" i="36"/>
  <c r="O222" i="36"/>
  <c r="O259" i="36"/>
  <c r="O295" i="36"/>
  <c r="O327" i="36"/>
  <c r="J469" i="36"/>
  <c r="O364" i="36"/>
  <c r="O396" i="36"/>
  <c r="O421" i="36"/>
  <c r="O452" i="36"/>
  <c r="O454" i="36"/>
  <c r="O475" i="36"/>
  <c r="O490" i="36"/>
  <c r="O507" i="36"/>
  <c r="O522" i="36"/>
  <c r="O539" i="36"/>
  <c r="O554" i="36"/>
  <c r="O571" i="36"/>
  <c r="O599" i="36"/>
  <c r="O616" i="36"/>
  <c r="O631" i="36"/>
  <c r="O693" i="36"/>
  <c r="O729" i="36"/>
  <c r="K1054" i="36"/>
  <c r="J1522" i="36"/>
  <c r="O947" i="36"/>
  <c r="O964" i="36"/>
  <c r="O979" i="36"/>
  <c r="O996" i="36"/>
  <c r="O1011" i="36"/>
  <c r="O1028" i="36"/>
  <c r="O1043" i="36"/>
  <c r="O1189" i="36"/>
  <c r="O1206" i="36"/>
  <c r="O1221" i="36"/>
  <c r="O1238" i="36"/>
  <c r="O1253" i="36"/>
  <c r="O1270" i="36"/>
  <c r="I1405" i="36"/>
  <c r="I1522" i="36"/>
  <c r="O1416" i="36"/>
  <c r="O1431" i="36"/>
  <c r="O1448" i="36"/>
  <c r="O1480" i="36"/>
  <c r="O1512" i="36"/>
  <c r="J1639" i="36"/>
  <c r="I1639" i="36"/>
  <c r="O1534" i="36"/>
  <c r="O1549" i="36"/>
  <c r="O1566" i="36"/>
  <c r="O1581" i="36"/>
  <c r="O1598" i="36"/>
  <c r="O1613" i="36"/>
  <c r="I1756" i="36"/>
  <c r="O1662" i="36"/>
  <c r="O1694" i="36"/>
  <c r="O1726" i="36"/>
  <c r="O1771" i="36"/>
  <c r="O1803" i="36"/>
  <c r="O1856" i="36"/>
  <c r="K2677" i="36"/>
  <c r="K3019" i="36"/>
  <c r="J1405" i="36"/>
  <c r="K1639" i="36"/>
  <c r="J1756" i="36"/>
  <c r="J1873" i="36"/>
  <c r="J2221" i="36"/>
  <c r="I2335" i="36"/>
  <c r="C820" i="36"/>
  <c r="K820" i="36"/>
  <c r="O745" i="36"/>
  <c r="O762" i="36"/>
  <c r="O777" i="36"/>
  <c r="O794" i="36"/>
  <c r="O809" i="36"/>
  <c r="O955" i="36"/>
  <c r="O972" i="36"/>
  <c r="O987" i="36"/>
  <c r="O1004" i="36"/>
  <c r="O1019" i="36"/>
  <c r="O1036" i="36"/>
  <c r="I1171" i="36"/>
  <c r="O1182" i="36"/>
  <c r="O1197" i="36"/>
  <c r="O1214" i="36"/>
  <c r="O1229" i="36"/>
  <c r="O1246" i="36"/>
  <c r="O1261" i="36"/>
  <c r="O1278" i="36"/>
  <c r="O1424" i="36"/>
  <c r="O1439" i="36"/>
  <c r="O1456" i="36"/>
  <c r="O1488" i="36"/>
  <c r="O1542" i="36"/>
  <c r="O1574" i="36"/>
  <c r="O1589" i="36"/>
  <c r="O1606" i="36"/>
  <c r="O1625" i="36"/>
  <c r="K1756" i="36"/>
  <c r="O1670" i="36"/>
  <c r="O1702" i="36"/>
  <c r="O1734" i="36"/>
  <c r="I1873" i="36"/>
  <c r="O1779" i="36"/>
  <c r="O1813" i="36"/>
  <c r="O1847" i="36"/>
  <c r="O1849" i="36"/>
  <c r="O1864" i="36"/>
  <c r="K2221" i="36"/>
  <c r="J2335" i="36"/>
  <c r="J1171" i="36"/>
  <c r="J1990" i="36"/>
  <c r="K2335" i="36"/>
  <c r="C1873" i="36"/>
  <c r="K1873" i="36"/>
  <c r="I1990" i="36"/>
  <c r="I2563" i="36"/>
  <c r="K3133" i="36"/>
  <c r="O894" i="36"/>
  <c r="O911" i="36"/>
  <c r="O926" i="36"/>
  <c r="O1072" i="36"/>
  <c r="O1089" i="36"/>
  <c r="O1104" i="36"/>
  <c r="O1121" i="36"/>
  <c r="O1136" i="36"/>
  <c r="O1153" i="36"/>
  <c r="I1288" i="36"/>
  <c r="K1288" i="36"/>
  <c r="O1299" i="36"/>
  <c r="O1314" i="36"/>
  <c r="O1331" i="36"/>
  <c r="O1346" i="36"/>
  <c r="O1363" i="36"/>
  <c r="O1378" i="36"/>
  <c r="O1395" i="36"/>
  <c r="C1522" i="36"/>
  <c r="K1522" i="36"/>
  <c r="O1483" i="36"/>
  <c r="O1537" i="36"/>
  <c r="O1622" i="36"/>
  <c r="O1667" i="36"/>
  <c r="O1699" i="36"/>
  <c r="O1731" i="36"/>
  <c r="O1776" i="36"/>
  <c r="O1808" i="36"/>
  <c r="O1821" i="36"/>
  <c r="O1823" i="36"/>
  <c r="O1840" i="36"/>
  <c r="J2563" i="36"/>
  <c r="O746" i="36"/>
  <c r="O761" i="36"/>
  <c r="O778" i="36"/>
  <c r="O793" i="36"/>
  <c r="O810" i="36"/>
  <c r="O956" i="36"/>
  <c r="O971" i="36"/>
  <c r="O988" i="36"/>
  <c r="O1003" i="36"/>
  <c r="O1020" i="36"/>
  <c r="O1035" i="36"/>
  <c r="J1288" i="36"/>
  <c r="O1181" i="36"/>
  <c r="O1198" i="36"/>
  <c r="O1213" i="36"/>
  <c r="O1230" i="36"/>
  <c r="O1245" i="36"/>
  <c r="O1262" i="36"/>
  <c r="O1277" i="36"/>
  <c r="O1382" i="36"/>
  <c r="O1423" i="36"/>
  <c r="O1440" i="36"/>
  <c r="O1455" i="36"/>
  <c r="O1472" i="36"/>
  <c r="O1504" i="36"/>
  <c r="O1558" i="36"/>
  <c r="O1573" i="36"/>
  <c r="O1590" i="36"/>
  <c r="O1654" i="36"/>
  <c r="O1686" i="36"/>
  <c r="O1718" i="36"/>
  <c r="O1750" i="36"/>
  <c r="O1763" i="36"/>
  <c r="O1795" i="36"/>
  <c r="O1848" i="36"/>
  <c r="O1865" i="36"/>
  <c r="I2905" i="36"/>
  <c r="J165" i="37"/>
  <c r="N165" i="37" s="1"/>
  <c r="H13" i="6"/>
  <c r="H19" i="6" s="1"/>
  <c r="H137" i="6" s="1"/>
  <c r="G151" i="37"/>
  <c r="H151" i="37" s="1"/>
  <c r="G160" i="37"/>
  <c r="H160" i="37" s="1"/>
  <c r="G172" i="37"/>
  <c r="H172" i="37" s="1"/>
  <c r="H13" i="26"/>
  <c r="H19" i="26" s="1"/>
  <c r="H134" i="26" s="1"/>
  <c r="G167" i="37"/>
  <c r="J167" i="37" s="1"/>
  <c r="N167" i="37" s="1"/>
  <c r="G170" i="37"/>
  <c r="J170" i="37" s="1"/>
  <c r="H13" i="7"/>
  <c r="H19" i="7" s="1"/>
  <c r="H134" i="7" s="1"/>
  <c r="H13" i="11"/>
  <c r="H19" i="11" s="1"/>
  <c r="H136" i="11" s="1"/>
  <c r="H13" i="12"/>
  <c r="H19" i="12" s="1"/>
  <c r="H136" i="12" s="1"/>
  <c r="H13" i="14"/>
  <c r="H19" i="14" s="1"/>
  <c r="H136" i="14" s="1"/>
  <c r="H13" i="10"/>
  <c r="H19" i="10" s="1"/>
  <c r="H134" i="10" s="1"/>
  <c r="G164" i="37"/>
  <c r="H164" i="37" s="1"/>
  <c r="H13" i="4"/>
  <c r="H19" i="4" s="1"/>
  <c r="H136" i="4" s="1"/>
  <c r="H13" i="5"/>
  <c r="H19" i="5" s="1"/>
  <c r="H135" i="5" s="1"/>
  <c r="H13" i="28"/>
  <c r="H19" i="28" s="1"/>
  <c r="H134" i="28" s="1"/>
  <c r="G171" i="37"/>
  <c r="J171" i="37" s="1"/>
  <c r="G174" i="37"/>
  <c r="H174" i="37" s="1"/>
  <c r="G168" i="37"/>
  <c r="H13" i="3"/>
  <c r="H19" i="3" s="1"/>
  <c r="H136" i="3" s="1"/>
  <c r="H13" i="29"/>
  <c r="H19" i="29" s="1"/>
  <c r="H136" i="29" s="1"/>
  <c r="G150" i="37"/>
  <c r="J150" i="37" s="1"/>
  <c r="G175" i="37"/>
  <c r="H175" i="37" s="1"/>
  <c r="I132" i="26"/>
  <c r="P127" i="7"/>
  <c r="J132" i="32"/>
  <c r="J137" i="32" s="1"/>
  <c r="J132" i="22"/>
  <c r="J134" i="14"/>
  <c r="J139" i="14" s="1"/>
  <c r="K132" i="25"/>
  <c r="K139" i="29"/>
  <c r="K140" i="6"/>
  <c r="K132" i="10"/>
  <c r="K132" i="18"/>
  <c r="L132" i="24"/>
  <c r="P30" i="7"/>
  <c r="P128" i="7"/>
  <c r="L140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7" i="22" s="1"/>
  <c r="M132" i="27"/>
  <c r="M137" i="27" s="1"/>
  <c r="M141" i="27" s="1"/>
  <c r="N139" i="13"/>
  <c r="P132" i="17"/>
  <c r="P111" i="4"/>
  <c r="P119" i="4"/>
  <c r="P128" i="17"/>
  <c r="P130" i="30"/>
  <c r="M1405" i="36"/>
  <c r="M1756" i="36"/>
  <c r="O132" i="18"/>
  <c r="O137" i="18" s="1"/>
  <c r="P34" i="4"/>
  <c r="P42" i="4"/>
  <c r="P50" i="4"/>
  <c r="P58" i="4"/>
  <c r="P66" i="4"/>
  <c r="P74" i="4"/>
  <c r="P82" i="4"/>
  <c r="P90" i="4"/>
  <c r="P98" i="4"/>
  <c r="P125" i="11"/>
  <c r="P127" i="11"/>
  <c r="O139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132" i="32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O137" i="22" s="1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28" s="1"/>
  <c r="I19" i="28" s="1"/>
  <c r="I134" i="28" s="1"/>
  <c r="J8" i="5"/>
  <c r="J13" i="5" s="1"/>
  <c r="J19" i="5" s="1"/>
  <c r="J135" i="5" s="1"/>
  <c r="J8" i="33"/>
  <c r="J13" i="33" s="1"/>
  <c r="J19" i="33" s="1"/>
  <c r="J134" i="33" s="1"/>
  <c r="J137" i="33" s="1"/>
  <c r="G224" i="37"/>
  <c r="J224" i="37" s="1"/>
  <c r="N224" i="37" s="1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8" i="17"/>
  <c r="K13" i="17" s="1"/>
  <c r="K19" i="17" s="1"/>
  <c r="K136" i="17" s="1"/>
  <c r="K8" i="26"/>
  <c r="K13" i="26" s="1"/>
  <c r="K19" i="26" s="1"/>
  <c r="K134" i="26" s="1"/>
  <c r="K8" i="20"/>
  <c r="K13" i="20" s="1"/>
  <c r="K19" i="20" s="1"/>
  <c r="K134" i="20" s="1"/>
  <c r="K137" i="20" s="1"/>
  <c r="K8" i="27"/>
  <c r="K13" i="27" s="1"/>
  <c r="K19" i="27" s="1"/>
  <c r="K134" i="27" s="1"/>
  <c r="G228" i="37"/>
  <c r="G238" i="37"/>
  <c r="H238" i="37" s="1"/>
  <c r="G240" i="37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K137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L137" i="23" s="1"/>
  <c r="K8" i="30"/>
  <c r="K13" i="30" s="1"/>
  <c r="K19" i="30" s="1"/>
  <c r="K134" i="30" s="1"/>
  <c r="G309" i="37"/>
  <c r="J309" i="37" s="1"/>
  <c r="N309" i="37" s="1"/>
  <c r="L8" i="15"/>
  <c r="L13" i="15" s="1"/>
  <c r="L19" i="15" s="1"/>
  <c r="L136" i="15" s="1"/>
  <c r="L139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N300" i="37" s="1"/>
  <c r="G302" i="37"/>
  <c r="G304" i="37"/>
  <c r="J304" i="37" s="1"/>
  <c r="G306" i="37"/>
  <c r="J306" i="37" s="1"/>
  <c r="N306" i="37" s="1"/>
  <c r="G310" i="37"/>
  <c r="M8" i="3"/>
  <c r="M13" i="3" s="1"/>
  <c r="M19" i="3" s="1"/>
  <c r="M136" i="3" s="1"/>
  <c r="M8" i="19"/>
  <c r="M13" i="19" s="1"/>
  <c r="M19" i="19" s="1"/>
  <c r="M134" i="19" s="1"/>
  <c r="G339" i="37"/>
  <c r="H339" i="37" s="1"/>
  <c r="M8" i="26"/>
  <c r="M13" i="26" s="1"/>
  <c r="M19" i="26" s="1"/>
  <c r="M134" i="26" s="1"/>
  <c r="L8" i="29"/>
  <c r="L13" i="29" s="1"/>
  <c r="L19" i="29" s="1"/>
  <c r="L136" i="29" s="1"/>
  <c r="G344" i="37"/>
  <c r="J344" i="37" s="1"/>
  <c r="N344" i="37" s="1"/>
  <c r="G346" i="37"/>
  <c r="H346" i="37" s="1"/>
  <c r="G348" i="37"/>
  <c r="G350" i="37"/>
  <c r="J350" i="37" s="1"/>
  <c r="G352" i="37"/>
  <c r="M8" i="4"/>
  <c r="M13" i="4" s="1"/>
  <c r="M19" i="4" s="1"/>
  <c r="M20" i="4" s="1"/>
  <c r="G319" i="37"/>
  <c r="G323" i="37"/>
  <c r="H323" i="37" s="1"/>
  <c r="G414" i="37"/>
  <c r="J414" i="37" s="1"/>
  <c r="N414" i="37" s="1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H421" i="37" s="1"/>
  <c r="G423" i="37"/>
  <c r="H423" i="37" s="1"/>
  <c r="G415" i="37"/>
  <c r="G425" i="37"/>
  <c r="G429" i="37"/>
  <c r="G431" i="37"/>
  <c r="J431" i="37" s="1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J380" i="37" s="1"/>
  <c r="N380" i="37" s="1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N139" i="29" s="1"/>
  <c r="G388" i="37"/>
  <c r="J388" i="37" s="1"/>
  <c r="N388" i="37" s="1"/>
  <c r="G392" i="37"/>
  <c r="J392" i="37" s="1"/>
  <c r="N392" i="37" s="1"/>
  <c r="G394" i="37"/>
  <c r="J394" i="37" s="1"/>
  <c r="N394" i="37" s="1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137" i="8" s="1"/>
  <c r="N8" i="12"/>
  <c r="N13" i="12" s="1"/>
  <c r="N19" i="12" s="1"/>
  <c r="N136" i="12" s="1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2" i="20"/>
  <c r="O132" i="24"/>
  <c r="O132" i="30"/>
  <c r="O137" i="30" s="1"/>
  <c r="O132" i="10"/>
  <c r="O132" i="7"/>
  <c r="O139" i="11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40" i="6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2" i="25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2" i="7"/>
  <c r="N137" i="7" s="1"/>
  <c r="P113" i="10"/>
  <c r="P115" i="10"/>
  <c r="P117" i="10"/>
  <c r="P121" i="10"/>
  <c r="P123" i="10"/>
  <c r="P125" i="10"/>
  <c r="P129" i="10"/>
  <c r="P131" i="10"/>
  <c r="N139" i="1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9" i="16"/>
  <c r="P111" i="16"/>
  <c r="P113" i="16"/>
  <c r="P117" i="16"/>
  <c r="P119" i="16"/>
  <c r="P121" i="16"/>
  <c r="P125" i="16"/>
  <c r="P127" i="16"/>
  <c r="P129" i="16"/>
  <c r="P133" i="16"/>
  <c r="N132" i="26"/>
  <c r="N137" i="26" s="1"/>
  <c r="M2677" i="36"/>
  <c r="N132" i="18"/>
  <c r="N132" i="22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2" i="10"/>
  <c r="P87" i="26"/>
  <c r="P95" i="26"/>
  <c r="P103" i="26"/>
  <c r="P111" i="26"/>
  <c r="L820" i="36"/>
  <c r="O5" i="38"/>
  <c r="M132" i="25"/>
  <c r="M137" i="25" s="1"/>
  <c r="L937" i="36"/>
  <c r="M139" i="16"/>
  <c r="M139" i="17"/>
  <c r="M132" i="26"/>
  <c r="M132" i="33"/>
  <c r="M137" i="33" s="1"/>
  <c r="L1288" i="36"/>
  <c r="L2677" i="36"/>
  <c r="M139" i="29"/>
  <c r="L586" i="36"/>
  <c r="L1639" i="36"/>
  <c r="M133" i="5"/>
  <c r="M139" i="12"/>
  <c r="M134" i="14"/>
  <c r="M139" i="14" s="1"/>
  <c r="K360" i="37"/>
  <c r="J13" i="39" s="1"/>
  <c r="M134" i="3"/>
  <c r="M139" i="3" s="1"/>
  <c r="M139" i="13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2" i="25"/>
  <c r="P126" i="27"/>
  <c r="P96" i="30"/>
  <c r="P104" i="30"/>
  <c r="P112" i="30"/>
  <c r="P120" i="30"/>
  <c r="P128" i="30"/>
  <c r="L132" i="7"/>
  <c r="L137" i="7" s="1"/>
  <c r="P107" i="11"/>
  <c r="P115" i="11"/>
  <c r="P123" i="11"/>
  <c r="P129" i="11"/>
  <c r="L139" i="17"/>
  <c r="L132" i="26"/>
  <c r="L137" i="26" s="1"/>
  <c r="P119" i="26"/>
  <c r="P127" i="26"/>
  <c r="L132" i="33"/>
  <c r="L133" i="5"/>
  <c r="L134" i="14"/>
  <c r="L139" i="14" s="1"/>
  <c r="L132" i="18"/>
  <c r="L137" i="18" s="1"/>
  <c r="L132" i="22"/>
  <c r="L134" i="3"/>
  <c r="L139" i="3" s="1"/>
  <c r="P131" i="13"/>
  <c r="L132" i="32"/>
  <c r="L132" i="9"/>
  <c r="L132" i="19"/>
  <c r="L132" i="27"/>
  <c r="L137" i="27" s="1"/>
  <c r="K288" i="37"/>
  <c r="J11" i="39" s="1"/>
  <c r="P91" i="2"/>
  <c r="P93" i="2"/>
  <c r="P95" i="2"/>
  <c r="P29" i="3"/>
  <c r="P37" i="3"/>
  <c r="P43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33" i="3"/>
  <c r="P41" i="3"/>
  <c r="P49" i="3"/>
  <c r="P57" i="3"/>
  <c r="P65" i="3"/>
  <c r="P73" i="3"/>
  <c r="P81" i="3"/>
  <c r="P89" i="3"/>
  <c r="P97" i="3"/>
  <c r="P105" i="3"/>
  <c r="P133" i="15"/>
  <c r="K139" i="16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K137" i="33" s="1"/>
  <c r="O45" i="38"/>
  <c r="K133" i="5"/>
  <c r="P32" i="10"/>
  <c r="P40" i="10"/>
  <c r="P56" i="10"/>
  <c r="P72" i="10"/>
  <c r="P104" i="10"/>
  <c r="P120" i="10"/>
  <c r="K139" i="12"/>
  <c r="O29" i="38"/>
  <c r="P24" i="10"/>
  <c r="P48" i="10"/>
  <c r="P64" i="10"/>
  <c r="P80" i="10"/>
  <c r="P88" i="10"/>
  <c r="P96" i="10"/>
  <c r="P112" i="10"/>
  <c r="K134" i="14"/>
  <c r="K139" i="14" s="1"/>
  <c r="K134" i="3"/>
  <c r="P23" i="3"/>
  <c r="P31" i="3"/>
  <c r="P39" i="3"/>
  <c r="P47" i="3"/>
  <c r="P55" i="3"/>
  <c r="P63" i="3"/>
  <c r="P71" i="3"/>
  <c r="P79" i="3"/>
  <c r="P87" i="3"/>
  <c r="K139" i="13"/>
  <c r="K132" i="32"/>
  <c r="K137" i="32" s="1"/>
  <c r="O37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P117" i="27"/>
  <c r="P119" i="27"/>
  <c r="P124" i="27"/>
  <c r="P27" i="28"/>
  <c r="P35" i="28"/>
  <c r="K132" i="20"/>
  <c r="K132" i="24"/>
  <c r="K132" i="30"/>
  <c r="AZ102" i="1"/>
  <c r="BH102" i="1"/>
  <c r="BP102" i="1"/>
  <c r="DU102" i="1"/>
  <c r="EK102" i="1"/>
  <c r="P54" i="2"/>
  <c r="P70" i="2"/>
  <c r="P78" i="2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J137" i="7" s="1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P49" i="11"/>
  <c r="P89" i="11"/>
  <c r="P97" i="11"/>
  <c r="P105" i="11"/>
  <c r="J139" i="12"/>
  <c r="J134" i="3"/>
  <c r="P28" i="4"/>
  <c r="P30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AF36" i="1"/>
  <c r="J132" i="9"/>
  <c r="J137" i="9" s="1"/>
  <c r="J132" i="19"/>
  <c r="J137" i="19" s="1"/>
  <c r="J133" i="5"/>
  <c r="J132" i="18"/>
  <c r="P25" i="10"/>
  <c r="P26" i="10"/>
  <c r="P27" i="10"/>
  <c r="P33" i="10"/>
  <c r="P34" i="10"/>
  <c r="P35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7" i="20" s="1"/>
  <c r="J137" i="22"/>
  <c r="J132" i="24"/>
  <c r="J140" i="6"/>
  <c r="P134" i="6"/>
  <c r="P40" i="2"/>
  <c r="P56" i="2"/>
  <c r="P64" i="2"/>
  <c r="P72" i="2"/>
  <c r="P80" i="2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J137" i="10" s="1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P27" i="16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7" i="25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J137" i="23" s="1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27" i="21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BG102" i="1"/>
  <c r="BO102" i="1"/>
  <c r="EJ102" i="1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P27" i="2"/>
  <c r="P31" i="2"/>
  <c r="P37" i="2"/>
  <c r="P43" i="2"/>
  <c r="P47" i="2"/>
  <c r="P66" i="2"/>
  <c r="P69" i="2"/>
  <c r="P77" i="2"/>
  <c r="P79" i="2"/>
  <c r="P139" i="2"/>
  <c r="P134" i="3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O118" i="38"/>
  <c r="O14" i="38"/>
  <c r="O30" i="38"/>
  <c r="O46" i="38"/>
  <c r="P39" i="2"/>
  <c r="P49" i="2"/>
  <c r="P57" i="2"/>
  <c r="P65" i="2"/>
  <c r="P133" i="6"/>
  <c r="I132" i="9"/>
  <c r="I132" i="19"/>
  <c r="P23" i="19"/>
  <c r="P31" i="19"/>
  <c r="P39" i="19"/>
  <c r="O38" i="38"/>
  <c r="O31" i="38"/>
  <c r="O39" i="38"/>
  <c r="O47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32" i="38"/>
  <c r="O48" i="38"/>
  <c r="P118" i="3"/>
  <c r="P28" i="5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33" i="38"/>
  <c r="O41" i="38"/>
  <c r="O49" i="38"/>
  <c r="O24" i="38"/>
  <c r="O40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6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30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N393" i="35"/>
  <c r="G419" i="37"/>
  <c r="H419" i="37" s="1"/>
  <c r="O8" i="32"/>
  <c r="O13" i="32" s="1"/>
  <c r="O19" i="32" s="1"/>
  <c r="O134" i="32" s="1"/>
  <c r="O137" i="32" s="1"/>
  <c r="D432" i="37"/>
  <c r="C15" i="39" s="1"/>
  <c r="O8" i="7"/>
  <c r="O13" i="7" s="1"/>
  <c r="O19" i="7" s="1"/>
  <c r="O134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137" i="25" s="1"/>
  <c r="O8" i="26"/>
  <c r="O13" i="26" s="1"/>
  <c r="O19" i="26" s="1"/>
  <c r="O134" i="26" s="1"/>
  <c r="G413" i="37"/>
  <c r="H413" i="37" s="1"/>
  <c r="O8" i="4"/>
  <c r="O13" i="4" s="1"/>
  <c r="O19" i="4" s="1"/>
  <c r="O136" i="4" s="1"/>
  <c r="G405" i="37"/>
  <c r="G409" i="37"/>
  <c r="H409" i="37" s="1"/>
  <c r="G418" i="37"/>
  <c r="H418" i="37" s="1"/>
  <c r="G420" i="37"/>
  <c r="H420" i="37" s="1"/>
  <c r="G15" i="39" s="1"/>
  <c r="G427" i="37"/>
  <c r="J427" i="37" s="1"/>
  <c r="N427" i="37" s="1"/>
  <c r="O8" i="6"/>
  <c r="O13" i="6" s="1"/>
  <c r="O19" i="6" s="1"/>
  <c r="O137" i="6" s="1"/>
  <c r="O140" i="6" s="1"/>
  <c r="O8" i="8"/>
  <c r="O13" i="8" s="1"/>
  <c r="O19" i="8" s="1"/>
  <c r="O134" i="8" s="1"/>
  <c r="G401" i="37"/>
  <c r="G407" i="37"/>
  <c r="J407" i="37" s="1"/>
  <c r="N407" i="37" s="1"/>
  <c r="G411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G367" i="37"/>
  <c r="J367" i="37" s="1"/>
  <c r="N367" i="37" s="1"/>
  <c r="G383" i="37"/>
  <c r="J383" i="37" s="1"/>
  <c r="N383" i="37" s="1"/>
  <c r="N8" i="10"/>
  <c r="N13" i="10" s="1"/>
  <c r="N19" i="10" s="1"/>
  <c r="N134" i="10" s="1"/>
  <c r="N8" i="17"/>
  <c r="N13" i="17" s="1"/>
  <c r="N19" i="17" s="1"/>
  <c r="N136" i="17" s="1"/>
  <c r="D396" i="37"/>
  <c r="C14" i="39" s="1"/>
  <c r="N376" i="35"/>
  <c r="O376" i="35" s="1"/>
  <c r="G371" i="37"/>
  <c r="J371" i="37" s="1"/>
  <c r="N371" i="37" s="1"/>
  <c r="G387" i="37"/>
  <c r="J387" i="37" s="1"/>
  <c r="N387" i="37" s="1"/>
  <c r="G368" i="37"/>
  <c r="H368" i="37" s="1"/>
  <c r="G384" i="37"/>
  <c r="H384" i="37" s="1"/>
  <c r="J385" i="37"/>
  <c r="N385" i="37" s="1"/>
  <c r="J389" i="37"/>
  <c r="N8" i="27"/>
  <c r="N13" i="27" s="1"/>
  <c r="N19" i="27" s="1"/>
  <c r="N134" i="27" s="1"/>
  <c r="G375" i="37"/>
  <c r="H375" i="37" s="1"/>
  <c r="G391" i="37"/>
  <c r="N8" i="22"/>
  <c r="N13" i="22" s="1"/>
  <c r="N19" i="22" s="1"/>
  <c r="N134" i="22" s="1"/>
  <c r="N137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H341" i="37" s="1"/>
  <c r="G358" i="37"/>
  <c r="M8" i="5"/>
  <c r="M13" i="5" s="1"/>
  <c r="M19" i="5" s="1"/>
  <c r="M135" i="5" s="1"/>
  <c r="M138" i="5" s="1"/>
  <c r="M8" i="6"/>
  <c r="M13" i="6" s="1"/>
  <c r="M19" i="6" s="1"/>
  <c r="M137" i="6" s="1"/>
  <c r="M8" i="18"/>
  <c r="M13" i="18" s="1"/>
  <c r="M19" i="18" s="1"/>
  <c r="M134" i="18" s="1"/>
  <c r="L8" i="32"/>
  <c r="L13" i="32" s="1"/>
  <c r="L19" i="32" s="1"/>
  <c r="L134" i="32" s="1"/>
  <c r="G335" i="37"/>
  <c r="J335" i="37" s="1"/>
  <c r="N335" i="37" s="1"/>
  <c r="M8" i="9"/>
  <c r="M13" i="9" s="1"/>
  <c r="M19" i="9" s="1"/>
  <c r="M134" i="9" s="1"/>
  <c r="M8" i="23"/>
  <c r="M13" i="23" s="1"/>
  <c r="M19" i="23" s="1"/>
  <c r="M134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N347" i="37" s="1"/>
  <c r="G353" i="37"/>
  <c r="J353" i="37" s="1"/>
  <c r="N353" i="37" s="1"/>
  <c r="M8" i="15"/>
  <c r="M13" i="15" s="1"/>
  <c r="M19" i="15" s="1"/>
  <c r="M136" i="15" s="1"/>
  <c r="M8" i="24"/>
  <c r="M13" i="24" s="1"/>
  <c r="M19" i="24" s="1"/>
  <c r="M134" i="24" s="1"/>
  <c r="M137" i="24" s="1"/>
  <c r="N340" i="35"/>
  <c r="G336" i="37"/>
  <c r="J336" i="37" s="1"/>
  <c r="N336" i="37" s="1"/>
  <c r="G340" i="37"/>
  <c r="J340" i="37" s="1"/>
  <c r="G342" i="37"/>
  <c r="G351" i="37"/>
  <c r="J351" i="37" s="1"/>
  <c r="N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G301" i="37"/>
  <c r="J301" i="37" s="1"/>
  <c r="N301" i="37" s="1"/>
  <c r="G317" i="37"/>
  <c r="H317" i="37" s="1"/>
  <c r="G321" i="37"/>
  <c r="F317" i="35"/>
  <c r="G303" i="37"/>
  <c r="J303" i="37" s="1"/>
  <c r="N303" i="37" s="1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K136" i="4" s="1"/>
  <c r="N260" i="35"/>
  <c r="G250" i="37"/>
  <c r="J250" i="37" s="1"/>
  <c r="N250" i="37" s="1"/>
  <c r="G274" i="37"/>
  <c r="K8" i="3"/>
  <c r="K13" i="3" s="1"/>
  <c r="K19" i="3" s="1"/>
  <c r="K136" i="3" s="1"/>
  <c r="G232" i="37"/>
  <c r="J232" i="37" s="1"/>
  <c r="N232" i="37" s="1"/>
  <c r="G236" i="37"/>
  <c r="G242" i="37"/>
  <c r="H242" i="37" s="1"/>
  <c r="G244" i="37"/>
  <c r="J244" i="37" s="1"/>
  <c r="N244" i="37" s="1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8" i="21"/>
  <c r="K13" i="21" s="1"/>
  <c r="K19" i="21" s="1"/>
  <c r="K134" i="21" s="1"/>
  <c r="K8" i="24"/>
  <c r="K13" i="24" s="1"/>
  <c r="K19" i="24" s="1"/>
  <c r="K134" i="24" s="1"/>
  <c r="N256" i="35"/>
  <c r="N276" i="35"/>
  <c r="G235" i="37"/>
  <c r="J235" i="37" s="1"/>
  <c r="G237" i="37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J251" i="37" s="1"/>
  <c r="N251" i="37" s="1"/>
  <c r="G263" i="37"/>
  <c r="J263" i="37" s="1"/>
  <c r="N263" i="37" s="1"/>
  <c r="G267" i="37"/>
  <c r="G241" i="37"/>
  <c r="J241" i="37" s="1"/>
  <c r="N241" i="37" s="1"/>
  <c r="G258" i="37"/>
  <c r="H258" i="37" s="1"/>
  <c r="G262" i="37"/>
  <c r="H262" i="37" s="1"/>
  <c r="H276" i="37"/>
  <c r="G284" i="37"/>
  <c r="J284" i="37" s="1"/>
  <c r="N284" i="37" s="1"/>
  <c r="G286" i="37"/>
  <c r="J286" i="37" s="1"/>
  <c r="N272" i="35"/>
  <c r="G266" i="37"/>
  <c r="J266" i="37" s="1"/>
  <c r="N266" i="37" s="1"/>
  <c r="G270" i="37"/>
  <c r="H270" i="37" s="1"/>
  <c r="H282" i="37"/>
  <c r="J228" i="37"/>
  <c r="N228" i="37" s="1"/>
  <c r="H228" i="37"/>
  <c r="J8" i="28"/>
  <c r="J13" i="28" s="1"/>
  <c r="J19" i="28" s="1"/>
  <c r="J134" i="28" s="1"/>
  <c r="E252" i="37"/>
  <c r="D10" i="39" s="1"/>
  <c r="G230" i="37"/>
  <c r="G239" i="37"/>
  <c r="J239" i="37" s="1"/>
  <c r="N239" i="37" s="1"/>
  <c r="J13" i="26"/>
  <c r="J19" i="26" s="1"/>
  <c r="J134" i="26" s="1"/>
  <c r="J137" i="26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N242" i="35"/>
  <c r="J8" i="8"/>
  <c r="J13" i="8" s="1"/>
  <c r="J19" i="8" s="1"/>
  <c r="J134" i="8" s="1"/>
  <c r="J8" i="11"/>
  <c r="J13" i="11" s="1"/>
  <c r="J19" i="11" s="1"/>
  <c r="J136" i="11" s="1"/>
  <c r="J8" i="17"/>
  <c r="J13" i="17" s="1"/>
  <c r="J19" i="17" s="1"/>
  <c r="J136" i="17" s="1"/>
  <c r="J8" i="21"/>
  <c r="J13" i="21" s="1"/>
  <c r="J19" i="21" s="1"/>
  <c r="J134" i="21" s="1"/>
  <c r="J8" i="30"/>
  <c r="J13" i="30" s="1"/>
  <c r="J19" i="30" s="1"/>
  <c r="J134" i="30" s="1"/>
  <c r="G222" i="37"/>
  <c r="J222" i="37" s="1"/>
  <c r="N222" i="37" s="1"/>
  <c r="G227" i="37"/>
  <c r="G234" i="37"/>
  <c r="H234" i="37" s="1"/>
  <c r="G243" i="37"/>
  <c r="J243" i="37" s="1"/>
  <c r="N243" i="37" s="1"/>
  <c r="G247" i="37"/>
  <c r="H247" i="37" s="1"/>
  <c r="P11" i="10"/>
  <c r="P11" i="16"/>
  <c r="J8" i="24"/>
  <c r="J13" i="24" s="1"/>
  <c r="J19" i="24" s="1"/>
  <c r="J134" i="24" s="1"/>
  <c r="J137" i="24" s="1"/>
  <c r="P11" i="29"/>
  <c r="G226" i="37"/>
  <c r="J226" i="37" s="1"/>
  <c r="N226" i="37" s="1"/>
  <c r="J8" i="13"/>
  <c r="J13" i="13" s="1"/>
  <c r="J19" i="13" s="1"/>
  <c r="J136" i="13" s="1"/>
  <c r="J8" i="18"/>
  <c r="J13" i="18" s="1"/>
  <c r="J19" i="18" s="1"/>
  <c r="J134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P9" i="3"/>
  <c r="P11" i="3"/>
  <c r="I8" i="18"/>
  <c r="I13" i="18" s="1"/>
  <c r="I19" i="18" s="1"/>
  <c r="I134" i="18" s="1"/>
  <c r="I8" i="27"/>
  <c r="I13" i="27" s="1"/>
  <c r="I19" i="27" s="1"/>
  <c r="I134" i="27" s="1"/>
  <c r="F212" i="35"/>
  <c r="I8" i="25"/>
  <c r="I13" i="25" s="1"/>
  <c r="I19" i="25" s="1"/>
  <c r="I134" i="25" s="1"/>
  <c r="P11" i="12"/>
  <c r="I8" i="14"/>
  <c r="I13" i="14" s="1"/>
  <c r="I19" i="14" s="1"/>
  <c r="I136" i="14" s="1"/>
  <c r="N207" i="35"/>
  <c r="G201" i="37"/>
  <c r="H201" i="37" s="1"/>
  <c r="G205" i="37"/>
  <c r="H205" i="37" s="1"/>
  <c r="G189" i="37"/>
  <c r="J189" i="37" s="1"/>
  <c r="N189" i="37" s="1"/>
  <c r="G193" i="37"/>
  <c r="J193" i="37" s="1"/>
  <c r="N193" i="37" s="1"/>
  <c r="G195" i="37"/>
  <c r="H195" i="37" s="1"/>
  <c r="G197" i="37"/>
  <c r="J197" i="37" s="1"/>
  <c r="N197" i="37" s="1"/>
  <c r="I8" i="17"/>
  <c r="I13" i="17" s="1"/>
  <c r="I19" i="17" s="1"/>
  <c r="I136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8" i="19"/>
  <c r="I13" i="19" s="1"/>
  <c r="I19" i="19" s="1"/>
  <c r="I134" i="19" s="1"/>
  <c r="I8" i="20"/>
  <c r="I13" i="20" s="1"/>
  <c r="I19" i="20" s="1"/>
  <c r="I134" i="20" s="1"/>
  <c r="I8" i="23"/>
  <c r="I13" i="23" s="1"/>
  <c r="I19" i="23" s="1"/>
  <c r="I134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P9" i="27"/>
  <c r="P9" i="4"/>
  <c r="P9" i="6"/>
  <c r="P11" i="6"/>
  <c r="P12" i="16"/>
  <c r="G210" i="37"/>
  <c r="H210" i="37" s="1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P9" i="30"/>
  <c r="P11" i="30"/>
  <c r="P11" i="32"/>
  <c r="G186" i="37"/>
  <c r="J186" i="37" s="1"/>
  <c r="N186" i="37" s="1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J196" i="37" s="1"/>
  <c r="N196" i="37" s="1"/>
  <c r="G215" i="37"/>
  <c r="H215" i="37" s="1"/>
  <c r="G187" i="37"/>
  <c r="J187" i="37" s="1"/>
  <c r="N187" i="37" s="1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P12" i="33"/>
  <c r="F216" i="37"/>
  <c r="E9" i="39" s="1"/>
  <c r="G191" i="37"/>
  <c r="J191" i="37" s="1"/>
  <c r="N191" i="37" s="1"/>
  <c r="G204" i="37"/>
  <c r="H204" i="37" s="1"/>
  <c r="G208" i="37"/>
  <c r="H208" i="37" s="1"/>
  <c r="P9" i="5"/>
  <c r="P12" i="5"/>
  <c r="I8" i="7"/>
  <c r="I13" i="7" s="1"/>
  <c r="I19" i="7" s="1"/>
  <c r="I134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H199" i="37" s="1"/>
  <c r="G214" i="37"/>
  <c r="J214" i="37" s="1"/>
  <c r="N214" i="37" s="1"/>
  <c r="BF102" i="1"/>
  <c r="BN102" i="1"/>
  <c r="BV102" i="1"/>
  <c r="J1144" i="34"/>
  <c r="R1144" i="34"/>
  <c r="Z1144" i="34"/>
  <c r="AG90" i="1"/>
  <c r="AO90" i="1"/>
  <c r="AW90" i="1"/>
  <c r="BE90" i="1"/>
  <c r="BE102" i="1" s="1"/>
  <c r="BM90" i="1"/>
  <c r="BM102" i="1" s="1"/>
  <c r="BU90" i="1"/>
  <c r="BU102" i="1" s="1"/>
  <c r="CC90" i="1"/>
  <c r="CK90" i="1"/>
  <c r="CS90" i="1"/>
  <c r="DA90" i="1"/>
  <c r="DI90" i="1"/>
  <c r="DQ90" i="1"/>
  <c r="DY90" i="1"/>
  <c r="EG90" i="1"/>
  <c r="I140" i="2"/>
  <c r="I145" i="2" s="1"/>
  <c r="P74" i="2"/>
  <c r="P76" i="2"/>
  <c r="AI250" i="34"/>
  <c r="AI1143" i="34"/>
  <c r="AI1144" i="34" s="1"/>
  <c r="K1144" i="34"/>
  <c r="AA1144" i="34"/>
  <c r="AI1397" i="34"/>
  <c r="J14" i="39" s="1"/>
  <c r="AB100" i="1"/>
  <c r="J140" i="2"/>
  <c r="J145" i="2" s="1"/>
  <c r="P28" i="2"/>
  <c r="P53" i="2"/>
  <c r="G85" i="2"/>
  <c r="P85" i="2" s="1"/>
  <c r="F20" i="4"/>
  <c r="F136" i="4"/>
  <c r="K72" i="37"/>
  <c r="E119" i="38"/>
  <c r="K324" i="37"/>
  <c r="T1144" i="34"/>
  <c r="AB1144" i="34"/>
  <c r="K396" i="37"/>
  <c r="N119" i="38"/>
  <c r="CE90" i="1"/>
  <c r="CM90" i="1"/>
  <c r="CU90" i="1"/>
  <c r="DC90" i="1"/>
  <c r="DK90" i="1"/>
  <c r="DS90" i="1"/>
  <c r="EA90" i="1"/>
  <c r="EI90" i="1"/>
  <c r="D13" i="2"/>
  <c r="K140" i="2"/>
  <c r="K145" i="2" s="1"/>
  <c r="P55" i="2"/>
  <c r="P71" i="2"/>
  <c r="P82" i="2"/>
  <c r="P84" i="2"/>
  <c r="D19" i="5"/>
  <c r="D13" i="8"/>
  <c r="O42" i="38"/>
  <c r="O50" i="38"/>
  <c r="E1144" i="34"/>
  <c r="M1144" i="34"/>
  <c r="U1144" i="34"/>
  <c r="AC1144" i="34"/>
  <c r="AI1524" i="34"/>
  <c r="AB98" i="1"/>
  <c r="D140" i="2"/>
  <c r="L140" i="2"/>
  <c r="L145" i="2" s="1"/>
  <c r="P45" i="2"/>
  <c r="P67" i="2"/>
  <c r="N20" i="4"/>
  <c r="N136" i="4"/>
  <c r="O35" i="38"/>
  <c r="AI378" i="34"/>
  <c r="K216" i="37"/>
  <c r="I119" i="38"/>
  <c r="F1144" i="34"/>
  <c r="N1144" i="34"/>
  <c r="V1144" i="34"/>
  <c r="AD1144" i="34"/>
  <c r="K432" i="37"/>
  <c r="AC90" i="1"/>
  <c r="AC102" i="1" s="1"/>
  <c r="AK90" i="1"/>
  <c r="AS90" i="1"/>
  <c r="BA90" i="1"/>
  <c r="BA102" i="1" s="1"/>
  <c r="BI90" i="1"/>
  <c r="BI102" i="1" s="1"/>
  <c r="BQ90" i="1"/>
  <c r="BQ102" i="1" s="1"/>
  <c r="AB101" i="1"/>
  <c r="L20" i="4"/>
  <c r="L136" i="4"/>
  <c r="L139" i="4" s="1"/>
  <c r="O34" i="38"/>
  <c r="O27" i="38"/>
  <c r="C1614" i="36"/>
  <c r="O1614" i="36" s="1"/>
  <c r="D110" i="16"/>
  <c r="P110" i="16" s="1"/>
  <c r="O20" i="38"/>
  <c r="O36" i="38"/>
  <c r="O77" i="38"/>
  <c r="AI97" i="34"/>
  <c r="C92" i="38" s="1"/>
  <c r="C119" i="38" s="1"/>
  <c r="O116" i="38"/>
  <c r="Q124" i="34"/>
  <c r="K21" i="37" s="1"/>
  <c r="K37" i="37" s="1"/>
  <c r="K108" i="37"/>
  <c r="AI398" i="34"/>
  <c r="F11" i="38" s="1"/>
  <c r="AI93" i="1" s="1"/>
  <c r="J36" i="1" s="1"/>
  <c r="AI889" i="34"/>
  <c r="G1144" i="34"/>
  <c r="O1144" i="34"/>
  <c r="W1144" i="34"/>
  <c r="AD90" i="1"/>
  <c r="AL90" i="1"/>
  <c r="AT90" i="1"/>
  <c r="BB90" i="1"/>
  <c r="BB102" i="1" s="1"/>
  <c r="BJ90" i="1"/>
  <c r="BJ102" i="1" s="1"/>
  <c r="BR90" i="1"/>
  <c r="BR102" i="1" s="1"/>
  <c r="CP90" i="1"/>
  <c r="CX90" i="1"/>
  <c r="DF90" i="1"/>
  <c r="DN90" i="1"/>
  <c r="DV90" i="1"/>
  <c r="ED90" i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L138" i="5"/>
  <c r="D119" i="38"/>
  <c r="S4" i="38"/>
  <c r="O26" i="38"/>
  <c r="O43" i="38"/>
  <c r="R4" i="38"/>
  <c r="O12" i="38"/>
  <c r="O28" i="38"/>
  <c r="O44" i="38"/>
  <c r="O101" i="38"/>
  <c r="O117" i="38"/>
  <c r="AI469" i="34"/>
  <c r="F82" i="38" s="1"/>
  <c r="DB93" i="1" s="1"/>
  <c r="K252" i="37"/>
  <c r="J119" i="38"/>
  <c r="H1144" i="34"/>
  <c r="P1144" i="34"/>
  <c r="X1144" i="34"/>
  <c r="L119" i="38"/>
  <c r="AE90" i="1"/>
  <c r="AM90" i="1"/>
  <c r="AU90" i="1"/>
  <c r="BC90" i="1"/>
  <c r="BC102" i="1" s="1"/>
  <c r="BK90" i="1"/>
  <c r="BK102" i="1" s="1"/>
  <c r="BS90" i="1"/>
  <c r="BS102" i="1" s="1"/>
  <c r="CA90" i="1"/>
  <c r="CI90" i="1"/>
  <c r="CQ90" i="1"/>
  <c r="CY90" i="1"/>
  <c r="DG90" i="1"/>
  <c r="DO90" i="1"/>
  <c r="DW90" i="1"/>
  <c r="EE90" i="1"/>
  <c r="AB91" i="1"/>
  <c r="AB99" i="1"/>
  <c r="P18" i="2"/>
  <c r="G140" i="2"/>
  <c r="G145" i="2" s="1"/>
  <c r="G149" i="2" s="1"/>
  <c r="O140" i="2"/>
  <c r="O145" i="2" s="1"/>
  <c r="P63" i="2"/>
  <c r="P75" i="2"/>
  <c r="P83" i="2"/>
  <c r="P87" i="2"/>
  <c r="P99" i="2"/>
  <c r="J136" i="4"/>
  <c r="J139" i="4" s="1"/>
  <c r="J20" i="4"/>
  <c r="AI1016" i="34"/>
  <c r="I1144" i="34"/>
  <c r="Q1144" i="34"/>
  <c r="Y1144" i="34"/>
  <c r="AI1270" i="34"/>
  <c r="AF90" i="1"/>
  <c r="AN90" i="1"/>
  <c r="AV90" i="1"/>
  <c r="BD90" i="1"/>
  <c r="BD102" i="1" s="1"/>
  <c r="BL90" i="1"/>
  <c r="BL102" i="1" s="1"/>
  <c r="BT90" i="1"/>
  <c r="BT102" i="1" s="1"/>
  <c r="CB90" i="1"/>
  <c r="CJ90" i="1"/>
  <c r="CR90" i="1"/>
  <c r="CZ90" i="1"/>
  <c r="DH90" i="1"/>
  <c r="DP90" i="1"/>
  <c r="DX90" i="1"/>
  <c r="EF90" i="1"/>
  <c r="E145" i="2"/>
  <c r="P22" i="2"/>
  <c r="P59" i="2"/>
  <c r="G20" i="4"/>
  <c r="G136" i="4"/>
  <c r="G139" i="4" s="1"/>
  <c r="G143" i="4" s="1"/>
  <c r="D8" i="3"/>
  <c r="D8" i="4"/>
  <c r="D135" i="6"/>
  <c r="P9" i="7"/>
  <c r="F132" i="7"/>
  <c r="F137" i="7" s="1"/>
  <c r="P18" i="8"/>
  <c r="P22" i="3"/>
  <c r="P18" i="6"/>
  <c r="K8" i="8"/>
  <c r="K13" i="8" s="1"/>
  <c r="K19" i="8" s="1"/>
  <c r="K134" i="8" s="1"/>
  <c r="G132" i="8"/>
  <c r="O132" i="8"/>
  <c r="P39" i="8"/>
  <c r="P67" i="8"/>
  <c r="P69" i="8"/>
  <c r="P73" i="8"/>
  <c r="P79" i="8"/>
  <c r="P94" i="8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P23" i="8"/>
  <c r="P34" i="8"/>
  <c r="P83" i="8"/>
  <c r="P85" i="8"/>
  <c r="P89" i="8"/>
  <c r="D13" i="13"/>
  <c r="E132" i="7"/>
  <c r="E137" i="7" s="1"/>
  <c r="M132" i="7"/>
  <c r="F13" i="8"/>
  <c r="F19" i="8" s="1"/>
  <c r="F134" i="8" s="1"/>
  <c r="F137" i="8" s="1"/>
  <c r="P11" i="8"/>
  <c r="J132" i="8"/>
  <c r="P25" i="8"/>
  <c r="P45" i="8"/>
  <c r="P47" i="8"/>
  <c r="P54" i="8"/>
  <c r="P66" i="8"/>
  <c r="P91" i="8"/>
  <c r="P93" i="8"/>
  <c r="P18" i="7"/>
  <c r="K132" i="8"/>
  <c r="P27" i="8"/>
  <c r="P49" i="8"/>
  <c r="P18" i="3"/>
  <c r="P18" i="4"/>
  <c r="D132" i="8"/>
  <c r="L132" i="8"/>
  <c r="P29" i="8"/>
  <c r="P42" i="8"/>
  <c r="P51" i="8"/>
  <c r="P55" i="8"/>
  <c r="P82" i="8"/>
  <c r="E132" i="8"/>
  <c r="M132" i="8"/>
  <c r="M137" i="8" s="1"/>
  <c r="P33" i="8"/>
  <c r="P57" i="8"/>
  <c r="P63" i="8"/>
  <c r="D13" i="11"/>
  <c r="O139" i="12"/>
  <c r="E132" i="9"/>
  <c r="P22" i="10"/>
  <c r="E139" i="12"/>
  <c r="E8" i="13"/>
  <c r="E13" i="13" s="1"/>
  <c r="E19" i="13" s="1"/>
  <c r="E136" i="13" s="1"/>
  <c r="P9" i="13"/>
  <c r="D8" i="14"/>
  <c r="O139" i="15"/>
  <c r="P28" i="15"/>
  <c r="P39" i="15"/>
  <c r="P48" i="15"/>
  <c r="P50" i="15"/>
  <c r="P69" i="15"/>
  <c r="P70" i="15"/>
  <c r="P18" i="11"/>
  <c r="I134" i="14"/>
  <c r="P22" i="15"/>
  <c r="P52" i="15"/>
  <c r="P77" i="15"/>
  <c r="P78" i="15"/>
  <c r="O139" i="16"/>
  <c r="D13" i="16"/>
  <c r="P18" i="9"/>
  <c r="P22" i="11"/>
  <c r="P18" i="12"/>
  <c r="J139" i="15"/>
  <c r="P36" i="15"/>
  <c r="P47" i="15"/>
  <c r="P60" i="15"/>
  <c r="P64" i="15"/>
  <c r="D13" i="20"/>
  <c r="P9" i="11"/>
  <c r="D8" i="15"/>
  <c r="K139" i="15"/>
  <c r="P29" i="15"/>
  <c r="P68" i="15"/>
  <c r="P72" i="15"/>
  <c r="P73" i="15"/>
  <c r="P74" i="15"/>
  <c r="J139" i="16"/>
  <c r="P29" i="16"/>
  <c r="D13" i="18"/>
  <c r="D8" i="9"/>
  <c r="D8" i="12"/>
  <c r="P18" i="13"/>
  <c r="H13" i="15"/>
  <c r="H19" i="15" s="1"/>
  <c r="H136" i="15" s="1"/>
  <c r="P9" i="15"/>
  <c r="D134" i="15"/>
  <c r="P40" i="15"/>
  <c r="P42" i="15"/>
  <c r="P53" i="15"/>
  <c r="P81" i="15"/>
  <c r="P82" i="15"/>
  <c r="P18" i="10"/>
  <c r="P18" i="14"/>
  <c r="F134" i="14"/>
  <c r="F139" i="14" s="1"/>
  <c r="N134" i="14"/>
  <c r="N139" i="14" s="1"/>
  <c r="E139" i="15"/>
  <c r="P84" i="15"/>
  <c r="P90" i="15"/>
  <c r="G134" i="14"/>
  <c r="O134" i="14"/>
  <c r="O139" i="14" s="1"/>
  <c r="N139" i="15"/>
  <c r="P26" i="15"/>
  <c r="P92" i="15"/>
  <c r="P96" i="15"/>
  <c r="K137" i="18"/>
  <c r="P10" i="18"/>
  <c r="P18" i="18"/>
  <c r="H8" i="20"/>
  <c r="H13" i="20" s="1"/>
  <c r="H19" i="20" s="1"/>
  <c r="H134" i="20" s="1"/>
  <c r="K132" i="21"/>
  <c r="K137" i="21" s="1"/>
  <c r="P74" i="21"/>
  <c r="P81" i="21"/>
  <c r="P111" i="21"/>
  <c r="D13" i="22"/>
  <c r="D19" i="23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8" i="15"/>
  <c r="P22" i="18"/>
  <c r="P18" i="20"/>
  <c r="E132" i="21"/>
  <c r="M132" i="21"/>
  <c r="M137" i="21" s="1"/>
  <c r="P69" i="21"/>
  <c r="P85" i="21"/>
  <c r="P98" i="21"/>
  <c r="D134" i="17"/>
  <c r="P9" i="18"/>
  <c r="P18" i="21"/>
  <c r="F132" i="21"/>
  <c r="F137" i="21" s="1"/>
  <c r="N132" i="21"/>
  <c r="N137" i="21" s="1"/>
  <c r="P89" i="21"/>
  <c r="P22" i="20"/>
  <c r="G132" i="2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E137" i="27"/>
  <c r="P18" i="17"/>
  <c r="P22" i="21"/>
  <c r="P58" i="21"/>
  <c r="P93" i="21"/>
  <c r="P120" i="21"/>
  <c r="D8" i="17"/>
  <c r="E8" i="21"/>
  <c r="E13" i="21" s="1"/>
  <c r="E19" i="21" s="1"/>
  <c r="E134" i="21" s="1"/>
  <c r="I132" i="21"/>
  <c r="P95" i="21"/>
  <c r="P97" i="21"/>
  <c r="P100" i="21"/>
  <c r="P101" i="21"/>
  <c r="J132" i="21"/>
  <c r="P79" i="21"/>
  <c r="P109" i="21"/>
  <c r="P9" i="22"/>
  <c r="P22" i="23"/>
  <c r="P18" i="25"/>
  <c r="D8" i="24"/>
  <c r="P18" i="26"/>
  <c r="M180" i="37"/>
  <c r="M138" i="37"/>
  <c r="M144" i="37" s="1"/>
  <c r="P120" i="27"/>
  <c r="I132" i="28"/>
  <c r="P24" i="28"/>
  <c r="P88" i="28"/>
  <c r="F13" i="29"/>
  <c r="F19" i="29" s="1"/>
  <c r="F136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P11" i="28"/>
  <c r="P32" i="28"/>
  <c r="P51" i="28"/>
  <c r="P96" i="28"/>
  <c r="D8" i="26"/>
  <c r="P22" i="26"/>
  <c r="G132" i="27"/>
  <c r="O132" i="27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H8" i="23"/>
  <c r="H13" i="23" s="1"/>
  <c r="H19" i="23" s="1"/>
  <c r="H134" i="23" s="1"/>
  <c r="P22" i="27"/>
  <c r="P12" i="28"/>
  <c r="D132" i="28"/>
  <c r="L132" i="28"/>
  <c r="P33" i="28"/>
  <c r="P48" i="28"/>
  <c r="P52" i="28"/>
  <c r="P67" i="28"/>
  <c r="P70" i="28"/>
  <c r="P82" i="28"/>
  <c r="P97" i="28"/>
  <c r="P18" i="22"/>
  <c r="I132" i="27"/>
  <c r="P123" i="27"/>
  <c r="M287" i="37"/>
  <c r="M283" i="37"/>
  <c r="E132" i="28"/>
  <c r="E137" i="28" s="1"/>
  <c r="M132" i="28"/>
  <c r="P41" i="28"/>
  <c r="P60" i="28"/>
  <c r="P75" i="28"/>
  <c r="P78" i="28"/>
  <c r="P90" i="28"/>
  <c r="P105" i="28"/>
  <c r="P18" i="23"/>
  <c r="J132" i="27"/>
  <c r="J137" i="27" s="1"/>
  <c r="P112" i="27"/>
  <c r="D13" i="28"/>
  <c r="F132" i="28"/>
  <c r="F137" i="28" s="1"/>
  <c r="P49" i="28"/>
  <c r="P64" i="28"/>
  <c r="P68" i="28"/>
  <c r="P83" i="28"/>
  <c r="P86" i="28"/>
  <c r="P98" i="28"/>
  <c r="L137" i="30"/>
  <c r="N137" i="32"/>
  <c r="D13" i="33"/>
  <c r="L137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N108" i="35"/>
  <c r="D134" i="29"/>
  <c r="P12" i="30"/>
  <c r="D132" i="32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29" i="35"/>
  <c r="N158" i="35"/>
  <c r="N174" i="35"/>
  <c r="N183" i="35"/>
  <c r="O212" i="35" s="1"/>
  <c r="N227" i="35"/>
  <c r="N243" i="35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J137" i="28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35" i="35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O1830" i="36"/>
  <c r="J2107" i="36"/>
  <c r="O1844" i="36"/>
  <c r="O1846" i="36"/>
  <c r="K2107" i="36"/>
  <c r="J22" i="37"/>
  <c r="N22" i="37" s="1"/>
  <c r="O1822" i="36"/>
  <c r="O1827" i="36"/>
  <c r="O1883" i="36"/>
  <c r="O1899" i="36"/>
  <c r="O1915" i="36"/>
  <c r="O1931" i="36"/>
  <c r="O1947" i="36"/>
  <c r="O1963" i="36"/>
  <c r="O1979" i="36"/>
  <c r="L2107" i="36"/>
  <c r="I2221" i="36"/>
  <c r="I2449" i="36"/>
  <c r="M2563" i="36"/>
  <c r="I2677" i="36"/>
  <c r="K2791" i="36"/>
  <c r="M2905" i="36"/>
  <c r="D37" i="37"/>
  <c r="C4" i="39" s="1"/>
  <c r="J14" i="37"/>
  <c r="N14" i="37" s="1"/>
  <c r="H14" i="37"/>
  <c r="N36" i="37"/>
  <c r="J100" i="37"/>
  <c r="N100" i="37" s="1"/>
  <c r="H100" i="37"/>
  <c r="O2226" i="36"/>
  <c r="O2335" i="36" s="1"/>
  <c r="J2449" i="36"/>
  <c r="J2677" i="36"/>
  <c r="L2791" i="36"/>
  <c r="L3019" i="36"/>
  <c r="J19" i="37"/>
  <c r="N19" i="37" s="1"/>
  <c r="H19" i="37"/>
  <c r="N43" i="37"/>
  <c r="N63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32" i="37"/>
  <c r="N132" i="37" s="1"/>
  <c r="H132" i="37"/>
  <c r="J234" i="37"/>
  <c r="N234" i="37" s="1"/>
  <c r="C2107" i="36"/>
  <c r="L2449" i="36"/>
  <c r="I3133" i="36"/>
  <c r="L3133" i="36"/>
  <c r="I37" i="37"/>
  <c r="J9" i="37"/>
  <c r="N9" i="37" s="1"/>
  <c r="G11" i="37"/>
  <c r="N26" i="37"/>
  <c r="G28" i="37"/>
  <c r="G30" i="37"/>
  <c r="N51" i="37"/>
  <c r="J53" i="37"/>
  <c r="N53" i="37" s="1"/>
  <c r="H53" i="37"/>
  <c r="I108" i="37"/>
  <c r="J3133" i="36"/>
  <c r="J7" i="37"/>
  <c r="N7" i="37" s="1"/>
  <c r="H7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J99" i="37"/>
  <c r="N99" i="37" s="1"/>
  <c r="H99" i="37"/>
  <c r="J105" i="37"/>
  <c r="N105" i="37" s="1"/>
  <c r="H105" i="37"/>
  <c r="I72" i="37"/>
  <c r="N103" i="37"/>
  <c r="C1990" i="36"/>
  <c r="O2340" i="36"/>
  <c r="O2449" i="36" s="1"/>
  <c r="K2563" i="36"/>
  <c r="I2791" i="36"/>
  <c r="K2905" i="36"/>
  <c r="I3019" i="36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24" i="37"/>
  <c r="N124" i="37" s="1"/>
  <c r="H124" i="37"/>
  <c r="L2563" i="36"/>
  <c r="J2791" i="36"/>
  <c r="L2905" i="36"/>
  <c r="J3019" i="36"/>
  <c r="M3247" i="36"/>
  <c r="J21" i="37"/>
  <c r="G23" i="37"/>
  <c r="G29" i="37"/>
  <c r="E72" i="37"/>
  <c r="D5" i="39" s="1"/>
  <c r="J52" i="37"/>
  <c r="N52" i="37" s="1"/>
  <c r="H52" i="37"/>
  <c r="J64" i="37"/>
  <c r="N64" i="37" s="1"/>
  <c r="H64" i="37"/>
  <c r="H143" i="37"/>
  <c r="J143" i="37"/>
  <c r="N143" i="37" s="1"/>
  <c r="G6" i="37"/>
  <c r="J42" i="37"/>
  <c r="N42" i="37" s="1"/>
  <c r="F180" i="37"/>
  <c r="E8" i="39" s="1"/>
  <c r="G229" i="37"/>
  <c r="O3138" i="36"/>
  <c r="O3247" i="36" s="1"/>
  <c r="J67" i="37"/>
  <c r="N67" i="37" s="1"/>
  <c r="J95" i="37"/>
  <c r="N95" i="37" s="1"/>
  <c r="G97" i="37"/>
  <c r="G121" i="37"/>
  <c r="G137" i="37"/>
  <c r="G149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G117" i="37"/>
  <c r="N131" i="37"/>
  <c r="G154" i="37"/>
  <c r="J162" i="37"/>
  <c r="N162" i="37" s="1"/>
  <c r="J178" i="37"/>
  <c r="H178" i="37"/>
  <c r="J65" i="37"/>
  <c r="N65" i="37" s="1"/>
  <c r="H65" i="37"/>
  <c r="G77" i="37"/>
  <c r="N79" i="37"/>
  <c r="J84" i="37"/>
  <c r="N84" i="37" s="1"/>
  <c r="H84" i="37"/>
  <c r="J93" i="37"/>
  <c r="N93" i="37" s="1"/>
  <c r="H93" i="37"/>
  <c r="J133" i="37"/>
  <c r="N133" i="37" s="1"/>
  <c r="H133" i="37"/>
  <c r="J142" i="37"/>
  <c r="N142" i="37" s="1"/>
  <c r="H142" i="37"/>
  <c r="D144" i="37"/>
  <c r="C7" i="39" s="1"/>
  <c r="H240" i="37"/>
  <c r="J240" i="37"/>
  <c r="N240" i="37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G41" i="37"/>
  <c r="J59" i="37"/>
  <c r="N59" i="37" s="1"/>
  <c r="J83" i="37"/>
  <c r="N83" i="37" s="1"/>
  <c r="G85" i="37"/>
  <c r="J94" i="37"/>
  <c r="N94" i="37" s="1"/>
  <c r="G129" i="37"/>
  <c r="J134" i="37"/>
  <c r="N134" i="37" s="1"/>
  <c r="J160" i="37"/>
  <c r="N160" i="37" s="1"/>
  <c r="E144" i="37"/>
  <c r="D7" i="39" s="1"/>
  <c r="I180" i="37"/>
  <c r="H156" i="37"/>
  <c r="G159" i="37"/>
  <c r="N161" i="37"/>
  <c r="E216" i="37"/>
  <c r="D9" i="39" s="1"/>
  <c r="G202" i="37"/>
  <c r="I252" i="37"/>
  <c r="F144" i="37"/>
  <c r="E7" i="39" s="1"/>
  <c r="J163" i="37"/>
  <c r="H163" i="37"/>
  <c r="H171" i="37"/>
  <c r="J230" i="37"/>
  <c r="N230" i="37" s="1"/>
  <c r="H230" i="37"/>
  <c r="G166" i="37"/>
  <c r="G194" i="37"/>
  <c r="G225" i="37"/>
  <c r="G233" i="37"/>
  <c r="H236" i="37"/>
  <c r="J236" i="37"/>
  <c r="N236" i="37" s="1"/>
  <c r="J247" i="37"/>
  <c r="N247" i="37" s="1"/>
  <c r="J334" i="37"/>
  <c r="N334" i="37" s="1"/>
  <c r="H334" i="37"/>
  <c r="J153" i="37"/>
  <c r="N153" i="37" s="1"/>
  <c r="J174" i="37"/>
  <c r="N174" i="37" s="1"/>
  <c r="G206" i="37"/>
  <c r="H279" i="37"/>
  <c r="J279" i="37"/>
  <c r="N279" i="37" s="1"/>
  <c r="D180" i="37"/>
  <c r="C8" i="39" s="1"/>
  <c r="H263" i="37"/>
  <c r="J332" i="37"/>
  <c r="N332" i="37" s="1"/>
  <c r="H332" i="37"/>
  <c r="E180" i="37"/>
  <c r="D8" i="39" s="1"/>
  <c r="G155" i="37"/>
  <c r="G198" i="37"/>
  <c r="N235" i="37"/>
  <c r="J237" i="37"/>
  <c r="N237" i="37" s="1"/>
  <c r="H237" i="37"/>
  <c r="J267" i="37"/>
  <c r="N267" i="37" s="1"/>
  <c r="H267" i="37"/>
  <c r="G221" i="37"/>
  <c r="J238" i="37"/>
  <c r="N238" i="37" s="1"/>
  <c r="H297" i="37"/>
  <c r="J297" i="37"/>
  <c r="N297" i="37" s="1"/>
  <c r="J314" i="37"/>
  <c r="N314" i="37" s="1"/>
  <c r="H314" i="37"/>
  <c r="J319" i="37"/>
  <c r="N319" i="37" s="1"/>
  <c r="H319" i="37"/>
  <c r="F360" i="37"/>
  <c r="E13" i="39" s="1"/>
  <c r="G329" i="37"/>
  <c r="J341" i="37"/>
  <c r="N341" i="37" s="1"/>
  <c r="E288" i="37"/>
  <c r="D11" i="39" s="1"/>
  <c r="G264" i="37"/>
  <c r="H272" i="37"/>
  <c r="H336" i="37"/>
  <c r="F288" i="37"/>
  <c r="E11" i="39" s="1"/>
  <c r="J270" i="37"/>
  <c r="N270" i="37" s="1"/>
  <c r="G277" i="37"/>
  <c r="G293" i="37"/>
  <c r="E324" i="37"/>
  <c r="D12" i="39" s="1"/>
  <c r="N308" i="37"/>
  <c r="N316" i="37"/>
  <c r="J323" i="37"/>
  <c r="N323" i="37" s="1"/>
  <c r="I288" i="37"/>
  <c r="N275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H410" i="37"/>
  <c r="J410" i="37"/>
  <c r="N410" i="37" s="1"/>
  <c r="H235" i="37"/>
  <c r="G261" i="37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D252" i="37"/>
  <c r="C10" i="39" s="1"/>
  <c r="G260" i="37"/>
  <c r="G268" i="37"/>
  <c r="J271" i="37"/>
  <c r="N271" i="37" s="1"/>
  <c r="N282" i="37"/>
  <c r="J287" i="37"/>
  <c r="N287" i="37" s="1"/>
  <c r="N426" i="37"/>
  <c r="G248" i="37"/>
  <c r="J248" i="37" s="1"/>
  <c r="N248" i="37" s="1"/>
  <c r="N272" i="37"/>
  <c r="G285" i="37"/>
  <c r="H286" i="37"/>
  <c r="D288" i="37"/>
  <c r="C11" i="39" s="1"/>
  <c r="N304" i="37"/>
  <c r="H309" i="37"/>
  <c r="N312" i="37"/>
  <c r="J317" i="37"/>
  <c r="N317" i="37" s="1"/>
  <c r="J321" i="37"/>
  <c r="N321" i="37" s="1"/>
  <c r="H321" i="37"/>
  <c r="J333" i="37"/>
  <c r="N333" i="37" s="1"/>
  <c r="H335" i="37"/>
  <c r="H340" i="37"/>
  <c r="J348" i="37"/>
  <c r="N348" i="37" s="1"/>
  <c r="H348" i="37"/>
  <c r="N350" i="37"/>
  <c r="J346" i="37"/>
  <c r="N346" i="37" s="1"/>
  <c r="H366" i="37"/>
  <c r="J374" i="37"/>
  <c r="N374" i="37" s="1"/>
  <c r="H374" i="37"/>
  <c r="J382" i="37"/>
  <c r="N382" i="37" s="1"/>
  <c r="H382" i="37"/>
  <c r="J390" i="37"/>
  <c r="N390" i="37" s="1"/>
  <c r="H390" i="37"/>
  <c r="J401" i="37"/>
  <c r="H401" i="37"/>
  <c r="J415" i="37"/>
  <c r="N415" i="37" s="1"/>
  <c r="H415" i="37"/>
  <c r="J420" i="37"/>
  <c r="N420" i="37" s="1"/>
  <c r="J422" i="37"/>
  <c r="N422" i="37" s="1"/>
  <c r="H422" i="37"/>
  <c r="H430" i="37"/>
  <c r="J430" i="37"/>
  <c r="N430" i="37" s="1"/>
  <c r="G322" i="37"/>
  <c r="I360" i="37"/>
  <c r="E396" i="37"/>
  <c r="D14" i="39" s="1"/>
  <c r="I432" i="37"/>
  <c r="H405" i="37"/>
  <c r="F432" i="37"/>
  <c r="E15" i="39" s="1"/>
  <c r="G356" i="37"/>
  <c r="H407" i="37"/>
  <c r="H425" i="37"/>
  <c r="J425" i="37"/>
  <c r="N425" i="37" s="1"/>
  <c r="H427" i="37"/>
  <c r="J372" i="37"/>
  <c r="N372" i="37" s="1"/>
  <c r="H372" i="37"/>
  <c r="J375" i="37"/>
  <c r="N375" i="37" s="1"/>
  <c r="J391" i="37"/>
  <c r="N391" i="37" s="1"/>
  <c r="H391" i="37"/>
  <c r="H429" i="37"/>
  <c r="J429" i="37"/>
  <c r="N429" i="37" s="1"/>
  <c r="H304" i="37"/>
  <c r="H308" i="37"/>
  <c r="H312" i="37"/>
  <c r="H316" i="37"/>
  <c r="H331" i="37"/>
  <c r="I396" i="37"/>
  <c r="H370" i="37"/>
  <c r="J378" i="37"/>
  <c r="N378" i="37" s="1"/>
  <c r="H378" i="37"/>
  <c r="J386" i="37"/>
  <c r="N386" i="37" s="1"/>
  <c r="H386" i="37"/>
  <c r="N389" i="37"/>
  <c r="J404" i="37"/>
  <c r="N404" i="37" s="1"/>
  <c r="H404" i="37"/>
  <c r="J412" i="37"/>
  <c r="N412" i="37" s="1"/>
  <c r="H412" i="37"/>
  <c r="D360" i="37"/>
  <c r="C13" i="39" s="1"/>
  <c r="J408" i="37"/>
  <c r="N408" i="37" s="1"/>
  <c r="H408" i="37"/>
  <c r="J416" i="37"/>
  <c r="N416" i="37" s="1"/>
  <c r="H416" i="37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H426" i="37"/>
  <c r="I139" i="12" l="1"/>
  <c r="O137" i="8"/>
  <c r="L137" i="19"/>
  <c r="E139" i="14"/>
  <c r="H394" i="37"/>
  <c r="H367" i="37"/>
  <c r="H313" i="37"/>
  <c r="H303" i="37"/>
  <c r="H102" i="37"/>
  <c r="J12" i="37"/>
  <c r="N12" i="37" s="1"/>
  <c r="L137" i="8"/>
  <c r="K20" i="4"/>
  <c r="J423" i="37"/>
  <c r="N423" i="37" s="1"/>
  <c r="N420" i="35"/>
  <c r="L137" i="9"/>
  <c r="M137" i="10"/>
  <c r="G137" i="25"/>
  <c r="G138" i="5"/>
  <c r="J139" i="3"/>
  <c r="L137" i="10"/>
  <c r="L137" i="24"/>
  <c r="F137" i="23"/>
  <c r="H351" i="37"/>
  <c r="H338" i="37"/>
  <c r="H120" i="37"/>
  <c r="H347" i="37"/>
  <c r="H353" i="37"/>
  <c r="H278" i="37"/>
  <c r="H167" i="37"/>
  <c r="H222" i="37"/>
  <c r="H244" i="37"/>
  <c r="J128" i="37"/>
  <c r="H139" i="37"/>
  <c r="M137" i="7"/>
  <c r="N137" i="18"/>
  <c r="J58" i="37"/>
  <c r="N58" i="37" s="1"/>
  <c r="J24" i="37"/>
  <c r="N24" i="37" s="1"/>
  <c r="H280" i="37"/>
  <c r="J62" i="37"/>
  <c r="N62" i="37" s="1"/>
  <c r="J20" i="37"/>
  <c r="N20" i="37" s="1"/>
  <c r="J137" i="21"/>
  <c r="H20" i="4"/>
  <c r="N138" i="5"/>
  <c r="F139" i="3"/>
  <c r="H91" i="37"/>
  <c r="J368" i="37"/>
  <c r="N368" i="37" s="1"/>
  <c r="H380" i="37"/>
  <c r="H392" i="37"/>
  <c r="J377" i="37"/>
  <c r="N377" i="37" s="1"/>
  <c r="J419" i="37"/>
  <c r="N419" i="37" s="1"/>
  <c r="H387" i="37"/>
  <c r="H344" i="37"/>
  <c r="F108" i="35"/>
  <c r="F109" i="35" s="1"/>
  <c r="O137" i="27"/>
  <c r="H232" i="37"/>
  <c r="E137" i="19"/>
  <c r="F137" i="22"/>
  <c r="J258" i="37"/>
  <c r="N258" i="37" s="1"/>
  <c r="J175" i="37"/>
  <c r="N175" i="37" s="1"/>
  <c r="J176" i="37"/>
  <c r="N176" i="37" s="1"/>
  <c r="G137" i="32"/>
  <c r="I139" i="15"/>
  <c r="O37" i="1"/>
  <c r="I139" i="29"/>
  <c r="I139" i="13"/>
  <c r="O66" i="38"/>
  <c r="AY102" i="1"/>
  <c r="AX102" i="1"/>
  <c r="O51" i="1"/>
  <c r="O53" i="1"/>
  <c r="J43" i="1"/>
  <c r="AL102" i="1"/>
  <c r="O78" i="1"/>
  <c r="J35" i="1"/>
  <c r="O29" i="1"/>
  <c r="J77" i="1"/>
  <c r="J37" i="1"/>
  <c r="O62" i="1"/>
  <c r="J45" i="1"/>
  <c r="O31" i="1"/>
  <c r="O54" i="1"/>
  <c r="J79" i="1"/>
  <c r="O46" i="1"/>
  <c r="J76" i="1"/>
  <c r="O38" i="1"/>
  <c r="O69" i="1"/>
  <c r="O30" i="1"/>
  <c r="J44" i="1"/>
  <c r="H119" i="38"/>
  <c r="J78" i="1"/>
  <c r="O77" i="1"/>
  <c r="O45" i="1"/>
  <c r="H298" i="37"/>
  <c r="H10" i="37"/>
  <c r="N137" i="25"/>
  <c r="H300" i="37"/>
  <c r="K138" i="5"/>
  <c r="O138" i="5"/>
  <c r="J8" i="37"/>
  <c r="N8" i="37" s="1"/>
  <c r="J349" i="37"/>
  <c r="N349" i="37" s="1"/>
  <c r="J78" i="37"/>
  <c r="N78" i="37" s="1"/>
  <c r="J123" i="37"/>
  <c r="N123" i="37" s="1"/>
  <c r="H18" i="37"/>
  <c r="J393" i="37"/>
  <c r="N393" i="37" s="1"/>
  <c r="J409" i="37"/>
  <c r="N409" i="37" s="1"/>
  <c r="H406" i="37"/>
  <c r="J339" i="37"/>
  <c r="N339" i="37" s="1"/>
  <c r="H243" i="37"/>
  <c r="M136" i="4"/>
  <c r="M139" i="4" s="1"/>
  <c r="O137" i="20"/>
  <c r="J381" i="37"/>
  <c r="N381" i="37" s="1"/>
  <c r="H49" i="37"/>
  <c r="J137" i="8"/>
  <c r="H431" i="37"/>
  <c r="D72" i="37"/>
  <c r="C5" i="39" s="1"/>
  <c r="J373" i="37"/>
  <c r="N373" i="37" s="1"/>
  <c r="H170" i="37"/>
  <c r="L137" i="28"/>
  <c r="J50" i="37"/>
  <c r="N50" i="37" s="1"/>
  <c r="I137" i="32"/>
  <c r="P8" i="33"/>
  <c r="I137" i="27"/>
  <c r="H189" i="37"/>
  <c r="H186" i="37"/>
  <c r="J201" i="37"/>
  <c r="N201" i="37" s="1"/>
  <c r="H187" i="37"/>
  <c r="J205" i="37"/>
  <c r="N205" i="37" s="1"/>
  <c r="J208" i="37"/>
  <c r="N208" i="37" s="1"/>
  <c r="J190" i="37"/>
  <c r="N190" i="37" s="1"/>
  <c r="I137" i="8"/>
  <c r="I138" i="5"/>
  <c r="J188" i="37"/>
  <c r="N188" i="37" s="1"/>
  <c r="H185" i="37"/>
  <c r="J195" i="37"/>
  <c r="N195" i="37" s="1"/>
  <c r="J199" i="37"/>
  <c r="N199" i="37" s="1"/>
  <c r="J209" i="37"/>
  <c r="N209" i="37" s="1"/>
  <c r="H197" i="37"/>
  <c r="H200" i="37"/>
  <c r="H196" i="37"/>
  <c r="H214" i="37"/>
  <c r="I136" i="4"/>
  <c r="I139" i="4" s="1"/>
  <c r="I139" i="3"/>
  <c r="J210" i="37"/>
  <c r="N210" i="37" s="1"/>
  <c r="I137" i="21"/>
  <c r="P8" i="18"/>
  <c r="L6" i="39"/>
  <c r="AF32" i="1"/>
  <c r="H90" i="37"/>
  <c r="J90" i="37"/>
  <c r="N90" i="37" s="1"/>
  <c r="J421" i="37"/>
  <c r="N421" i="37" s="1"/>
  <c r="J294" i="37"/>
  <c r="N294" i="37" s="1"/>
  <c r="H306" i="37"/>
  <c r="H226" i="37"/>
  <c r="D108" i="37"/>
  <c r="C6" i="39" s="1"/>
  <c r="H69" i="37"/>
  <c r="H45" i="37"/>
  <c r="H224" i="37"/>
  <c r="J424" i="37"/>
  <c r="N424" i="37" s="1"/>
  <c r="H54" i="37"/>
  <c r="J54" i="37"/>
  <c r="N54" i="37" s="1"/>
  <c r="H82" i="37"/>
  <c r="J82" i="37"/>
  <c r="N82" i="37" s="1"/>
  <c r="H16" i="37"/>
  <c r="J16" i="37"/>
  <c r="N16" i="37" s="1"/>
  <c r="L4" i="39"/>
  <c r="AF30" i="1"/>
  <c r="H414" i="37"/>
  <c r="J265" i="37"/>
  <c r="N265" i="37" s="1"/>
  <c r="J259" i="37"/>
  <c r="N259" i="37" s="1"/>
  <c r="J114" i="37"/>
  <c r="N114" i="37" s="1"/>
  <c r="H239" i="37"/>
  <c r="H266" i="37"/>
  <c r="M288" i="37"/>
  <c r="H350" i="37"/>
  <c r="H86" i="37"/>
  <c r="J86" i="37"/>
  <c r="N86" i="37" s="1"/>
  <c r="L5" i="39"/>
  <c r="AF31" i="1"/>
  <c r="H46" i="37"/>
  <c r="J46" i="37"/>
  <c r="N46" i="37" s="1"/>
  <c r="AE37" i="1"/>
  <c r="H98" i="37"/>
  <c r="J98" i="37"/>
  <c r="N98" i="37" s="1"/>
  <c r="J257" i="37"/>
  <c r="H284" i="37"/>
  <c r="H193" i="37"/>
  <c r="M432" i="37"/>
  <c r="N142" i="35"/>
  <c r="J115" i="37"/>
  <c r="N115" i="37" s="1"/>
  <c r="H141" i="37"/>
  <c r="J135" i="37"/>
  <c r="N135" i="37" s="1"/>
  <c r="G139" i="16"/>
  <c r="G139" i="15"/>
  <c r="G137" i="30"/>
  <c r="DC102" i="1"/>
  <c r="O53" i="38"/>
  <c r="EH102" i="1"/>
  <c r="P22" i="16"/>
  <c r="O71" i="38"/>
  <c r="O58" i="38"/>
  <c r="AN102" i="1"/>
  <c r="CQ102" i="1"/>
  <c r="O18" i="38"/>
  <c r="O93" i="38"/>
  <c r="O16" i="38"/>
  <c r="O86" i="38"/>
  <c r="DJ102" i="1"/>
  <c r="H134" i="14"/>
  <c r="P134" i="14" s="1"/>
  <c r="P22" i="32"/>
  <c r="O4" i="38"/>
  <c r="H132" i="10"/>
  <c r="P132" i="10" s="1"/>
  <c r="H132" i="9"/>
  <c r="P132" i="9" s="1"/>
  <c r="P8" i="27"/>
  <c r="H169" i="37"/>
  <c r="H157" i="37"/>
  <c r="H161" i="37"/>
  <c r="H173" i="37"/>
  <c r="J164" i="37"/>
  <c r="N164" i="37" s="1"/>
  <c r="H177" i="37"/>
  <c r="AG102" i="1"/>
  <c r="P24" i="18"/>
  <c r="O9" i="38"/>
  <c r="P22" i="22"/>
  <c r="O76" i="38"/>
  <c r="O15" i="38"/>
  <c r="AM102" i="1"/>
  <c r="H137" i="24"/>
  <c r="O177" i="35"/>
  <c r="G137" i="8"/>
  <c r="G141" i="8" s="1"/>
  <c r="G137" i="19"/>
  <c r="J127" i="37"/>
  <c r="N127" i="37" s="1"/>
  <c r="H140" i="37"/>
  <c r="J138" i="37"/>
  <c r="N138" i="37" s="1"/>
  <c r="G137" i="18"/>
  <c r="H137" i="19"/>
  <c r="H137" i="25"/>
  <c r="H179" i="37"/>
  <c r="J151" i="37"/>
  <c r="N151" i="37" s="1"/>
  <c r="J152" i="37"/>
  <c r="N152" i="37" s="1"/>
  <c r="H158" i="37"/>
  <c r="H137" i="32"/>
  <c r="G139" i="3"/>
  <c r="H131" i="37"/>
  <c r="G137" i="26"/>
  <c r="J122" i="37"/>
  <c r="N122" i="37" s="1"/>
  <c r="H116" i="37"/>
  <c r="G137" i="23"/>
  <c r="G139" i="29"/>
  <c r="J136" i="37"/>
  <c r="N136" i="37" s="1"/>
  <c r="G137" i="9"/>
  <c r="G141" i="9" s="1"/>
  <c r="G137" i="22"/>
  <c r="J119" i="37"/>
  <c r="N119" i="37" s="1"/>
  <c r="G137" i="10"/>
  <c r="G141" i="10" s="1"/>
  <c r="G137" i="33"/>
  <c r="G137" i="21"/>
  <c r="H126" i="37"/>
  <c r="G137" i="27"/>
  <c r="J125" i="37"/>
  <c r="N125" i="37" s="1"/>
  <c r="G139" i="14"/>
  <c r="G137" i="24"/>
  <c r="H7" i="39"/>
  <c r="AC33" i="1"/>
  <c r="H118" i="37"/>
  <c r="J118" i="37"/>
  <c r="N118" i="37" s="1"/>
  <c r="G144" i="37"/>
  <c r="F7" i="39" s="1"/>
  <c r="H130" i="37"/>
  <c r="J130" i="37"/>
  <c r="N130" i="37" s="1"/>
  <c r="H139" i="17"/>
  <c r="ED102" i="1"/>
  <c r="O91" i="38"/>
  <c r="O95" i="38"/>
  <c r="O83" i="38"/>
  <c r="DO102" i="1"/>
  <c r="O51" i="38"/>
  <c r="O110" i="38"/>
  <c r="H140" i="6"/>
  <c r="O85" i="38"/>
  <c r="H132" i="28"/>
  <c r="H137" i="28" s="1"/>
  <c r="P26" i="20"/>
  <c r="O114" i="38"/>
  <c r="O22" i="38"/>
  <c r="H132" i="27"/>
  <c r="H137" i="27" s="1"/>
  <c r="O19" i="38"/>
  <c r="O65" i="38"/>
  <c r="CY102" i="1"/>
  <c r="H137" i="20"/>
  <c r="CI102" i="1"/>
  <c r="H132" i="30"/>
  <c r="H137" i="30" s="1"/>
  <c r="AT102" i="1"/>
  <c r="CM102" i="1"/>
  <c r="O63" i="38"/>
  <c r="O52" i="38"/>
  <c r="AD102" i="1"/>
  <c r="EI102" i="1"/>
  <c r="CK102" i="1"/>
  <c r="O115" i="38"/>
  <c r="O6" i="38"/>
  <c r="O79" i="38"/>
  <c r="P24" i="26"/>
  <c r="N163" i="37"/>
  <c r="H132" i="7"/>
  <c r="H137" i="7" s="1"/>
  <c r="AE102" i="1"/>
  <c r="AS102" i="1"/>
  <c r="H133" i="5"/>
  <c r="H138" i="5" s="1"/>
  <c r="H140" i="2"/>
  <c r="H145" i="2" s="1"/>
  <c r="O109" i="38"/>
  <c r="P23" i="17"/>
  <c r="O10" i="38"/>
  <c r="AO102" i="1"/>
  <c r="H139" i="3"/>
  <c r="H139" i="4"/>
  <c r="P27" i="13"/>
  <c r="P25" i="3"/>
  <c r="O98" i="38"/>
  <c r="P41" i="10"/>
  <c r="H132" i="33"/>
  <c r="H137" i="33" s="1"/>
  <c r="P132" i="26"/>
  <c r="O21" i="38"/>
  <c r="H139" i="12"/>
  <c r="O7" i="38"/>
  <c r="O17" i="38"/>
  <c r="DR102" i="1"/>
  <c r="AI634" i="34"/>
  <c r="DF102" i="1"/>
  <c r="O88" i="38"/>
  <c r="DH102" i="1"/>
  <c r="O108" i="38"/>
  <c r="CE102" i="1"/>
  <c r="O59" i="38"/>
  <c r="CC102" i="1"/>
  <c r="O57" i="38"/>
  <c r="CL102" i="1"/>
  <c r="CD102" i="1"/>
  <c r="K180" i="37"/>
  <c r="J8" i="39" s="1"/>
  <c r="O97" i="38"/>
  <c r="N171" i="37"/>
  <c r="N158" i="37"/>
  <c r="N170" i="37"/>
  <c r="CJ102" i="1"/>
  <c r="O8" i="38"/>
  <c r="O89" i="38"/>
  <c r="N150" i="37"/>
  <c r="O56" i="38"/>
  <c r="O13" i="38"/>
  <c r="DS102" i="1"/>
  <c r="N178" i="37"/>
  <c r="CB102" i="1"/>
  <c r="DW102" i="1"/>
  <c r="O84" i="38"/>
  <c r="O54" i="38"/>
  <c r="DI102" i="1"/>
  <c r="AW102" i="1"/>
  <c r="O103" i="38"/>
  <c r="O99" i="38"/>
  <c r="AF102" i="1"/>
  <c r="DK102" i="1"/>
  <c r="AU102" i="1"/>
  <c r="O61" i="38"/>
  <c r="O69" i="38"/>
  <c r="O90" i="38"/>
  <c r="O25" i="38"/>
  <c r="O64" i="38"/>
  <c r="O62" i="38"/>
  <c r="DQ102" i="1"/>
  <c r="AV102" i="1"/>
  <c r="AK102" i="1"/>
  <c r="O23" i="38"/>
  <c r="O106" i="38"/>
  <c r="EA102" i="1"/>
  <c r="CR102" i="1"/>
  <c r="O105" i="38"/>
  <c r="O111" i="38"/>
  <c r="CT102" i="1"/>
  <c r="CP102" i="1"/>
  <c r="EE102" i="1"/>
  <c r="O107" i="38"/>
  <c r="CA102" i="1"/>
  <c r="O55" i="38"/>
  <c r="O70" i="38"/>
  <c r="O72" i="38"/>
  <c r="DY102" i="1"/>
  <c r="DZ102" i="1"/>
  <c r="O74" i="38"/>
  <c r="O87" i="38"/>
  <c r="O60" i="38"/>
  <c r="DV102" i="1"/>
  <c r="DX102" i="1"/>
  <c r="DG102" i="1"/>
  <c r="O81" i="38"/>
  <c r="H137" i="22"/>
  <c r="DA102" i="1"/>
  <c r="EF102" i="1"/>
  <c r="DP102" i="1"/>
  <c r="O68" i="38"/>
  <c r="CU102" i="1"/>
  <c r="I139" i="17"/>
  <c r="P132" i="22"/>
  <c r="I137" i="7"/>
  <c r="L137" i="32"/>
  <c r="O137" i="26"/>
  <c r="O67" i="38"/>
  <c r="C1639" i="36"/>
  <c r="F139" i="29"/>
  <c r="DN102" i="1"/>
  <c r="K139" i="4"/>
  <c r="O75" i="38"/>
  <c r="O112" i="38"/>
  <c r="O94" i="38"/>
  <c r="O104" i="38"/>
  <c r="O96" i="38"/>
  <c r="N21" i="37"/>
  <c r="N139" i="4"/>
  <c r="CS102" i="1"/>
  <c r="O73" i="38"/>
  <c r="O102" i="38"/>
  <c r="P132" i="18"/>
  <c r="AE39" i="1"/>
  <c r="M137" i="18"/>
  <c r="I137" i="19"/>
  <c r="I137" i="25"/>
  <c r="N139" i="17"/>
  <c r="P134" i="11"/>
  <c r="D134" i="16"/>
  <c r="P134" i="16" s="1"/>
  <c r="M137" i="9"/>
  <c r="O137" i="7"/>
  <c r="P132" i="20"/>
  <c r="H137" i="18"/>
  <c r="M137" i="23"/>
  <c r="E139" i="11"/>
  <c r="P134" i="29"/>
  <c r="I137" i="18"/>
  <c r="CN102" i="1"/>
  <c r="P132" i="25"/>
  <c r="P134" i="13"/>
  <c r="CX102" i="1"/>
  <c r="F139" i="4"/>
  <c r="J139" i="17"/>
  <c r="K139" i="11"/>
  <c r="O139" i="4"/>
  <c r="EG102" i="1"/>
  <c r="J139" i="11"/>
  <c r="O113" i="38"/>
  <c r="G135" i="29"/>
  <c r="O100" i="38"/>
  <c r="G119" i="38"/>
  <c r="J137" i="18"/>
  <c r="N128" i="37"/>
  <c r="H137" i="23"/>
  <c r="O11" i="38"/>
  <c r="J139" i="13"/>
  <c r="L137" i="25"/>
  <c r="O80" i="38"/>
  <c r="O78" i="38"/>
  <c r="P132" i="32"/>
  <c r="CZ102" i="1"/>
  <c r="M140" i="6"/>
  <c r="O139" i="29"/>
  <c r="K139" i="17"/>
  <c r="I137" i="10"/>
  <c r="E137" i="21"/>
  <c r="I137" i="23"/>
  <c r="I137" i="20"/>
  <c r="I139" i="16"/>
  <c r="H139" i="11"/>
  <c r="I137" i="22"/>
  <c r="K137" i="10"/>
  <c r="J137" i="30"/>
  <c r="K144" i="37"/>
  <c r="N139" i="12"/>
  <c r="H139" i="13"/>
  <c r="H139" i="15"/>
  <c r="H137" i="26"/>
  <c r="H137" i="21"/>
  <c r="H139" i="16"/>
  <c r="AI124" i="34"/>
  <c r="N137" i="10"/>
  <c r="K137" i="24"/>
  <c r="E137" i="22"/>
  <c r="I137" i="26"/>
  <c r="K139" i="3"/>
  <c r="P132" i="24"/>
  <c r="P132" i="19"/>
  <c r="I137" i="30"/>
  <c r="K137" i="26"/>
  <c r="H139" i="29"/>
  <c r="H150" i="37"/>
  <c r="H168" i="37"/>
  <c r="J168" i="37"/>
  <c r="N168" i="37" s="1"/>
  <c r="J172" i="37"/>
  <c r="N172" i="37" s="1"/>
  <c r="I137" i="33"/>
  <c r="I137" i="24"/>
  <c r="I140" i="6"/>
  <c r="I137" i="9"/>
  <c r="J138" i="5"/>
  <c r="K137" i="30"/>
  <c r="L139" i="16"/>
  <c r="L139" i="29"/>
  <c r="M137" i="19"/>
  <c r="P132" i="23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AB102" i="1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J384" i="37"/>
  <c r="N384" i="37" s="1"/>
  <c r="G396" i="37"/>
  <c r="AB40" i="1" s="1"/>
  <c r="J395" i="37"/>
  <c r="N395" i="37" s="1"/>
  <c r="H379" i="37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8" i="11"/>
  <c r="H191" i="37"/>
  <c r="H213" i="37"/>
  <c r="H207" i="37"/>
  <c r="J215" i="37"/>
  <c r="N215" i="37" s="1"/>
  <c r="D16" i="39"/>
  <c r="H211" i="37"/>
  <c r="P13" i="7"/>
  <c r="P8" i="30"/>
  <c r="J204" i="37"/>
  <c r="N204" i="37" s="1"/>
  <c r="P8" i="7"/>
  <c r="P19" i="7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O82" i="38"/>
  <c r="F14" i="39"/>
  <c r="D19" i="27"/>
  <c r="P13" i="27"/>
  <c r="D134" i="23"/>
  <c r="P19" i="23"/>
  <c r="P8" i="20"/>
  <c r="E137" i="9"/>
  <c r="P8" i="4"/>
  <c r="D13" i="4"/>
  <c r="J9" i="39"/>
  <c r="AE35" i="1"/>
  <c r="H269" i="37"/>
  <c r="J269" i="37"/>
  <c r="N269" i="37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AI102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J6" i="39"/>
  <c r="AE32" i="1"/>
  <c r="P13" i="8"/>
  <c r="D19" i="8"/>
  <c r="J194" i="37"/>
  <c r="N194" i="37" s="1"/>
  <c r="H194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E16" i="39"/>
  <c r="J11" i="37"/>
  <c r="N11" i="37" s="1"/>
  <c r="H11" i="37"/>
  <c r="P8" i="26"/>
  <c r="D13" i="26"/>
  <c r="P8" i="25"/>
  <c r="D13" i="25"/>
  <c r="D13" i="17"/>
  <c r="P8" i="17"/>
  <c r="P132" i="21"/>
  <c r="P134" i="15"/>
  <c r="P13" i="21"/>
  <c r="P132" i="8"/>
  <c r="P8" i="8"/>
  <c r="J5" i="39"/>
  <c r="AE31" i="1"/>
  <c r="D21" i="3"/>
  <c r="DB102" i="1"/>
  <c r="J117" i="37"/>
  <c r="N117" i="37" s="1"/>
  <c r="H117" i="37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E32" i="1" l="1"/>
  <c r="O87" i="1"/>
  <c r="H432" i="37"/>
  <c r="H37" i="37"/>
  <c r="G4" i="39" s="1"/>
  <c r="H396" i="37"/>
  <c r="G14" i="39" s="1"/>
  <c r="H108" i="37"/>
  <c r="G6" i="39" s="1"/>
  <c r="H72" i="37"/>
  <c r="G5" i="39" s="1"/>
  <c r="H139" i="14"/>
  <c r="P132" i="27"/>
  <c r="H137" i="9"/>
  <c r="H142" i="9" s="1"/>
  <c r="P132" i="7"/>
  <c r="H137" i="10"/>
  <c r="H142" i="10" s="1"/>
  <c r="AE34" i="1"/>
  <c r="P137" i="7"/>
  <c r="AB33" i="1"/>
  <c r="H144" i="37"/>
  <c r="G7" i="39" s="1"/>
  <c r="P132" i="28"/>
  <c r="P132" i="33"/>
  <c r="P132" i="30"/>
  <c r="P140" i="2"/>
  <c r="P135" i="6"/>
  <c r="P134" i="4"/>
  <c r="P133" i="5"/>
  <c r="J7" i="39"/>
  <c r="AE33" i="1"/>
  <c r="E36" i="1" s="1"/>
  <c r="H180" i="37"/>
  <c r="G8" i="39" s="1"/>
  <c r="O119" i="38"/>
  <c r="J432" i="37"/>
  <c r="AD41" i="1" s="1"/>
  <c r="AG41" i="1" s="1"/>
  <c r="N396" i="37"/>
  <c r="J396" i="37"/>
  <c r="I14" i="39" s="1"/>
  <c r="M14" i="39" s="1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J180" i="37"/>
  <c r="D19" i="17"/>
  <c r="P13" i="17"/>
  <c r="F9" i="39"/>
  <c r="AB35" i="1"/>
  <c r="H252" i="37"/>
  <c r="G10" i="39" s="1"/>
  <c r="P13" i="15"/>
  <c r="D19" i="15"/>
  <c r="I15" i="39"/>
  <c r="M15" i="39" s="1"/>
  <c r="D19" i="9"/>
  <c r="P13" i="9"/>
  <c r="D19" i="6"/>
  <c r="P13" i="6"/>
  <c r="F8" i="39"/>
  <c r="AB34" i="1"/>
  <c r="J252" i="37"/>
  <c r="N221" i="37"/>
  <c r="N252" i="37" s="1"/>
  <c r="D19" i="3"/>
  <c r="P13" i="3"/>
  <c r="AD40" i="1"/>
  <c r="AG40" i="1" s="1"/>
  <c r="F6" i="39"/>
  <c r="AB32" i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AF42" i="1"/>
  <c r="E14" i="1" s="1"/>
  <c r="P19" i="18"/>
  <c r="D134" i="18"/>
  <c r="D134" i="30"/>
  <c r="P19" i="30"/>
  <c r="P142" i="2"/>
  <c r="Q19" i="2"/>
  <c r="P19" i="11"/>
  <c r="D136" i="11"/>
  <c r="N432" i="37"/>
  <c r="L16" i="39"/>
  <c r="E31" i="1" l="1"/>
  <c r="E33" i="1" s="1"/>
  <c r="E35" i="1" s="1"/>
  <c r="P145" i="2"/>
  <c r="P137" i="10"/>
  <c r="N180" i="37"/>
  <c r="AE42" i="1"/>
  <c r="E18" i="1" s="1"/>
  <c r="K84" i="1"/>
  <c r="K40" i="1"/>
  <c r="P57" i="1"/>
  <c r="P58" i="1"/>
  <c r="K39" i="1"/>
  <c r="K35" i="1"/>
  <c r="K70" i="1"/>
  <c r="P35" i="1"/>
  <c r="P69" i="1"/>
  <c r="P64" i="1"/>
  <c r="P67" i="1"/>
  <c r="K82" i="1"/>
  <c r="P68" i="1"/>
  <c r="K64" i="1"/>
  <c r="P84" i="1"/>
  <c r="P78" i="1"/>
  <c r="K61" i="1"/>
  <c r="K85" i="1"/>
  <c r="K51" i="1"/>
  <c r="P33" i="1"/>
  <c r="P49" i="1"/>
  <c r="K37" i="1"/>
  <c r="P56" i="1"/>
  <c r="K62" i="1"/>
  <c r="K80" i="1"/>
  <c r="K52" i="1"/>
  <c r="K57" i="1"/>
  <c r="K77" i="1"/>
  <c r="P62" i="1"/>
  <c r="P43" i="1"/>
  <c r="K30" i="1"/>
  <c r="P83" i="1"/>
  <c r="P40" i="1"/>
  <c r="K36" i="1"/>
  <c r="P65" i="1"/>
  <c r="P30" i="1"/>
  <c r="K50" i="1"/>
  <c r="K58" i="1"/>
  <c r="P72" i="1"/>
  <c r="P85" i="1"/>
  <c r="K68" i="1"/>
  <c r="K34" i="1"/>
  <c r="P29" i="1"/>
  <c r="K71" i="1"/>
  <c r="K72" i="1"/>
  <c r="P59" i="1"/>
  <c r="P51" i="1"/>
  <c r="K43" i="1"/>
  <c r="P48" i="1"/>
  <c r="P44" i="1"/>
  <c r="E38" i="1"/>
  <c r="P39" i="1"/>
  <c r="K86" i="1"/>
  <c r="K29" i="1"/>
  <c r="P61" i="1"/>
  <c r="P70" i="1"/>
  <c r="K44" i="1"/>
  <c r="K67" i="1"/>
  <c r="P45" i="1"/>
  <c r="P63" i="1"/>
  <c r="P36" i="1"/>
  <c r="K55" i="1"/>
  <c r="P80" i="1"/>
  <c r="K66" i="1"/>
  <c r="P47" i="1"/>
  <c r="P50" i="1"/>
  <c r="K31" i="1"/>
  <c r="P55" i="1"/>
  <c r="K53" i="1"/>
  <c r="K45" i="1"/>
  <c r="K32" i="1"/>
  <c r="P32" i="1"/>
  <c r="P75" i="1"/>
  <c r="K83" i="1"/>
  <c r="K54" i="1"/>
  <c r="K63" i="1"/>
  <c r="P81" i="1"/>
  <c r="K38" i="1"/>
  <c r="K56" i="1"/>
  <c r="K33" i="1"/>
  <c r="P41" i="1"/>
  <c r="P38" i="1"/>
  <c r="K49" i="1"/>
  <c r="K65" i="1"/>
  <c r="K48" i="1"/>
  <c r="K76" i="1"/>
  <c r="P31" i="1"/>
  <c r="K73" i="1"/>
  <c r="K60" i="1"/>
  <c r="K41" i="1"/>
  <c r="P76" i="1"/>
  <c r="P82" i="1"/>
  <c r="P53" i="1"/>
  <c r="K74" i="1"/>
  <c r="P60" i="1"/>
  <c r="P54" i="1"/>
  <c r="P79" i="1"/>
  <c r="P52" i="1"/>
  <c r="P74" i="1"/>
  <c r="K78" i="1"/>
  <c r="P46" i="1"/>
  <c r="P42" i="1"/>
  <c r="P77" i="1"/>
  <c r="K79" i="1"/>
  <c r="P34" i="1"/>
  <c r="K75" i="1"/>
  <c r="K46" i="1"/>
  <c r="P71" i="1"/>
  <c r="K69" i="1"/>
  <c r="K47" i="1"/>
  <c r="K81" i="1"/>
  <c r="P66" i="1"/>
  <c r="P37" i="1"/>
  <c r="K59" i="1"/>
  <c r="K42" i="1"/>
  <c r="P73" i="1"/>
  <c r="G16" i="39"/>
  <c r="F16" i="39"/>
  <c r="AB42" i="1"/>
  <c r="E11" i="1" s="1"/>
  <c r="E13" i="1" s="1"/>
  <c r="E15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E40" i="1" l="1"/>
  <c r="E22" i="1"/>
  <c r="AG42" i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<sst xmlns="http://schemas.openxmlformats.org/spreadsheetml/2006/main" count="11650" uniqueCount="402">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</sst>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  <numFmt numFmtId="186" formatCode="#,##0.00000000000_);[Red]\(#,##0.00000000000\)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3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6" fontId="0" fillId="12" borderId="0" xfId="0" applyNumberFormat="1" applyFill="1" applyAlignment="1">
      <alignment vertical="center"/>
    </xf>
    <xf numFmtId="0" fontId="10" fillId="6" borderId="0" xfId="0" applyFont="1" applyFill="1" applyAlignment="1">
      <alignment horizontal="center"/>
    </xf>
    <xf numFmtId="0" fontId="9" fillId="0" borderId="0" xfId="0" applyFont="1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72" fillId="17" borderId="114" xfId="0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4" fillId="24" borderId="78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40" fontId="99" fillId="24" borderId="74" xfId="1" applyNumberFormat="1" applyFont="1" applyFill="1" applyBorder="1" applyAlignment="1">
      <alignment horizontal="center" vertical="center" wrapText="1"/>
    </xf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14348242.930000005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Relationship Id="rId1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D4E9C-4BB8-4873-9233-99F5A024064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2141eff-2b7d-41fc-b775-0b1681a3b50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tabSelected="1" topLeftCell="A2" workbookViewId="0">
      <selection activeCell="E24" sqref="E24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5" width="9.109375" style="83" customWidth="1"/>
    <col min="146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24" t="s">
        <v>176</v>
      </c>
      <c r="D2" s="625"/>
      <c r="E2" s="625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26" t="s">
        <v>177</v>
      </c>
      <c r="D3" s="625"/>
      <c r="E3" s="625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18" t="s">
        <v>179</v>
      </c>
      <c r="I7" s="619"/>
      <c r="J7" s="619"/>
      <c r="K7" s="619"/>
      <c r="L7" s="619"/>
      <c r="M7" s="619"/>
      <c r="N7" s="619"/>
      <c r="O7" s="619"/>
      <c r="P7" s="620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28" t="s">
        <v>176</v>
      </c>
      <c r="D8" s="601"/>
      <c r="E8" s="601"/>
      <c r="F8" s="602"/>
      <c r="G8" s="133"/>
      <c r="H8" s="621"/>
      <c r="I8" s="601"/>
      <c r="J8" s="601"/>
      <c r="K8" s="601"/>
      <c r="L8" s="601"/>
      <c r="M8" s="601"/>
      <c r="N8" s="601"/>
      <c r="O8" s="601"/>
      <c r="P8" s="622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27" t="s">
        <v>180</v>
      </c>
      <c r="D9" s="601"/>
      <c r="E9" s="601"/>
      <c r="F9" s="602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181</v>
      </c>
      <c r="D11" s="480" t="s">
        <v>182</v>
      </c>
      <c r="E11" s="481">
        <f>AB42</f>
        <v>396547921.85000002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183</v>
      </c>
      <c r="D12" s="480" t="s">
        <v>182</v>
      </c>
      <c r="E12" s="481">
        <f>AC42</f>
        <v>318854733.19999999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184</v>
      </c>
      <c r="D13" s="480" t="s">
        <v>182</v>
      </c>
      <c r="E13" s="481">
        <f>E11-E12</f>
        <v>77693188.650000036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185</v>
      </c>
      <c r="D14" s="480" t="s">
        <v>182</v>
      </c>
      <c r="E14" s="481">
        <f>AF42</f>
        <v>8590184.3500000015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186</v>
      </c>
      <c r="D15" s="480" t="s">
        <v>182</v>
      </c>
      <c r="E15" s="319">
        <f>E13+E14</f>
        <v>86283373.00000003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29"/>
      <c r="D16" s="601"/>
      <c r="E16" s="601"/>
      <c r="F16" s="602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3"/>
      <c r="D17" s="601"/>
      <c r="E17" s="601"/>
      <c r="F17" s="602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187</v>
      </c>
      <c r="D18" s="480" t="s">
        <v>182</v>
      </c>
      <c r="E18" s="484">
        <f>AE42</f>
        <v>82154689.962999985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00"/>
      <c r="D19" s="601"/>
      <c r="E19" s="601"/>
      <c r="F19" s="602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3"/>
      <c r="D20" s="601"/>
      <c r="E20" s="601"/>
      <c r="F20" s="602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3"/>
      <c r="D21" s="601"/>
      <c r="E21" s="601"/>
      <c r="F21" s="602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85" t="s">
        <v>192</v>
      </c>
      <c r="D22" s="213" t="s">
        <v>182</v>
      </c>
      <c r="E22" s="486">
        <f>E15-E18</f>
        <v>4128683.0370000452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1"/>
      <c r="D25" s="501"/>
      <c r="E25" s="501"/>
      <c r="H25" s="610" t="s">
        <v>219</v>
      </c>
      <c r="I25" s="611"/>
      <c r="J25" s="611"/>
      <c r="K25" s="611"/>
      <c r="L25" s="611"/>
      <c r="M25" s="611"/>
      <c r="N25" s="611"/>
      <c r="O25" s="611"/>
      <c r="P25" s="612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07" t="s">
        <v>201</v>
      </c>
      <c r="D27" s="608"/>
      <c r="E27" s="608"/>
      <c r="F27" s="609"/>
      <c r="H27" s="623" t="s">
        <v>202</v>
      </c>
      <c r="I27" s="605"/>
      <c r="J27" s="605"/>
      <c r="K27" s="605"/>
      <c r="L27" s="605"/>
      <c r="M27" s="605"/>
      <c r="N27" s="605"/>
      <c r="O27" s="605"/>
      <c r="P27" s="606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13" t="s">
        <v>176</v>
      </c>
      <c r="D28" s="601"/>
      <c r="E28" s="601"/>
      <c r="F28" s="614"/>
      <c r="H28" s="604" t="s">
        <v>204</v>
      </c>
      <c r="I28" s="605"/>
      <c r="J28" s="605"/>
      <c r="K28" s="605"/>
      <c r="L28" s="605"/>
      <c r="M28" s="605"/>
      <c r="N28" s="605"/>
      <c r="O28" s="605"/>
      <c r="P28" s="606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13" t="str">
        <f>H25</f>
        <v>June</v>
      </c>
      <c r="D29" s="601"/>
      <c r="E29" s="601"/>
      <c r="F29" s="614"/>
      <c r="H29" s="598" t="s">
        <v>48</v>
      </c>
      <c r="I29" s="599"/>
      <c r="J29" s="231">
        <f>VLOOKUP($H$25,$AA$90:$EI$101,2,FALSE)</f>
        <v>1596788.33</v>
      </c>
      <c r="K29" s="227">
        <f t="shared" ref="K29:K60" si="0">J29/$E$36</f>
        <v>0.10273123913086718</v>
      </c>
      <c r="L29" s="232"/>
      <c r="M29" s="598" t="s">
        <v>103</v>
      </c>
      <c r="N29" s="599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" customHeight="1">
      <c r="B30" s="115"/>
      <c r="C30" s="164"/>
      <c r="D30" s="212"/>
      <c r="E30" s="212"/>
      <c r="F30" s="165"/>
      <c r="H30" s="598" t="s">
        <v>49</v>
      </c>
      <c r="I30" s="599"/>
      <c r="J30" s="231">
        <f>VLOOKUP($H$25,$AA$90:$EI$101,3,FALSE)</f>
        <v>5001592.6400000006</v>
      </c>
      <c r="K30" s="227">
        <f t="shared" si="0"/>
        <v>0.32178329455540627</v>
      </c>
      <c r="L30" s="232"/>
      <c r="M30" s="598" t="s">
        <v>104</v>
      </c>
      <c r="N30" s="599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13391338.043</v>
      </c>
      <c r="AF30" s="407">
        <f>'تقرير مجمعة حسب الشهر'!M37</f>
        <v>955778.79999999993</v>
      </c>
      <c r="AG30" s="403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" customHeight="1">
      <c r="B31" s="115"/>
      <c r="C31" s="379" t="s">
        <v>181</v>
      </c>
      <c r="D31" s="322" t="s">
        <v>182</v>
      </c>
      <c r="E31" s="328">
        <f>VLOOKUP(H25,AA30:AG41,MATCH(C31,AA29:AG29,0),0)</f>
        <v>73663835.580000013</v>
      </c>
      <c r="F31" s="323"/>
      <c r="H31" s="598" t="s">
        <v>50</v>
      </c>
      <c r="I31" s="599"/>
      <c r="J31" s="231">
        <f>VLOOKUP($H$25,$AA$90:$EI$101,4,FALSE)</f>
        <v>78780</v>
      </c>
      <c r="K31" s="227">
        <f t="shared" si="0"/>
        <v>5.0684031606930118E-3</v>
      </c>
      <c r="L31" s="232"/>
      <c r="M31" s="598" t="s">
        <v>105</v>
      </c>
      <c r="N31" s="599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" customHeight="1">
      <c r="B32" s="115"/>
      <c r="C32" s="379" t="s">
        <v>183</v>
      </c>
      <c r="D32" s="322" t="s">
        <v>182</v>
      </c>
      <c r="E32" s="328">
        <f>VLOOKUP(H25,AA30:AG41,MATCH(C32,AA29:AG29,0),0)</f>
        <v>59315592.649999999</v>
      </c>
      <c r="F32" s="323"/>
      <c r="H32" s="598" t="s">
        <v>51</v>
      </c>
      <c r="I32" s="599"/>
      <c r="J32" s="231">
        <f>VLOOKUP($H$25,$AA$90:$EI$101,5,FALSE)</f>
        <v>5155</v>
      </c>
      <c r="K32" s="227">
        <f t="shared" si="0"/>
        <v>3.3165293594024467E-4</v>
      </c>
      <c r="L32" s="232"/>
      <c r="M32" s="598" t="s">
        <v>106</v>
      </c>
      <c r="N32" s="599"/>
      <c r="O32" s="231">
        <f>VLOOKUP($H$25,$AA$90:$EI$101,61,FALSE)</f>
        <v>57775</v>
      </c>
      <c r="P32" s="229">
        <f t="shared" si="1"/>
        <v>3.7170219930063308E-3</v>
      </c>
      <c r="Q32" s="132"/>
      <c r="AA32" s="198" t="s">
        <v>215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" customHeight="1">
      <c r="B33" s="115"/>
      <c r="C33" s="379" t="s">
        <v>184</v>
      </c>
      <c r="D33" s="322" t="s">
        <v>182</v>
      </c>
      <c r="E33" s="328">
        <f>E31-E32</f>
        <v>14348242.930000015</v>
      </c>
      <c r="F33" s="323"/>
      <c r="H33" s="598" t="s">
        <v>52</v>
      </c>
      <c r="I33" s="599"/>
      <c r="J33" s="231">
        <f>VLOOKUP($H$25,$AA$90:$EI$101,6,FALSE)</f>
        <v>0</v>
      </c>
      <c r="K33" s="227">
        <f t="shared" si="0"/>
        <v>0</v>
      </c>
      <c r="L33" s="232"/>
      <c r="M33" s="598" t="s">
        <v>107</v>
      </c>
      <c r="N33" s="599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" customHeight="1">
      <c r="B34" s="115"/>
      <c r="C34" s="379" t="s">
        <v>185</v>
      </c>
      <c r="D34" s="322" t="s">
        <v>182</v>
      </c>
      <c r="E34" s="328">
        <f>VLOOKUP(H25,AA30:AG41,MATCH(C34,AA29:AG29,0),0)</f>
        <v>1575217.8200000003</v>
      </c>
      <c r="F34" s="323"/>
      <c r="H34" s="598" t="s">
        <v>53</v>
      </c>
      <c r="I34" s="599"/>
      <c r="J34" s="231">
        <f>VLOOKUP($H$25,$AA$90:$EI$101,7,FALSE)</f>
        <v>510000</v>
      </c>
      <c r="K34" s="227">
        <f t="shared" si="0"/>
        <v>3.2811444680800154E-2</v>
      </c>
      <c r="L34" s="232"/>
      <c r="M34" s="598" t="s">
        <v>108</v>
      </c>
      <c r="N34" s="599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6">
        <f>'تقرير مجمعة حسب الشهر'!G180</f>
        <v>71665744.599999994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1388163.6300000008</v>
      </c>
      <c r="AG34" s="403">
        <f t="shared" si="2"/>
        <v>1624226.1100000069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" customHeight="1">
      <c r="B35" s="115"/>
      <c r="C35" s="379" t="s">
        <v>186</v>
      </c>
      <c r="D35" s="322" t="s">
        <v>182</v>
      </c>
      <c r="E35" s="329">
        <f>E33+E34</f>
        <v>15923460.750000015</v>
      </c>
      <c r="F35" s="323"/>
      <c r="H35" s="598" t="s">
        <v>54</v>
      </c>
      <c r="I35" s="599"/>
      <c r="J35" s="231">
        <f>VLOOKUP($H$25,$AA$90:$EI$101,8,FALSE)</f>
        <v>50000</v>
      </c>
      <c r="K35" s="227">
        <f t="shared" si="0"/>
        <v>3.2168083020392307E-3</v>
      </c>
      <c r="L35" s="232"/>
      <c r="M35" s="598" t="s">
        <v>109</v>
      </c>
      <c r="N35" s="599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6">
        <f>'تقرير مجمعة حسب الشهر'!G216</f>
        <v>73663835.580000013</v>
      </c>
      <c r="AC35" s="406">
        <f>'تقرير مجمعة حسب الشهر'!I216</f>
        <v>59315592.649999999</v>
      </c>
      <c r="AD35" s="406">
        <f>'تقرير مجمعة حسب الشهر'!J216</f>
        <v>14348242.930000005</v>
      </c>
      <c r="AE35" s="406">
        <f>'تقرير مجمعة حسب الشهر'!K216</f>
        <v>15543357.049999999</v>
      </c>
      <c r="AF35" s="407">
        <f>'تقرير مجمعة حسب الشهر'!M216</f>
        <v>1575217.8200000003</v>
      </c>
      <c r="AG35" s="403">
        <f t="shared" si="2"/>
        <v>380103.70000000671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" customHeight="1">
      <c r="B36" s="115"/>
      <c r="C36" s="379" t="s">
        <v>208</v>
      </c>
      <c r="D36" s="322" t="s">
        <v>182</v>
      </c>
      <c r="E36" s="329">
        <f>VLOOKUP(H25,AA30:AG41,MATCH(C36,AA29:AG29,0),0)</f>
        <v>15543357.049999999</v>
      </c>
      <c r="F36" s="323"/>
      <c r="H36" s="598" t="s">
        <v>55</v>
      </c>
      <c r="I36" s="599"/>
      <c r="J36" s="231">
        <f>VLOOKUP($H$25,$AA$90:$EI$101,9,FALSE)</f>
        <v>441956</v>
      </c>
      <c r="K36" s="227">
        <f t="shared" si="0"/>
        <v>2.8433754598721002E-2</v>
      </c>
      <c r="L36" s="232"/>
      <c r="M36" s="598" t="s">
        <v>110</v>
      </c>
      <c r="N36" s="599"/>
      <c r="O36" s="231">
        <f>VLOOKUP($H$25,$AA$90:$EI$101,65,FALSE)</f>
        <v>16415</v>
      </c>
      <c r="P36" s="229">
        <f t="shared" si="1"/>
        <v>1.0560781655594793E-3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3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" customHeight="1">
      <c r="B37" s="115"/>
      <c r="C37" s="379"/>
      <c r="D37" s="322"/>
      <c r="E37" s="329"/>
      <c r="F37" s="323"/>
      <c r="H37" s="598" t="s">
        <v>56</v>
      </c>
      <c r="I37" s="599"/>
      <c r="J37" s="231">
        <f>VLOOKUP($H$25,$AA$90:$EI$101,10,FALSE)</f>
        <v>26245</v>
      </c>
      <c r="K37" s="227">
        <f t="shared" si="0"/>
        <v>1.6885026777403922E-3</v>
      </c>
      <c r="L37" s="232"/>
      <c r="M37" s="598" t="s">
        <v>111</v>
      </c>
      <c r="N37" s="599"/>
      <c r="O37" s="231">
        <f>VLOOKUP($H$25,$AA$90:$EI$101,66,FALSE)</f>
        <v>15460</v>
      </c>
      <c r="P37" s="229">
        <f t="shared" si="1"/>
        <v>9.9463712699053011E-4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3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" customHeight="1">
      <c r="B38" s="115"/>
      <c r="C38" s="379" t="s">
        <v>187</v>
      </c>
      <c r="D38" s="322" t="s">
        <v>182</v>
      </c>
      <c r="E38" s="329">
        <f>E36+E37</f>
        <v>15543357.049999999</v>
      </c>
      <c r="F38" s="323"/>
      <c r="H38" s="598" t="s">
        <v>57</v>
      </c>
      <c r="I38" s="599"/>
      <c r="J38" s="231">
        <f>VLOOKUP($H$25,$AA$90:$EI$101,11,FALSE)</f>
        <v>25598.510000000009</v>
      </c>
      <c r="K38" s="227">
        <f t="shared" si="0"/>
        <v>1.6469099897566859E-3</v>
      </c>
      <c r="L38" s="233"/>
      <c r="M38" s="598" t="s">
        <v>112</v>
      </c>
      <c r="N38" s="599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3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" customHeight="1">
      <c r="B39" s="115"/>
      <c r="C39" s="379"/>
      <c r="D39" s="322"/>
      <c r="E39" s="329"/>
      <c r="F39" s="323"/>
      <c r="H39" s="598" t="s">
        <v>58</v>
      </c>
      <c r="I39" s="599"/>
      <c r="J39" s="231">
        <f>VLOOKUP($H$25,$AA$90:$EI$101,12,FALSE)</f>
        <v>0</v>
      </c>
      <c r="K39" s="227">
        <f t="shared" si="0"/>
        <v>0</v>
      </c>
      <c r="L39" s="168"/>
      <c r="M39" s="598" t="s">
        <v>113</v>
      </c>
      <c r="N39" s="599"/>
      <c r="O39" s="231">
        <f>VLOOKUP($H$25,$AA$90:$EI$101,68,FALSE)</f>
        <v>7950</v>
      </c>
      <c r="P39" s="229">
        <f t="shared" si="1"/>
        <v>5.1147252002423766E-4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" customHeight="1">
      <c r="B40" s="115"/>
      <c r="C40" s="379" t="s">
        <v>192</v>
      </c>
      <c r="D40" s="322" t="s">
        <v>182</v>
      </c>
      <c r="E40" s="329">
        <f>E35-E38-E39</f>
        <v>380103.70000001602</v>
      </c>
      <c r="F40" s="323"/>
      <c r="H40" s="598" t="s">
        <v>59</v>
      </c>
      <c r="I40" s="599"/>
      <c r="J40" s="231">
        <f>VLOOKUP($H$25,$AA$90:$EI$101,13,FALSE)</f>
        <v>29192</v>
      </c>
      <c r="K40" s="227">
        <f t="shared" si="0"/>
        <v>1.8781013590625844E-3</v>
      </c>
      <c r="L40" s="66"/>
      <c r="M40" s="598" t="s">
        <v>114</v>
      </c>
      <c r="N40" s="599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" customHeight="1">
      <c r="B41" s="115"/>
      <c r="C41" s="320"/>
      <c r="D41" s="324"/>
      <c r="E41" s="321"/>
      <c r="F41" s="323"/>
      <c r="H41" s="598" t="s">
        <v>60</v>
      </c>
      <c r="I41" s="599"/>
      <c r="J41" s="231">
        <f>VLOOKUP($H$25,$AA$90:$EI$101,14,FALSE)</f>
        <v>13870</v>
      </c>
      <c r="K41" s="227">
        <f t="shared" si="0"/>
        <v>8.9234262298568253E-4</v>
      </c>
      <c r="L41" s="169"/>
      <c r="M41" s="598" t="s">
        <v>115</v>
      </c>
      <c r="N41" s="599"/>
      <c r="O41" s="231">
        <f>VLOOKUP($H$25,$AA$90:$EI$101,70,FALSE)</f>
        <v>0</v>
      </c>
      <c r="P41" s="229">
        <f t="shared" si="1"/>
        <v>0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" customHeight="1">
      <c r="B42" s="115"/>
      <c r="C42" s="320"/>
      <c r="D42" s="324"/>
      <c r="E42" s="321"/>
      <c r="F42" s="323"/>
      <c r="H42" s="598" t="s">
        <v>61</v>
      </c>
      <c r="I42" s="599"/>
      <c r="J42" s="231">
        <f>VLOOKUP($H$25,$AA$90:$EI$101,15,FALSE)</f>
        <v>13040</v>
      </c>
      <c r="K42" s="227">
        <f t="shared" si="0"/>
        <v>8.3894360517183136E-4</v>
      </c>
      <c r="L42" s="66"/>
      <c r="M42" s="598" t="s">
        <v>116</v>
      </c>
      <c r="N42" s="599"/>
      <c r="O42" s="231">
        <f>VLOOKUP($H$25,$AA$90:$EI$101,71,FALSE)</f>
        <v>278840</v>
      </c>
      <c r="P42" s="229">
        <f t="shared" si="1"/>
        <v>1.7939496538812379E-2</v>
      </c>
      <c r="Q42" s="132"/>
      <c r="AA42" s="200" t="s">
        <v>232</v>
      </c>
      <c r="AB42" s="404">
        <f t="shared" ref="AB42:AG42" si="3">SUM(AB30:AB41)</f>
        <v>396547921.85000002</v>
      </c>
      <c r="AC42" s="404">
        <f t="shared" si="3"/>
        <v>318854733.19999999</v>
      </c>
      <c r="AD42" s="404">
        <f t="shared" si="3"/>
        <v>77693188.650000006</v>
      </c>
      <c r="AE42" s="404">
        <f t="shared" si="3"/>
        <v>82154689.962999985</v>
      </c>
      <c r="AF42" s="404">
        <f t="shared" si="3"/>
        <v>8590184.3500000015</v>
      </c>
      <c r="AG42" s="405">
        <f t="shared" si="3"/>
        <v>4128683.0370000293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" customHeight="1">
      <c r="B43" s="115"/>
      <c r="C43" s="325"/>
      <c r="D43" s="326"/>
      <c r="E43" s="326"/>
      <c r="F43" s="327"/>
      <c r="G43" s="160"/>
      <c r="H43" s="598" t="s">
        <v>62</v>
      </c>
      <c r="I43" s="599"/>
      <c r="J43" s="231">
        <f>VLOOKUP($H$25,$AA$90:$EI$101,16,FALSE)</f>
        <v>10500</v>
      </c>
      <c r="K43" s="227">
        <f t="shared" si="0"/>
        <v>6.7552974342823837E-4</v>
      </c>
      <c r="L43" s="66"/>
      <c r="M43" s="598" t="s">
        <v>117</v>
      </c>
      <c r="N43" s="599"/>
      <c r="O43" s="231">
        <f>VLOOKUP($H$25,$AA$90:$EI$101,72,FALSE)</f>
        <v>0</v>
      </c>
      <c r="P43" s="229">
        <f t="shared" si="1"/>
        <v>0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76"/>
      <c r="H44" s="598" t="s">
        <v>63</v>
      </c>
      <c r="I44" s="599"/>
      <c r="J44" s="231">
        <f>VLOOKUP($H$25,$AA$90:$EI$101,17,FALSE)</f>
        <v>18000</v>
      </c>
      <c r="K44" s="227">
        <f t="shared" si="0"/>
        <v>1.1580509887341231E-3</v>
      </c>
      <c r="L44" s="234"/>
      <c r="M44" s="598" t="s">
        <v>118</v>
      </c>
      <c r="N44" s="599"/>
      <c r="O44" s="231">
        <f>VLOOKUP($H$25,$AA$90:$EI$101,73,FALSE)</f>
        <v>0</v>
      </c>
      <c r="P44" s="229">
        <f t="shared" si="1"/>
        <v>0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77"/>
      <c r="H45" s="598" t="s">
        <v>64</v>
      </c>
      <c r="I45" s="599"/>
      <c r="J45" s="231">
        <f>VLOOKUP($H$25,$AA$90:$EI$101,18,FALSE)</f>
        <v>125</v>
      </c>
      <c r="K45" s="227">
        <f t="shared" si="0"/>
        <v>8.0420207550980765E-6</v>
      </c>
      <c r="L45" s="63"/>
      <c r="M45" s="598" t="s">
        <v>119</v>
      </c>
      <c r="N45" s="599"/>
      <c r="O45" s="231">
        <f>VLOOKUP($H$25,$AA$90:$EI$101,74,FALSE)</f>
        <v>14286.129999999997</v>
      </c>
      <c r="P45" s="229">
        <f t="shared" si="1"/>
        <v>9.191148317602341E-4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77"/>
      <c r="H46" s="598" t="s">
        <v>65</v>
      </c>
      <c r="I46" s="599"/>
      <c r="J46" s="231">
        <f>VLOOKUP($H$25,$AA$90:$EI$101,19,FALSE)</f>
        <v>123876</v>
      </c>
      <c r="K46" s="227">
        <f t="shared" si="0"/>
        <v>7.9697069044682347E-3</v>
      </c>
      <c r="L46" s="63"/>
      <c r="M46" s="598" t="s">
        <v>120</v>
      </c>
      <c r="N46" s="599"/>
      <c r="O46" s="231">
        <f>VLOOKUP($H$25,$AA$90:$EI$101,75,FALSE)</f>
        <v>73815</v>
      </c>
      <c r="P46" s="229">
        <f t="shared" si="1"/>
        <v>4.7489740963005157E-3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598" t="s">
        <v>66</v>
      </c>
      <c r="I47" s="599"/>
      <c r="J47" s="231">
        <f>VLOOKUP($H$25,$AA$90:$EI$101,20,FALSE)</f>
        <v>16649.75</v>
      </c>
      <c r="K47" s="227">
        <f t="shared" si="0"/>
        <v>1.0711810805375537E-3</v>
      </c>
      <c r="L47" s="63"/>
      <c r="M47" s="598" t="s">
        <v>121</v>
      </c>
      <c r="N47" s="599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598" t="s">
        <v>67</v>
      </c>
      <c r="I48" s="599"/>
      <c r="J48" s="231">
        <f>VLOOKUP($H$25,$AA$90:$EI$101,21,FALSE)</f>
        <v>79553.33</v>
      </c>
      <c r="K48" s="227">
        <f t="shared" si="0"/>
        <v>5.1181562479773318E-3</v>
      </c>
      <c r="L48" s="63"/>
      <c r="M48" s="598" t="s">
        <v>122</v>
      </c>
      <c r="N48" s="599"/>
      <c r="O48" s="231">
        <f>VLOOKUP($H$25,$AA$90:$EI$101,77,FALSE)</f>
        <v>6506.38</v>
      </c>
      <c r="P48" s="229">
        <f t="shared" si="1"/>
        <v>4.185955440044402E-4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598" t="s">
        <v>68</v>
      </c>
      <c r="I49" s="599"/>
      <c r="J49" s="231">
        <f>VLOOKUP($H$25,$AA$90:$EI$101,22,FALSE)</f>
        <v>660</v>
      </c>
      <c r="K49" s="227">
        <f t="shared" si="0"/>
        <v>4.2461869586917846E-5</v>
      </c>
      <c r="L49" s="63"/>
      <c r="M49" s="598" t="s">
        <v>123</v>
      </c>
      <c r="N49" s="599"/>
      <c r="O49" s="231">
        <f>VLOOKUP($H$25,$AA$90:$EI$101,78,FALSE)</f>
        <v>2050.83</v>
      </c>
      <c r="P49" s="229">
        <f t="shared" si="1"/>
        <v>1.3194253940142231E-4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42</v>
      </c>
    </row>
    <row r="50" spans="2:140" s="82" customFormat="1" ht="15" customHeight="1">
      <c r="B50" s="221"/>
      <c r="H50" s="598" t="s">
        <v>69</v>
      </c>
      <c r="I50" s="599"/>
      <c r="J50" s="231">
        <f>VLOOKUP($H$25,$AA$90:$EI$101,23,FALSE)</f>
        <v>0</v>
      </c>
      <c r="K50" s="227">
        <f t="shared" si="0"/>
        <v>0</v>
      </c>
      <c r="L50" s="63"/>
      <c r="M50" s="598" t="s">
        <v>124</v>
      </c>
      <c r="N50" s="599"/>
      <c r="O50" s="231">
        <f>VLOOKUP($H$25,$AA$90:$EI$101,79,FALSE)</f>
        <v>6650.3</v>
      </c>
      <c r="P50" s="229">
        <f t="shared" si="1"/>
        <v>4.278548050210299E-4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43</v>
      </c>
    </row>
    <row r="51" spans="2:140" s="82" customFormat="1" ht="15" customHeight="1">
      <c r="B51" s="221"/>
      <c r="H51" s="598" t="s">
        <v>70</v>
      </c>
      <c r="I51" s="599"/>
      <c r="J51" s="231">
        <f>VLOOKUP($H$25,$AA$90:$EI$101,24,FALSE)</f>
        <v>4388.26</v>
      </c>
      <c r="K51" s="227">
        <f t="shared" si="0"/>
        <v>2.8232382399013352E-4</v>
      </c>
      <c r="L51" s="63"/>
      <c r="M51" s="598" t="s">
        <v>125</v>
      </c>
      <c r="N51" s="599"/>
      <c r="O51" s="231">
        <f>VLOOKUP($H$25,$AA$90:$EI$101,80,FALSE)</f>
        <v>67263.540000000008</v>
      </c>
      <c r="P51" s="229">
        <f t="shared" si="1"/>
        <v>4.3274782779309578E-3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598" t="s">
        <v>71</v>
      </c>
      <c r="I52" s="599"/>
      <c r="J52" s="231">
        <f>VLOOKUP($H$25,$AA$90:$EI$101,25,FALSE)</f>
        <v>275</v>
      </c>
      <c r="K52" s="227">
        <f t="shared" si="0"/>
        <v>1.7692445661215769E-5</v>
      </c>
      <c r="L52" s="63"/>
      <c r="M52" s="598" t="s">
        <v>126</v>
      </c>
      <c r="N52" s="599"/>
      <c r="O52" s="231">
        <f>VLOOKUP($H$25,$AA$90:$EI$101,81,FALSE)</f>
        <v>5277.03</v>
      </c>
      <c r="P52" s="229">
        <f t="shared" si="1"/>
        <v>3.3950387828220158E-4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598" t="s">
        <v>72</v>
      </c>
      <c r="I53" s="599"/>
      <c r="J53" s="231">
        <f>VLOOKUP($H$25,$AA$90:$EI$101,26,FALSE)</f>
        <v>1343.92</v>
      </c>
      <c r="K53" s="227">
        <f t="shared" si="0"/>
        <v>8.6462660265531255E-5</v>
      </c>
      <c r="L53" s="63"/>
      <c r="M53" s="598" t="s">
        <v>127</v>
      </c>
      <c r="N53" s="599"/>
      <c r="O53" s="231">
        <f>VLOOKUP($H$25,$AA$90:$EI$101,82,FALSE)</f>
        <v>20246.129999999997</v>
      </c>
      <c r="P53" s="229">
        <f t="shared" si="1"/>
        <v>1.3025583813633104E-3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598" t="s">
        <v>73</v>
      </c>
      <c r="I54" s="599"/>
      <c r="J54" s="231">
        <f>VLOOKUP($H$25,$AA$90:$EI$101,27,FALSE)</f>
        <v>13950</v>
      </c>
      <c r="K54" s="227">
        <f t="shared" si="0"/>
        <v>8.9748951626894536E-4</v>
      </c>
      <c r="L54" s="63"/>
      <c r="M54" s="598" t="s">
        <v>128</v>
      </c>
      <c r="N54" s="599"/>
      <c r="O54" s="231">
        <f>VLOOKUP($H$25,$AA$90:$EI$101,83,FALSE)</f>
        <v>27379.550000000003</v>
      </c>
      <c r="P54" s="229">
        <f t="shared" si="1"/>
        <v>1.7614952749219644E-3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598" t="s">
        <v>74</v>
      </c>
      <c r="I55" s="599"/>
      <c r="J55" s="231">
        <f>VLOOKUP($H$25,$AA$90:$EI$101,28,FALSE)</f>
        <v>9000</v>
      </c>
      <c r="K55" s="227">
        <f t="shared" si="0"/>
        <v>5.7902549436706155E-4</v>
      </c>
      <c r="L55" s="63"/>
      <c r="M55" s="598" t="s">
        <v>129</v>
      </c>
      <c r="N55" s="599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598" t="s">
        <v>75</v>
      </c>
      <c r="I56" s="599"/>
      <c r="J56" s="231">
        <f>VLOOKUP($H$25,$AA$90:$EI$101,29,FALSE)</f>
        <v>3650</v>
      </c>
      <c r="K56" s="227">
        <f t="shared" si="0"/>
        <v>2.3482700604886384E-4</v>
      </c>
      <c r="L56" s="63"/>
      <c r="M56" s="598" t="s">
        <v>130</v>
      </c>
      <c r="N56" s="599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598" t="s">
        <v>76</v>
      </c>
      <c r="I57" s="599"/>
      <c r="J57" s="231">
        <f>VLOOKUP($H$25,$AA$90:$EI$101,30,FALSE)</f>
        <v>0</v>
      </c>
      <c r="K57" s="227">
        <f t="shared" si="0"/>
        <v>0</v>
      </c>
      <c r="L57" s="63"/>
      <c r="M57" s="598" t="s">
        <v>131</v>
      </c>
      <c r="N57" s="599"/>
      <c r="O57" s="231">
        <f>VLOOKUP($H$25,$AA$90:$EI$101,86,FALSE)</f>
        <v>131993.46000000002</v>
      </c>
      <c r="P57" s="229">
        <f t="shared" si="1"/>
        <v>8.4919531588576631E-3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598" t="s">
        <v>77</v>
      </c>
      <c r="I58" s="599"/>
      <c r="J58" s="231">
        <f>VLOOKUP($H$25,$AA$90:$EI$101,31,FALSE)</f>
        <v>16585</v>
      </c>
      <c r="K58" s="227">
        <f t="shared" si="0"/>
        <v>1.0670153137864128E-3</v>
      </c>
      <c r="L58" s="63"/>
      <c r="M58" s="598" t="s">
        <v>132</v>
      </c>
      <c r="N58" s="599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598" t="s">
        <v>78</v>
      </c>
      <c r="I59" s="599"/>
      <c r="J59" s="231">
        <f>VLOOKUP($H$25,$AA$90:$EI$101,32,FALSE)</f>
        <v>60941</v>
      </c>
      <c r="K59" s="227">
        <f t="shared" si="0"/>
        <v>3.9207102946914553E-3</v>
      </c>
      <c r="L59" s="63"/>
      <c r="M59" s="598" t="s">
        <v>133</v>
      </c>
      <c r="N59" s="599"/>
      <c r="O59" s="231">
        <f>VLOOKUP($H$25,$AA$90:$EI$101,88,FALSE)</f>
        <v>166.66</v>
      </c>
      <c r="P59" s="229">
        <f t="shared" si="1"/>
        <v>1.0722265432357163E-5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598" t="s">
        <v>79</v>
      </c>
      <c r="I60" s="599"/>
      <c r="J60" s="231">
        <f>VLOOKUP($H$25,$AA$90:$EI$101,33,FALSE)</f>
        <v>0</v>
      </c>
      <c r="K60" s="227">
        <f t="shared" si="0"/>
        <v>0</v>
      </c>
      <c r="L60" s="63"/>
      <c r="M60" s="598" t="s">
        <v>134</v>
      </c>
      <c r="N60" s="599"/>
      <c r="O60" s="231">
        <f>VLOOKUP($H$25,$AA$90:$EI$101,89,FALSE)</f>
        <v>14195.67</v>
      </c>
      <c r="P60" s="229">
        <f t="shared" si="1"/>
        <v>9.1329498218018488E-4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598" t="s">
        <v>80</v>
      </c>
      <c r="I61" s="599"/>
      <c r="J61" s="231">
        <f>VLOOKUP($H$25,$AA$90:$EI$101,34,FALSE)</f>
        <v>196803</v>
      </c>
      <c r="K61" s="227">
        <f t="shared" ref="K61:K86" si="4">J61/$E$36</f>
        <v>1.2661550485324535E-2</v>
      </c>
      <c r="L61" s="63"/>
      <c r="M61" s="598" t="s">
        <v>135</v>
      </c>
      <c r="N61" s="599"/>
      <c r="O61" s="231">
        <f>VLOOKUP($H$25,$AA$90:$EI$101,90,FALSE)</f>
        <v>123287.39</v>
      </c>
      <c r="P61" s="229">
        <f t="shared" ref="P61:P85" si="5">O61/$E$36</f>
        <v>7.9318379937749674E-3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598" t="s">
        <v>81</v>
      </c>
      <c r="I62" s="599"/>
      <c r="J62" s="231">
        <f>VLOOKUP($H$25,$AA$90:$EI$101,35,FALSE)</f>
        <v>107740</v>
      </c>
      <c r="K62" s="227">
        <f t="shared" si="4"/>
        <v>6.9315785292341338E-3</v>
      </c>
      <c r="L62" s="63"/>
      <c r="M62" s="598" t="s">
        <v>136</v>
      </c>
      <c r="N62" s="599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598" t="s">
        <v>82</v>
      </c>
      <c r="I63" s="599"/>
      <c r="J63" s="231">
        <f>VLOOKUP($H$25,$AA$90:$EI$101,36,FALSE)</f>
        <v>4062.48</v>
      </c>
      <c r="K63" s="227">
        <f t="shared" si="4"/>
        <v>2.6136438781736669E-4</v>
      </c>
      <c r="L63" s="63"/>
      <c r="M63" s="598" t="s">
        <v>137</v>
      </c>
      <c r="N63" s="599"/>
      <c r="O63" s="231">
        <f>VLOOKUP($H$25,$AA$90:$EI$101,92,FALSE)</f>
        <v>10854.779999999999</v>
      </c>
      <c r="P63" s="229">
        <f t="shared" si="5"/>
        <v>6.9835492841618788E-4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598" t="s">
        <v>83</v>
      </c>
      <c r="I64" s="599"/>
      <c r="J64" s="231">
        <f>VLOOKUP($H$25,$AA$90:$EI$101,37,FALSE)</f>
        <v>38000</v>
      </c>
      <c r="K64" s="227">
        <f t="shared" si="4"/>
        <v>2.4447743095498153E-3</v>
      </c>
      <c r="L64" s="63"/>
      <c r="M64" s="598" t="s">
        <v>138</v>
      </c>
      <c r="N64" s="599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598" t="s">
        <v>84</v>
      </c>
      <c r="I65" s="599"/>
      <c r="J65" s="231">
        <f>VLOOKUP($H$25,$AA$90:$EI$101,38,FALSE)</f>
        <v>0</v>
      </c>
      <c r="K65" s="227">
        <f t="shared" si="4"/>
        <v>0</v>
      </c>
      <c r="L65" s="63"/>
      <c r="M65" s="598" t="s">
        <v>139</v>
      </c>
      <c r="N65" s="599"/>
      <c r="O65" s="231">
        <f>VLOOKUP($H$25,$AA$90:$EI$101,94,FALSE)</f>
        <v>1700</v>
      </c>
      <c r="P65" s="229">
        <f t="shared" si="5"/>
        <v>1.0937148226933384E-4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598" t="s">
        <v>85</v>
      </c>
      <c r="I66" s="599"/>
      <c r="J66" s="231">
        <f>VLOOKUP($H$25,$AA$90:$EI$101,39,FALSE)</f>
        <v>350741.82</v>
      </c>
      <c r="K66" s="227">
        <f t="shared" si="4"/>
        <v>2.2565383968966988E-2</v>
      </c>
      <c r="L66" s="63"/>
      <c r="M66" s="598" t="s">
        <v>140</v>
      </c>
      <c r="N66" s="599"/>
      <c r="O66" s="231">
        <f>VLOOKUP($H$25,$AA$90:$EI$101,95,FALSE)</f>
        <v>15120</v>
      </c>
      <c r="P66" s="229">
        <f t="shared" si="5"/>
        <v>9.7276283053666327E-4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598" t="s">
        <v>86</v>
      </c>
      <c r="I67" s="599"/>
      <c r="J67" s="231">
        <f>VLOOKUP($H$25,$AA$90:$EI$101,40,FALSE)</f>
        <v>172868.4</v>
      </c>
      <c r="K67" s="227">
        <f t="shared" si="4"/>
        <v>1.112169008560477E-2</v>
      </c>
      <c r="L67" s="63"/>
      <c r="M67" s="598" t="s">
        <v>141</v>
      </c>
      <c r="N67" s="599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598" t="s">
        <v>87</v>
      </c>
      <c r="I68" s="599"/>
      <c r="J68" s="231">
        <f>VLOOKUP($H$25,$AA$90:$EI$101,41,FALSE)</f>
        <v>2800</v>
      </c>
      <c r="K68" s="227">
        <f t="shared" si="4"/>
        <v>1.801412649141969E-4</v>
      </c>
      <c r="L68" s="63"/>
      <c r="M68" s="598" t="s">
        <v>142</v>
      </c>
      <c r="N68" s="599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598" t="s">
        <v>88</v>
      </c>
      <c r="I69" s="599"/>
      <c r="J69" s="231">
        <f>VLOOKUP($H$25,$AA$90:$EI$101,42,FALSE)</f>
        <v>34200</v>
      </c>
      <c r="K69" s="227">
        <f t="shared" si="4"/>
        <v>2.2002968785948336E-3</v>
      </c>
      <c r="L69" s="63"/>
      <c r="M69" s="598" t="s">
        <v>143</v>
      </c>
      <c r="N69" s="599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598" t="s">
        <v>89</v>
      </c>
      <c r="I70" s="599"/>
      <c r="J70" s="231">
        <f>VLOOKUP($H$25,$AA$90:$EI$101,43,FALSE)</f>
        <v>0</v>
      </c>
      <c r="K70" s="227">
        <f t="shared" si="4"/>
        <v>0</v>
      </c>
      <c r="L70" s="63"/>
      <c r="M70" s="598" t="s">
        <v>144</v>
      </c>
      <c r="N70" s="599"/>
      <c r="O70" s="231">
        <f>VLOOKUP($H$25,$AA$90:$EI$101,99,FALSE)</f>
        <v>253762.13999999998</v>
      </c>
      <c r="P70" s="229">
        <f t="shared" si="5"/>
        <v>1.632608317390483E-2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598" t="s">
        <v>90</v>
      </c>
      <c r="I71" s="599"/>
      <c r="J71" s="231">
        <f>VLOOKUP($H$25,$AA$90:$EI$101,44,FALSE)</f>
        <v>14655</v>
      </c>
      <c r="K71" s="227">
        <f t="shared" si="4"/>
        <v>9.428465133276985E-4</v>
      </c>
      <c r="L71" s="63"/>
      <c r="M71" s="598" t="s">
        <v>145</v>
      </c>
      <c r="N71" s="599"/>
      <c r="O71" s="231">
        <f>VLOOKUP($H$25,$AA$90:$EI$101,100,FALSE)</f>
        <v>10662</v>
      </c>
      <c r="P71" s="229">
        <f t="shared" si="5"/>
        <v>6.8595220232684547E-4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598" t="s">
        <v>91</v>
      </c>
      <c r="I72" s="599"/>
      <c r="J72" s="231">
        <f>VLOOKUP($H$25,$AA$90:$EI$101,45,FALSE)</f>
        <v>0</v>
      </c>
      <c r="K72" s="227">
        <f t="shared" si="4"/>
        <v>0</v>
      </c>
      <c r="L72" s="63"/>
      <c r="M72" s="598" t="s">
        <v>146</v>
      </c>
      <c r="N72" s="599"/>
      <c r="O72" s="231">
        <f>VLOOKUP($H$25,$AA$90:$EI$101,101,FALSE)</f>
        <v>4790.3999999999996</v>
      </c>
      <c r="P72" s="229">
        <f t="shared" si="5"/>
        <v>3.0819596980177457E-4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598" t="s">
        <v>92</v>
      </c>
      <c r="I73" s="599"/>
      <c r="J73" s="231">
        <f>VLOOKUP($H$25,$AA$90:$EI$101,46,FALSE)</f>
        <v>30470</v>
      </c>
      <c r="K73" s="227">
        <f t="shared" si="4"/>
        <v>1.960322979262707E-3</v>
      </c>
      <c r="L73" s="63"/>
      <c r="M73" s="598" t="s">
        <v>147</v>
      </c>
      <c r="N73" s="599"/>
      <c r="O73" s="231">
        <f>VLOOKUP($H$25,$AA$90:$EI$101,102,FALSE)</f>
        <v>6203.58</v>
      </c>
      <c r="P73" s="229">
        <f t="shared" si="5"/>
        <v>3.991145529272906E-4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598" t="s">
        <v>93</v>
      </c>
      <c r="I74" s="599"/>
      <c r="J74" s="231">
        <f>VLOOKUP($H$25,$AA$90:$EI$101,47,FALSE)</f>
        <v>6000</v>
      </c>
      <c r="K74" s="227">
        <f t="shared" si="4"/>
        <v>3.8601699624470765E-4</v>
      </c>
      <c r="L74" s="63"/>
      <c r="M74" s="598" t="s">
        <v>148</v>
      </c>
      <c r="N74" s="599"/>
      <c r="O74" s="231">
        <f>VLOOKUP($H$25,$AA$90:$EI$101,103,FALSE)</f>
        <v>29264.74</v>
      </c>
      <c r="P74" s="229">
        <f t="shared" si="5"/>
        <v>1.8827811717803912E-3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598" t="s">
        <v>94</v>
      </c>
      <c r="I75" s="599"/>
      <c r="J75" s="231">
        <f>VLOOKUP($H$25,$AA$90:$EI$101,48,FALSE)</f>
        <v>0</v>
      </c>
      <c r="K75" s="227">
        <f t="shared" si="4"/>
        <v>0</v>
      </c>
      <c r="L75" s="63"/>
      <c r="M75" s="598" t="s">
        <v>149</v>
      </c>
      <c r="N75" s="599"/>
      <c r="O75" s="231">
        <f>VLOOKUP($H$25,$AA$90:$EI$101,104,FALSE)</f>
        <v>31018.42</v>
      </c>
      <c r="P75" s="229">
        <f t="shared" si="5"/>
        <v>1.9956062194427943E-3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598" t="s">
        <v>166</v>
      </c>
      <c r="I76" s="599"/>
      <c r="J76" s="231">
        <f>VLOOKUP($H$25,$AA$90:$EI$101,49,FALSE)</f>
        <v>0</v>
      </c>
      <c r="K76" s="227">
        <f t="shared" si="4"/>
        <v>0</v>
      </c>
      <c r="L76" s="63"/>
      <c r="M76" s="598" t="s">
        <v>150</v>
      </c>
      <c r="N76" s="599"/>
      <c r="O76" s="231">
        <f>VLOOKUP($H$25,$AA$90:$EI$101,105,FALSE)</f>
        <v>12892.33</v>
      </c>
      <c r="P76" s="229">
        <f t="shared" si="5"/>
        <v>8.2944308353258864E-4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598" t="s">
        <v>95</v>
      </c>
      <c r="I77" s="599"/>
      <c r="J77" s="231">
        <f>VLOOKUP($H$25,$AA$90:$EI$101,50,FALSE)</f>
        <v>1900</v>
      </c>
      <c r="K77" s="227">
        <f t="shared" si="4"/>
        <v>1.2223871547749075E-4</v>
      </c>
      <c r="L77" s="63"/>
      <c r="M77" s="598" t="s">
        <v>151</v>
      </c>
      <c r="N77" s="599"/>
      <c r="O77" s="231">
        <f>VLOOKUP($H$25,$AA$90:$EI$101,106,FALSE)</f>
        <v>9235.23</v>
      </c>
      <c r="P77" s="229">
        <f t="shared" si="5"/>
        <v>5.9415929070483523E-4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598" t="s">
        <v>96</v>
      </c>
      <c r="I78" s="599"/>
      <c r="J78" s="231">
        <f>VLOOKUP($H$25,$AA$90:$EI$101,51,FALSE)</f>
        <v>0</v>
      </c>
      <c r="K78" s="227">
        <f t="shared" si="4"/>
        <v>0</v>
      </c>
      <c r="L78" s="63"/>
      <c r="M78" s="598" t="s">
        <v>152</v>
      </c>
      <c r="N78" s="599"/>
      <c r="O78" s="231">
        <f>VLOOKUP($H$25,$AA$90:$EI$101,107,FALSE)</f>
        <v>13488.98</v>
      </c>
      <c r="P78" s="229">
        <f t="shared" si="5"/>
        <v>8.6782925700082272E-4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598" t="s">
        <v>97</v>
      </c>
      <c r="I79" s="599"/>
      <c r="J79" s="231">
        <f>VLOOKUP($H$25,$AA$90:$EI$101,52,FALSE)</f>
        <v>0</v>
      </c>
      <c r="K79" s="227">
        <f t="shared" si="4"/>
        <v>0</v>
      </c>
      <c r="L79" s="63"/>
      <c r="M79" s="598" t="s">
        <v>153</v>
      </c>
      <c r="N79" s="599"/>
      <c r="O79" s="231">
        <f>VLOOKUP($H$25,$AA$90:$EI$101,108,FALSE)</f>
        <v>9910.17</v>
      </c>
      <c r="P79" s="229">
        <f t="shared" si="5"/>
        <v>6.3758234261240246E-4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598" t="s">
        <v>98</v>
      </c>
      <c r="I80" s="599"/>
      <c r="J80" s="231">
        <f>VLOOKUP($H$25,$AA$90:$EI$101,53,FALSE)</f>
        <v>0</v>
      </c>
      <c r="K80" s="227">
        <f t="shared" si="4"/>
        <v>0</v>
      </c>
      <c r="L80" s="63"/>
      <c r="M80" s="598" t="s">
        <v>154</v>
      </c>
      <c r="N80" s="599"/>
      <c r="O80" s="231">
        <f>VLOOKUP($H$25,$AA$90:$EI$101,109,FALSE)</f>
        <v>41681.25</v>
      </c>
      <c r="P80" s="229">
        <f t="shared" si="5"/>
        <v>2.6816118207874536E-3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598" t="s">
        <v>99</v>
      </c>
      <c r="I81" s="599"/>
      <c r="J81" s="231">
        <f>VLOOKUP($H$25,$AA$90:$EI$101,54,FALSE)</f>
        <v>0</v>
      </c>
      <c r="K81" s="227">
        <f t="shared" si="4"/>
        <v>0</v>
      </c>
      <c r="L81" s="63"/>
      <c r="M81" s="598" t="s">
        <v>155</v>
      </c>
      <c r="N81" s="599"/>
      <c r="O81" s="231">
        <f>VLOOKUP($H$25,$AA$90:$EI$101,110,FALSE)</f>
        <v>17705.82</v>
      </c>
      <c r="P81" s="229">
        <f t="shared" si="5"/>
        <v>1.139124575408245E-3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598" t="s">
        <v>100</v>
      </c>
      <c r="I82" s="599"/>
      <c r="J82" s="231">
        <f>VLOOKUP($H$25,$AA$90:$EI$101,55,FALSE)</f>
        <v>0</v>
      </c>
      <c r="K82" s="227">
        <f t="shared" si="4"/>
        <v>0</v>
      </c>
      <c r="L82" s="63"/>
      <c r="M82" s="598" t="s">
        <v>156</v>
      </c>
      <c r="N82" s="599"/>
      <c r="O82" s="231">
        <f>VLOOKUP($H$25,$AA$90:$EI$101,111,FALSE)</f>
        <v>14543.51</v>
      </c>
      <c r="P82" s="229">
        <f t="shared" si="5"/>
        <v>9.3567367417581146E-4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598" t="s">
        <v>101</v>
      </c>
      <c r="I83" s="599"/>
      <c r="J83" s="231">
        <f>VLOOKUP($H$25,$AA$90:$EI$101,56,FALSE)</f>
        <v>0</v>
      </c>
      <c r="K83" s="227">
        <f t="shared" si="4"/>
        <v>0</v>
      </c>
      <c r="L83" s="63"/>
      <c r="M83" s="598" t="s">
        <v>157</v>
      </c>
      <c r="N83" s="599"/>
      <c r="O83" s="231">
        <f>VLOOKUP($H$25,$AA$90:$EI$101,112,FALSE)</f>
        <v>10000</v>
      </c>
      <c r="P83" s="229">
        <f t="shared" si="5"/>
        <v>6.4336166040784609E-4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598" t="s">
        <v>102</v>
      </c>
      <c r="I84" s="599"/>
      <c r="J84" s="231">
        <f>VLOOKUP($H$25,$AA$90:$EI$101,57,FALSE)</f>
        <v>0</v>
      </c>
      <c r="K84" s="228">
        <f t="shared" si="4"/>
        <v>0</v>
      </c>
      <c r="L84" s="235"/>
      <c r="M84" s="598" t="s">
        <v>158</v>
      </c>
      <c r="N84" s="599"/>
      <c r="O84" s="231">
        <f>VLOOKUP($H$25,$AA$90:$EJ$101,113,FALSE)</f>
        <v>4316074.37</v>
      </c>
      <c r="P84" s="230">
        <f t="shared" si="5"/>
        <v>0.27767967731269483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598" t="s">
        <v>160</v>
      </c>
      <c r="I85" s="599"/>
      <c r="J85" s="231">
        <f>VLOOKUP($H$25,$AA$90:$EW$101,115,FALSE)</f>
        <v>0</v>
      </c>
      <c r="K85" s="228">
        <f t="shared" si="4"/>
        <v>0</v>
      </c>
      <c r="L85" s="235"/>
      <c r="M85" s="598" t="s">
        <v>159</v>
      </c>
      <c r="N85" s="599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598" t="s">
        <v>161</v>
      </c>
      <c r="I86" s="599"/>
      <c r="J86" s="231">
        <f>VLOOKUP($H$25,$AA$90:$EL$101,116,FALSE)</f>
        <v>0</v>
      </c>
      <c r="K86" s="228">
        <f t="shared" si="4"/>
        <v>0</v>
      </c>
      <c r="L86" s="235"/>
      <c r="M86" s="598"/>
      <c r="N86" s="599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5">
        <f>SUM(O29:O86)+SUM(J29:J86)</f>
        <v>14790421.23</v>
      </c>
      <c r="P87" s="616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5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7"/>
      <c r="P88" s="617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5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219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9322741.2200000007</v>
      </c>
      <c r="AC102" s="237">
        <f t="shared" si="6"/>
        <v>27205071.033000004</v>
      </c>
      <c r="AD102" s="237">
        <f t="shared" si="6"/>
        <v>326860</v>
      </c>
      <c r="AE102" s="237">
        <f t="shared" si="6"/>
        <v>17025</v>
      </c>
      <c r="AF102" s="237">
        <f t="shared" si="6"/>
        <v>12798.5</v>
      </c>
      <c r="AG102" s="237">
        <f t="shared" si="6"/>
        <v>3060000</v>
      </c>
      <c r="AH102" s="237">
        <f t="shared" si="6"/>
        <v>300000</v>
      </c>
      <c r="AI102" s="237">
        <f t="shared" si="6"/>
        <v>2651116</v>
      </c>
      <c r="AJ102" s="237">
        <f t="shared" si="6"/>
        <v>80891</v>
      </c>
      <c r="AK102" s="237">
        <f t="shared" si="6"/>
        <v>131961.51</v>
      </c>
      <c r="AL102" s="237">
        <f t="shared" si="6"/>
        <v>500</v>
      </c>
      <c r="AM102" s="237">
        <f t="shared" si="6"/>
        <v>125788</v>
      </c>
      <c r="AN102" s="237">
        <f t="shared" si="6"/>
        <v>227849</v>
      </c>
      <c r="AO102" s="237">
        <f t="shared" si="6"/>
        <v>116552.8</v>
      </c>
      <c r="AP102" s="237">
        <f t="shared" si="6"/>
        <v>90520</v>
      </c>
      <c r="AQ102" s="237">
        <f t="shared" si="6"/>
        <v>126285</v>
      </c>
      <c r="AR102" s="237">
        <f t="shared" si="6"/>
        <v>480</v>
      </c>
      <c r="AS102" s="238">
        <f t="shared" si="6"/>
        <v>468921</v>
      </c>
      <c r="AT102" s="239">
        <f t="shared" si="6"/>
        <v>225188.56</v>
      </c>
      <c r="AU102" s="237">
        <f t="shared" si="6"/>
        <v>478981.7</v>
      </c>
      <c r="AV102" s="237">
        <f t="shared" si="6"/>
        <v>2419</v>
      </c>
      <c r="AW102" s="237">
        <f t="shared" si="6"/>
        <v>0</v>
      </c>
      <c r="AX102" s="237">
        <f t="shared" si="6"/>
        <v>26689.78</v>
      </c>
      <c r="AY102" s="237">
        <f t="shared" si="6"/>
        <v>1960</v>
      </c>
      <c r="AZ102" s="237">
        <f t="shared" si="6"/>
        <v>8063.52</v>
      </c>
      <c r="BA102" s="237">
        <f t="shared" si="6"/>
        <v>42245</v>
      </c>
      <c r="BB102" s="237">
        <f t="shared" si="6"/>
        <v>21565</v>
      </c>
      <c r="BC102" s="237">
        <f t="shared" si="6"/>
        <v>7230</v>
      </c>
      <c r="BD102" s="237">
        <f t="shared" si="6"/>
        <v>0</v>
      </c>
      <c r="BE102" s="237">
        <f t="shared" si="6"/>
        <v>142205</v>
      </c>
      <c r="BF102" s="239">
        <f t="shared" si="6"/>
        <v>544131</v>
      </c>
      <c r="BG102" s="237">
        <f t="shared" si="6"/>
        <v>0</v>
      </c>
      <c r="BH102" s="237">
        <f t="shared" ref="BH102:CM102" si="7">SUM(BH90:BH101)</f>
        <v>924463</v>
      </c>
      <c r="BI102" s="237">
        <f t="shared" si="7"/>
        <v>143276</v>
      </c>
      <c r="BJ102" s="237">
        <f t="shared" si="7"/>
        <v>21686.390000000003</v>
      </c>
      <c r="BK102" s="237">
        <f t="shared" si="7"/>
        <v>336000</v>
      </c>
      <c r="BL102" s="237">
        <f t="shared" si="7"/>
        <v>0</v>
      </c>
      <c r="BM102" s="237">
        <f t="shared" si="7"/>
        <v>1255761.0599999998</v>
      </c>
      <c r="BN102" s="237">
        <f t="shared" si="7"/>
        <v>649245.4</v>
      </c>
      <c r="BO102" s="237">
        <f t="shared" si="7"/>
        <v>22900</v>
      </c>
      <c r="BP102" s="237">
        <f t="shared" si="7"/>
        <v>91191</v>
      </c>
      <c r="BQ102" s="237">
        <f t="shared" si="7"/>
        <v>0</v>
      </c>
      <c r="BR102" s="237">
        <f t="shared" si="7"/>
        <v>269642</v>
      </c>
      <c r="BS102" s="237">
        <f t="shared" si="7"/>
        <v>300</v>
      </c>
      <c r="BT102" s="237">
        <f t="shared" si="7"/>
        <v>150480</v>
      </c>
      <c r="BU102" s="237">
        <f t="shared" si="7"/>
        <v>38545</v>
      </c>
      <c r="BV102" s="237">
        <f t="shared" si="7"/>
        <v>0</v>
      </c>
      <c r="BW102" s="237">
        <f t="shared" si="7"/>
        <v>0</v>
      </c>
      <c r="BX102" s="237">
        <f t="shared" si="7"/>
        <v>43880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329852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18515</v>
      </c>
      <c r="CN102" s="237">
        <f t="shared" ref="CN102:DS102" si="8">SUM(CN90:CN101)</f>
        <v>212181.5</v>
      </c>
      <c r="CO102" s="237">
        <f t="shared" si="8"/>
        <v>0</v>
      </c>
      <c r="CP102" s="237">
        <f t="shared" si="8"/>
        <v>19200</v>
      </c>
      <c r="CQ102" s="237">
        <f t="shared" si="8"/>
        <v>0</v>
      </c>
      <c r="CR102" s="237">
        <f t="shared" si="8"/>
        <v>15800</v>
      </c>
      <c r="CS102" s="237">
        <f t="shared" si="8"/>
        <v>1655694</v>
      </c>
      <c r="CT102" s="237">
        <f t="shared" si="8"/>
        <v>14343.5</v>
      </c>
      <c r="CU102" s="237">
        <f t="shared" si="8"/>
        <v>99540.239999999991</v>
      </c>
      <c r="CV102" s="237">
        <f t="shared" si="8"/>
        <v>118709.88999999998</v>
      </c>
      <c r="CW102" s="237">
        <f t="shared" si="8"/>
        <v>264782</v>
      </c>
      <c r="CX102" s="237">
        <f t="shared" si="8"/>
        <v>73.33</v>
      </c>
      <c r="CY102" s="237">
        <f t="shared" si="8"/>
        <v>38964.949999999997</v>
      </c>
      <c r="CZ102" s="237">
        <f t="shared" si="8"/>
        <v>15439.41</v>
      </c>
      <c r="DA102" s="237">
        <f t="shared" si="8"/>
        <v>44879.180000000008</v>
      </c>
      <c r="DB102" s="237">
        <f t="shared" si="8"/>
        <v>376065.47000000009</v>
      </c>
      <c r="DC102" s="237">
        <f t="shared" si="8"/>
        <v>34657.96</v>
      </c>
      <c r="DD102" s="237">
        <f t="shared" si="8"/>
        <v>126090.42999999996</v>
      </c>
      <c r="DE102" s="237">
        <f t="shared" si="8"/>
        <v>168848.97999999998</v>
      </c>
      <c r="DF102" s="237">
        <f t="shared" si="8"/>
        <v>0</v>
      </c>
      <c r="DG102" s="237">
        <f t="shared" si="8"/>
        <v>0</v>
      </c>
      <c r="DH102" s="237">
        <f t="shared" si="8"/>
        <v>768219.15999999992</v>
      </c>
      <c r="DI102" s="237">
        <f t="shared" si="8"/>
        <v>0</v>
      </c>
      <c r="DJ102" s="237">
        <f t="shared" si="8"/>
        <v>999.95999999999992</v>
      </c>
      <c r="DK102" s="237">
        <f t="shared" si="8"/>
        <v>46658.55</v>
      </c>
      <c r="DL102" s="239">
        <f t="shared" si="8"/>
        <v>213361.58000000002</v>
      </c>
      <c r="DM102" s="237">
        <f t="shared" si="8"/>
        <v>0</v>
      </c>
      <c r="DN102" s="237">
        <f t="shared" si="8"/>
        <v>37456.15</v>
      </c>
      <c r="DO102" s="237">
        <f t="shared" si="8"/>
        <v>89400</v>
      </c>
      <c r="DP102" s="238">
        <f t="shared" si="8"/>
        <v>13470</v>
      </c>
      <c r="DQ102" s="237">
        <f t="shared" si="8"/>
        <v>35775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459224.68999999994</v>
      </c>
      <c r="DV102" s="237">
        <f t="shared" si="9"/>
        <v>96447.25999999998</v>
      </c>
      <c r="DW102" s="237">
        <f t="shared" si="9"/>
        <v>91837.779999999984</v>
      </c>
      <c r="DX102" s="237">
        <f t="shared" si="9"/>
        <v>155271.96</v>
      </c>
      <c r="DY102" s="237">
        <f t="shared" si="9"/>
        <v>295910.61</v>
      </c>
      <c r="DZ102" s="237">
        <f t="shared" si="9"/>
        <v>273125.92</v>
      </c>
      <c r="EA102" s="237">
        <f t="shared" si="9"/>
        <v>204290.87999999998</v>
      </c>
      <c r="EB102" s="237">
        <f t="shared" si="9"/>
        <v>114867.21</v>
      </c>
      <c r="EC102" s="237">
        <f t="shared" si="9"/>
        <v>171334.79</v>
      </c>
      <c r="ED102" s="237">
        <f t="shared" si="9"/>
        <v>121097.04000000001</v>
      </c>
      <c r="EE102" s="237">
        <f t="shared" si="9"/>
        <v>250706.25</v>
      </c>
      <c r="EF102" s="237">
        <f t="shared" si="9"/>
        <v>100185.70000000001</v>
      </c>
      <c r="EG102" s="237">
        <f t="shared" si="9"/>
        <v>122664.98</v>
      </c>
      <c r="EH102" s="237">
        <f t="shared" si="9"/>
        <v>11150</v>
      </c>
      <c r="EI102" s="237">
        <f t="shared" si="9"/>
        <v>21350025.400000002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7030A0"/>
  </sheetPr>
  <dimension ref="A1:T152"/>
  <sheetViews>
    <sheetView rightToLeft="1" topLeftCell="D5" workbookViewId="0">
      <selection activeCell="H16" sqref="H16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8.109375" style="83" bestFit="1" customWidth="1"/>
    <col min="17" max="18" width="10.33203125" style="83" bestFit="1" customWidth="1"/>
    <col min="19" max="21" width="9.109375" style="83" customWidth="1"/>
    <col min="22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0" t="s">
        <v>239</v>
      </c>
      <c r="H3" s="625"/>
      <c r="I3" s="625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242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243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244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245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246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/>
      <c r="K14" s="371"/>
      <c r="L14" s="335"/>
      <c r="M14" s="335"/>
      <c r="N14" s="374"/>
      <c r="O14" s="335"/>
      <c r="P14" s="360">
        <f t="shared" si="1"/>
        <v>2239050.0700000008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/>
      <c r="K16" s="335"/>
      <c r="L16" s="335"/>
      <c r="M16" s="335"/>
      <c r="N16" s="335"/>
      <c r="O16" s="335"/>
      <c r="P16" s="360">
        <f t="shared" si="1"/>
        <v>17090.310000000001</v>
      </c>
    </row>
    <row r="17" spans="2:18" ht="18" customHeight="1">
      <c r="B17" s="94"/>
      <c r="C17" s="337" t="s">
        <v>251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/>
      <c r="K17" s="335"/>
      <c r="L17" s="335"/>
      <c r="M17" s="335"/>
      <c r="N17" s="374"/>
      <c r="O17" s="335"/>
      <c r="P17" s="360">
        <f t="shared" si="1"/>
        <v>4309412.0599999996</v>
      </c>
      <c r="R17" s="502"/>
    </row>
    <row r="18" spans="2:18" ht="18" customHeight="1">
      <c r="B18" s="94"/>
      <c r="C18" s="340" t="s">
        <v>252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6565552.4400000013</v>
      </c>
    </row>
    <row r="19" spans="2:18" ht="21" customHeight="1">
      <c r="B19" s="94"/>
      <c r="C19" s="341" t="s">
        <v>247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6565552.4400000013</v>
      </c>
      <c r="Q19" s="502">
        <f>P19-P14</f>
        <v>4326502.370000001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3">
        <f>IFERROR(VLOOKUP(C22,'تقرير المصروفات حسب الشهر'!$C$10:$AD$119,2,FALSE),0)</f>
        <v>1554391.05</v>
      </c>
      <c r="E22" s="344">
        <f>IFERROR(VLOOKUP(C22,'تقرير المصروفات حسب الشهر'!$C$136:$AD$254,2,FALSE),0)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الشهر'!$C$391:$AD$510,2,FALSE),0)</f>
        <v>1600741.99</v>
      </c>
      <c r="H22" s="344">
        <f>IFERROR(VLOOKUP(C22,'تقرير المصروفات حسب الشهر'!$C$519:$AD$634,2,FALSE),0)</f>
        <v>1607453.33</v>
      </c>
      <c r="I22" s="447">
        <f>IFERROR(VLOOKUP(C22,'تقرير المصروفات حسب الشهر'!$C$647:$AD$766,2,FALSE),0)</f>
        <v>1596788.33</v>
      </c>
      <c r="J22" s="344">
        <f>IFERROR(VLOOKUP(C22,'تقرير المصروفات حسب الشهر'!$C$775:$AD$884,2,FALSE),0)</f>
        <v>0</v>
      </c>
      <c r="K22" s="344">
        <f>IFERROR(VLOOKUP(C22,'تقرير المصروفات حسب الشهر'!$C$901:$D$1011,2,FALSE),0)</f>
        <v>0</v>
      </c>
      <c r="L22" s="344">
        <f>IFERROR(VLOOKUP(C22,'تقرير المصروفات حسب الشهر'!$C$1028:$AD$1138,2,FALSE),0)</f>
        <v>0</v>
      </c>
      <c r="M22" s="344">
        <f>IFERROR(VLOOKUP(C22,'تقرير المصروفات حسب الشهر'!$C$1155:$AD$1266,2,FALSE),0)</f>
        <v>0</v>
      </c>
      <c r="N22" s="373">
        <f>IFERROR(VLOOKUP(C22,'تقرير المصروفات حسب الشهر'!$C$1282:$AD$1393,2,FALSE),0)</f>
        <v>0</v>
      </c>
      <c r="O22" s="344">
        <f>IFERROR(VLOOKUP(C22,'تقرير المصروفات حسب الشهر'!$C$1409:$AI$1524,2,FALSE),0)</f>
        <v>0</v>
      </c>
      <c r="P22" s="361">
        <f t="shared" ref="P22:P53" si="5">SUM(D22:O22)</f>
        <v>9322741.2200000007</v>
      </c>
    </row>
    <row r="23" spans="2:18" ht="18" customHeight="1">
      <c r="B23" s="94"/>
      <c r="C23" s="120" t="s">
        <v>49</v>
      </c>
      <c r="D23" s="343">
        <f>IFERROR(VLOOKUP(C23,'تقرير المصروفات حسب الشهر'!$C$10:$AD$119,2,FALSE),0)</f>
        <v>0</v>
      </c>
      <c r="E23" s="344">
        <f>IFERROR(VLOOKUP(C23,'تقرير المصروفات حسب الشهر'!$C$136:$AD$254,2,FALSE),0)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الشهر'!$C$391:$AD$510,2,FALSE),0)</f>
        <v>0</v>
      </c>
      <c r="H23" s="344">
        <f>IFERROR(VLOOKUP(C23,'تقرير المصروفات حسب الشهر'!$C$519:$AD$634,2,FALSE),0)</f>
        <v>0</v>
      </c>
      <c r="I23" s="447">
        <f>IFERROR(VLOOKUP(C23,'تقرير المصروفات حسب الشهر'!$C$647:$AD$766,2,FALSE),0)</f>
        <v>0</v>
      </c>
      <c r="J23" s="344">
        <f>IFERROR(VLOOKUP(C23,'تقرير المصروفات حسب الشهر'!$C$775:$AD$884,2,FALSE),0)</f>
        <v>0</v>
      </c>
      <c r="K23" s="344">
        <f>IFERROR(VLOOKUP(C23,'تقرير المصروفات حسب الشهر'!$C$901:$D$1011,2,FALSE),0)</f>
        <v>0</v>
      </c>
      <c r="L23" s="344">
        <f>IFERROR(VLOOKUP(C23,'تقرير المصروفات حسب الشهر'!$C$1028:$AD$1138,2,FALSE),0)</f>
        <v>0</v>
      </c>
      <c r="M23" s="344">
        <f>IFERROR(VLOOKUP(C23,'تقرير المصروفات حسب الشهر'!$C$1155:$AD$1266,2,FALSE),0)</f>
        <v>0</v>
      </c>
      <c r="N23" s="373">
        <f>IFERROR(VLOOKUP(C23,'تقرير المصروفات حسب الشهر'!$C$1282:$AD$1393,2,FALSE),0)</f>
        <v>0</v>
      </c>
      <c r="O23" s="344">
        <f>IFERROR(VLOOKUP(C23,'تقرير المصروفات حسب الشهر'!$C$1409:$AI$1524,2,FALSE),0)</f>
        <v>0</v>
      </c>
      <c r="P23" s="361">
        <f t="shared" si="5"/>
        <v>0</v>
      </c>
    </row>
    <row r="24" spans="2:18" ht="18" customHeight="1">
      <c r="B24" s="94"/>
      <c r="C24" s="120" t="s">
        <v>50</v>
      </c>
      <c r="D24" s="343">
        <f>IFERROR(VLOOKUP(C24,'تقرير المصروفات حسب الشهر'!$C$10:$AD$119,2,FALSE),0)</f>
        <v>10837</v>
      </c>
      <c r="E24" s="344">
        <f>IFERROR(VLOOKUP(C24,'تقرير المصروفات حسب الشهر'!$C$136:$AD$254,2,FALSE),0)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الشهر'!$C$391:$AD$510,2,FALSE),0)</f>
        <v>8611</v>
      </c>
      <c r="H24" s="344">
        <f>IFERROR(VLOOKUP(C24,'تقرير المصروفات حسب الشهر'!$C$519:$AD$634,2,FALSE),0)</f>
        <v>11826</v>
      </c>
      <c r="I24" s="447">
        <f>IFERROR(VLOOKUP(C24,'تقرير المصروفات حسب الشهر'!$C$647:$AD$766,2,FALSE),0)</f>
        <v>15281</v>
      </c>
      <c r="J24" s="344">
        <f>IFERROR(VLOOKUP(C24,'تقرير المصروفات حسب الشهر'!$C$775:$AD$884,2,FALSE),0)</f>
        <v>0</v>
      </c>
      <c r="K24" s="344">
        <f>IFERROR(VLOOKUP(C24,'تقرير المصروفات حسب الشهر'!$C$901:$D$1011,2,FALSE),0)</f>
        <v>0</v>
      </c>
      <c r="L24" s="344">
        <f>IFERROR(VLOOKUP(C24,'تقرير المصروفات حسب الشهر'!$C$1028:$AD$1138,2,FALSE),0)</f>
        <v>0</v>
      </c>
      <c r="M24" s="344">
        <f>IFERROR(VLOOKUP(C24,'تقرير المصروفات حسب الشهر'!$C$1155:$AD$1266,2,FALSE),0)</f>
        <v>0</v>
      </c>
      <c r="N24" s="373">
        <f>IFERROR(VLOOKUP(C24,'تقرير المصروفات حسب الشهر'!$C$1282:$AD$1393,2,FALSE),0)</f>
        <v>0</v>
      </c>
      <c r="O24" s="344">
        <f>IFERROR(VLOOKUP(C24,'تقرير المصروفات حسب الشهر'!$C$1409:$AI$1524,2,FALSE),0)</f>
        <v>0</v>
      </c>
      <c r="P24" s="361">
        <f t="shared" si="5"/>
        <v>57300</v>
      </c>
    </row>
    <row r="25" spans="2:18" ht="18" customHeight="1">
      <c r="B25" s="94"/>
      <c r="C25" s="120" t="s">
        <v>51</v>
      </c>
      <c r="D25" s="343">
        <f>IFERROR(VLOOKUP(C25,'تقرير المصروفات حسب الشهر'!$C$10:$AD$119,2,FALSE),0)</f>
        <v>0</v>
      </c>
      <c r="E25" s="344">
        <f>IFERROR(VLOOKUP(C25,'تقرير المصروفات حسب الشهر'!$C$136:$AD$254,2,FALSE),0)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الشهر'!$C$391:$AD$510,2,FALSE),0)</f>
        <v>585</v>
      </c>
      <c r="H25" s="344">
        <f>IFERROR(VLOOKUP(C25,'تقرير المصروفات حسب الشهر'!$C$519:$AD$634,2,FALSE),0)</f>
        <v>0</v>
      </c>
      <c r="I25" s="447">
        <f>IFERROR(VLOOKUP(C25,'تقرير المصروفات حسب الشهر'!$C$647:$AD$766,2,FALSE),0)</f>
        <v>0</v>
      </c>
      <c r="J25" s="344">
        <f>IFERROR(VLOOKUP(C25,'تقرير المصروفات حسب الشهر'!$C$775:$AD$884,2,FALSE),0)</f>
        <v>0</v>
      </c>
      <c r="K25" s="344">
        <f>IFERROR(VLOOKUP(C25,'تقرير المصروفات حسب الشهر'!$C$901:$D$1011,2,FALSE),0)</f>
        <v>0</v>
      </c>
      <c r="L25" s="344">
        <f>IFERROR(VLOOKUP(C25,'تقرير المصروفات حسب الشهر'!$C$1028:$AD$1138,2,FALSE),0)</f>
        <v>0</v>
      </c>
      <c r="M25" s="344">
        <f>IFERROR(VLOOKUP(C25,'تقرير المصروفات حسب الشهر'!$C$1155:$AD$1266,2,FALSE),0)</f>
        <v>0</v>
      </c>
      <c r="N25" s="373">
        <f>IFERROR(VLOOKUP(C25,'تقرير المصروفات حسب الشهر'!$C$1282:$AD$1393,2,FALSE),0)</f>
        <v>0</v>
      </c>
      <c r="O25" s="344">
        <f>IFERROR(VLOOKUP(C25,'تقرير المصروفات حسب الشهر'!$C$1409:$AI$1524,2,FALSE),0)</f>
        <v>0</v>
      </c>
      <c r="P25" s="361">
        <f t="shared" si="5"/>
        <v>585</v>
      </c>
    </row>
    <row r="26" spans="2:18" ht="18" customHeight="1">
      <c r="B26" s="94"/>
      <c r="C26" s="120" t="s">
        <v>52</v>
      </c>
      <c r="D26" s="343">
        <f>IFERROR(VLOOKUP(C26,'تقرير المصروفات حسب الشهر'!$C$10:$AD$119,2,FALSE),0)</f>
        <v>0</v>
      </c>
      <c r="E26" s="344">
        <f>IFERROR(VLOOKUP(C26,'تقرير المصروفات حسب الشهر'!$C$136:$AD$254,2,FALSE),0)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الشهر'!$C$391:$AD$510,2,FALSE),0)</f>
        <v>0</v>
      </c>
      <c r="H26" s="344">
        <f>IFERROR(VLOOKUP(C26,'تقرير المصروفات حسب الشهر'!$C$519:$AD$634,2,FALSE),0)</f>
        <v>0</v>
      </c>
      <c r="I26" s="447">
        <f>IFERROR(VLOOKUP(C26,'تقرير المصروفات حسب الشهر'!$C$647:$AD$766,2,FALSE),0)</f>
        <v>0</v>
      </c>
      <c r="J26" s="344">
        <f>IFERROR(VLOOKUP(C26,'تقرير المصروفات حسب الشهر'!$C$775:$AD$884,2,FALSE),0)</f>
        <v>0</v>
      </c>
      <c r="K26" s="344">
        <f>IFERROR(VLOOKUP(C26,'تقرير المصروفات حسب الشهر'!$C$901:$D$1011,2,FALSE),0)</f>
        <v>0</v>
      </c>
      <c r="L26" s="344">
        <f>IFERROR(VLOOKUP(C26,'تقرير المصروفات حسب الشهر'!$C$1028:$AD$1138,2,FALSE),0)</f>
        <v>0</v>
      </c>
      <c r="M26" s="344">
        <f>IFERROR(VLOOKUP(C26,'تقرير المصروفات حسب الشهر'!$C$1155:$AD$1266,2,FALSE),0)</f>
        <v>0</v>
      </c>
      <c r="N26" s="373">
        <f>IFERROR(VLOOKUP(C26,'تقرير المصروفات حسب الشهر'!$C$1282:$AD$1393,2,FALSE),0)</f>
        <v>0</v>
      </c>
      <c r="O26" s="344">
        <f>IFERROR(VLOOKUP(C26,'تقرير المصروفات حسب الشهر'!$C$1409:$AI$1524,2,FALSE),0)</f>
        <v>0</v>
      </c>
      <c r="P26" s="361">
        <f t="shared" si="5"/>
        <v>2674.63</v>
      </c>
    </row>
    <row r="27" spans="2:18" ht="18" customHeight="1">
      <c r="B27" s="94"/>
      <c r="C27" s="120" t="s">
        <v>53</v>
      </c>
      <c r="D27" s="343">
        <f>IFERROR(VLOOKUP(C27,'تقرير المصروفات حسب الشهر'!$C$10:$AD$119,2,FALSE),0)</f>
        <v>0</v>
      </c>
      <c r="E27" s="344">
        <f>IFERROR(VLOOKUP(C27,'تقرير المصروفات حسب الشهر'!$C$136:$AD$254,2,FALSE),0)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الشهر'!$C$391:$AD$510,2,FALSE),0)</f>
        <v>0</v>
      </c>
      <c r="H27" s="344">
        <f>IFERROR(VLOOKUP(C27,'تقرير المصروفات حسب الشهر'!$C$519:$AD$634,2,FALSE),0)</f>
        <v>0</v>
      </c>
      <c r="I27" s="447">
        <f>IFERROR(VLOOKUP(C27,'تقرير المصروفات حسب الشهر'!$C$647:$AD$766,2,FALSE),0)</f>
        <v>0</v>
      </c>
      <c r="J27" s="344">
        <f>IFERROR(VLOOKUP(C27,'تقرير المصروفات حسب الشهر'!$C$775:$AD$884,2,FALSE),0)</f>
        <v>0</v>
      </c>
      <c r="K27" s="344">
        <f>IFERROR(VLOOKUP(C27,'تقرير المصروفات حسب الشهر'!$C$901:$D$1011,2,FALSE),0)</f>
        <v>0</v>
      </c>
      <c r="L27" s="344">
        <f>IFERROR(VLOOKUP(C27,'تقرير المصروفات حسب الشهر'!$C$1028:$AD$1138,2,FALSE),0)</f>
        <v>0</v>
      </c>
      <c r="M27" s="344">
        <f>IFERROR(VLOOKUP(C27,'تقرير المصروفات حسب الشهر'!$C$1155:$AD$1266,2,FALSE),0)</f>
        <v>0</v>
      </c>
      <c r="N27" s="373">
        <f>IFERROR(VLOOKUP(C27,'تقرير المصروفات حسب الشهر'!$C$1282:$AD$1393,2,FALSE),0)</f>
        <v>0</v>
      </c>
      <c r="O27" s="344">
        <f>IFERROR(VLOOKUP(C27,'تقرير المصروفات حسب الشهر'!$C$1409:$AI$1524,2,FALSE),0)</f>
        <v>0</v>
      </c>
      <c r="P27" s="361">
        <f t="shared" si="5"/>
        <v>0</v>
      </c>
    </row>
    <row r="28" spans="2:18" ht="18" customHeight="1">
      <c r="B28" s="94"/>
      <c r="C28" s="120" t="s">
        <v>54</v>
      </c>
      <c r="D28" s="343">
        <f>IFERROR(VLOOKUP(C28,'تقرير المصروفات حسب الشهر'!$C$10:$AD$119,2,FALSE),0)</f>
        <v>50000</v>
      </c>
      <c r="E28" s="344">
        <f>IFERROR(VLOOKUP(C28,'تقرير المصروفات حسب الشهر'!$C$136:$AD$254,2,FALSE),0)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الشهر'!$C$391:$AD$510,2,FALSE),0)</f>
        <v>50000</v>
      </c>
      <c r="H28" s="344">
        <f>IFERROR(VLOOKUP(C28,'تقرير المصروفات حسب الشهر'!$C$519:$AD$634,2,FALSE),0)</f>
        <v>50000</v>
      </c>
      <c r="I28" s="447">
        <f>IFERROR(VLOOKUP(C28,'تقرير المصروفات حسب الشهر'!$C$647:$AD$766,2,FALSE),0)</f>
        <v>50000</v>
      </c>
      <c r="J28" s="344">
        <f>IFERROR(VLOOKUP(C28,'تقرير المصروفات حسب الشهر'!$C$775:$AD$884,2,FALSE),0)</f>
        <v>0</v>
      </c>
      <c r="K28" s="344">
        <f>IFERROR(VLOOKUP(C28,'تقرير المصروفات حسب الشهر'!$C$901:$D$1011,2,FALSE),0)</f>
        <v>0</v>
      </c>
      <c r="L28" s="344">
        <f>IFERROR(VLOOKUP(C28,'تقرير المصروفات حسب الشهر'!$C$1028:$AD$1138,2,FALSE),0)</f>
        <v>0</v>
      </c>
      <c r="M28" s="344">
        <f>IFERROR(VLOOKUP(C28,'تقرير المصروفات حسب الشهر'!$C$1155:$AD$1266,2,FALSE),0)</f>
        <v>0</v>
      </c>
      <c r="N28" s="373">
        <f>IFERROR(VLOOKUP(C28,'تقرير المصروفات حسب الشهر'!$C$1282:$AD$1393,2,FALSE),0)</f>
        <v>0</v>
      </c>
      <c r="O28" s="344">
        <f>IFERROR(VLOOKUP(C28,'تقرير المصروفات حسب الشهر'!$C$1409:$AI$1524,2,FALSE),0)</f>
        <v>0</v>
      </c>
      <c r="P28" s="361">
        <f t="shared" si="5"/>
        <v>300000</v>
      </c>
    </row>
    <row r="29" spans="2:18" ht="18" customHeight="1">
      <c r="B29" s="94"/>
      <c r="C29" s="120" t="s">
        <v>55</v>
      </c>
      <c r="D29" s="343">
        <f>IFERROR(VLOOKUP(C29,'تقرير المصروفات حسب الشهر'!$C$10:$AD$119,2,FALSE),0)</f>
        <v>43330</v>
      </c>
      <c r="E29" s="344">
        <f>IFERROR(VLOOKUP(C29,'تقرير المصروفات حسب الشهر'!$C$136:$AD$254,2,FALSE),0)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الشهر'!$C$391:$AD$510,2,FALSE),0)</f>
        <v>48130</v>
      </c>
      <c r="H29" s="344">
        <f>IFERROR(VLOOKUP(C29,'تقرير المصروفات حسب الشهر'!$C$519:$AD$634,2,FALSE),0)</f>
        <v>48130</v>
      </c>
      <c r="I29" s="447">
        <f>IFERROR(VLOOKUP(C29,'تقرير المصروفات حسب الشهر'!$C$647:$AD$766,2,FALSE),0)</f>
        <v>48130</v>
      </c>
      <c r="J29" s="344">
        <f>IFERROR(VLOOKUP(C29,'تقرير المصروفات حسب الشهر'!$C$775:$AD$884,2,FALSE),0)</f>
        <v>0</v>
      </c>
      <c r="K29" s="344">
        <f>IFERROR(VLOOKUP(C29,'تقرير المصروفات حسب الشهر'!$C$901:$D$1011,2,FALSE),0)</f>
        <v>0</v>
      </c>
      <c r="L29" s="344">
        <f>IFERROR(VLOOKUP(C29,'تقرير المصروفات حسب الشهر'!$C$1028:$AD$1138,2,FALSE),0)</f>
        <v>0</v>
      </c>
      <c r="M29" s="344">
        <f>IFERROR(VLOOKUP(C29,'تقرير المصروفات حسب الشهر'!$C$1155:$AD$1266,2,FALSE),0)</f>
        <v>0</v>
      </c>
      <c r="N29" s="373">
        <f>IFERROR(VLOOKUP(C29,'تقرير المصروفات حسب الشهر'!$C$1282:$AD$1393,2,FALSE),0)</f>
        <v>0</v>
      </c>
      <c r="O29" s="344">
        <f>IFERROR(VLOOKUP(C29,'تقرير المصروفات حسب الشهر'!$C$1409:$AI$1524,2,FALSE),0)</f>
        <v>0</v>
      </c>
      <c r="P29" s="361">
        <f t="shared" si="5"/>
        <v>302780</v>
      </c>
    </row>
    <row r="30" spans="2:18" ht="18" customHeight="1">
      <c r="B30" s="94"/>
      <c r="C30" s="120" t="s">
        <v>56</v>
      </c>
      <c r="D30" s="343">
        <f>IFERROR(VLOOKUP(C30,'تقرير المصروفات حسب الشهر'!$C$10:$AD$119,2,FALSE),0)</f>
        <v>8820</v>
      </c>
      <c r="E30" s="344">
        <f>IFERROR(VLOOKUP(C30,'تقرير المصروفات حسب الشهر'!$C$136:$AD$254,2,FALSE),0)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الشهر'!$C$391:$AD$510,2,FALSE),0)</f>
        <v>11185</v>
      </c>
      <c r="H30" s="344">
        <f>IFERROR(VLOOKUP(C30,'تقرير المصروفات حسب الشهر'!$C$519:$AD$634,2,FALSE),0)</f>
        <v>3009</v>
      </c>
      <c r="I30" s="447">
        <f>IFERROR(VLOOKUP(C30,'تقرير المصروفات حسب الشهر'!$C$647:$AD$766,2,FALSE),0)</f>
        <v>19021.5</v>
      </c>
      <c r="J30" s="344">
        <f>IFERROR(VLOOKUP(C30,'تقرير المصروفات حسب الشهر'!$C$775:$AD$884,2,FALSE),0)</f>
        <v>0</v>
      </c>
      <c r="K30" s="344">
        <f>IFERROR(VLOOKUP(C30,'تقرير المصروفات حسب الشهر'!$C$901:$D$1011,2,FALSE),0)</f>
        <v>0</v>
      </c>
      <c r="L30" s="344">
        <f>IFERROR(VLOOKUP(C30,'تقرير المصروفات حسب الشهر'!$C$1028:$AD$1138,2,FALSE),0)</f>
        <v>0</v>
      </c>
      <c r="M30" s="344">
        <f>IFERROR(VLOOKUP(C30,'تقرير المصروفات حسب الشهر'!$C$1155:$AD$1266,2,FALSE),0)</f>
        <v>0</v>
      </c>
      <c r="N30" s="373">
        <f>IFERROR(VLOOKUP(C30,'تقرير المصروفات حسب الشهر'!$C$1282:$AD$1393,2,FALSE),0)</f>
        <v>0</v>
      </c>
      <c r="O30" s="344">
        <f>IFERROR(VLOOKUP(C30,'تقرير المصروفات حسب الشهر'!$C$1409:$AI$1524,2,FALSE),0)</f>
        <v>0</v>
      </c>
      <c r="P30" s="361">
        <f t="shared" si="5"/>
        <v>53470.5</v>
      </c>
    </row>
    <row r="31" spans="2:18" ht="18" customHeight="1">
      <c r="B31" s="94"/>
      <c r="C31" s="120" t="s">
        <v>57</v>
      </c>
      <c r="D31" s="343">
        <f>IFERROR(VLOOKUP(C31,'تقرير المصروفات حسب الشهر'!$C$10:$AD$119,2,FALSE),0)</f>
        <v>13985.85</v>
      </c>
      <c r="E31" s="344">
        <f>IFERROR(VLOOKUP(C31,'تقرير المصروفات حسب الشهر'!$C$136:$AD$254,2,FALSE),0)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الشهر'!$C$391:$AD$510,2,FALSE),0)</f>
        <v>13279.72</v>
      </c>
      <c r="H31" s="344">
        <f>IFERROR(VLOOKUP(C31,'تقرير المصروفات حسب الشهر'!$C$519:$AD$634,2,FALSE),0)</f>
        <v>13946.98</v>
      </c>
      <c r="I31" s="447">
        <f>IFERROR(VLOOKUP(C31,'تقرير المصروفات حسب الشهر'!$C$647:$AD$766,2,FALSE),0)</f>
        <v>16349.7</v>
      </c>
      <c r="J31" s="344">
        <f>IFERROR(VLOOKUP(C31,'تقرير المصروفات حسب الشهر'!$C$775:$AD$884,2,FALSE),0)</f>
        <v>0</v>
      </c>
      <c r="K31" s="344">
        <f>IFERROR(VLOOKUP(C31,'تقرير المصروفات حسب الشهر'!$C$901:$D$1011,2,FALSE),0)</f>
        <v>0</v>
      </c>
      <c r="L31" s="344">
        <f>IFERROR(VLOOKUP(C31,'تقرير المصروفات حسب الشهر'!$C$1028:$AD$1138,2,FALSE),0)</f>
        <v>0</v>
      </c>
      <c r="M31" s="344">
        <f>IFERROR(VLOOKUP(C31,'تقرير المصروفات حسب الشهر'!$C$1155:$AD$1266,2,FALSE),0)</f>
        <v>0</v>
      </c>
      <c r="N31" s="373">
        <f>IFERROR(VLOOKUP(C31,'تقرير المصروفات حسب الشهر'!$C$1282:$AD$1393,2,FALSE),0)</f>
        <v>0</v>
      </c>
      <c r="O31" s="344">
        <f>IFERROR(VLOOKUP(C31,'تقرير المصروفات حسب الشهر'!$C$1409:$AI$1524,2,FALSE),0)</f>
        <v>0</v>
      </c>
      <c r="P31" s="361">
        <f t="shared" si="5"/>
        <v>85898.34</v>
      </c>
    </row>
    <row r="32" spans="2:18" ht="18" customHeight="1">
      <c r="B32" s="94"/>
      <c r="C32" s="120" t="s">
        <v>58</v>
      </c>
      <c r="D32" s="343">
        <f>IFERROR(VLOOKUP(C32,'تقرير المصروفات حسب الشهر'!$C$10:$AD$119,2,FALSE),0)</f>
        <v>0</v>
      </c>
      <c r="E32" s="344">
        <f>IFERROR(VLOOKUP(C32,'تقرير المصروفات حسب الشهر'!$C$136:$AD$254,2,FALSE),0)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الشهر'!$C$391:$AD$510,2,FALSE),0)</f>
        <v>0</v>
      </c>
      <c r="H32" s="344">
        <f>IFERROR(VLOOKUP(C32,'تقرير المصروفات حسب الشهر'!$C$519:$AD$634,2,FALSE),0)</f>
        <v>0</v>
      </c>
      <c r="I32" s="447">
        <f>IFERROR(VLOOKUP(C32,'تقرير المصروفات حسب الشهر'!$C$647:$AD$766,2,FALSE),0)</f>
        <v>0</v>
      </c>
      <c r="J32" s="344">
        <f>IFERROR(VLOOKUP(C32,'تقرير المصروفات حسب الشهر'!$C$775:$AD$884,2,FALSE),0)</f>
        <v>0</v>
      </c>
      <c r="K32" s="344">
        <f>IFERROR(VLOOKUP(C32,'تقرير المصروفات حسب الشهر'!$C$901:$D$1011,2,FALSE),0)</f>
        <v>0</v>
      </c>
      <c r="L32" s="344">
        <f>IFERROR(VLOOKUP(C32,'تقرير المصروفات حسب الشهر'!$C$1028:$AD$1138,2,FALSE),0)</f>
        <v>0</v>
      </c>
      <c r="M32" s="344">
        <f>IFERROR(VLOOKUP(C32,'تقرير المصروفات حسب الشهر'!$C$1155:$AD$1266,2,FALSE),0)</f>
        <v>0</v>
      </c>
      <c r="N32" s="373">
        <f>IFERROR(VLOOKUP(C32,'تقرير المصروفات حسب الشهر'!$C$1282:$AD$1393,2,FALSE),0)</f>
        <v>0</v>
      </c>
      <c r="O32" s="344">
        <f>IFERROR(VLOOKUP(C32,'تقرير المصروفات حسب الشهر'!$C$1409:$AI$1524,2,FALSE),0)</f>
        <v>0</v>
      </c>
      <c r="P32" s="361">
        <f t="shared" si="5"/>
        <v>0</v>
      </c>
    </row>
    <row r="33" spans="2:16" ht="18" customHeight="1">
      <c r="B33" s="94"/>
      <c r="C33" s="120" t="s">
        <v>59</v>
      </c>
      <c r="D33" s="343">
        <f>IFERROR(VLOOKUP(C33,'تقرير المصروفات حسب الشهر'!$C$10:$AD$119,2,FALSE),0)</f>
        <v>22129</v>
      </c>
      <c r="E33" s="344">
        <f>IFERROR(VLOOKUP(C33,'تقرير المصروفات حسب الشهر'!$C$136:$AD$254,2,FALSE),0)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الشهر'!$C$391:$AD$510,2,FALSE),0)</f>
        <v>2692</v>
      </c>
      <c r="H33" s="344">
        <f>IFERROR(VLOOKUP(C33,'تقرير المصروفات حسب الشهر'!$C$519:$AD$634,2,FALSE),0)</f>
        <v>21980</v>
      </c>
      <c r="I33" s="447">
        <f>IFERROR(VLOOKUP(C33,'تقرير المصروفات حسب الشهر'!$C$647:$AD$766,2,FALSE),0)</f>
        <v>20271</v>
      </c>
      <c r="J33" s="344">
        <f>IFERROR(VLOOKUP(C33,'تقرير المصروفات حسب الشهر'!$C$775:$AD$884,2,FALSE),0)</f>
        <v>0</v>
      </c>
      <c r="K33" s="344">
        <f>IFERROR(VLOOKUP(C33,'تقرير المصروفات حسب الشهر'!$C$901:$D$1011,2,FALSE),0)</f>
        <v>0</v>
      </c>
      <c r="L33" s="344">
        <f>IFERROR(VLOOKUP(C33,'تقرير المصروفات حسب الشهر'!$C$1028:$AD$1138,2,FALSE),0)</f>
        <v>0</v>
      </c>
      <c r="M33" s="344">
        <f>IFERROR(VLOOKUP(C33,'تقرير المصروفات حسب الشهر'!$C$1155:$AD$1266,2,FALSE),0)</f>
        <v>0</v>
      </c>
      <c r="N33" s="373">
        <f>IFERROR(VLOOKUP(C33,'تقرير المصروفات حسب الشهر'!$C$1282:$AD$1393,2,FALSE),0)</f>
        <v>0</v>
      </c>
      <c r="O33" s="344">
        <f>IFERROR(VLOOKUP(C33,'تقرير المصروفات حسب الشهر'!$C$1409:$AI$1524,2,FALSE),0)</f>
        <v>0</v>
      </c>
      <c r="P33" s="361">
        <f t="shared" si="5"/>
        <v>88897</v>
      </c>
    </row>
    <row r="34" spans="2:16" ht="18" customHeight="1">
      <c r="B34" s="94"/>
      <c r="C34" s="120" t="s">
        <v>60</v>
      </c>
      <c r="D34" s="343">
        <f>IFERROR(VLOOKUP(C34,'تقرير المصروفات حسب الشهر'!$C$10:$AD$119,2,FALSE),0)</f>
        <v>12090</v>
      </c>
      <c r="E34" s="344">
        <f>IFERROR(VLOOKUP(C34,'تقرير المصروفات حسب الشهر'!$C$136:$AD$254,2,FALSE),0)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الشهر'!$C$391:$AD$510,2,FALSE),0)</f>
        <v>9831</v>
      </c>
      <c r="H34" s="344">
        <f>IFERROR(VLOOKUP(C34,'تقرير المصروفات حسب الشهر'!$C$519:$AD$634,2,FALSE),0)</f>
        <v>9222</v>
      </c>
      <c r="I34" s="447">
        <f>IFERROR(VLOOKUP(C34,'تقرير المصروفات حسب الشهر'!$C$647:$AD$766,2,FALSE),0)</f>
        <v>13870</v>
      </c>
      <c r="J34" s="344">
        <f>IFERROR(VLOOKUP(C34,'تقرير المصروفات حسب الشهر'!$C$775:$AD$884,2,FALSE),0)</f>
        <v>0</v>
      </c>
      <c r="K34" s="344">
        <f>IFERROR(VLOOKUP(C34,'تقرير المصروفات حسب الشهر'!$C$901:$D$1011,2,FALSE),0)</f>
        <v>0</v>
      </c>
      <c r="L34" s="344">
        <f>IFERROR(VLOOKUP(C34,'تقرير المصروفات حسب الشهر'!$C$1028:$AD$1138,2,FALSE),0)</f>
        <v>0</v>
      </c>
      <c r="M34" s="344">
        <f>IFERROR(VLOOKUP(C34,'تقرير المصروفات حسب الشهر'!$C$1155:$AD$1266,2,FALSE),0)</f>
        <v>0</v>
      </c>
      <c r="N34" s="373">
        <f>IFERROR(VLOOKUP(C34,'تقرير المصروفات حسب الشهر'!$C$1282:$AD$1393,2,FALSE),0)</f>
        <v>0</v>
      </c>
      <c r="O34" s="344">
        <f>IFERROR(VLOOKUP(C34,'تقرير المصروفات حسب الشهر'!$C$1409:$AI$1524,2,FALSE),0)</f>
        <v>0</v>
      </c>
      <c r="P34" s="361">
        <f t="shared" si="5"/>
        <v>227824</v>
      </c>
    </row>
    <row r="35" spans="2:16" ht="18" customHeight="1">
      <c r="B35" s="94"/>
      <c r="C35" s="120" t="s">
        <v>61</v>
      </c>
      <c r="D35" s="343">
        <f>IFERROR(VLOOKUP(C35,'تقرير المصروفات حسب الشهر'!$C$10:$AD$119,2,FALSE),0)</f>
        <v>10568</v>
      </c>
      <c r="E35" s="344">
        <f>IFERROR(VLOOKUP(C35,'تقرير المصروفات حسب الشهر'!$C$136:$AD$254,2,FALSE),0)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الشهر'!$C$391:$AD$510,2,FALSE),0)</f>
        <v>12185</v>
      </c>
      <c r="H35" s="344">
        <f>IFERROR(VLOOKUP(C35,'تقرير المصروفات حسب الشهر'!$C$519:$AD$634,2,FALSE),0)</f>
        <v>14027.8</v>
      </c>
      <c r="I35" s="447">
        <f>IFERROR(VLOOKUP(C35,'تقرير المصروفات حسب الشهر'!$C$647:$AD$766,2,FALSE),0)</f>
        <v>310</v>
      </c>
      <c r="J35" s="344">
        <f>IFERROR(VLOOKUP(C35,'تقرير المصروفات حسب الشهر'!$C$775:$AD$884,2,FALSE),0)</f>
        <v>0</v>
      </c>
      <c r="K35" s="344">
        <f>IFERROR(VLOOKUP(C35,'تقرير المصروفات حسب الشهر'!$C$901:$D$1011,2,FALSE),0)</f>
        <v>0</v>
      </c>
      <c r="L35" s="344">
        <f>IFERROR(VLOOKUP(C35,'تقرير المصروفات حسب الشهر'!$C$1028:$AD$1138,2,FALSE),0)</f>
        <v>0</v>
      </c>
      <c r="M35" s="344">
        <f>IFERROR(VLOOKUP(C35,'تقرير المصروفات حسب الشهر'!$C$1155:$AD$1266,2,FALSE),0)</f>
        <v>0</v>
      </c>
      <c r="N35" s="373">
        <f>IFERROR(VLOOKUP(C35,'تقرير المصروفات حسب الشهر'!$C$1282:$AD$1393,2,FALSE),0)</f>
        <v>0</v>
      </c>
      <c r="O35" s="344">
        <f>IFERROR(VLOOKUP(C35,'تقرير المصروفات حسب الشهر'!$C$1409:$AI$1524,2,FALSE),0)</f>
        <v>0</v>
      </c>
      <c r="P35" s="361">
        <f t="shared" si="5"/>
        <v>46745.8</v>
      </c>
    </row>
    <row r="36" spans="2:16" ht="18" customHeight="1">
      <c r="B36" s="94"/>
      <c r="C36" s="120" t="s">
        <v>62</v>
      </c>
      <c r="D36" s="343">
        <f>IFERROR(VLOOKUP(C36,'تقرير المصروفات حسب الشهر'!$C$10:$AD$119,2,FALSE),0)</f>
        <v>3850</v>
      </c>
      <c r="E36" s="344">
        <f>IFERROR(VLOOKUP(C36,'تقرير المصروفات حسب الشهر'!$C$136:$AD$254,2,FALSE),0)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الشهر'!$C$391:$AD$510,2,FALSE),0)</f>
        <v>0</v>
      </c>
      <c r="H36" s="344">
        <f>IFERROR(VLOOKUP(C36,'تقرير المصروفات حسب الشهر'!$C$519:$AD$634,2,FALSE),0)</f>
        <v>3750</v>
      </c>
      <c r="I36" s="447">
        <f>IFERROR(VLOOKUP(C36,'تقرير المصروفات حسب الشهر'!$C$647:$AD$766,2,FALSE),0)</f>
        <v>3000</v>
      </c>
      <c r="J36" s="344">
        <f>IFERROR(VLOOKUP(C36,'تقرير المصروفات حسب الشهر'!$C$775:$AD$884,2,FALSE),0)</f>
        <v>0</v>
      </c>
      <c r="K36" s="344">
        <f>IFERROR(VLOOKUP(C36,'تقرير المصروفات حسب الشهر'!$C$901:$D$1011,2,FALSE),0)</f>
        <v>0</v>
      </c>
      <c r="L36" s="344">
        <f>IFERROR(VLOOKUP(C36,'تقرير المصروفات حسب الشهر'!$C$1028:$AD$1138,2,FALSE),0)</f>
        <v>0</v>
      </c>
      <c r="M36" s="344">
        <f>IFERROR(VLOOKUP(C36,'تقرير المصروفات حسب الشهر'!$C$1155:$AD$1266,2,FALSE),0)</f>
        <v>0</v>
      </c>
      <c r="N36" s="373">
        <f>IFERROR(VLOOKUP(C36,'تقرير المصروفات حسب الشهر'!$C$1282:$AD$1393,2,FALSE),0)</f>
        <v>0</v>
      </c>
      <c r="O36" s="344">
        <f>IFERROR(VLOOKUP(C36,'تقرير المصروفات حسب الشهر'!$C$1409:$AI$1524,2,FALSE),0)</f>
        <v>0</v>
      </c>
      <c r="P36" s="361">
        <f t="shared" si="5"/>
        <v>30100</v>
      </c>
    </row>
    <row r="37" spans="2:16" ht="18" customHeight="1">
      <c r="B37" s="94"/>
      <c r="C37" s="120" t="s">
        <v>63</v>
      </c>
      <c r="D37" s="343">
        <f>IFERROR(VLOOKUP(C37,'تقرير المصروفات حسب الشهر'!$C$10:$AD$119,2,FALSE),0)</f>
        <v>0</v>
      </c>
      <c r="E37" s="344">
        <f>IFERROR(VLOOKUP(C37,'تقرير المصروفات حسب الشهر'!$C$136:$AD$254,2,FALSE),0)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الشهر'!$C$391:$AD$510,2,FALSE),0)</f>
        <v>0</v>
      </c>
      <c r="H37" s="344">
        <f>IFERROR(VLOOKUP(C37,'تقرير المصروفات حسب الشهر'!$C$519:$AD$634,2,FALSE),0)</f>
        <v>0</v>
      </c>
      <c r="I37" s="447">
        <f>IFERROR(VLOOKUP(C37,'تقرير المصروفات حسب الشهر'!$C$647:$AD$766,2,FALSE),0)</f>
        <v>0</v>
      </c>
      <c r="J37" s="344">
        <f>IFERROR(VLOOKUP(C37,'تقرير المصروفات حسب الشهر'!$C$775:$AD$884,2,FALSE),0)</f>
        <v>0</v>
      </c>
      <c r="K37" s="344">
        <f>IFERROR(VLOOKUP(C37,'تقرير المصروفات حسب الشهر'!$C$901:$D$1011,2,FALSE),0)</f>
        <v>0</v>
      </c>
      <c r="L37" s="344">
        <f>IFERROR(VLOOKUP(C37,'تقرير المصروفات حسب الشهر'!$C$1028:$AD$1138,2,FALSE),0)</f>
        <v>0</v>
      </c>
      <c r="M37" s="344">
        <f>IFERROR(VLOOKUP(C37,'تقرير المصروفات حسب الشهر'!$C$1155:$AD$1266,2,FALSE),0)</f>
        <v>0</v>
      </c>
      <c r="N37" s="373">
        <f>IFERROR(VLOOKUP(C37,'تقرير المصروفات حسب الشهر'!$C$1282:$AD$1393,2,FALSE),0)</f>
        <v>0</v>
      </c>
      <c r="O37" s="344">
        <f>IFERROR(VLOOKUP(C37,'تقرير المصروفات حسب الشهر'!$C$1409:$AI$1524,2,FALSE),0)</f>
        <v>0</v>
      </c>
      <c r="P37" s="361">
        <f t="shared" si="5"/>
        <v>0</v>
      </c>
    </row>
    <row r="38" spans="2:16" ht="18" customHeight="1">
      <c r="B38" s="94"/>
      <c r="C38" s="120" t="s">
        <v>64</v>
      </c>
      <c r="D38" s="343">
        <f>IFERROR(VLOOKUP(C38,'تقرير المصروفات حسب الشهر'!$C$10:$AD$119,2,FALSE),0)</f>
        <v>0</v>
      </c>
      <c r="E38" s="344">
        <f>IFERROR(VLOOKUP(C38,'تقرير المصروفات حسب الشهر'!$C$136:$AD$254,2,FALSE),0)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الشهر'!$C$391:$AD$510,2,FALSE),0)</f>
        <v>0</v>
      </c>
      <c r="H38" s="344">
        <f>IFERROR(VLOOKUP(C38,'تقرير المصروفات حسب الشهر'!$C$519:$AD$634,2,FALSE),0)</f>
        <v>0</v>
      </c>
      <c r="I38" s="447">
        <f>IFERROR(VLOOKUP(C38,'تقرير المصروفات حسب الشهر'!$C$647:$AD$766,2,FALSE),0)</f>
        <v>0</v>
      </c>
      <c r="J38" s="344">
        <f>IFERROR(VLOOKUP(C38,'تقرير المصروفات حسب الشهر'!$C$775:$AD$884,2,FALSE),0)</f>
        <v>0</v>
      </c>
      <c r="K38" s="344">
        <f>IFERROR(VLOOKUP(C38,'تقرير المصروفات حسب الشهر'!$C$901:$D$1011,2,FALSE),0)</f>
        <v>0</v>
      </c>
      <c r="L38" s="344">
        <f>IFERROR(VLOOKUP(C38,'تقرير المصروفات حسب الشهر'!$C$1028:$AD$1138,2,FALSE),0)</f>
        <v>0</v>
      </c>
      <c r="M38" s="344">
        <f>IFERROR(VLOOKUP(C38,'تقرير المصروفات حسب الشهر'!$C$1155:$AD$1266,2,FALSE),0)</f>
        <v>0</v>
      </c>
      <c r="N38" s="373">
        <f>IFERROR(VLOOKUP(C38,'تقرير المصروفات حسب الشهر'!$C$1282:$AD$1393,2,FALSE),0)</f>
        <v>0</v>
      </c>
      <c r="O38" s="344">
        <f>IFERROR(VLOOKUP(C38,'تقرير المصروفات حسب الشهر'!$C$1409:$AI$1524,2,FALSE),0)</f>
        <v>0</v>
      </c>
      <c r="P38" s="361">
        <f t="shared" si="5"/>
        <v>0</v>
      </c>
    </row>
    <row r="39" spans="2:16" ht="18" customHeight="1">
      <c r="B39" s="94"/>
      <c r="C39" s="120" t="s">
        <v>65</v>
      </c>
      <c r="D39" s="343">
        <f>IFERROR(VLOOKUP(C39,'تقرير المصروفات حسب الشهر'!$C$10:$AD$119,2,FALSE),0)</f>
        <v>0</v>
      </c>
      <c r="E39" s="344">
        <f>IFERROR(VLOOKUP(C39,'تقرير المصروفات حسب الشهر'!$C$136:$AD$254,2,FALSE),0)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الشهر'!$C$391:$AD$510,2,FALSE),0)</f>
        <v>0</v>
      </c>
      <c r="H39" s="344">
        <f>IFERROR(VLOOKUP(C39,'تقرير المصروفات حسب الشهر'!$C$519:$AD$634,2,FALSE),0)</f>
        <v>0</v>
      </c>
      <c r="I39" s="447">
        <f>IFERROR(VLOOKUP(C39,'تقرير المصروفات حسب الشهر'!$C$647:$AD$766,2,FALSE),0)</f>
        <v>0</v>
      </c>
      <c r="J39" s="344">
        <f>IFERROR(VLOOKUP(C39,'تقرير المصروفات حسب الشهر'!$C$775:$AD$884,2,FALSE),0)</f>
        <v>0</v>
      </c>
      <c r="K39" s="344">
        <f>IFERROR(VLOOKUP(C39,'تقرير المصروفات حسب الشهر'!$C$901:$D$1011,2,FALSE),0)</f>
        <v>0</v>
      </c>
      <c r="L39" s="344">
        <f>IFERROR(VLOOKUP(C39,'تقرير المصروفات حسب الشهر'!$C$1028:$AD$1138,2,FALSE),0)</f>
        <v>0</v>
      </c>
      <c r="M39" s="344">
        <f>IFERROR(VLOOKUP(C39,'تقرير المصروفات حسب الشهر'!$C$1155:$AD$1266,2,FALSE),0)</f>
        <v>0</v>
      </c>
      <c r="N39" s="373">
        <f>IFERROR(VLOOKUP(C39,'تقرير المصروفات حسب الشهر'!$C$1282:$AD$1393,2,FALSE),0)</f>
        <v>0</v>
      </c>
      <c r="O39" s="344">
        <f>IFERROR(VLOOKUP(C39,'تقرير المصروفات حسب الشهر'!$C$1409:$AI$1524,2,FALSE),0)</f>
        <v>0</v>
      </c>
      <c r="P39" s="361">
        <f t="shared" si="5"/>
        <v>5150</v>
      </c>
    </row>
    <row r="40" spans="2:16" ht="18" customHeight="1">
      <c r="B40" s="94"/>
      <c r="C40" s="120" t="s">
        <v>66</v>
      </c>
      <c r="D40" s="343">
        <f>IFERROR(VLOOKUP(C40,'تقرير المصروفات حسب الشهر'!$C$10:$AD$119,2,FALSE),0)</f>
        <v>9281.11</v>
      </c>
      <c r="E40" s="344">
        <f>IFERROR(VLOOKUP(C40,'تقرير المصروفات حسب الشهر'!$C$136:$AD$254,2,FALSE),0)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الشهر'!$C$391:$AD$510,2,FALSE),0)</f>
        <v>12284</v>
      </c>
      <c r="H40" s="344">
        <f>IFERROR(VLOOKUP(C40,'تقرير المصروفات حسب الشهر'!$C$519:$AD$634,2,FALSE),0)</f>
        <v>14888.01</v>
      </c>
      <c r="I40" s="447">
        <f>IFERROR(VLOOKUP(C40,'تقرير المصروفات حسب الشهر'!$C$647:$AD$766,2,FALSE),0)</f>
        <v>7350</v>
      </c>
      <c r="J40" s="344">
        <f>IFERROR(VLOOKUP(C40,'تقرير المصروفات حسب الشهر'!$C$775:$AD$884,2,FALSE),0)</f>
        <v>0</v>
      </c>
      <c r="K40" s="344">
        <f>IFERROR(VLOOKUP(C40,'تقرير المصروفات حسب الشهر'!$C$901:$D$1011,2,FALSE),0)</f>
        <v>0</v>
      </c>
      <c r="L40" s="344">
        <f>IFERROR(VLOOKUP(C40,'تقرير المصروفات حسب الشهر'!$C$1028:$AD$1138,2,FALSE),0)</f>
        <v>0</v>
      </c>
      <c r="M40" s="344">
        <f>IFERROR(VLOOKUP(C40,'تقرير المصروفات حسب الشهر'!$C$1155:$AD$1266,2,FALSE),0)</f>
        <v>0</v>
      </c>
      <c r="N40" s="373">
        <f>IFERROR(VLOOKUP(C40,'تقرير المصروفات حسب الشهر'!$C$1282:$AD$1393,2,FALSE),0)</f>
        <v>0</v>
      </c>
      <c r="O40" s="344">
        <f>IFERROR(VLOOKUP(C40,'تقرير المصروفات حسب الشهر'!$C$1409:$AI$1524,2,FALSE),0)</f>
        <v>0</v>
      </c>
      <c r="P40" s="361">
        <f t="shared" si="5"/>
        <v>91095.659999999989</v>
      </c>
    </row>
    <row r="41" spans="2:16" ht="18" customHeight="1">
      <c r="B41" s="94"/>
      <c r="C41" s="120" t="s">
        <v>67</v>
      </c>
      <c r="D41" s="343">
        <f>IFERROR(VLOOKUP(C41,'تقرير المصروفات حسب الشهر'!$C$10:$AD$119,2,FALSE),0)</f>
        <v>52528.11</v>
      </c>
      <c r="E41" s="344">
        <f>IFERROR(VLOOKUP(C41,'تقرير المصروفات حسب الشهر'!$C$136:$AD$254,2,FALSE),0)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الشهر'!$C$391:$AD$510,2,FALSE),0)</f>
        <v>51670.63</v>
      </c>
      <c r="H41" s="344">
        <f>IFERROR(VLOOKUP(C41,'تقرير المصروفات حسب الشهر'!$C$519:$AD$634,2,FALSE),0)</f>
        <v>45409</v>
      </c>
      <c r="I41" s="447">
        <f>IFERROR(VLOOKUP(C41,'تقرير المصروفات حسب الشهر'!$C$647:$AD$766,2,FALSE),0)</f>
        <v>75035.41</v>
      </c>
      <c r="J41" s="344">
        <f>IFERROR(VLOOKUP(C41,'تقرير المصروفات حسب الشهر'!$C$775:$AD$884,2,FALSE),0)</f>
        <v>0</v>
      </c>
      <c r="K41" s="344">
        <f>IFERROR(VLOOKUP(C41,'تقرير المصروفات حسب الشهر'!$C$901:$D$1011,2,FALSE),0)</f>
        <v>0</v>
      </c>
      <c r="L41" s="344">
        <f>IFERROR(VLOOKUP(C41,'تقرير المصروفات حسب الشهر'!$C$1028:$AD$1138,2,FALSE),0)</f>
        <v>0</v>
      </c>
      <c r="M41" s="344">
        <f>IFERROR(VLOOKUP(C41,'تقرير المصروفات حسب الشهر'!$C$1155:$AD$1266,2,FALSE),0)</f>
        <v>0</v>
      </c>
      <c r="N41" s="373">
        <f>IFERROR(VLOOKUP(C41,'تقرير المصروفات حسب الشهر'!$C$1282:$AD$1393,2,FALSE),0)</f>
        <v>0</v>
      </c>
      <c r="O41" s="344">
        <f>IFERROR(VLOOKUP(C41,'تقرير المصروفات حسب الشهر'!$C$1409:$AI$1524,2,FALSE),0)</f>
        <v>0</v>
      </c>
      <c r="P41" s="361">
        <f t="shared" si="5"/>
        <v>464689.22</v>
      </c>
    </row>
    <row r="42" spans="2:16" ht="18" customHeight="1">
      <c r="B42" s="94"/>
      <c r="C42" s="120" t="s">
        <v>68</v>
      </c>
      <c r="D42" s="343">
        <f>IFERROR(VLOOKUP(C42,'تقرير المصروفات حسب الشهر'!$C$10:$AD$119,2,FALSE),0)</f>
        <v>0</v>
      </c>
      <c r="E42" s="344">
        <f>IFERROR(VLOOKUP(C42,'تقرير المصروفات حسب الشهر'!$C$136:$AD$254,2,FALSE),0)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الشهر'!$C$391:$AD$510,2,FALSE),0)</f>
        <v>87</v>
      </c>
      <c r="H42" s="344">
        <f>IFERROR(VLOOKUP(C42,'تقرير المصروفات حسب الشهر'!$C$519:$AD$634,2,FALSE),0)</f>
        <v>70</v>
      </c>
      <c r="I42" s="447">
        <f>IFERROR(VLOOKUP(C42,'تقرير المصروفات حسب الشهر'!$C$647:$AD$766,2,FALSE),0)</f>
        <v>50</v>
      </c>
      <c r="J42" s="344">
        <f>IFERROR(VLOOKUP(C42,'تقرير المصروفات حسب الشهر'!$C$775:$AD$884,2,FALSE),0)</f>
        <v>0</v>
      </c>
      <c r="K42" s="344">
        <f>IFERROR(VLOOKUP(C42,'تقرير المصروفات حسب الشهر'!$C$901:$D$1011,2,FALSE),0)</f>
        <v>0</v>
      </c>
      <c r="L42" s="344">
        <f>IFERROR(VLOOKUP(C42,'تقرير المصروفات حسب الشهر'!$C$1028:$AD$1138,2,FALSE),0)</f>
        <v>0</v>
      </c>
      <c r="M42" s="344">
        <f>IFERROR(VLOOKUP(C42,'تقرير المصروفات حسب الشهر'!$C$1155:$AD$1266,2,FALSE),0)</f>
        <v>0</v>
      </c>
      <c r="N42" s="373">
        <f>IFERROR(VLOOKUP(C42,'تقرير المصروفات حسب الشهر'!$C$1282:$AD$1393,2,FALSE),0)</f>
        <v>0</v>
      </c>
      <c r="O42" s="344">
        <f>IFERROR(VLOOKUP(C42,'تقرير المصروفات حسب الشهر'!$C$1409:$AI$1524,2,FALSE),0)</f>
        <v>0</v>
      </c>
      <c r="P42" s="361">
        <f t="shared" si="5"/>
        <v>272</v>
      </c>
    </row>
    <row r="43" spans="2:16" ht="18" customHeight="1">
      <c r="B43" s="94"/>
      <c r="C43" s="120" t="s">
        <v>69</v>
      </c>
      <c r="D43" s="343">
        <f>IFERROR(VLOOKUP(C43,'تقرير المصروفات حسب الشهر'!$C$10:$AD$119,2,FALSE),0)</f>
        <v>0</v>
      </c>
      <c r="E43" s="344">
        <f>IFERROR(VLOOKUP(C43,'تقرير المصروفات حسب الشهر'!$C$136:$AD$254,2,FALSE),0)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الشهر'!$C$391:$AD$510,2,FALSE),0)</f>
        <v>0</v>
      </c>
      <c r="H43" s="344">
        <f>IFERROR(VLOOKUP(C43,'تقرير المصروفات حسب الشهر'!$C$519:$AD$634,2,FALSE),0)</f>
        <v>0</v>
      </c>
      <c r="I43" s="447">
        <f>IFERROR(VLOOKUP(C43,'تقرير المصروفات حسب الشهر'!$C$647:$AD$766,2,FALSE),0)</f>
        <v>0</v>
      </c>
      <c r="J43" s="344">
        <f>IFERROR(VLOOKUP(C43,'تقرير المصروفات حسب الشهر'!$C$775:$AD$884,2,FALSE),0)</f>
        <v>0</v>
      </c>
      <c r="K43" s="344">
        <f>IFERROR(VLOOKUP(C43,'تقرير المصروفات حسب الشهر'!$C$901:$D$1011,2,FALSE),0)</f>
        <v>0</v>
      </c>
      <c r="L43" s="344">
        <f>IFERROR(VLOOKUP(C43,'تقرير المصروفات حسب الشهر'!$C$1028:$AD$1138,2,FALSE),0)</f>
        <v>0</v>
      </c>
      <c r="M43" s="344">
        <f>IFERROR(VLOOKUP(C43,'تقرير المصروفات حسب الشهر'!$C$1155:$AD$1266,2,FALSE),0)</f>
        <v>0</v>
      </c>
      <c r="N43" s="373">
        <f>IFERROR(VLOOKUP(C43,'تقرير المصروفات حسب الشهر'!$C$1282:$AD$1393,2,FALSE),0)</f>
        <v>0</v>
      </c>
      <c r="O43" s="344">
        <f>IFERROR(VLOOKUP(C43,'تقرير المصروفات حسب الشهر'!$C$1409:$AI$1524,2,FALSE),0)</f>
        <v>0</v>
      </c>
      <c r="P43" s="361">
        <f t="shared" si="5"/>
        <v>0</v>
      </c>
    </row>
    <row r="44" spans="2:16" ht="18" customHeight="1">
      <c r="B44" s="94"/>
      <c r="C44" s="120" t="s">
        <v>70</v>
      </c>
      <c r="D44" s="343">
        <f>IFERROR(VLOOKUP(C44,'تقرير المصروفات حسب الشهر'!$C$10:$AD$119,2,FALSE),0)</f>
        <v>1310</v>
      </c>
      <c r="E44" s="344">
        <f>IFERROR(VLOOKUP(C44,'تقرير المصروفات حسب الشهر'!$C$136:$AD$254,2,FALSE),0)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الشهر'!$C$391:$AD$510,2,FALSE),0)</f>
        <v>1205</v>
      </c>
      <c r="H44" s="344">
        <f>IFERROR(VLOOKUP(C44,'تقرير المصروفات حسب الشهر'!$C$519:$AD$634,2,FALSE),0)</f>
        <v>1275</v>
      </c>
      <c r="I44" s="447">
        <f>IFERROR(VLOOKUP(C44,'تقرير المصروفات حسب الشهر'!$C$647:$AD$766,2,FALSE),0)</f>
        <v>1743</v>
      </c>
      <c r="J44" s="344">
        <f>IFERROR(VLOOKUP(C44,'تقرير المصروفات حسب الشهر'!$C$775:$AD$884,2,FALSE),0)</f>
        <v>0</v>
      </c>
      <c r="K44" s="344">
        <f>IFERROR(VLOOKUP(C44,'تقرير المصروفات حسب الشهر'!$C$901:$D$1011,2,FALSE),0)</f>
        <v>0</v>
      </c>
      <c r="L44" s="344">
        <f>IFERROR(VLOOKUP(C44,'تقرير المصروفات حسب الشهر'!$C$1028:$AD$1138,2,FALSE),0)</f>
        <v>0</v>
      </c>
      <c r="M44" s="344">
        <f>IFERROR(VLOOKUP(C44,'تقرير المصروفات حسب الشهر'!$C$1155:$AD$1266,2,FALSE),0)</f>
        <v>0</v>
      </c>
      <c r="N44" s="373">
        <f>IFERROR(VLOOKUP(C44,'تقرير المصروفات حسب الشهر'!$C$1282:$AD$1393,2,FALSE),0)</f>
        <v>0</v>
      </c>
      <c r="O44" s="344">
        <f>IFERROR(VLOOKUP(C44,'تقرير المصروفات حسب الشهر'!$C$1409:$AI$1524,2,FALSE),0)</f>
        <v>0</v>
      </c>
      <c r="P44" s="361">
        <f t="shared" si="5"/>
        <v>6683</v>
      </c>
    </row>
    <row r="45" spans="2:16" ht="18" customHeight="1">
      <c r="B45" s="94"/>
      <c r="C45" s="120" t="s">
        <v>71</v>
      </c>
      <c r="D45" s="343">
        <f>IFERROR(VLOOKUP(C45,'تقرير المصروفات حسب الشهر'!$C$10:$AD$119,2,FALSE),0)</f>
        <v>0</v>
      </c>
      <c r="E45" s="344">
        <f>IFERROR(VLOOKUP(C45,'تقرير المصروفات حسب الشهر'!$C$136:$AD$254,2,FALSE),0)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الشهر'!$C$391:$AD$510,2,FALSE),0)</f>
        <v>100</v>
      </c>
      <c r="H45" s="344">
        <f>IFERROR(VLOOKUP(C45,'تقرير المصروفات حسب الشهر'!$C$519:$AD$634,2,FALSE),0)</f>
        <v>30</v>
      </c>
      <c r="I45" s="447">
        <f>IFERROR(VLOOKUP(C45,'تقرير المصروفات حسب الشهر'!$C$647:$AD$766,2,FALSE),0)</f>
        <v>100</v>
      </c>
      <c r="J45" s="344">
        <f>IFERROR(VLOOKUP(C45,'تقرير المصروفات حسب الشهر'!$C$775:$AD$884,2,FALSE),0)</f>
        <v>0</v>
      </c>
      <c r="K45" s="344">
        <f>IFERROR(VLOOKUP(C45,'تقرير المصروفات حسب الشهر'!$C$901:$D$1011,2,FALSE),0)</f>
        <v>0</v>
      </c>
      <c r="L45" s="344">
        <f>IFERROR(VLOOKUP(C45,'تقرير المصروفات حسب الشهر'!$C$1028:$AD$1138,2,FALSE),0)</f>
        <v>0</v>
      </c>
      <c r="M45" s="344">
        <f>IFERROR(VLOOKUP(C45,'تقرير المصروفات حسب الشهر'!$C$1155:$AD$1266,2,FALSE),0)</f>
        <v>0</v>
      </c>
      <c r="N45" s="373">
        <f>IFERROR(VLOOKUP(C45,'تقرير المصروفات حسب الشهر'!$C$1282:$AD$1393,2,FALSE),0)</f>
        <v>0</v>
      </c>
      <c r="O45" s="344">
        <f>IFERROR(VLOOKUP(C45,'تقرير المصروفات حسب الشهر'!$C$1409:$AI$1524,2,FALSE),0)</f>
        <v>0</v>
      </c>
      <c r="P45" s="361">
        <f t="shared" si="5"/>
        <v>430</v>
      </c>
    </row>
    <row r="46" spans="2:16" ht="18" customHeight="1">
      <c r="B46" s="94"/>
      <c r="C46" s="120" t="s">
        <v>72</v>
      </c>
      <c r="D46" s="343">
        <f>IFERROR(VLOOKUP(C46,'تقرير المصروفات حسب الشهر'!$C$10:$AD$119,2,FALSE),0)</f>
        <v>393.97</v>
      </c>
      <c r="E46" s="344">
        <f>IFERROR(VLOOKUP(C46,'تقرير المصروفات حسب الشهر'!$C$136:$AD$254,2,FALSE),0)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الشهر'!$C$391:$AD$510,2,FALSE),0)</f>
        <v>393.97</v>
      </c>
      <c r="H46" s="344">
        <f>IFERROR(VLOOKUP(C46,'تقرير المصروفات حسب الشهر'!$C$519:$AD$634,2,FALSE),0)</f>
        <v>393.97</v>
      </c>
      <c r="I46" s="447">
        <f>IFERROR(VLOOKUP(C46,'تقرير المصروفات حسب الشهر'!$C$647:$AD$766,2,FALSE),0)</f>
        <v>393.97</v>
      </c>
      <c r="J46" s="344">
        <f>IFERROR(VLOOKUP(C46,'تقرير المصروفات حسب الشهر'!$C$775:$AD$884,2,FALSE),0)</f>
        <v>0</v>
      </c>
      <c r="K46" s="344">
        <f>IFERROR(VLOOKUP(C46,'تقرير المصروفات حسب الشهر'!$C$901:$D$1011,2,FALSE),0)</f>
        <v>0</v>
      </c>
      <c r="L46" s="344">
        <f>IFERROR(VLOOKUP(C46,'تقرير المصروفات حسب الشهر'!$C$1028:$AD$1138,2,FALSE),0)</f>
        <v>0</v>
      </c>
      <c r="M46" s="344">
        <f>IFERROR(VLOOKUP(C46,'تقرير المصروفات حسب الشهر'!$C$1155:$AD$1266,2,FALSE),0)</f>
        <v>0</v>
      </c>
      <c r="N46" s="373">
        <f>IFERROR(VLOOKUP(C46,'تقرير المصروفات حسب الشهر'!$C$1282:$AD$1393,2,FALSE),0)</f>
        <v>0</v>
      </c>
      <c r="O46" s="344">
        <f>IFERROR(VLOOKUP(C46,'تقرير المصروفات حسب الشهر'!$C$1409:$AI$1524,2,FALSE),0)</f>
        <v>0</v>
      </c>
      <c r="P46" s="361">
        <f t="shared" si="5"/>
        <v>2363.8200000000002</v>
      </c>
    </row>
    <row r="47" spans="2:16" ht="18" customHeight="1">
      <c r="B47" s="94"/>
      <c r="C47" s="120" t="s">
        <v>73</v>
      </c>
      <c r="D47" s="343">
        <f>IFERROR(VLOOKUP(C47,'تقرير المصروفات حسب الشهر'!$C$10:$AD$119,2,FALSE),0)</f>
        <v>0</v>
      </c>
      <c r="E47" s="344">
        <f>IFERROR(VLOOKUP(C47,'تقرير المصروفات حسب الشهر'!$C$136:$AD$254,2,FALSE),0)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الشهر'!$C$391:$AD$510,2,FALSE),0)</f>
        <v>9400</v>
      </c>
      <c r="H47" s="344">
        <f>IFERROR(VLOOKUP(C47,'تقرير المصروفات حسب الشهر'!$C$519:$AD$634,2,FALSE),0)</f>
        <v>0</v>
      </c>
      <c r="I47" s="447">
        <f>IFERROR(VLOOKUP(C47,'تقرير المصروفات حسب الشهر'!$C$647:$AD$766,2,FALSE),0)</f>
        <v>4800</v>
      </c>
      <c r="J47" s="344">
        <f>IFERROR(VLOOKUP(C47,'تقرير المصروفات حسب الشهر'!$C$775:$AD$884,2,FALSE),0)</f>
        <v>0</v>
      </c>
      <c r="K47" s="344">
        <f>IFERROR(VLOOKUP(C47,'تقرير المصروفات حسب الشهر'!$C$901:$D$1011,2,FALSE),0)</f>
        <v>0</v>
      </c>
      <c r="L47" s="344">
        <f>IFERROR(VLOOKUP(C47,'تقرير المصروفات حسب الشهر'!$C$1028:$AD$1138,2,FALSE),0)</f>
        <v>0</v>
      </c>
      <c r="M47" s="344">
        <f>IFERROR(VLOOKUP(C47,'تقرير المصروفات حسب الشهر'!$C$1155:$AD$1266,2,FALSE),0)</f>
        <v>0</v>
      </c>
      <c r="N47" s="373">
        <f>IFERROR(VLOOKUP(C47,'تقرير المصروفات حسب الشهر'!$C$1282:$AD$1393,2,FALSE),0)</f>
        <v>0</v>
      </c>
      <c r="O47" s="344">
        <f>IFERROR(VLOOKUP(C47,'تقرير المصروفات حسب الشهر'!$C$1409:$AI$1524,2,FALSE),0)</f>
        <v>0</v>
      </c>
      <c r="P47" s="361">
        <f t="shared" si="5"/>
        <v>16800</v>
      </c>
    </row>
    <row r="48" spans="2:16" ht="18" customHeight="1">
      <c r="B48" s="94"/>
      <c r="C48" s="120" t="s">
        <v>74</v>
      </c>
      <c r="D48" s="343">
        <f>IFERROR(VLOOKUP(C48,'تقرير المصروفات حسب الشهر'!$C$10:$AD$119,2,FALSE),0)</f>
        <v>75</v>
      </c>
      <c r="E48" s="344">
        <f>IFERROR(VLOOKUP(C48,'تقرير المصروفات حسب الشهر'!$C$136:$AD$254,2,FALSE),0)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الشهر'!$C$391:$AD$510,2,FALSE),0)</f>
        <v>0</v>
      </c>
      <c r="H48" s="344">
        <f>IFERROR(VLOOKUP(C48,'تقرير المصروفات حسب الشهر'!$C$519:$AD$634,2,FALSE),0)</f>
        <v>0</v>
      </c>
      <c r="I48" s="447">
        <f>IFERROR(VLOOKUP(C48,'تقرير المصروفات حسب الشهر'!$C$647:$AD$766,2,FALSE),0)</f>
        <v>0</v>
      </c>
      <c r="J48" s="344">
        <f>IFERROR(VLOOKUP(C48,'تقرير المصروفات حسب الشهر'!$C$775:$AD$884,2,FALSE),0)</f>
        <v>0</v>
      </c>
      <c r="K48" s="344">
        <f>IFERROR(VLOOKUP(C48,'تقرير المصروفات حسب الشهر'!$C$901:$D$1011,2,FALSE),0)</f>
        <v>0</v>
      </c>
      <c r="L48" s="344">
        <f>IFERROR(VLOOKUP(C48,'تقرير المصروفات حسب الشهر'!$C$1028:$AD$1138,2,FALSE),0)</f>
        <v>0</v>
      </c>
      <c r="M48" s="344">
        <f>IFERROR(VLOOKUP(C48,'تقرير المصروفات حسب الشهر'!$C$1155:$AD$1266,2,FALSE),0)</f>
        <v>0</v>
      </c>
      <c r="N48" s="373">
        <f>IFERROR(VLOOKUP(C48,'تقرير المصروفات حسب الشهر'!$C$1282:$AD$1393,2,FALSE),0)</f>
        <v>0</v>
      </c>
      <c r="O48" s="344">
        <f>IFERROR(VLOOKUP(C48,'تقرير المصروفات حسب الشهر'!$C$1409:$AI$1524,2,FALSE),0)</f>
        <v>0</v>
      </c>
      <c r="P48" s="361">
        <f t="shared" si="5"/>
        <v>2095</v>
      </c>
    </row>
    <row r="49" spans="2:16" ht="18" customHeight="1">
      <c r="B49" s="94"/>
      <c r="C49" s="120" t="s">
        <v>75</v>
      </c>
      <c r="D49" s="343">
        <f>IFERROR(VLOOKUP(C49,'تقرير المصروفات حسب الشهر'!$C$10:$AD$119,2,FALSE),0)</f>
        <v>1050</v>
      </c>
      <c r="E49" s="344">
        <f>IFERROR(VLOOKUP(C49,'تقرير المصروفات حسب الشهر'!$C$136:$AD$254,2,FALSE),0)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الشهر'!$C$391:$AD$510,2,FALSE),0)</f>
        <v>75</v>
      </c>
      <c r="H49" s="344">
        <f>IFERROR(VLOOKUP(C49,'تقرير المصروفات حسب الشهر'!$C$519:$AD$634,2,FALSE),0)</f>
        <v>0</v>
      </c>
      <c r="I49" s="447">
        <f>IFERROR(VLOOKUP(C49,'تقرير المصروفات حسب الشهر'!$C$647:$AD$766,2,FALSE),0)</f>
        <v>0</v>
      </c>
      <c r="J49" s="344">
        <f>IFERROR(VLOOKUP(C49,'تقرير المصروفات حسب الشهر'!$C$775:$AD$884,2,FALSE),0)</f>
        <v>0</v>
      </c>
      <c r="K49" s="344">
        <f>IFERROR(VLOOKUP(C49,'تقرير المصروفات حسب الشهر'!$C$901:$D$1011,2,FALSE),0)</f>
        <v>0</v>
      </c>
      <c r="L49" s="344">
        <f>IFERROR(VLOOKUP(C49,'تقرير المصروفات حسب الشهر'!$C$1028:$AD$1138,2,FALSE),0)</f>
        <v>0</v>
      </c>
      <c r="M49" s="344">
        <f>IFERROR(VLOOKUP(C49,'تقرير المصروفات حسب الشهر'!$C$1155:$AD$1266,2,FALSE),0)</f>
        <v>0</v>
      </c>
      <c r="N49" s="373">
        <f>IFERROR(VLOOKUP(C49,'تقرير المصروفات حسب الشهر'!$C$1282:$AD$1393,2,FALSE),0)</f>
        <v>0</v>
      </c>
      <c r="O49" s="344">
        <f>IFERROR(VLOOKUP(C49,'تقرير المصروفات حسب الشهر'!$C$1409:$AI$1524,2,FALSE),0)</f>
        <v>0</v>
      </c>
      <c r="P49" s="361">
        <f t="shared" si="5"/>
        <v>1125</v>
      </c>
    </row>
    <row r="50" spans="2:16" ht="18" customHeight="1">
      <c r="B50" s="94"/>
      <c r="C50" s="120" t="s">
        <v>76</v>
      </c>
      <c r="D50" s="343">
        <f>IFERROR(VLOOKUP(C50,'تقرير المصروفات حسب الشهر'!$C$10:$AD$119,2,FALSE),0)</f>
        <v>0</v>
      </c>
      <c r="E50" s="344">
        <f>IFERROR(VLOOKUP(C50,'تقرير المصروفات حسب الشهر'!$C$136:$AD$254,2,FALSE),0)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الشهر'!$C$391:$AD$510,2,FALSE),0)</f>
        <v>0</v>
      </c>
      <c r="H50" s="344">
        <f>IFERROR(VLOOKUP(C50,'تقرير المصروفات حسب الشهر'!$C$519:$AD$634,2,FALSE),0)</f>
        <v>0</v>
      </c>
      <c r="I50" s="447">
        <f>IFERROR(VLOOKUP(C50,'تقرير المصروفات حسب الشهر'!$C$647:$AD$766,2,FALSE),0)</f>
        <v>0</v>
      </c>
      <c r="J50" s="344">
        <f>IFERROR(VLOOKUP(C50,'تقرير المصروفات حسب الشهر'!$C$775:$AD$884,2,FALSE),0)</f>
        <v>0</v>
      </c>
      <c r="K50" s="344">
        <f>IFERROR(VLOOKUP(C50,'تقرير المصروفات حسب الشهر'!$C$901:$D$1011,2,FALSE),0)</f>
        <v>0</v>
      </c>
      <c r="L50" s="344">
        <f>IFERROR(VLOOKUP(C50,'تقرير المصروفات حسب الشهر'!$C$1028:$AD$1138,2,FALSE),0)</f>
        <v>0</v>
      </c>
      <c r="M50" s="344">
        <f>IFERROR(VLOOKUP(C50,'تقرير المصروفات حسب الشهر'!$C$1155:$AD$1266,2,FALSE),0)</f>
        <v>0</v>
      </c>
      <c r="N50" s="373">
        <f>IFERROR(VLOOKUP(C50,'تقرير المصروفات حسب الشهر'!$C$1282:$AD$1393,2,FALSE),0)</f>
        <v>0</v>
      </c>
      <c r="O50" s="344">
        <f>IFERROR(VLOOKUP(C50,'تقرير المصروفات حسب الشهر'!$C$1409:$AI$1524,2,FALSE),0)</f>
        <v>0</v>
      </c>
      <c r="P50" s="361">
        <f t="shared" si="5"/>
        <v>0</v>
      </c>
    </row>
    <row r="51" spans="2:16" ht="18" customHeight="1">
      <c r="B51" s="94"/>
      <c r="C51" s="120" t="s">
        <v>77</v>
      </c>
      <c r="D51" s="343">
        <f>IFERROR(VLOOKUP(C51,'تقرير المصروفات حسب الشهر'!$C$10:$AD$119,2,FALSE),0)</f>
        <v>19680</v>
      </c>
      <c r="E51" s="344">
        <f>IFERROR(VLOOKUP(C51,'تقرير المصروفات حسب الشهر'!$C$136:$AD$254,2,FALSE),0)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الشهر'!$C$391:$AD$510,2,FALSE),0)</f>
        <v>12500</v>
      </c>
      <c r="H51" s="344">
        <f>IFERROR(VLOOKUP(C51,'تقرير المصروفات حسب الشهر'!$C$519:$AD$634,2,FALSE),0)</f>
        <v>3000</v>
      </c>
      <c r="I51" s="447">
        <f>IFERROR(VLOOKUP(C51,'تقرير المصروفات حسب الشهر'!$C$647:$AD$766,2,FALSE),0)</f>
        <v>5940</v>
      </c>
      <c r="J51" s="344">
        <f>IFERROR(VLOOKUP(C51,'تقرير المصروفات حسب الشهر'!$C$775:$AD$884,2,FALSE),0)</f>
        <v>0</v>
      </c>
      <c r="K51" s="344">
        <f>IFERROR(VLOOKUP(C51,'تقرير المصروفات حسب الشهر'!$C$901:$D$1011,2,FALSE),0)</f>
        <v>0</v>
      </c>
      <c r="L51" s="344">
        <f>IFERROR(VLOOKUP(C51,'تقرير المصروفات حسب الشهر'!$C$1028:$AD$1138,2,FALSE),0)</f>
        <v>0</v>
      </c>
      <c r="M51" s="344">
        <f>IFERROR(VLOOKUP(C51,'تقرير المصروفات حسب الشهر'!$C$1155:$AD$1266,2,FALSE),0)</f>
        <v>0</v>
      </c>
      <c r="N51" s="373">
        <f>IFERROR(VLOOKUP(C51,'تقرير المصروفات حسب الشهر'!$C$1282:$AD$1393,2,FALSE),0)</f>
        <v>0</v>
      </c>
      <c r="O51" s="344">
        <f>IFERROR(VLOOKUP(C51,'تقرير المصروفات حسب الشهر'!$C$1409:$AI$1524,2,FALSE),0)</f>
        <v>0</v>
      </c>
      <c r="P51" s="361">
        <f t="shared" si="5"/>
        <v>56840</v>
      </c>
    </row>
    <row r="52" spans="2:16" ht="18" customHeight="1">
      <c r="B52" s="94"/>
      <c r="C52" s="120" t="s">
        <v>78</v>
      </c>
      <c r="D52" s="343">
        <f>IFERROR(VLOOKUP(C52,'تقرير المصروفات حسب الشهر'!$C$10:$AD$119,2,FALSE),0)</f>
        <v>128500</v>
      </c>
      <c r="E52" s="344">
        <f>IFERROR(VLOOKUP(C52,'تقرير المصروفات حسب الشهر'!$C$136:$AD$254,2,FALSE),0)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الشهر'!$C$391:$AD$510,2,FALSE),0)</f>
        <v>9570</v>
      </c>
      <c r="H52" s="344">
        <f>IFERROR(VLOOKUP(C52,'تقرير المصروفات حسب الشهر'!$C$519:$AD$634,2,FALSE),0)</f>
        <v>33298</v>
      </c>
      <c r="I52" s="447">
        <f>IFERROR(VLOOKUP(C52,'تقرير المصروفات حسب الشهر'!$C$647:$AD$766,2,FALSE),0)</f>
        <v>48340</v>
      </c>
      <c r="J52" s="344">
        <f>IFERROR(VLOOKUP(C52,'تقرير المصروفات حسب الشهر'!$C$775:$AD$884,2,FALSE),0)</f>
        <v>0</v>
      </c>
      <c r="K52" s="344">
        <f>IFERROR(VLOOKUP(C52,'تقرير المصروفات حسب الشهر'!$C$901:$D$1011,2,FALSE),0)</f>
        <v>0</v>
      </c>
      <c r="L52" s="344">
        <f>IFERROR(VLOOKUP(C52,'تقرير المصروفات حسب الشهر'!$C$1028:$AD$1138,2,FALSE),0)</f>
        <v>0</v>
      </c>
      <c r="M52" s="344">
        <f>IFERROR(VLOOKUP(C52,'تقرير المصروفات حسب الشهر'!$C$1155:$AD$1266,2,FALSE),0)</f>
        <v>0</v>
      </c>
      <c r="N52" s="373">
        <f>IFERROR(VLOOKUP(C52,'تقرير المصروفات حسب الشهر'!$C$1282:$AD$1393,2,FALSE),0)</f>
        <v>0</v>
      </c>
      <c r="O52" s="344">
        <f>IFERROR(VLOOKUP(C52,'تقرير المصروفات حسب الشهر'!$C$1409:$AI$1524,2,FALSE),0)</f>
        <v>0</v>
      </c>
      <c r="P52" s="361">
        <f t="shared" si="5"/>
        <v>468345</v>
      </c>
    </row>
    <row r="53" spans="2:16" ht="18" customHeight="1">
      <c r="B53" s="94"/>
      <c r="C53" s="120" t="s">
        <v>79</v>
      </c>
      <c r="D53" s="343">
        <f>IFERROR(VLOOKUP(C53,'تقرير المصروفات حسب الشهر'!$C$10:$AD$119,2,FALSE),0)</f>
        <v>0</v>
      </c>
      <c r="E53" s="344">
        <f>IFERROR(VLOOKUP(C53,'تقرير المصروفات حسب الشهر'!$C$136:$AD$254,2,FALSE),0)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الشهر'!$C$391:$AD$510,2,FALSE),0)</f>
        <v>0</v>
      </c>
      <c r="H53" s="344">
        <f>IFERROR(VLOOKUP(C53,'تقرير المصروفات حسب الشهر'!$C$519:$AD$634,2,FALSE),0)</f>
        <v>0</v>
      </c>
      <c r="I53" s="447">
        <f>IFERROR(VLOOKUP(C53,'تقرير المصروفات حسب الشهر'!$C$647:$AD$766,2,FALSE),0)</f>
        <v>0</v>
      </c>
      <c r="J53" s="344">
        <f>IFERROR(VLOOKUP(C53,'تقرير المصروفات حسب الشهر'!$C$775:$AD$884,2,FALSE),0)</f>
        <v>0</v>
      </c>
      <c r="K53" s="344">
        <f>IFERROR(VLOOKUP(C53,'تقرير المصروفات حسب الشهر'!$C$901:$D$1011,2,FALSE),0)</f>
        <v>0</v>
      </c>
      <c r="L53" s="344">
        <f>IFERROR(VLOOKUP(C53,'تقرير المصروفات حسب الشهر'!$C$1028:$AD$1138,2,FALSE),0)</f>
        <v>0</v>
      </c>
      <c r="M53" s="344">
        <f>IFERROR(VLOOKUP(C53,'تقرير المصروفات حسب الشهر'!$C$1155:$AD$1266,2,FALSE),0)</f>
        <v>0</v>
      </c>
      <c r="N53" s="373">
        <f>IFERROR(VLOOKUP(C53,'تقرير المصروفات حسب الشهر'!$C$1282:$AD$1393,2,FALSE),0)</f>
        <v>0</v>
      </c>
      <c r="O53" s="344">
        <f>IFERROR(VLOOKUP(C53,'تقرير المصروفات حسب الشهر'!$C$1409:$AI$1524,2,FALSE),0)</f>
        <v>0</v>
      </c>
      <c r="P53" s="361">
        <f t="shared" si="5"/>
        <v>0</v>
      </c>
    </row>
    <row r="54" spans="2:16" ht="18" customHeight="1">
      <c r="B54" s="94"/>
      <c r="C54" s="120" t="s">
        <v>80</v>
      </c>
      <c r="D54" s="343">
        <f>IFERROR(VLOOKUP(C54,'تقرير المصروفات حسب الشهر'!$C$10:$AD$119,2,FALSE),0)</f>
        <v>5000</v>
      </c>
      <c r="E54" s="344">
        <f>IFERROR(VLOOKUP(C54,'تقرير المصروفات حسب الشهر'!$C$136:$AD$254,2,FALSE),0)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الشهر'!$C$391:$AD$510,2,FALSE),0)</f>
        <v>9650</v>
      </c>
      <c r="H54" s="344">
        <f>IFERROR(VLOOKUP(C54,'تقرير المصروفات حسب الشهر'!$C$519:$AD$634,2,FALSE),0)</f>
        <v>10000</v>
      </c>
      <c r="I54" s="447">
        <f>IFERROR(VLOOKUP(C54,'تقرير المصروفات حسب الشهر'!$C$647:$AD$766,2,FALSE),0)</f>
        <v>4300</v>
      </c>
      <c r="J54" s="344">
        <f>IFERROR(VLOOKUP(C54,'تقرير المصروفات حسب الشهر'!$C$775:$AD$884,2,FALSE),0)</f>
        <v>0</v>
      </c>
      <c r="K54" s="344">
        <f>IFERROR(VLOOKUP(C54,'تقرير المصروفات حسب الشهر'!$C$901:$D$1011,2,FALSE),0)</f>
        <v>0</v>
      </c>
      <c r="L54" s="344">
        <f>IFERROR(VLOOKUP(C54,'تقرير المصروفات حسب الشهر'!$C$1028:$AD$1138,2,FALSE),0)</f>
        <v>0</v>
      </c>
      <c r="M54" s="344">
        <f>IFERROR(VLOOKUP(C54,'تقرير المصروفات حسب الشهر'!$C$1155:$AD$1266,2,FALSE),0)</f>
        <v>0</v>
      </c>
      <c r="N54" s="373">
        <f>IFERROR(VLOOKUP(C54,'تقرير المصروفات حسب الشهر'!$C$1282:$AD$1393,2,FALSE),0)</f>
        <v>0</v>
      </c>
      <c r="O54" s="344">
        <f>IFERROR(VLOOKUP(C54,'تقرير المصروفات حسب الشهر'!$C$1409:$AI$1524,2,FALSE),0)</f>
        <v>0</v>
      </c>
      <c r="P54" s="361">
        <f t="shared" ref="P54:P85" si="6">SUM(D54:O54)</f>
        <v>39250</v>
      </c>
    </row>
    <row r="55" spans="2:16" ht="18" customHeight="1">
      <c r="B55" s="94"/>
      <c r="C55" s="120" t="s">
        <v>81</v>
      </c>
      <c r="D55" s="343">
        <f>IFERROR(VLOOKUP(C55,'تقرير المصروفات حسب الشهر'!$C$10:$AD$119,2,FALSE),0)</f>
        <v>9063</v>
      </c>
      <c r="E55" s="344">
        <f>IFERROR(VLOOKUP(C55,'تقرير المصروفات حسب الشهر'!$C$136:$AD$254,2,FALSE),0)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الشهر'!$C$391:$AD$510,2,FALSE),0)</f>
        <v>5600</v>
      </c>
      <c r="H55" s="344">
        <f>IFERROR(VLOOKUP(C55,'تقرير المصروفات حسب الشهر'!$C$519:$AD$634,2,FALSE),0)</f>
        <v>3830</v>
      </c>
      <c r="I55" s="447">
        <f>IFERROR(VLOOKUP(C55,'تقرير المصروفات حسب الشهر'!$C$647:$AD$766,2,FALSE),0)</f>
        <v>107740</v>
      </c>
      <c r="J55" s="344">
        <f>IFERROR(VLOOKUP(C55,'تقرير المصروفات حسب الشهر'!$C$775:$AD$884,2,FALSE),0)</f>
        <v>0</v>
      </c>
      <c r="K55" s="344">
        <f>IFERROR(VLOOKUP(C55,'تقرير المصروفات حسب الشهر'!$C$901:$D$1011,2,FALSE),0)</f>
        <v>0</v>
      </c>
      <c r="L55" s="344">
        <f>IFERROR(VLOOKUP(C55,'تقرير المصروفات حسب الشهر'!$C$1028:$AD$1138,2,FALSE),0)</f>
        <v>0</v>
      </c>
      <c r="M55" s="344">
        <f>IFERROR(VLOOKUP(C55,'تقرير المصروفات حسب الشهر'!$C$1155:$AD$1266,2,FALSE),0)</f>
        <v>0</v>
      </c>
      <c r="N55" s="373">
        <f>IFERROR(VLOOKUP(C55,'تقرير المصروفات حسب الشهر'!$C$1282:$AD$1393,2,FALSE),0)</f>
        <v>0</v>
      </c>
      <c r="O55" s="344">
        <f>IFERROR(VLOOKUP(C55,'تقرير المصروفات حسب الشهر'!$C$1409:$AI$1524,2,FALSE),0)</f>
        <v>0</v>
      </c>
      <c r="P55" s="361">
        <f t="shared" si="6"/>
        <v>134876</v>
      </c>
    </row>
    <row r="56" spans="2:16" ht="18" customHeight="1">
      <c r="B56" s="94"/>
      <c r="C56" s="120" t="s">
        <v>82</v>
      </c>
      <c r="D56" s="343">
        <f>IFERROR(VLOOKUP(C56,'تقرير المصروفات حسب الشهر'!$C$10:$AD$119,2,FALSE),0)</f>
        <v>0</v>
      </c>
      <c r="E56" s="344">
        <f>IFERROR(VLOOKUP(C56,'تقرير المصروفات حسب الشهر'!$C$136:$AD$254,2,FALSE),0)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الشهر'!$C$391:$AD$510,2,FALSE),0)</f>
        <v>0</v>
      </c>
      <c r="H56" s="344">
        <f>IFERROR(VLOOKUP(C56,'تقرير المصروفات حسب الشهر'!$C$519:$AD$634,2,FALSE),0)</f>
        <v>0</v>
      </c>
      <c r="I56" s="447">
        <f>IFERROR(VLOOKUP(C56,'تقرير المصروفات حسب الشهر'!$C$647:$AD$766,2,FALSE),0)</f>
        <v>0</v>
      </c>
      <c r="J56" s="344">
        <f>IFERROR(VLOOKUP(C56,'تقرير المصروفات حسب الشهر'!$C$775:$AD$884,2,FALSE),0)</f>
        <v>0</v>
      </c>
      <c r="K56" s="344">
        <f>IFERROR(VLOOKUP(C56,'تقرير المصروفات حسب الشهر'!$C$901:$D$1011,2,FALSE),0)</f>
        <v>0</v>
      </c>
      <c r="L56" s="344">
        <f>IFERROR(VLOOKUP(C56,'تقرير المصروفات حسب الشهر'!$C$1028:$AD$1138,2,FALSE),0)</f>
        <v>0</v>
      </c>
      <c r="M56" s="344">
        <f>IFERROR(VLOOKUP(C56,'تقرير المصروفات حسب الشهر'!$C$1155:$AD$1266,2,FALSE),0)</f>
        <v>0</v>
      </c>
      <c r="N56" s="373">
        <f>IFERROR(VLOOKUP(C56,'تقرير المصروفات حسب الشهر'!$C$1282:$AD$1393,2,FALSE),0)</f>
        <v>0</v>
      </c>
      <c r="O56" s="344">
        <f>IFERROR(VLOOKUP(C56,'تقرير المصروفات حسب الشهر'!$C$1409:$AI$1524,2,FALSE),0)</f>
        <v>0</v>
      </c>
      <c r="P56" s="361">
        <f t="shared" si="6"/>
        <v>0</v>
      </c>
    </row>
    <row r="57" spans="2:16" ht="18" customHeight="1">
      <c r="B57" s="94"/>
      <c r="C57" s="120" t="s">
        <v>83</v>
      </c>
      <c r="D57" s="343">
        <f>IFERROR(VLOOKUP(C57,'تقرير المصروفات حسب الشهر'!$C$10:$AD$119,2,FALSE),0)</f>
        <v>8000</v>
      </c>
      <c r="E57" s="344">
        <f>IFERROR(VLOOKUP(C57,'تقرير المصروفات حسب الشهر'!$C$136:$AD$254,2,FALSE),0)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الشهر'!$C$391:$AD$510,2,FALSE),0)</f>
        <v>28000</v>
      </c>
      <c r="H57" s="344">
        <f>IFERROR(VLOOKUP(C57,'تقرير المصروفات حسب الشهر'!$C$519:$AD$634,2,FALSE),0)</f>
        <v>246000</v>
      </c>
      <c r="I57" s="447">
        <f>IFERROR(VLOOKUP(C57,'تقرير المصروفات حسب الشهر'!$C$647:$AD$766,2,FALSE),0)</f>
        <v>38000</v>
      </c>
      <c r="J57" s="344">
        <f>IFERROR(VLOOKUP(C57,'تقرير المصروفات حسب الشهر'!$C$775:$AD$884,2,FALSE),0)</f>
        <v>0</v>
      </c>
      <c r="K57" s="344">
        <f>IFERROR(VLOOKUP(C57,'تقرير المصروفات حسب الشهر'!$C$901:$D$1011,2,FALSE),0)</f>
        <v>0</v>
      </c>
      <c r="L57" s="344">
        <f>IFERROR(VLOOKUP(C57,'تقرير المصروفات حسب الشهر'!$C$1028:$AD$1138,2,FALSE),0)</f>
        <v>0</v>
      </c>
      <c r="M57" s="344">
        <f>IFERROR(VLOOKUP(C57,'تقرير المصروفات حسب الشهر'!$C$1155:$AD$1266,2,FALSE),0)</f>
        <v>0</v>
      </c>
      <c r="N57" s="373">
        <f>IFERROR(VLOOKUP(C57,'تقرير المصروفات حسب الشهر'!$C$1282:$AD$1393,2,FALSE),0)</f>
        <v>0</v>
      </c>
      <c r="O57" s="344">
        <f>IFERROR(VLOOKUP(C57,'تقرير المصروفات حسب الشهر'!$C$1409:$AI$1524,2,FALSE),0)</f>
        <v>0</v>
      </c>
      <c r="P57" s="361">
        <f t="shared" si="6"/>
        <v>336000</v>
      </c>
    </row>
    <row r="58" spans="2:16" ht="18" customHeight="1">
      <c r="B58" s="94"/>
      <c r="C58" s="120" t="s">
        <v>84</v>
      </c>
      <c r="D58" s="343">
        <f>IFERROR(VLOOKUP(C58,'تقرير المصروفات حسب الشهر'!$C$10:$AD$119,2,FALSE),0)</f>
        <v>0</v>
      </c>
      <c r="E58" s="344">
        <f>IFERROR(VLOOKUP(C58,'تقرير المصروفات حسب الشهر'!$C$136:$AD$254,2,FALSE),0)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الشهر'!$C$391:$AD$510,2,FALSE),0)</f>
        <v>0</v>
      </c>
      <c r="H58" s="344">
        <f>IFERROR(VLOOKUP(C58,'تقرير المصروفات حسب الشهر'!$C$519:$AD$634,2,FALSE),0)</f>
        <v>0</v>
      </c>
      <c r="I58" s="447">
        <f>IFERROR(VLOOKUP(C58,'تقرير المصروفات حسب الشهر'!$C$647:$AD$766,2,FALSE),0)</f>
        <v>0</v>
      </c>
      <c r="J58" s="344">
        <f>IFERROR(VLOOKUP(C58,'تقرير المصروفات حسب الشهر'!$C$775:$AD$884,2,FALSE),0)</f>
        <v>0</v>
      </c>
      <c r="K58" s="344">
        <f>IFERROR(VLOOKUP(C58,'تقرير المصروفات حسب الشهر'!$C$901:$D$1011,2,FALSE),0)</f>
        <v>0</v>
      </c>
      <c r="L58" s="344">
        <f>IFERROR(VLOOKUP(C58,'تقرير المصروفات حسب الشهر'!$C$1028:$AD$1138,2,FALSE),0)</f>
        <v>0</v>
      </c>
      <c r="M58" s="344">
        <f>IFERROR(VLOOKUP(C58,'تقرير المصروفات حسب الشهر'!$C$1155:$AD$1266,2,FALSE),0)</f>
        <v>0</v>
      </c>
      <c r="N58" s="373">
        <f>IFERROR(VLOOKUP(C58,'تقرير المصروفات حسب الشهر'!$C$1282:$AD$1393,2,FALSE),0)</f>
        <v>0</v>
      </c>
      <c r="O58" s="344">
        <f>IFERROR(VLOOKUP(C58,'تقرير المصروفات حسب الشهر'!$C$1409:$AI$1524,2,FALSE),0)</f>
        <v>0</v>
      </c>
      <c r="P58" s="361">
        <f t="shared" si="6"/>
        <v>0</v>
      </c>
    </row>
    <row r="59" spans="2:16" ht="18" customHeight="1">
      <c r="B59" s="94"/>
      <c r="C59" s="120" t="s">
        <v>85</v>
      </c>
      <c r="D59" s="343">
        <f>IFERROR(VLOOKUP(C59,'تقرير المصروفات حسب الشهر'!$C$10:$AD$119,2,FALSE),0)</f>
        <v>9498.2999999999993</v>
      </c>
      <c r="E59" s="344">
        <f>IFERROR(VLOOKUP(C59,'تقرير المصروفات حسب الشهر'!$C$136:$AD$254,2,FALSE),0)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الشهر'!$C$391:$AD$510,2,FALSE),0)</f>
        <v>30454.400000000001</v>
      </c>
      <c r="H59" s="344">
        <f>IFERROR(VLOOKUP(C59,'تقرير المصروفات حسب الشهر'!$C$519:$AD$634,2,FALSE),0)</f>
        <v>8805.82</v>
      </c>
      <c r="I59" s="447">
        <f>IFERROR(VLOOKUP(C59,'تقرير المصروفات حسب الشهر'!$C$647:$AD$766,2,FALSE),0)</f>
        <v>21641.02</v>
      </c>
      <c r="J59" s="344">
        <f>IFERROR(VLOOKUP(C59,'تقرير المصروفات حسب الشهر'!$C$775:$AD$884,2,FALSE),0)</f>
        <v>0</v>
      </c>
      <c r="K59" s="344">
        <f>IFERROR(VLOOKUP(C59,'تقرير المصروفات حسب الشهر'!$C$901:$D$1011,2,FALSE),0)</f>
        <v>0</v>
      </c>
      <c r="L59" s="344">
        <f>IFERROR(VLOOKUP(C59,'تقرير المصروفات حسب الشهر'!$C$1028:$AD$1138,2,FALSE),0)</f>
        <v>0</v>
      </c>
      <c r="M59" s="344">
        <f>IFERROR(VLOOKUP(C59,'تقرير المصروفات حسب الشهر'!$C$1155:$AD$1266,2,FALSE),0)</f>
        <v>0</v>
      </c>
      <c r="N59" s="373">
        <f>IFERROR(VLOOKUP(C59,'تقرير المصروفات حسب الشهر'!$C$1282:$AD$1393,2,FALSE),0)</f>
        <v>0</v>
      </c>
      <c r="O59" s="344">
        <f>IFERROR(VLOOKUP(C59,'تقرير المصروفات حسب الشهر'!$C$1409:$AI$1524,2,FALSE),0)</f>
        <v>0</v>
      </c>
      <c r="P59" s="361">
        <f t="shared" si="6"/>
        <v>106678.84000000001</v>
      </c>
    </row>
    <row r="60" spans="2:16" ht="18" customHeight="1">
      <c r="B60" s="94"/>
      <c r="C60" s="120" t="s">
        <v>86</v>
      </c>
      <c r="D60" s="343">
        <f>IFERROR(VLOOKUP(C60,'تقرير المصروفات حسب الشهر'!$C$10:$AD$119,2,FALSE),0)</f>
        <v>21080</v>
      </c>
      <c r="E60" s="344">
        <f>IFERROR(VLOOKUP(C60,'تقرير المصروفات حسب الشهر'!$C$136:$AD$254,2,FALSE),0)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الشهر'!$C$391:$AD$510,2,FALSE),0)</f>
        <v>26052</v>
      </c>
      <c r="H60" s="344">
        <f>IFERROR(VLOOKUP(C60,'تقرير المصروفات حسب الشهر'!$C$519:$AD$634,2,FALSE),0)</f>
        <v>0</v>
      </c>
      <c r="I60" s="447">
        <f>IFERROR(VLOOKUP(C60,'تقرير المصروفات حسب الشهر'!$C$647:$AD$766,2,FALSE),0)</f>
        <v>40770</v>
      </c>
      <c r="J60" s="344">
        <f>IFERROR(VLOOKUP(C60,'تقرير المصروفات حسب الشهر'!$C$775:$AD$884,2,FALSE),0)</f>
        <v>0</v>
      </c>
      <c r="K60" s="344">
        <f>IFERROR(VLOOKUP(C60,'تقرير المصروفات حسب الشهر'!$C$901:$D$1011,2,FALSE),0)</f>
        <v>0</v>
      </c>
      <c r="L60" s="344">
        <f>IFERROR(VLOOKUP(C60,'تقرير المصروفات حسب الشهر'!$C$1028:$AD$1138,2,FALSE),0)</f>
        <v>0</v>
      </c>
      <c r="M60" s="344">
        <f>IFERROR(VLOOKUP(C60,'تقرير المصروفات حسب الشهر'!$C$1155:$AD$1266,2,FALSE),0)</f>
        <v>0</v>
      </c>
      <c r="N60" s="373">
        <f>IFERROR(VLOOKUP(C60,'تقرير المصروفات حسب الشهر'!$C$1282:$AD$1393,2,FALSE),0)</f>
        <v>0</v>
      </c>
      <c r="O60" s="344">
        <f>IFERROR(VLOOKUP(C60,'تقرير المصروفات حسب الشهر'!$C$1409:$AI$1524,2,FALSE),0)</f>
        <v>0</v>
      </c>
      <c r="P60" s="361">
        <f t="shared" si="6"/>
        <v>91532</v>
      </c>
    </row>
    <row r="61" spans="2:16" ht="18" customHeight="1">
      <c r="B61" s="94"/>
      <c r="C61" s="120" t="s">
        <v>87</v>
      </c>
      <c r="D61" s="343">
        <f>IFERROR(VLOOKUP(C61,'تقرير المصروفات حسب الشهر'!$C$10:$AD$119,2,FALSE),0)</f>
        <v>0</v>
      </c>
      <c r="E61" s="344">
        <f>IFERROR(VLOOKUP(C61,'تقرير المصروفات حسب الشهر'!$C$136:$AD$254,2,FALSE),0)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الشهر'!$C$391:$AD$510,2,FALSE),0)</f>
        <v>0</v>
      </c>
      <c r="H61" s="344">
        <f>IFERROR(VLOOKUP(C61,'تقرير المصروفات حسب الشهر'!$C$519:$AD$634,2,FALSE),0)</f>
        <v>300</v>
      </c>
      <c r="I61" s="447">
        <f>IFERROR(VLOOKUP(C61,'تقرير المصروفات حسب الشهر'!$C$647:$AD$766,2,FALSE),0)</f>
        <v>0</v>
      </c>
      <c r="J61" s="344">
        <f>IFERROR(VLOOKUP(C61,'تقرير المصروفات حسب الشهر'!$C$775:$AD$884,2,FALSE),0)</f>
        <v>0</v>
      </c>
      <c r="K61" s="344">
        <f>IFERROR(VLOOKUP(C61,'تقرير المصروفات حسب الشهر'!$C$901:$D$1011,2,FALSE),0)</f>
        <v>0</v>
      </c>
      <c r="L61" s="344">
        <f>IFERROR(VLOOKUP(C61,'تقرير المصروفات حسب الشهر'!$C$1028:$AD$1138,2,FALSE),0)</f>
        <v>0</v>
      </c>
      <c r="M61" s="344">
        <f>IFERROR(VLOOKUP(C61,'تقرير المصروفات حسب الشهر'!$C$1155:$AD$1266,2,FALSE),0)</f>
        <v>0</v>
      </c>
      <c r="N61" s="373">
        <f>IFERROR(VLOOKUP(C61,'تقرير المصروفات حسب الشهر'!$C$1282:$AD$1393,2,FALSE),0)</f>
        <v>0</v>
      </c>
      <c r="O61" s="344">
        <f>IFERROR(VLOOKUP(C61,'تقرير المصروفات حسب الشهر'!$C$1409:$AI$1524,2,FALSE),0)</f>
        <v>0</v>
      </c>
      <c r="P61" s="361">
        <f t="shared" si="6"/>
        <v>300</v>
      </c>
    </row>
    <row r="62" spans="2:16" ht="18" customHeight="1">
      <c r="B62" s="94"/>
      <c r="C62" s="120" t="s">
        <v>88</v>
      </c>
      <c r="D62" s="343">
        <f>IFERROR(VLOOKUP(C62,'تقرير المصروفات حسب الشهر'!$C$10:$AD$119,2,FALSE),0)</f>
        <v>0</v>
      </c>
      <c r="E62" s="344">
        <f>IFERROR(VLOOKUP(C62,'تقرير المصروفات حسب الشهر'!$C$136:$AD$254,2,FALSE),0)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الشهر'!$C$391:$AD$510,2,FALSE),0)</f>
        <v>0</v>
      </c>
      <c r="H62" s="344">
        <f>IFERROR(VLOOKUP(C62,'تقرير المصروفات حسب الشهر'!$C$519:$AD$634,2,FALSE),0)</f>
        <v>0</v>
      </c>
      <c r="I62" s="447">
        <f>IFERROR(VLOOKUP(C62,'تقرير المصروفات حسب الشهر'!$C$647:$AD$766,2,FALSE),0)</f>
        <v>0</v>
      </c>
      <c r="J62" s="344">
        <f>IFERROR(VLOOKUP(C62,'تقرير المصروفات حسب الشهر'!$C$775:$AD$884,2,FALSE),0)</f>
        <v>0</v>
      </c>
      <c r="K62" s="344">
        <f>IFERROR(VLOOKUP(C62,'تقرير المصروفات حسب الشهر'!$C$901:$D$1011,2,FALSE),0)</f>
        <v>0</v>
      </c>
      <c r="L62" s="344">
        <f>IFERROR(VLOOKUP(C62,'تقرير المصروفات حسب الشهر'!$C$1028:$AD$1138,2,FALSE),0)</f>
        <v>0</v>
      </c>
      <c r="M62" s="344">
        <f>IFERROR(VLOOKUP(C62,'تقرير المصروفات حسب الشهر'!$C$1155:$AD$1266,2,FALSE),0)</f>
        <v>0</v>
      </c>
      <c r="N62" s="373">
        <f>IFERROR(VLOOKUP(C62,'تقرير المصروفات حسب الشهر'!$C$1282:$AD$1393,2,FALSE),0)</f>
        <v>0</v>
      </c>
      <c r="O62" s="344">
        <f>IFERROR(VLOOKUP(C62,'تقرير المصروفات حسب الشهر'!$C$1409:$AI$1524,2,FALSE),0)</f>
        <v>0</v>
      </c>
      <c r="P62" s="361">
        <f t="shared" si="6"/>
        <v>0</v>
      </c>
    </row>
    <row r="63" spans="2:16" ht="18" customHeight="1">
      <c r="B63" s="94"/>
      <c r="C63" s="120" t="s">
        <v>89</v>
      </c>
      <c r="D63" s="343">
        <f>IFERROR(VLOOKUP(C63,'تقرير المصروفات حسب الشهر'!$C$10:$AD$119,2,FALSE),0)</f>
        <v>0</v>
      </c>
      <c r="E63" s="344">
        <f>IFERROR(VLOOKUP(C63,'تقرير المصروفات حسب الشهر'!$C$136:$AD$254,2,FALSE),0)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الشهر'!$C$391:$AD$510,2,FALSE),0)</f>
        <v>0</v>
      </c>
      <c r="H63" s="344">
        <f>IFERROR(VLOOKUP(C63,'تقرير المصروفات حسب الشهر'!$C$519:$AD$634,2,FALSE),0)</f>
        <v>0</v>
      </c>
      <c r="I63" s="447">
        <f>IFERROR(VLOOKUP(C63,'تقرير المصروفات حسب الشهر'!$C$647:$AD$766,2,FALSE),0)</f>
        <v>0</v>
      </c>
      <c r="J63" s="344">
        <f>IFERROR(VLOOKUP(C63,'تقرير المصروفات حسب الشهر'!$C$775:$AD$884,2,FALSE),0)</f>
        <v>0</v>
      </c>
      <c r="K63" s="344">
        <f>IFERROR(VLOOKUP(C63,'تقرير المصروفات حسب الشهر'!$C$901:$D$1011,2,FALSE),0)</f>
        <v>0</v>
      </c>
      <c r="L63" s="344">
        <f>IFERROR(VLOOKUP(C63,'تقرير المصروفات حسب الشهر'!$C$1028:$AD$1138,2,FALSE),0)</f>
        <v>0</v>
      </c>
      <c r="M63" s="344">
        <f>IFERROR(VLOOKUP(C63,'تقرير المصروفات حسب الشهر'!$C$1155:$AD$1266,2,FALSE),0)</f>
        <v>0</v>
      </c>
      <c r="N63" s="373">
        <f>IFERROR(VLOOKUP(C63,'تقرير المصروفات حسب الشهر'!$C$1282:$AD$1393,2,FALSE),0)</f>
        <v>0</v>
      </c>
      <c r="O63" s="344">
        <f>IFERROR(VLOOKUP(C63,'تقرير المصروفات حسب الشهر'!$C$1409:$AI$1524,2,FALSE),0)</f>
        <v>0</v>
      </c>
      <c r="P63" s="361">
        <f t="shared" si="6"/>
        <v>0</v>
      </c>
    </row>
    <row r="64" spans="2:16" ht="18" customHeight="1">
      <c r="B64" s="94"/>
      <c r="C64" s="120" t="s">
        <v>90</v>
      </c>
      <c r="D64" s="343">
        <f>IFERROR(VLOOKUP(C64,'تقرير المصروفات حسب الشهر'!$C$10:$AD$119,2,FALSE),0)</f>
        <v>0</v>
      </c>
      <c r="E64" s="344">
        <f>IFERROR(VLOOKUP(C64,'تقرير المصروفات حسب الشهر'!$C$136:$AD$254,2,FALSE),0)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الشهر'!$C$391:$AD$510,2,FALSE),0)</f>
        <v>0</v>
      </c>
      <c r="H64" s="344">
        <f>IFERROR(VLOOKUP(C64,'تقرير المصروفات حسب الشهر'!$C$519:$AD$634,2,FALSE),0)</f>
        <v>150</v>
      </c>
      <c r="I64" s="447">
        <f>IFERROR(VLOOKUP(C64,'تقرير المصروفات حسب الشهر'!$C$647:$AD$766,2,FALSE),0)</f>
        <v>5285</v>
      </c>
      <c r="J64" s="344">
        <f>IFERROR(VLOOKUP(C64,'تقرير المصروفات حسب الشهر'!$C$775:$AD$884,2,FALSE),0)</f>
        <v>0</v>
      </c>
      <c r="K64" s="344">
        <f>IFERROR(VLOOKUP(C64,'تقرير المصروفات حسب الشهر'!$C$901:$D$1011,2,FALSE),0)</f>
        <v>0</v>
      </c>
      <c r="L64" s="344">
        <f>IFERROR(VLOOKUP(C64,'تقرير المصروفات حسب الشهر'!$C$1028:$AD$1138,2,FALSE),0)</f>
        <v>0</v>
      </c>
      <c r="M64" s="344">
        <f>IFERROR(VLOOKUP(C64,'تقرير المصروفات حسب الشهر'!$C$1155:$AD$1266,2,FALSE),0)</f>
        <v>0</v>
      </c>
      <c r="N64" s="373">
        <f>IFERROR(VLOOKUP(C64,'تقرير المصروفات حسب الشهر'!$C$1282:$AD$1393,2,FALSE),0)</f>
        <v>0</v>
      </c>
      <c r="O64" s="344">
        <f>IFERROR(VLOOKUP(C64,'تقرير المصروفات حسب الشهر'!$C$1409:$AI$1524,2,FALSE),0)</f>
        <v>0</v>
      </c>
      <c r="P64" s="361">
        <f t="shared" si="6"/>
        <v>50660</v>
      </c>
    </row>
    <row r="65" spans="2:16" ht="18" customHeight="1">
      <c r="B65" s="94"/>
      <c r="C65" s="120" t="s">
        <v>91</v>
      </c>
      <c r="D65" s="343">
        <f>IFERROR(VLOOKUP(C65,'تقرير المصروفات حسب الشهر'!$C$10:$AD$119,2,FALSE),0)</f>
        <v>0</v>
      </c>
      <c r="E65" s="344">
        <f>IFERROR(VLOOKUP(C65,'تقرير المصروفات حسب الشهر'!$C$136:$AD$254,2,FALSE),0)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الشهر'!$C$391:$AD$510,2,FALSE),0)</f>
        <v>0</v>
      </c>
      <c r="H65" s="344">
        <f>IFERROR(VLOOKUP(C65,'تقرير المصروفات حسب الشهر'!$C$519:$AD$634,2,FALSE),0)</f>
        <v>0</v>
      </c>
      <c r="I65" s="447">
        <f>IFERROR(VLOOKUP(C65,'تقرير المصروفات حسب الشهر'!$C$647:$AD$766,2,FALSE),0)</f>
        <v>0</v>
      </c>
      <c r="J65" s="344">
        <f>IFERROR(VLOOKUP(C65,'تقرير المصروفات حسب الشهر'!$C$775:$AD$884,2,FALSE),0)</f>
        <v>0</v>
      </c>
      <c r="K65" s="344">
        <f>IFERROR(VLOOKUP(C65,'تقرير المصروفات حسب الشهر'!$C$901:$D$1011,2,FALSE),0)</f>
        <v>0</v>
      </c>
      <c r="L65" s="344">
        <f>IFERROR(VLOOKUP(C65,'تقرير المصروفات حسب الشهر'!$C$1028:$AD$1138,2,FALSE),0)</f>
        <v>0</v>
      </c>
      <c r="M65" s="344">
        <f>IFERROR(VLOOKUP(C65,'تقرير المصروفات حسب الشهر'!$C$1155:$AD$1266,2,FALSE),0)</f>
        <v>0</v>
      </c>
      <c r="N65" s="373">
        <f>IFERROR(VLOOKUP(C65,'تقرير المصروفات حسب الشهر'!$C$1282:$AD$1393,2,FALSE),0)</f>
        <v>0</v>
      </c>
      <c r="O65" s="344">
        <f>IFERROR(VLOOKUP(C65,'تقرير المصروفات حسب الشهر'!$C$1409:$AI$1524,2,FALSE),0)</f>
        <v>0</v>
      </c>
      <c r="P65" s="361">
        <f t="shared" si="6"/>
        <v>0</v>
      </c>
    </row>
    <row r="66" spans="2:16" ht="18" customHeight="1">
      <c r="B66" s="94"/>
      <c r="C66" s="120" t="s">
        <v>92</v>
      </c>
      <c r="D66" s="343">
        <f>IFERROR(VLOOKUP(C66,'تقرير المصروفات حسب الشهر'!$C$10:$AD$119,2,FALSE),0)</f>
        <v>24581</v>
      </c>
      <c r="E66" s="344">
        <f>IFERROR(VLOOKUP(C66,'تقرير المصروفات حسب الشهر'!$C$136:$AD$254,2,FALSE),0)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الشهر'!$C$391:$AD$510,2,FALSE),0)</f>
        <v>23274</v>
      </c>
      <c r="H66" s="344">
        <f>IFERROR(VLOOKUP(C66,'تقرير المصروفات حسب الشهر'!$C$519:$AD$634,2,FALSE),0)</f>
        <v>23720</v>
      </c>
      <c r="I66" s="447">
        <f>IFERROR(VLOOKUP(C66,'تقرير المصروفات حسب الشهر'!$C$647:$AD$766,2,FALSE),0)</f>
        <v>30070</v>
      </c>
      <c r="J66" s="344">
        <f>IFERROR(VLOOKUP(C66,'تقرير المصروفات حسب الشهر'!$C$775:$AD$884,2,FALSE),0)</f>
        <v>0</v>
      </c>
      <c r="K66" s="344">
        <f>IFERROR(VLOOKUP(C66,'تقرير المصروفات حسب الشهر'!$C$901:$D$1011,2,FALSE),0)</f>
        <v>0</v>
      </c>
      <c r="L66" s="344">
        <f>IFERROR(VLOOKUP(C66,'تقرير المصروفات حسب الشهر'!$C$1028:$AD$1138,2,FALSE),0)</f>
        <v>0</v>
      </c>
      <c r="M66" s="344">
        <f>IFERROR(VLOOKUP(C66,'تقرير المصروفات حسب الشهر'!$C$1155:$AD$1266,2,FALSE),0)</f>
        <v>0</v>
      </c>
      <c r="N66" s="373">
        <f>IFERROR(VLOOKUP(C66,'تقرير المصروفات حسب الشهر'!$C$1282:$AD$1393,2,FALSE),0)</f>
        <v>0</v>
      </c>
      <c r="O66" s="344">
        <f>IFERROR(VLOOKUP(C66,'تقرير المصروفات حسب الشهر'!$C$1409:$AI$1524,2,FALSE),0)</f>
        <v>0</v>
      </c>
      <c r="P66" s="361">
        <f t="shared" si="6"/>
        <v>148030</v>
      </c>
    </row>
    <row r="67" spans="2:16" ht="18" customHeight="1">
      <c r="B67" s="94"/>
      <c r="C67" s="120" t="s">
        <v>93</v>
      </c>
      <c r="D67" s="343">
        <f>IFERROR(VLOOKUP(C67,'تقرير المصروفات حسب الشهر'!$C$10:$AD$119,2,FALSE),0)</f>
        <v>6235</v>
      </c>
      <c r="E67" s="344">
        <f>IFERROR(VLOOKUP(C67,'تقرير المصروفات حسب الشهر'!$C$136:$AD$254,2,FALSE),0)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الشهر'!$C$391:$AD$510,2,FALSE),0)</f>
        <v>6000</v>
      </c>
      <c r="H67" s="344">
        <f>IFERROR(VLOOKUP(C67,'تقرير المصروفات حسب الشهر'!$C$519:$AD$634,2,FALSE),0)</f>
        <v>6000</v>
      </c>
      <c r="I67" s="447">
        <f>IFERROR(VLOOKUP(C67,'تقرير المصروفات حسب الشهر'!$C$647:$AD$766,2,FALSE),0)</f>
        <v>6000</v>
      </c>
      <c r="J67" s="344">
        <f>IFERROR(VLOOKUP(C67,'تقرير المصروفات حسب الشهر'!$C$775:$AD$884,2,FALSE),0)</f>
        <v>0</v>
      </c>
      <c r="K67" s="344">
        <f>IFERROR(VLOOKUP(C67,'تقرير المصروفات حسب الشهر'!$C$901:$D$1011,2,FALSE),0)</f>
        <v>0</v>
      </c>
      <c r="L67" s="344">
        <f>IFERROR(VLOOKUP(C67,'تقرير المصروفات حسب الشهر'!$C$1028:$AD$1138,2,FALSE),0)</f>
        <v>0</v>
      </c>
      <c r="M67" s="344">
        <f>IFERROR(VLOOKUP(C67,'تقرير المصروفات حسب الشهر'!$C$1155:$AD$1266,2,FALSE),0)</f>
        <v>0</v>
      </c>
      <c r="N67" s="373">
        <f>IFERROR(VLOOKUP(C67,'تقرير المصروفات حسب الشهر'!$C$1282:$AD$1393,2,FALSE),0)</f>
        <v>0</v>
      </c>
      <c r="O67" s="344">
        <f>IFERROR(VLOOKUP(C67,'تقرير المصروفات حسب الشهر'!$C$1409:$AI$1524,2,FALSE),0)</f>
        <v>0</v>
      </c>
      <c r="P67" s="361">
        <f t="shared" si="6"/>
        <v>38545</v>
      </c>
    </row>
    <row r="68" spans="2:16" ht="18" customHeight="1">
      <c r="B68" s="94"/>
      <c r="C68" s="120" t="s">
        <v>94</v>
      </c>
      <c r="D68" s="343">
        <f>IFERROR(VLOOKUP(C68,'تقرير المصروفات حسب الشهر'!$C$10:$AD$119,2,FALSE),0)</f>
        <v>0</v>
      </c>
      <c r="E68" s="344">
        <f>IFERROR(VLOOKUP(C68,'تقرير المصروفات حسب الشهر'!$C$136:$AD$254,2,FALSE),0)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الشهر'!$C$391:$AD$510,2,FALSE),0)</f>
        <v>0</v>
      </c>
      <c r="H68" s="344">
        <f>IFERROR(VLOOKUP(C68,'تقرير المصروفات حسب الشهر'!$C$519:$AD$634,2,FALSE),0)</f>
        <v>0</v>
      </c>
      <c r="I68" s="447">
        <f>IFERROR(VLOOKUP(C68,'تقرير المصروفات حسب الشهر'!$C$647:$AD$766,2,FALSE),0)</f>
        <v>0</v>
      </c>
      <c r="J68" s="344">
        <f>IFERROR(VLOOKUP(C68,'تقرير المصروفات حسب الشهر'!$C$775:$AD$884,2,FALSE),0)</f>
        <v>0</v>
      </c>
      <c r="K68" s="344">
        <f>IFERROR(VLOOKUP(C68,'تقرير المصروفات حسب الشهر'!$C$901:$D$1011,2,FALSE),0)</f>
        <v>0</v>
      </c>
      <c r="L68" s="344">
        <f>IFERROR(VLOOKUP(C68,'تقرير المصروفات حسب الشهر'!$C$1028:$AD$1138,2,FALSE),0)</f>
        <v>0</v>
      </c>
      <c r="M68" s="344">
        <f>IFERROR(VLOOKUP(C68,'تقرير المصروفات حسب الشهر'!$C$1155:$AD$1266,2,FALSE),0)</f>
        <v>0</v>
      </c>
      <c r="N68" s="373">
        <f>IFERROR(VLOOKUP(C68,'تقرير المصروفات حسب الشهر'!$C$1282:$AD$1393,2,FALSE),0)</f>
        <v>0</v>
      </c>
      <c r="O68" s="344">
        <f>IFERROR(VLOOKUP(C68,'تقرير المصروفات حسب الشهر'!$C$1409:$AI$1524,2,FALSE),0)</f>
        <v>0</v>
      </c>
      <c r="P68" s="361">
        <f t="shared" si="6"/>
        <v>0</v>
      </c>
    </row>
    <row r="69" spans="2:16" ht="18" customHeight="1">
      <c r="B69" s="94"/>
      <c r="C69" s="120" t="s">
        <v>95</v>
      </c>
      <c r="D69" s="343">
        <f>IFERROR(VLOOKUP(C69,'تقرير المصروفات حسب الشهر'!$C$10:$AD$119,2,FALSE),0)</f>
        <v>23980</v>
      </c>
      <c r="E69" s="344">
        <f>IFERROR(VLOOKUP(C69,'تقرير المصروفات حسب الشهر'!$C$136:$AD$254,2,FALSE),0)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الشهر'!$C$391:$AD$510,2,FALSE),0)</f>
        <v>1920</v>
      </c>
      <c r="H69" s="344">
        <f>IFERROR(VLOOKUP(C69,'تقرير المصروفات حسب الشهر'!$C$519:$AD$634,2,FALSE),0)</f>
        <v>2210</v>
      </c>
      <c r="I69" s="447">
        <f>IFERROR(VLOOKUP(C69,'تقرير المصروفات حسب الشهر'!$C$647:$AD$766,2,FALSE),0)</f>
        <v>1900</v>
      </c>
      <c r="J69" s="344">
        <f>IFERROR(VLOOKUP(C69,'تقرير المصروفات حسب الشهر'!$C$775:$AD$884,2,FALSE),0)</f>
        <v>0</v>
      </c>
      <c r="K69" s="344">
        <f>IFERROR(VLOOKUP(C69,'تقرير المصروفات حسب الشهر'!$C$901:$D$1011,2,FALSE),0)</f>
        <v>0</v>
      </c>
      <c r="L69" s="344">
        <f>IFERROR(VLOOKUP(C69,'تقرير المصروفات حسب الشهر'!$C$1028:$AD$1138,2,FALSE),0)</f>
        <v>0</v>
      </c>
      <c r="M69" s="344">
        <f>IFERROR(VLOOKUP(C69,'تقرير المصروفات حسب الشهر'!$C$1155:$AD$1266,2,FALSE),0)</f>
        <v>0</v>
      </c>
      <c r="N69" s="373">
        <f>IFERROR(VLOOKUP(C69,'تقرير المصروفات حسب الشهر'!$C$1282:$AD$1393,2,FALSE),0)</f>
        <v>0</v>
      </c>
      <c r="O69" s="344">
        <f>IFERROR(VLOOKUP(C69,'تقرير المصروفات حسب الشهر'!$C$1409:$AI$1524,2,FALSE),0)</f>
        <v>0</v>
      </c>
      <c r="P69" s="361">
        <f t="shared" si="6"/>
        <v>43880</v>
      </c>
    </row>
    <row r="70" spans="2:16" ht="18" customHeight="1">
      <c r="B70" s="94"/>
      <c r="C70" s="120" t="s">
        <v>96</v>
      </c>
      <c r="D70" s="343">
        <f>IFERROR(VLOOKUP(C70,'تقرير المصروفات حسب الشهر'!$C$10:$AD$119,2,FALSE),0)</f>
        <v>9805</v>
      </c>
      <c r="E70" s="344">
        <f>IFERROR(VLOOKUP(C70,'تقرير المصروفات حسب الشهر'!$C$136:$AD$254,2,FALSE),0)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الشهر'!$C$391:$AD$510,2,FALSE),0)</f>
        <v>1130</v>
      </c>
      <c r="H70" s="344">
        <f>IFERROR(VLOOKUP(C70,'تقرير المصروفات حسب الشهر'!$C$519:$AD$634,2,FALSE),0)</f>
        <v>0</v>
      </c>
      <c r="I70" s="447">
        <f>IFERROR(VLOOKUP(C70,'تقرير المصروفات حسب الشهر'!$C$647:$AD$766,2,FALSE),0)</f>
        <v>0</v>
      </c>
      <c r="J70" s="344">
        <f>IFERROR(VLOOKUP(C70,'تقرير المصروفات حسب الشهر'!$C$775:$AD$884,2,FALSE),0)</f>
        <v>0</v>
      </c>
      <c r="K70" s="344">
        <f>IFERROR(VLOOKUP(C70,'تقرير المصروفات حسب الشهر'!$C$901:$D$1011,2,FALSE),0)</f>
        <v>0</v>
      </c>
      <c r="L70" s="344">
        <f>IFERROR(VLOOKUP(C70,'تقرير المصروفات حسب الشهر'!$C$1028:$AD$1138,2,FALSE),0)</f>
        <v>0</v>
      </c>
      <c r="M70" s="344">
        <f>IFERROR(VLOOKUP(C70,'تقرير المصروفات حسب الشهر'!$C$1155:$AD$1266,2,FALSE),0)</f>
        <v>0</v>
      </c>
      <c r="N70" s="373">
        <f>IFERROR(VLOOKUP(C70,'تقرير المصروفات حسب الشهر'!$C$1282:$AD$1393,2,FALSE),0)</f>
        <v>0</v>
      </c>
      <c r="O70" s="344">
        <f>IFERROR(VLOOKUP(C70,'تقرير المصروفات حسب الشهر'!$C$1409:$AI$1524,2,FALSE),0)</f>
        <v>0</v>
      </c>
      <c r="P70" s="361">
        <f t="shared" si="6"/>
        <v>10935</v>
      </c>
    </row>
    <row r="71" spans="2:16" ht="18" customHeight="1">
      <c r="B71" s="94"/>
      <c r="C71" s="120" t="s">
        <v>97</v>
      </c>
      <c r="D71" s="343">
        <f>IFERROR(VLOOKUP(C71,'تقرير المصروفات حسب الشهر'!$C$10:$AD$119,2,FALSE),0)</f>
        <v>0</v>
      </c>
      <c r="E71" s="344">
        <f>IFERROR(VLOOKUP(C71,'تقرير المصروفات حسب الشهر'!$C$136:$AD$254,2,FALSE),0)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الشهر'!$C$391:$AD$510,2,FALSE),0)</f>
        <v>0</v>
      </c>
      <c r="H71" s="344">
        <f>IFERROR(VLOOKUP(C71,'تقرير المصروفات حسب الشهر'!$C$519:$AD$634,2,FALSE),0)</f>
        <v>0</v>
      </c>
      <c r="I71" s="447">
        <f>IFERROR(VLOOKUP(C71,'تقرير المصروفات حسب الشهر'!$C$647:$AD$766,2,FALSE),0)</f>
        <v>0</v>
      </c>
      <c r="J71" s="344">
        <f>IFERROR(VLOOKUP(C71,'تقرير المصروفات حسب الشهر'!$C$775:$AD$884,2,FALSE),0)</f>
        <v>0</v>
      </c>
      <c r="K71" s="344">
        <f>IFERROR(VLOOKUP(C71,'تقرير المصروفات حسب الشهر'!$C$901:$D$1011,2,FALSE),0)</f>
        <v>0</v>
      </c>
      <c r="L71" s="344">
        <f>IFERROR(VLOOKUP(C71,'تقرير المصروفات حسب الشهر'!$C$1028:$AD$1138,2,FALSE),0)</f>
        <v>0</v>
      </c>
      <c r="M71" s="344">
        <f>IFERROR(VLOOKUP(C71,'تقرير المصروفات حسب الشهر'!$C$1155:$AD$1266,2,FALSE),0)</f>
        <v>0</v>
      </c>
      <c r="N71" s="373">
        <f>IFERROR(VLOOKUP(C71,'تقرير المصروفات حسب الشهر'!$C$1282:$AD$1393,2,FALSE),0)</f>
        <v>0</v>
      </c>
      <c r="O71" s="344">
        <f>IFERROR(VLOOKUP(C71,'تقرير المصروفات حسب الشهر'!$C$1409:$AI$1524,2,FALSE),0)</f>
        <v>0</v>
      </c>
      <c r="P71" s="361">
        <f t="shared" si="6"/>
        <v>0</v>
      </c>
    </row>
    <row r="72" spans="2:16" ht="18" customHeight="1">
      <c r="B72" s="94"/>
      <c r="C72" s="120" t="s">
        <v>98</v>
      </c>
      <c r="D72" s="343">
        <f>IFERROR(VLOOKUP(C72,'تقرير المصروفات حسب الشهر'!$C$10:$AD$119,2,FALSE),0)</f>
        <v>0</v>
      </c>
      <c r="E72" s="344">
        <f>IFERROR(VLOOKUP(C72,'تقرير المصروفات حسب الشهر'!$C$136:$AD$254,2,FALSE),0)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الشهر'!$C$391:$AD$510,2,FALSE),0)</f>
        <v>0</v>
      </c>
      <c r="H72" s="344">
        <f>IFERROR(VLOOKUP(C72,'تقرير المصروفات حسب الشهر'!$C$519:$AD$634,2,FALSE),0)</f>
        <v>0</v>
      </c>
      <c r="I72" s="447">
        <f>IFERROR(VLOOKUP(C72,'تقرير المصروفات حسب الشهر'!$C$647:$AD$766,2,FALSE),0)</f>
        <v>0</v>
      </c>
      <c r="J72" s="344">
        <f>IFERROR(VLOOKUP(C72,'تقرير المصروفات حسب الشهر'!$C$775:$AD$884,2,FALSE),0)</f>
        <v>0</v>
      </c>
      <c r="K72" s="344">
        <f>IFERROR(VLOOKUP(C72,'تقرير المصروفات حسب الشهر'!$C$901:$D$1011,2,FALSE),0)</f>
        <v>0</v>
      </c>
      <c r="L72" s="344">
        <f>IFERROR(VLOOKUP(C72,'تقرير المصروفات حسب الشهر'!$C$1028:$AD$1138,2,FALSE),0)</f>
        <v>0</v>
      </c>
      <c r="M72" s="344">
        <f>IFERROR(VLOOKUP(C72,'تقرير المصروفات حسب الشهر'!$C$1155:$AD$1266,2,FALSE),0)</f>
        <v>0</v>
      </c>
      <c r="N72" s="373">
        <f>IFERROR(VLOOKUP(C72,'تقرير المصروفات حسب الشهر'!$C$1282:$AD$1393,2,FALSE),0)</f>
        <v>0</v>
      </c>
      <c r="O72" s="344">
        <f>IFERROR(VLOOKUP(C72,'تقرير المصروفات حسب الشهر'!$C$1409:$AI$1524,2,FALSE),0)</f>
        <v>0</v>
      </c>
      <c r="P72" s="361">
        <f t="shared" si="6"/>
        <v>0</v>
      </c>
    </row>
    <row r="73" spans="2:16" ht="18" customHeight="1">
      <c r="B73" s="94"/>
      <c r="C73" s="120" t="s">
        <v>99</v>
      </c>
      <c r="D73" s="343">
        <f>IFERROR(VLOOKUP(C73,'تقرير المصروفات حسب الشهر'!$C$10:$AD$119,2,FALSE),0)</f>
        <v>0</v>
      </c>
      <c r="E73" s="344">
        <f>IFERROR(VLOOKUP(C73,'تقرير المصروفات حسب الشهر'!$C$136:$AD$254,2,FALSE),0)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الشهر'!$C$391:$AD$510,2,FALSE),0)</f>
        <v>0</v>
      </c>
      <c r="H73" s="344">
        <f>IFERROR(VLOOKUP(C73,'تقرير المصروفات حسب الشهر'!$C$519:$AD$634,2,FALSE),0)</f>
        <v>0</v>
      </c>
      <c r="I73" s="447">
        <f>IFERROR(VLOOKUP(C73,'تقرير المصروفات حسب الشهر'!$C$647:$AD$766,2,FALSE),0)</f>
        <v>0</v>
      </c>
      <c r="J73" s="344">
        <f>IFERROR(VLOOKUP(C73,'تقرير المصروفات حسب الشهر'!$C$775:$AD$884,2,FALSE),0)</f>
        <v>0</v>
      </c>
      <c r="K73" s="344">
        <f>IFERROR(VLOOKUP(C73,'تقرير المصروفات حسب الشهر'!$C$901:$D$1011,2,FALSE),0)</f>
        <v>0</v>
      </c>
      <c r="L73" s="344">
        <f>IFERROR(VLOOKUP(C73,'تقرير المصروفات حسب الشهر'!$C$1028:$AD$1138,2,FALSE),0)</f>
        <v>0</v>
      </c>
      <c r="M73" s="344">
        <f>IFERROR(VLOOKUP(C73,'تقرير المصروفات حسب الشهر'!$C$1155:$AD$1266,2,FALSE),0)</f>
        <v>0</v>
      </c>
      <c r="N73" s="373">
        <f>IFERROR(VLOOKUP(C73,'تقرير المصروفات حسب الشهر'!$C$1282:$AD$1393,2,FALSE),0)</f>
        <v>0</v>
      </c>
      <c r="O73" s="344">
        <f>IFERROR(VLOOKUP(C73,'تقرير المصروفات حسب الشهر'!$C$1409:$AI$1524,2,FALSE),0)</f>
        <v>0</v>
      </c>
      <c r="P73" s="361">
        <f t="shared" si="6"/>
        <v>0</v>
      </c>
    </row>
    <row r="74" spans="2:16" ht="18" customHeight="1">
      <c r="B74" s="94"/>
      <c r="C74" s="120" t="s">
        <v>100</v>
      </c>
      <c r="D74" s="343">
        <f>IFERROR(VLOOKUP(C74,'تقرير المصروفات حسب الشهر'!$C$10:$AD$119,2,FALSE),0)</f>
        <v>0</v>
      </c>
      <c r="E74" s="344">
        <f>IFERROR(VLOOKUP(C74,'تقرير المصروفات حسب الشهر'!$C$136:$AD$254,2,FALSE),0)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الشهر'!$C$391:$AD$510,2,FALSE),0)</f>
        <v>0</v>
      </c>
      <c r="H74" s="344">
        <f>IFERROR(VLOOKUP(C74,'تقرير المصروفات حسب الشهر'!$C$519:$AD$634,2,FALSE),0)</f>
        <v>0</v>
      </c>
      <c r="I74" s="447">
        <f>IFERROR(VLOOKUP(C74,'تقرير المصروفات حسب الشهر'!$C$647:$AD$766,2,FALSE),0)</f>
        <v>0</v>
      </c>
      <c r="J74" s="344">
        <f>IFERROR(VLOOKUP(C74,'تقرير المصروفات حسب الشهر'!$C$775:$AD$884,2,FALSE),0)</f>
        <v>0</v>
      </c>
      <c r="K74" s="344">
        <f>IFERROR(VLOOKUP(C74,'تقرير المصروفات حسب الشهر'!$C$901:$D$1011,2,FALSE),0)</f>
        <v>0</v>
      </c>
      <c r="L74" s="344">
        <f>IFERROR(VLOOKUP(C74,'تقرير المصروفات حسب الشهر'!$C$1028:$AD$1138,2,FALSE),0)</f>
        <v>0</v>
      </c>
      <c r="M74" s="344">
        <f>IFERROR(VLOOKUP(C74,'تقرير المصروفات حسب الشهر'!$C$1155:$AD$1266,2,FALSE),0)</f>
        <v>0</v>
      </c>
      <c r="N74" s="373">
        <f>IFERROR(VLOOKUP(C74,'تقرير المصروفات حسب الشهر'!$C$1282:$AD$1393,2,FALSE),0)</f>
        <v>0</v>
      </c>
      <c r="O74" s="344">
        <f>IFERROR(VLOOKUP(C74,'تقرير المصروفات حسب الشهر'!$C$1409:$AI$1524,2,FALSE),0)</f>
        <v>0</v>
      </c>
      <c r="P74" s="361">
        <f t="shared" si="6"/>
        <v>0</v>
      </c>
    </row>
    <row r="75" spans="2:16" ht="18" customHeight="1">
      <c r="B75" s="94"/>
      <c r="C75" s="120" t="s">
        <v>101</v>
      </c>
      <c r="D75" s="343">
        <f>IFERROR(VLOOKUP(C75,'تقرير المصروفات حسب الشهر'!$C$10:$AD$119,2,FALSE),0)</f>
        <v>0</v>
      </c>
      <c r="E75" s="344">
        <f>IFERROR(VLOOKUP(C75,'تقرير المصروفات حسب الشهر'!$C$136:$AD$254,2,FALSE),0)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الشهر'!$C$391:$AD$510,2,FALSE),0)</f>
        <v>0</v>
      </c>
      <c r="H75" s="344">
        <f>IFERROR(VLOOKUP(C75,'تقرير المصروفات حسب الشهر'!$C$519:$AD$634,2,FALSE),0)</f>
        <v>0</v>
      </c>
      <c r="I75" s="447">
        <f>IFERROR(VLOOKUP(C75,'تقرير المصروفات حسب الشهر'!$C$647:$AD$766,2,FALSE),0)</f>
        <v>0</v>
      </c>
      <c r="J75" s="344">
        <f>IFERROR(VLOOKUP(C75,'تقرير المصروفات حسب الشهر'!$C$775:$AD$884,2,FALSE),0)</f>
        <v>0</v>
      </c>
      <c r="K75" s="344">
        <f>IFERROR(VLOOKUP(C75,'تقرير المصروفات حسب الشهر'!$C$901:$D$1011,2,FALSE),0)</f>
        <v>0</v>
      </c>
      <c r="L75" s="344">
        <f>IFERROR(VLOOKUP(C75,'تقرير المصروفات حسب الشهر'!$C$1028:$AD$1138,2,FALSE),0)</f>
        <v>0</v>
      </c>
      <c r="M75" s="344">
        <f>IFERROR(VLOOKUP(C75,'تقرير المصروفات حسب الشهر'!$C$1155:$AD$1266,2,FALSE),0)</f>
        <v>0</v>
      </c>
      <c r="N75" s="373">
        <f>IFERROR(VLOOKUP(C75,'تقرير المصروفات حسب الشهر'!$C$1282:$AD$1393,2,FALSE),0)</f>
        <v>0</v>
      </c>
      <c r="O75" s="344">
        <f>IFERROR(VLOOKUP(C75,'تقرير المصروفات حسب الشهر'!$C$1409:$AI$1524,2,FALSE),0)</f>
        <v>0</v>
      </c>
      <c r="P75" s="361">
        <f t="shared" si="6"/>
        <v>0</v>
      </c>
    </row>
    <row r="76" spans="2:16" ht="18" customHeight="1">
      <c r="B76" s="94"/>
      <c r="C76" s="120" t="s">
        <v>102</v>
      </c>
      <c r="D76" s="343">
        <f>IFERROR(VLOOKUP(C76,'تقرير المصروفات حسب الشهر'!$C$10:$AD$119,2,FALSE),0)</f>
        <v>0</v>
      </c>
      <c r="E76" s="344">
        <f>IFERROR(VLOOKUP(C76,'تقرير المصروفات حسب الشهر'!$C$136:$AD$254,2,FALSE),0)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الشهر'!$C$391:$AD$510,2,FALSE),0)</f>
        <v>0</v>
      </c>
      <c r="H76" s="344">
        <f>IFERROR(VLOOKUP(C76,'تقرير المصروفات حسب الشهر'!$C$519:$AD$634,2,FALSE),0)</f>
        <v>0</v>
      </c>
      <c r="I76" s="447">
        <f>IFERROR(VLOOKUP(C76,'تقرير المصروفات حسب الشهر'!$C$647:$AD$766,2,FALSE),0)</f>
        <v>0</v>
      </c>
      <c r="J76" s="344">
        <f>IFERROR(VLOOKUP(C76,'تقرير المصروفات حسب الشهر'!$C$775:$AD$884,2,FALSE),0)</f>
        <v>0</v>
      </c>
      <c r="K76" s="344">
        <f>IFERROR(VLOOKUP(C76,'تقرير المصروفات حسب الشهر'!$C$901:$D$1011,2,FALSE),0)</f>
        <v>0</v>
      </c>
      <c r="L76" s="344">
        <f>IFERROR(VLOOKUP(C76,'تقرير المصروفات حسب الشهر'!$C$1028:$AD$1138,2,FALSE),0)</f>
        <v>0</v>
      </c>
      <c r="M76" s="344">
        <f>IFERROR(VLOOKUP(C76,'تقرير المصروفات حسب الشهر'!$C$1155:$AD$1266,2,FALSE),0)</f>
        <v>0</v>
      </c>
      <c r="N76" s="373">
        <f>IFERROR(VLOOKUP(C76,'تقرير المصروفات حسب الشهر'!$C$1282:$AD$1393,2,FALSE),0)</f>
        <v>0</v>
      </c>
      <c r="O76" s="344">
        <f>IFERROR(VLOOKUP(C76,'تقرير المصروفات حسب الشهر'!$C$1409:$AI$1524,2,FALSE),0)</f>
        <v>0</v>
      </c>
      <c r="P76" s="361">
        <f t="shared" si="6"/>
        <v>0</v>
      </c>
    </row>
    <row r="77" spans="2:16" ht="18" customHeight="1">
      <c r="B77" s="94"/>
      <c r="C77" s="120" t="s">
        <v>103</v>
      </c>
      <c r="D77" s="343">
        <f>IFERROR(VLOOKUP(C77,'تقرير المصروفات حسب الشهر'!$C$10:$AD$119,2,FALSE),0)</f>
        <v>0</v>
      </c>
      <c r="E77" s="344">
        <f>IFERROR(VLOOKUP(C77,'تقرير المصروفات حسب الشهر'!$C$136:$AD$254,2,FALSE),0)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الشهر'!$C$391:$AD$510,2,FALSE),0)</f>
        <v>0</v>
      </c>
      <c r="H77" s="344">
        <f>IFERROR(VLOOKUP(C77,'تقرير المصروفات حسب الشهر'!$C$519:$AD$634,2,FALSE),0)</f>
        <v>0</v>
      </c>
      <c r="I77" s="447">
        <f>IFERROR(VLOOKUP(C77,'تقرير المصروفات حسب الشهر'!$C$647:$AD$766,2,FALSE),0)</f>
        <v>0</v>
      </c>
      <c r="J77" s="344">
        <f>IFERROR(VLOOKUP(C77,'تقرير المصروفات حسب الشهر'!$C$775:$AD$884,2,FALSE),0)</f>
        <v>0</v>
      </c>
      <c r="K77" s="344">
        <f>IFERROR(VLOOKUP(C77,'تقرير المصروفات حسب الشهر'!$C$901:$D$1011,2,FALSE),0)</f>
        <v>0</v>
      </c>
      <c r="L77" s="344">
        <f>IFERROR(VLOOKUP(C77,'تقرير المصروفات حسب الشهر'!$C$1028:$AD$1138,2,FALSE),0)</f>
        <v>0</v>
      </c>
      <c r="M77" s="344">
        <f>IFERROR(VLOOKUP(C77,'تقرير المصروفات حسب الشهر'!$C$1155:$AD$1266,2,FALSE),0)</f>
        <v>0</v>
      </c>
      <c r="N77" s="373">
        <f>IFERROR(VLOOKUP(C77,'تقرير المصروفات حسب الشهر'!$C$1282:$AD$1393,2,FALSE),0)</f>
        <v>0</v>
      </c>
      <c r="O77" s="344">
        <f>IFERROR(VLOOKUP(C77,'تقرير المصروفات حسب الشهر'!$C$1409:$AI$1524,2,FALSE),0)</f>
        <v>0</v>
      </c>
      <c r="P77" s="361">
        <f t="shared" si="6"/>
        <v>0</v>
      </c>
    </row>
    <row r="78" spans="2:16" ht="18" customHeight="1">
      <c r="B78" s="94"/>
      <c r="C78" s="120" t="s">
        <v>104</v>
      </c>
      <c r="D78" s="343">
        <f>IFERROR(VLOOKUP(C78,'تقرير المصروفات حسب الشهر'!$C$10:$AD$119,2,FALSE),0)</f>
        <v>0</v>
      </c>
      <c r="E78" s="344">
        <f>IFERROR(VLOOKUP(C78,'تقرير المصروفات حسب الشهر'!$C$136:$AD$254,2,FALSE),0)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الشهر'!$C$391:$AD$510,2,FALSE),0)</f>
        <v>0</v>
      </c>
      <c r="H78" s="344">
        <f>IFERROR(VLOOKUP(C78,'تقرير المصروفات حسب الشهر'!$C$519:$AD$634,2,FALSE),0)</f>
        <v>0</v>
      </c>
      <c r="I78" s="447">
        <f>IFERROR(VLOOKUP(C78,'تقرير المصروفات حسب الشهر'!$C$647:$AD$766,2,FALSE),0)</f>
        <v>0</v>
      </c>
      <c r="J78" s="344">
        <f>IFERROR(VLOOKUP(C78,'تقرير المصروفات حسب الشهر'!$C$775:$AD$884,2,FALSE),0)</f>
        <v>0</v>
      </c>
      <c r="K78" s="344">
        <f>IFERROR(VLOOKUP(C78,'تقرير المصروفات حسب الشهر'!$C$901:$D$1011,2,FALSE),0)</f>
        <v>0</v>
      </c>
      <c r="L78" s="344">
        <f>IFERROR(VLOOKUP(C78,'تقرير المصروفات حسب الشهر'!$C$1028:$AD$1138,2,FALSE),0)</f>
        <v>0</v>
      </c>
      <c r="M78" s="344">
        <f>IFERROR(VLOOKUP(C78,'تقرير المصروفات حسب الشهر'!$C$1155:$AD$1266,2,FALSE),0)</f>
        <v>0</v>
      </c>
      <c r="N78" s="373">
        <f>IFERROR(VLOOKUP(C78,'تقرير المصروفات حسب الشهر'!$C$1282:$AD$1393,2,FALSE),0)</f>
        <v>0</v>
      </c>
      <c r="O78" s="344">
        <f>IFERROR(VLOOKUP(C78,'تقرير المصروفات حسب الشهر'!$C$1409:$AI$1524,2,FALSE),0)</f>
        <v>0</v>
      </c>
      <c r="P78" s="361">
        <f t="shared" si="6"/>
        <v>0</v>
      </c>
    </row>
    <row r="79" spans="2:16" ht="18" customHeight="1">
      <c r="B79" s="94"/>
      <c r="C79" s="120" t="s">
        <v>105</v>
      </c>
      <c r="D79" s="343">
        <f>IFERROR(VLOOKUP(C79,'تقرير المصروفات حسب الشهر'!$C$10:$AD$119,2,FALSE),0)</f>
        <v>0</v>
      </c>
      <c r="E79" s="344">
        <f>IFERROR(VLOOKUP(C79,'تقرير المصروفات حسب الشهر'!$C$136:$AD$254,2,FALSE),0)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الشهر'!$C$391:$AD$510,2,FALSE),0)</f>
        <v>0</v>
      </c>
      <c r="H79" s="344">
        <f>IFERROR(VLOOKUP(C79,'تقرير المصروفات حسب الشهر'!$C$519:$AD$634,2,FALSE),0)</f>
        <v>0</v>
      </c>
      <c r="I79" s="447">
        <f>IFERROR(VLOOKUP(C79,'تقرير المصروفات حسب الشهر'!$C$647:$AD$766,2,FALSE),0)</f>
        <v>0</v>
      </c>
      <c r="J79" s="344">
        <f>IFERROR(VLOOKUP(C79,'تقرير المصروفات حسب الشهر'!$C$775:$AD$884,2,FALSE),0)</f>
        <v>0</v>
      </c>
      <c r="K79" s="344">
        <f>IFERROR(VLOOKUP(C79,'تقرير المصروفات حسب الشهر'!$C$901:$D$1011,2,FALSE),0)</f>
        <v>0</v>
      </c>
      <c r="L79" s="344">
        <f>IFERROR(VLOOKUP(C79,'تقرير المصروفات حسب الشهر'!$C$1028:$AD$1138,2,FALSE),0)</f>
        <v>0</v>
      </c>
      <c r="M79" s="344">
        <f>IFERROR(VLOOKUP(C79,'تقرير المصروفات حسب الشهر'!$C$1155:$AD$1266,2,FALSE),0)</f>
        <v>0</v>
      </c>
      <c r="N79" s="373">
        <f>IFERROR(VLOOKUP(C79,'تقرير المصروفات حسب الشهر'!$C$1282:$AD$1393,2,FALSE),0)</f>
        <v>0</v>
      </c>
      <c r="O79" s="344">
        <f>IFERROR(VLOOKUP(C79,'تقرير المصروفات حسب الشهر'!$C$1409:$AI$1524,2,FALSE),0)</f>
        <v>0</v>
      </c>
      <c r="P79" s="361">
        <f t="shared" si="6"/>
        <v>0</v>
      </c>
    </row>
    <row r="80" spans="2:16" ht="18" customHeight="1">
      <c r="B80" s="94"/>
      <c r="C80" s="120" t="s">
        <v>106</v>
      </c>
      <c r="D80" s="343">
        <f>IFERROR(VLOOKUP(C80,'تقرير المصروفات حسب الشهر'!$C$10:$AD$119,2,FALSE),0)</f>
        <v>400</v>
      </c>
      <c r="E80" s="344" t="str">
        <f>IFERROR(VLOOKUP(C80,'تقرير المصروفات حسب الشهر'!$C$136:$AD$254,2,FALSE),0)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الشهر'!$C$391:$AD$510,2,FALSE),0)</f>
        <v>0</v>
      </c>
      <c r="H80" s="344">
        <f>IFERROR(VLOOKUP(C80,'تقرير المصروفات حسب الشهر'!$C$519:$AD$634,2,FALSE),0)</f>
        <v>0</v>
      </c>
      <c r="I80" s="447">
        <f>IFERROR(VLOOKUP(C80,'تقرير المصروفات حسب الشهر'!$C$647:$AD$766,2,FALSE),0)</f>
        <v>0</v>
      </c>
      <c r="J80" s="344">
        <f>IFERROR(VLOOKUP(C80,'تقرير المصروفات حسب الشهر'!$C$775:$AD$884,2,FALSE),0)</f>
        <v>0</v>
      </c>
      <c r="K80" s="344">
        <f>IFERROR(VLOOKUP(C80,'تقرير المصروفات حسب الشهر'!$C$901:$D$1011,2,FALSE),0)</f>
        <v>0</v>
      </c>
      <c r="L80" s="344">
        <f>IFERROR(VLOOKUP(C80,'تقرير المصروفات حسب الشهر'!$C$1028:$AD$1138,2,FALSE),0)</f>
        <v>0</v>
      </c>
      <c r="M80" s="344">
        <f>IFERROR(VLOOKUP(C80,'تقرير المصروفات حسب الشهر'!$C$1155:$AD$1266,2,FALSE),0)</f>
        <v>0</v>
      </c>
      <c r="N80" s="373">
        <f>IFERROR(VLOOKUP(C80,'تقرير المصروفات حسب الشهر'!$C$1282:$AD$1393,2,FALSE),0)</f>
        <v>0</v>
      </c>
      <c r="O80" s="344">
        <f>IFERROR(VLOOKUP(C80,'تقرير المصروفات حسب الشهر'!$C$1409:$AI$1524,2,FALSE),0)</f>
        <v>0</v>
      </c>
      <c r="P80" s="361">
        <f t="shared" si="6"/>
        <v>400</v>
      </c>
    </row>
    <row r="81" spans="2:16" ht="18" customHeight="1">
      <c r="B81" s="94"/>
      <c r="C81" s="120" t="s">
        <v>107</v>
      </c>
      <c r="D81" s="343">
        <f>IFERROR(VLOOKUP(C81,'تقرير المصروفات حسب الشهر'!$C$10:$AD$119,2,FALSE),0)</f>
        <v>0</v>
      </c>
      <c r="E81" s="344">
        <f>IFERROR(VLOOKUP(C81,'تقرير المصروفات حسب الشهر'!$C$136:$AD$254,2,FALSE),0)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الشهر'!$C$391:$AD$510,2,FALSE),0)</f>
        <v>0</v>
      </c>
      <c r="H81" s="344">
        <f>IFERROR(VLOOKUP(C81,'تقرير المصروفات حسب الشهر'!$C$519:$AD$634,2,FALSE),0)</f>
        <v>0</v>
      </c>
      <c r="I81" s="447">
        <f>IFERROR(VLOOKUP(C81,'تقرير المصروفات حسب الشهر'!$C$647:$AD$766,2,FALSE),0)</f>
        <v>0</v>
      </c>
      <c r="J81" s="344">
        <f>IFERROR(VLOOKUP(C81,'تقرير المصروفات حسب الشهر'!$C$775:$AD$884,2,FALSE),0)</f>
        <v>0</v>
      </c>
      <c r="K81" s="344">
        <f>IFERROR(VLOOKUP(C81,'تقرير المصروفات حسب الشهر'!$C$901:$D$1011,2,FALSE),0)</f>
        <v>0</v>
      </c>
      <c r="L81" s="344">
        <f>IFERROR(VLOOKUP(C81,'تقرير المصروفات حسب الشهر'!$C$1028:$AD$1138,2,FALSE),0)</f>
        <v>0</v>
      </c>
      <c r="M81" s="344">
        <f>IFERROR(VLOOKUP(C81,'تقرير المصروفات حسب الشهر'!$C$1155:$AD$1266,2,FALSE),0)</f>
        <v>0</v>
      </c>
      <c r="N81" s="373">
        <f>IFERROR(VLOOKUP(C81,'تقرير المصروفات حسب الشهر'!$C$1282:$AD$1393,2,FALSE),0)</f>
        <v>0</v>
      </c>
      <c r="O81" s="344">
        <f>IFERROR(VLOOKUP(C81,'تقرير المصروفات حسب الشهر'!$C$1409:$AI$1524,2,FALSE),0)</f>
        <v>0</v>
      </c>
      <c r="P81" s="361">
        <f t="shared" si="6"/>
        <v>0</v>
      </c>
    </row>
    <row r="82" spans="2:16" ht="18" customHeight="1">
      <c r="B82" s="94"/>
      <c r="C82" s="120" t="s">
        <v>108</v>
      </c>
      <c r="D82" s="343">
        <f>IFERROR(VLOOKUP(C82,'تقرير المصروفات حسب الشهر'!$C$10:$AD$119,2,FALSE),0)</f>
        <v>0</v>
      </c>
      <c r="E82" s="344">
        <f>IFERROR(VLOOKUP(C82,'تقرير المصروفات حسب الشهر'!$C$136:$AD$254,2,FALSE),0)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الشهر'!$C$391:$AD$510,2,FALSE),0)</f>
        <v>0</v>
      </c>
      <c r="H82" s="344">
        <f>IFERROR(VLOOKUP(C82,'تقرير المصروفات حسب الشهر'!$C$519:$AD$634,2,FALSE),0)</f>
        <v>0</v>
      </c>
      <c r="I82" s="447">
        <f>IFERROR(VLOOKUP(C82,'تقرير المصروفات حسب الشهر'!$C$647:$AD$766,2,FALSE),0)</f>
        <v>0</v>
      </c>
      <c r="J82" s="344">
        <f>IFERROR(VLOOKUP(C82,'تقرير المصروفات حسب الشهر'!$C$775:$AD$884,2,FALSE),0)</f>
        <v>0</v>
      </c>
      <c r="K82" s="344">
        <f>IFERROR(VLOOKUP(C82,'تقرير المصروفات حسب الشهر'!$C$901:$D$1011,2,FALSE),0)</f>
        <v>0</v>
      </c>
      <c r="L82" s="344">
        <f>IFERROR(VLOOKUP(C82,'تقرير المصروفات حسب الشهر'!$C$1028:$AD$1138,2,FALSE),0)</f>
        <v>0</v>
      </c>
      <c r="M82" s="344">
        <f>IFERROR(VLOOKUP(C82,'تقرير المصروفات حسب الشهر'!$C$1155:$AD$1266,2,FALSE),0)</f>
        <v>0</v>
      </c>
      <c r="N82" s="373">
        <f>IFERROR(VLOOKUP(C82,'تقرير المصروفات حسب الشهر'!$C$1282:$AD$1393,2,FALSE),0)</f>
        <v>0</v>
      </c>
      <c r="O82" s="344">
        <f>IFERROR(VLOOKUP(C82,'تقرير المصروفات حسب الشهر'!$C$1409:$AI$1524,2,FALSE),0)</f>
        <v>0</v>
      </c>
      <c r="P82" s="361">
        <f t="shared" si="6"/>
        <v>0</v>
      </c>
    </row>
    <row r="83" spans="2:16" ht="18" customHeight="1">
      <c r="B83" s="94"/>
      <c r="C83" s="120" t="s">
        <v>109</v>
      </c>
      <c r="D83" s="343">
        <f>IFERROR(VLOOKUP(C83,'تقرير المصروفات حسب الشهر'!$C$10:$AD$119,2,FALSE),0)</f>
        <v>0</v>
      </c>
      <c r="E83" s="344">
        <f>IFERROR(VLOOKUP(C83,'تقرير المصروفات حسب الشهر'!$C$136:$AD$254,2,FALSE),0)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الشهر'!$C$391:$AD$510,2,FALSE),0)</f>
        <v>0</v>
      </c>
      <c r="H83" s="344">
        <f>IFERROR(VLOOKUP(C83,'تقرير المصروفات حسب الشهر'!$C$519:$AD$634,2,FALSE),0)</f>
        <v>0</v>
      </c>
      <c r="I83" s="447">
        <f>IFERROR(VLOOKUP(C83,'تقرير المصروفات حسب الشهر'!$C$647:$AD$766,2,FALSE),0)</f>
        <v>0</v>
      </c>
      <c r="J83" s="344">
        <f>IFERROR(VLOOKUP(C83,'تقرير المصروفات حسب الشهر'!$C$775:$AD$884,2,FALSE),0)</f>
        <v>0</v>
      </c>
      <c r="K83" s="344">
        <f>IFERROR(VLOOKUP(C83,'تقرير المصروفات حسب الشهر'!$C$901:$D$1011,2,FALSE),0)</f>
        <v>0</v>
      </c>
      <c r="L83" s="344">
        <f>IFERROR(VLOOKUP(C83,'تقرير المصروفات حسب الشهر'!$C$1028:$AD$1138,2,FALSE),0)</f>
        <v>0</v>
      </c>
      <c r="M83" s="344">
        <f>IFERROR(VLOOKUP(C83,'تقرير المصروفات حسب الشهر'!$C$1155:$AD$1266,2,FALSE),0)</f>
        <v>0</v>
      </c>
      <c r="N83" s="373">
        <f>IFERROR(VLOOKUP(C83,'تقرير المصروفات حسب الشهر'!$C$1282:$AD$1393,2,FALSE),0)</f>
        <v>0</v>
      </c>
      <c r="O83" s="344">
        <f>IFERROR(VLOOKUP(C83,'تقرير المصروفات حسب الشهر'!$C$1409:$AI$1524,2,FALSE),0)</f>
        <v>0</v>
      </c>
      <c r="P83" s="361">
        <f t="shared" si="6"/>
        <v>0</v>
      </c>
    </row>
    <row r="84" spans="2:16" ht="18" customHeight="1">
      <c r="B84" s="94"/>
      <c r="C84" s="120" t="s">
        <v>110</v>
      </c>
      <c r="D84" s="343">
        <f>IFERROR(VLOOKUP(C84,'تقرير المصروفات حسب الشهر'!$C$10:$AD$119,2,FALSE),0)</f>
        <v>2000</v>
      </c>
      <c r="E84" s="344">
        <f>IFERROR(VLOOKUP(C84,'تقرير المصروفات حسب الشهر'!$C$136:$AD$254,2,FALSE),0)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الشهر'!$C$391:$AD$510,2,FALSE),0)</f>
        <v>0</v>
      </c>
      <c r="H84" s="344">
        <f>IFERROR(VLOOKUP(C84,'تقرير المصروفات حسب الشهر'!$C$519:$AD$634,2,FALSE),0)</f>
        <v>100</v>
      </c>
      <c r="I84" s="447">
        <f>IFERROR(VLOOKUP(C84,'تقرير المصروفات حسب الشهر'!$C$647:$AD$766,2,FALSE),0)</f>
        <v>3415</v>
      </c>
      <c r="J84" s="344">
        <f>IFERROR(VLOOKUP(C84,'تقرير المصروفات حسب الشهر'!$C$775:$AD$884,2,FALSE),0)</f>
        <v>0</v>
      </c>
      <c r="K84" s="344">
        <f>IFERROR(VLOOKUP(C84,'تقرير المصروفات حسب الشهر'!$C$901:$D$1011,2,FALSE),0)</f>
        <v>0</v>
      </c>
      <c r="L84" s="344">
        <f>IFERROR(VLOOKUP(C84,'تقرير المصروفات حسب الشهر'!$C$1028:$AD$1138,2,FALSE),0)</f>
        <v>0</v>
      </c>
      <c r="M84" s="344">
        <f>IFERROR(VLOOKUP(C84,'تقرير المصروفات حسب الشهر'!$C$1155:$AD$1266,2,FALSE),0)</f>
        <v>0</v>
      </c>
      <c r="N84" s="373">
        <f>IFERROR(VLOOKUP(C84,'تقرير المصروفات حسب الشهر'!$C$1282:$AD$1393,2,FALSE),0)</f>
        <v>0</v>
      </c>
      <c r="O84" s="344">
        <f>IFERROR(VLOOKUP(C84,'تقرير المصروفات حسب الشهر'!$C$1409:$AI$1524,2,FALSE),0)</f>
        <v>0</v>
      </c>
      <c r="P84" s="361">
        <f t="shared" si="6"/>
        <v>5515</v>
      </c>
    </row>
    <row r="85" spans="2:16" ht="18" customHeight="1">
      <c r="B85" s="94"/>
      <c r="C85" s="120" t="s">
        <v>111</v>
      </c>
      <c r="D85" s="343">
        <f>IFERROR(VLOOKUP(C85,'تقرير المصروفات حسب الشهر'!$C$10:$AD$119,2,FALSE),0)</f>
        <v>3429.5</v>
      </c>
      <c r="E85" s="344">
        <f>IFERROR(VLOOKUP(C85,'تقرير المصروفات حسب الشهر'!$C$136:$AD$254,2,FALSE),0)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الشهر'!$C$391:$AD$510,2,FALSE),0)</f>
        <v>11047.5</v>
      </c>
      <c r="H85" s="344">
        <f>IFERROR(VLOOKUP(C85,'تقرير المصروفات حسب الشهر'!$C$519:$AD$634,2,FALSE),0)</f>
        <v>7900</v>
      </c>
      <c r="I85" s="447">
        <f>IFERROR(VLOOKUP(C85,'تقرير المصروفات حسب الشهر'!$C$647:$AD$766,2,FALSE),0)</f>
        <v>2113</v>
      </c>
      <c r="J85" s="344">
        <f>IFERROR(VLOOKUP(C85,'تقرير المصروفات حسب الشهر'!$C$775:$AD$884,2,FALSE),0)</f>
        <v>0</v>
      </c>
      <c r="K85" s="344">
        <f>IFERROR(VLOOKUP(C85,'تقرير المصروفات حسب الشهر'!$C$901:$D$1011,2,FALSE),0)</f>
        <v>0</v>
      </c>
      <c r="L85" s="344">
        <f>IFERROR(VLOOKUP(C85,'تقرير المصروفات حسب الشهر'!$C$1028:$AD$1138,2,FALSE),0)</f>
        <v>0</v>
      </c>
      <c r="M85" s="344">
        <f>IFERROR(VLOOKUP(C85,'تقرير المصروفات حسب الشهر'!$C$1155:$AD$1266,2,FALSE),0)</f>
        <v>0</v>
      </c>
      <c r="N85" s="373">
        <f>IFERROR(VLOOKUP(C85,'تقرير المصروفات حسب الشهر'!$C$1282:$AD$1393,2,FALSE),0)</f>
        <v>0</v>
      </c>
      <c r="O85" s="344">
        <f>IFERROR(VLOOKUP(C85,'تقرير المصروفات حسب الشهر'!$C$1409:$AI$1524,2,FALSE),0)</f>
        <v>0</v>
      </c>
      <c r="P85" s="361">
        <f t="shared" si="6"/>
        <v>33642.5</v>
      </c>
    </row>
    <row r="86" spans="2:16" ht="18" customHeight="1">
      <c r="B86" s="94"/>
      <c r="C86" s="120" t="s">
        <v>112</v>
      </c>
      <c r="D86" s="343">
        <f>IFERROR(VLOOKUP(C86,'تقرير المصروفات حسب الشهر'!$C$10:$AD$119,2,FALSE),0)</f>
        <v>0</v>
      </c>
      <c r="E86" s="344">
        <f>IFERROR(VLOOKUP(C86,'تقرير المصروفات حسب الشهر'!$C$136:$AD$254,2,FALSE),0)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الشهر'!$C$391:$AD$510,2,FALSE),0)</f>
        <v>0</v>
      </c>
      <c r="H86" s="344">
        <f>IFERROR(VLOOKUP(C86,'تقرير المصروفات حسب الشهر'!$C$519:$AD$634,2,FALSE),0)</f>
        <v>0</v>
      </c>
      <c r="I86" s="447">
        <f>IFERROR(VLOOKUP(C86,'تقرير المصروفات حسب الشهر'!$C$647:$AD$766,2,FALSE),0)</f>
        <v>0</v>
      </c>
      <c r="J86" s="344">
        <f>IFERROR(VLOOKUP(C86,'تقرير المصروفات حسب الشهر'!$C$775:$AD$884,2,FALSE),0)</f>
        <v>0</v>
      </c>
      <c r="K86" s="344">
        <f>IFERROR(VLOOKUP(C86,'تقرير المصروفات حسب الشهر'!$C$901:$D$1011,2,FALSE),0)</f>
        <v>0</v>
      </c>
      <c r="L86" s="344">
        <f>IFERROR(VLOOKUP(C86,'تقرير المصروفات حسب الشهر'!$C$1028:$AD$1138,2,FALSE),0)</f>
        <v>0</v>
      </c>
      <c r="M86" s="344">
        <f>IFERROR(VLOOKUP(C86,'تقرير المصروفات حسب الشهر'!$C$1155:$AD$1266,2,FALSE),0)</f>
        <v>0</v>
      </c>
      <c r="N86" s="373">
        <f>IFERROR(VLOOKUP(C86,'تقرير المصروفات حسب الشهر'!$C$1282:$AD$1393,2,FALSE),0)</f>
        <v>0</v>
      </c>
      <c r="O86" s="344">
        <f>IFERROR(VLOOKUP(C86,'تقرير المصروفات حسب الشهر'!$C$1409:$AI$1524,2,FALSE),0)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113</v>
      </c>
      <c r="D87" s="343">
        <f>IFERROR(VLOOKUP(C87,'تقرير المصروفات حسب الشهر'!$C$10:$AD$119,2,FALSE),0)</f>
        <v>1450</v>
      </c>
      <c r="E87" s="344">
        <f>IFERROR(VLOOKUP(C87,'تقرير المصروفات حسب الشهر'!$C$136:$AD$254,2,FALSE),0)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الشهر'!$C$391:$AD$510,2,FALSE),0)</f>
        <v>3500</v>
      </c>
      <c r="H87" s="344">
        <f>IFERROR(VLOOKUP(C87,'تقرير المصروفات حسب الشهر'!$C$519:$AD$634,2,FALSE),0)</f>
        <v>0</v>
      </c>
      <c r="I87" s="447">
        <f>IFERROR(VLOOKUP(C87,'تقرير المصروفات حسب الشهر'!$C$647:$AD$766,2,FALSE),0)</f>
        <v>7950</v>
      </c>
      <c r="J87" s="344">
        <f>IFERROR(VLOOKUP(C87,'تقرير المصروفات حسب الشهر'!$C$775:$AD$884,2,FALSE),0)</f>
        <v>0</v>
      </c>
      <c r="K87" s="344">
        <f>IFERROR(VLOOKUP(C87,'تقرير المصروفات حسب الشهر'!$C$901:$D$1011,2,FALSE),0)</f>
        <v>0</v>
      </c>
      <c r="L87" s="344">
        <f>IFERROR(VLOOKUP(C87,'تقرير المصروفات حسب الشهر'!$C$1028:$AD$1138,2,FALSE),0)</f>
        <v>0</v>
      </c>
      <c r="M87" s="344">
        <f>IFERROR(VLOOKUP(C87,'تقرير المصروفات حسب الشهر'!$C$1155:$AD$1266,2,FALSE),0)</f>
        <v>0</v>
      </c>
      <c r="N87" s="373">
        <f>IFERROR(VLOOKUP(C87,'تقرير المصروفات حسب الشهر'!$C$1282:$AD$1393,2,FALSE),0)</f>
        <v>0</v>
      </c>
      <c r="O87" s="344">
        <f>IFERROR(VLOOKUP(C87,'تقرير المصروفات حسب الشهر'!$C$1409:$AI$1524,2,FALSE),0)</f>
        <v>0</v>
      </c>
      <c r="P87" s="361">
        <f t="shared" si="7"/>
        <v>18650</v>
      </c>
    </row>
    <row r="88" spans="2:16" ht="18" customHeight="1">
      <c r="B88" s="94"/>
      <c r="C88" s="120" t="s">
        <v>114</v>
      </c>
      <c r="D88" s="343">
        <f>IFERROR(VLOOKUP(C88,'تقرير المصروفات حسب الشهر'!$C$10:$AD$119,2,FALSE),0)</f>
        <v>0</v>
      </c>
      <c r="E88" s="344">
        <f>IFERROR(VLOOKUP(C88,'تقرير المصروفات حسب الشهر'!$C$136:$AD$254,2,FALSE),0)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الشهر'!$C$391:$AD$510,2,FALSE),0)</f>
        <v>0</v>
      </c>
      <c r="H88" s="344">
        <f>IFERROR(VLOOKUP(C88,'تقرير المصروفات حسب الشهر'!$C$519:$AD$634,2,FALSE),0)</f>
        <v>0</v>
      </c>
      <c r="I88" s="447">
        <f>IFERROR(VLOOKUP(C88,'تقرير المصروفات حسب الشهر'!$C$647:$AD$766,2,FALSE),0)</f>
        <v>0</v>
      </c>
      <c r="J88" s="344">
        <f>IFERROR(VLOOKUP(C88,'تقرير المصروفات حسب الشهر'!$C$775:$AD$884,2,FALSE),0)</f>
        <v>0</v>
      </c>
      <c r="K88" s="344">
        <f>IFERROR(VLOOKUP(C88,'تقرير المصروفات حسب الشهر'!$C$901:$D$1011,2,FALSE),0)</f>
        <v>0</v>
      </c>
      <c r="L88" s="344">
        <f>IFERROR(VLOOKUP(C88,'تقرير المصروفات حسب الشهر'!$C$1028:$AD$1138,2,FALSE),0)</f>
        <v>0</v>
      </c>
      <c r="M88" s="344">
        <f>IFERROR(VLOOKUP(C88,'تقرير المصروفات حسب الشهر'!$C$1155:$AD$1266,2,FALSE),0)</f>
        <v>0</v>
      </c>
      <c r="N88" s="373">
        <f>IFERROR(VLOOKUP(C88,'تقرير المصروفات حسب الشهر'!$C$1282:$AD$1393,2,FALSE),0)</f>
        <v>0</v>
      </c>
      <c r="O88" s="344">
        <f>IFERROR(VLOOKUP(C88,'تقرير المصروفات حسب الشهر'!$C$1409:$AI$1524,2,FALSE),0)</f>
        <v>0</v>
      </c>
      <c r="P88" s="361">
        <f t="shared" si="7"/>
        <v>0</v>
      </c>
    </row>
    <row r="89" spans="2:16" ht="18" customHeight="1">
      <c r="B89" s="94"/>
      <c r="C89" s="120" t="s">
        <v>115</v>
      </c>
      <c r="D89" s="343">
        <f>IFERROR(VLOOKUP(C89,'تقرير المصروفات حسب الشهر'!$C$10:$AD$119,2,FALSE),0)</f>
        <v>0</v>
      </c>
      <c r="E89" s="344">
        <f>IFERROR(VLOOKUP(C89,'تقرير المصروفات حسب الشهر'!$C$136:$AD$254,2,FALSE),0)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الشهر'!$C$391:$AD$510,2,FALSE),0)</f>
        <v>0</v>
      </c>
      <c r="H89" s="344">
        <f>IFERROR(VLOOKUP(C89,'تقرير المصروفات حسب الشهر'!$C$519:$AD$634,2,FALSE),0)</f>
        <v>8200</v>
      </c>
      <c r="I89" s="447">
        <f>IFERROR(VLOOKUP(C89,'تقرير المصروفات حسب الشهر'!$C$647:$AD$766,2,FALSE),0)</f>
        <v>0</v>
      </c>
      <c r="J89" s="344">
        <f>IFERROR(VLOOKUP(C89,'تقرير المصروفات حسب الشهر'!$C$775:$AD$884,2,FALSE),0)</f>
        <v>0</v>
      </c>
      <c r="K89" s="344">
        <f>IFERROR(VLOOKUP(C89,'تقرير المصروفات حسب الشهر'!$C$901:$D$1011,2,FALSE),0)</f>
        <v>0</v>
      </c>
      <c r="L89" s="344">
        <f>IFERROR(VLOOKUP(C89,'تقرير المصروفات حسب الشهر'!$C$1028:$AD$1138,2,FALSE),0)</f>
        <v>0</v>
      </c>
      <c r="M89" s="344">
        <f>IFERROR(VLOOKUP(C89,'تقرير المصروفات حسب الشهر'!$C$1155:$AD$1266,2,FALSE),0)</f>
        <v>0</v>
      </c>
      <c r="N89" s="373">
        <f>IFERROR(VLOOKUP(C89,'تقرير المصروفات حسب الشهر'!$C$1282:$AD$1393,2,FALSE),0)</f>
        <v>0</v>
      </c>
      <c r="O89" s="344">
        <f>IFERROR(VLOOKUP(C89,'تقرير المصروفات حسب الشهر'!$C$1409:$AI$1524,2,FALSE),0)</f>
        <v>0</v>
      </c>
      <c r="P89" s="361">
        <f t="shared" si="7"/>
        <v>15800</v>
      </c>
    </row>
    <row r="90" spans="2:16" ht="18" customHeight="1">
      <c r="B90" s="94"/>
      <c r="C90" s="120" t="s">
        <v>116</v>
      </c>
      <c r="D90" s="343">
        <f>IFERROR(VLOOKUP(C90,'تقرير المصروفات حسب الشهر'!$C$10:$AD$119,2,FALSE),0)</f>
        <v>223945</v>
      </c>
      <c r="E90" s="344">
        <f>IFERROR(VLOOKUP(C90,'تقرير المصروفات حسب الشهر'!$C$136:$AD$254,2,FALSE),0)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الشهر'!$C$391:$AD$510,2,FALSE),0)</f>
        <v>225875</v>
      </c>
      <c r="H90" s="344">
        <f>IFERROR(VLOOKUP(C90,'تقرير المصروفات حسب الشهر'!$C$519:$AD$634,2,FALSE),0)</f>
        <v>223670</v>
      </c>
      <c r="I90" s="447">
        <f>IFERROR(VLOOKUP(C90,'تقرير المصروفات حسب الشهر'!$C$647:$AD$766,2,FALSE),0)</f>
        <v>223650</v>
      </c>
      <c r="J90" s="344">
        <f>IFERROR(VLOOKUP(C90,'تقرير المصروفات حسب الشهر'!$C$775:$AD$884,2,FALSE),0)</f>
        <v>0</v>
      </c>
      <c r="K90" s="344">
        <f>IFERROR(VLOOKUP(C90,'تقرير المصروفات حسب الشهر'!$C$901:$D$1011,2,FALSE),0)</f>
        <v>0</v>
      </c>
      <c r="L90" s="344">
        <f>IFERROR(VLOOKUP(C90,'تقرير المصروفات حسب الشهر'!$C$1028:$AD$1138,2,FALSE),0)</f>
        <v>0</v>
      </c>
      <c r="M90" s="344">
        <f>IFERROR(VLOOKUP(C90,'تقرير المصروفات حسب الشهر'!$C$1155:$AD$1266,2,FALSE),0)</f>
        <v>0</v>
      </c>
      <c r="N90" s="373">
        <f>IFERROR(VLOOKUP(C90,'تقرير المصروفات حسب الشهر'!$C$1282:$AD$1393,2,FALSE),0)</f>
        <v>0</v>
      </c>
      <c r="O90" s="344">
        <f>IFERROR(VLOOKUP(C90,'تقرير المصروفات حسب الشهر'!$C$1409:$AI$1524,2,FALSE),0)</f>
        <v>0</v>
      </c>
      <c r="P90" s="361">
        <f t="shared" si="7"/>
        <v>1344740</v>
      </c>
    </row>
    <row r="91" spans="2:16" ht="18" customHeight="1">
      <c r="B91" s="94"/>
      <c r="C91" s="120" t="s">
        <v>117</v>
      </c>
      <c r="D91" s="343">
        <f>IFERROR(VLOOKUP(C91,'تقرير المصروفات حسب الشهر'!$C$10:$AD$119,2,FALSE),0)</f>
        <v>0</v>
      </c>
      <c r="E91" s="344">
        <f>IFERROR(VLOOKUP(C91,'تقرير المصروفات حسب الشهر'!$C$136:$AD$254,2,FALSE),0)</f>
        <v>0</v>
      </c>
      <c r="F91" s="344">
        <f>_xlfn.XLOOKUP(C91,'تقرير المصروفات حسب الشهر'!C331:C447,'تقرير المصروفات حسب الشهر'!D331:D447,0,0)</f>
        <v>0</v>
      </c>
      <c r="G91" s="344">
        <f>IFERROR(VLOOKUP(C91,'تقرير المصروفات حسب الشهر'!$C$391:$AD$510,2,FALSE),0)</f>
        <v>929</v>
      </c>
      <c r="H91" s="344">
        <f>IFERROR(VLOOKUP(C91,'تقرير المصروفات حسب الشهر'!$C$519:$AD$634,2,FALSE),0)</f>
        <v>1270</v>
      </c>
      <c r="I91" s="447">
        <f>IFERROR(VLOOKUP(C91,'تقرير المصروفات حسب الشهر'!$C$647:$AD$766,2,FALSE),0)</f>
        <v>0</v>
      </c>
      <c r="J91" s="344">
        <f>IFERROR(VLOOKUP(C91,'تقرير المصروفات حسب الشهر'!$C$775:$AD$884,2,FALSE),0)</f>
        <v>0</v>
      </c>
      <c r="K91" s="344">
        <f>IFERROR(VLOOKUP(C91,'تقرير المصروفات حسب الشهر'!$C$901:$D$1011,2,FALSE),0)</f>
        <v>0</v>
      </c>
      <c r="L91" s="344">
        <f>IFERROR(VLOOKUP(C91,'تقرير المصروفات حسب الشهر'!$C$1028:$AD$1138,2,FALSE),0)</f>
        <v>0</v>
      </c>
      <c r="M91" s="344">
        <f>IFERROR(VLOOKUP(C91,'تقرير المصروفات حسب الشهر'!$C$1155:$AD$1266,2,FALSE),0)</f>
        <v>0</v>
      </c>
      <c r="N91" s="373">
        <f>IFERROR(VLOOKUP(C91,'تقرير المصروفات حسب الشهر'!$C$1282:$AD$1393,2,FALSE),0)</f>
        <v>0</v>
      </c>
      <c r="O91" s="344">
        <f>IFERROR(VLOOKUP(C91,'تقرير المصروفات حسب الشهر'!$C$1409:$AI$1524,2,FALSE),0)</f>
        <v>0</v>
      </c>
      <c r="P91" s="361">
        <f t="shared" si="7"/>
        <v>2199</v>
      </c>
    </row>
    <row r="92" spans="2:16" ht="18" customHeight="1">
      <c r="B92" s="94"/>
      <c r="C92" s="120" t="s">
        <v>118</v>
      </c>
      <c r="D92" s="343">
        <f>IFERROR(VLOOKUP(C92,'تقرير المصروفات حسب الشهر'!$C$10:$AD$119,2,FALSE),0)</f>
        <v>4876</v>
      </c>
      <c r="E92" s="344">
        <f>IFERROR(VLOOKUP(C92,'تقرير المصروفات حسب الشهر'!$C$136:$AD$254,2,FALSE),0)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الشهر'!$C$391:$AD$510,2,FALSE),0)</f>
        <v>10735</v>
      </c>
      <c r="H92" s="344">
        <f>IFERROR(VLOOKUP(C92,'تقرير المصروفات حسب الشهر'!$C$519:$AD$634,2,FALSE),0)</f>
        <v>11921.5</v>
      </c>
      <c r="I92" s="447">
        <f>IFERROR(VLOOKUP(C92,'تقرير المصروفات حسب الشهر'!$C$647:$AD$766,2,FALSE),0)</f>
        <v>0</v>
      </c>
      <c r="J92" s="344">
        <f>IFERROR(VLOOKUP(C92,'تقرير المصروفات حسب الشهر'!$C$775:$AD$884,2,FALSE),0)</f>
        <v>0</v>
      </c>
      <c r="K92" s="344">
        <f>IFERROR(VLOOKUP(C92,'تقرير المصروفات حسب الشهر'!$C$901:$D$1011,2,FALSE),0)</f>
        <v>0</v>
      </c>
      <c r="L92" s="344">
        <f>IFERROR(VLOOKUP(C92,'تقرير المصروفات حسب الشهر'!$C$1028:$AD$1138,2,FALSE),0)</f>
        <v>0</v>
      </c>
      <c r="M92" s="344">
        <f>IFERROR(VLOOKUP(C92,'تقرير المصروفات حسب الشهر'!$C$1155:$AD$1266,2,FALSE),0)</f>
        <v>0</v>
      </c>
      <c r="N92" s="373">
        <f>IFERROR(VLOOKUP(C92,'تقرير المصروفات حسب الشهر'!$C$1282:$AD$1393,2,FALSE),0)</f>
        <v>0</v>
      </c>
      <c r="O92" s="344">
        <f>IFERROR(VLOOKUP(C92,'تقرير المصروفات حسب الشهر'!$C$1409:$AI$1524,2,FALSE),0)</f>
        <v>0</v>
      </c>
      <c r="P92" s="361">
        <f t="shared" si="7"/>
        <v>27532.5</v>
      </c>
    </row>
    <row r="93" spans="2:16" ht="18" customHeight="1">
      <c r="B93" s="94"/>
      <c r="C93" s="120" t="s">
        <v>119</v>
      </c>
      <c r="D93" s="343">
        <f>IFERROR(VLOOKUP(C93,'تقرير المصروفات حسب الشهر'!$C$10:$AD$119,2,FALSE),0)</f>
        <v>4142.82</v>
      </c>
      <c r="E93" s="344">
        <f>IFERROR(VLOOKUP(C93,'تقرير المصروفات حسب الشهر'!$C$136:$AD$254,2,FALSE),0)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الشهر'!$C$391:$AD$510,2,FALSE),0)</f>
        <v>14367.96</v>
      </c>
      <c r="H93" s="344">
        <f>IFERROR(VLOOKUP(C93,'تقرير المصروفات حسب الشهر'!$C$519:$AD$634,2,FALSE),0)</f>
        <v>4399.82</v>
      </c>
      <c r="I93" s="447">
        <f>IFERROR(VLOOKUP(C93,'تقرير المصروفات حسب الشهر'!$C$647:$AD$766,2,FALSE),0)</f>
        <v>1667</v>
      </c>
      <c r="J93" s="344">
        <f>IFERROR(VLOOKUP(C93,'تقرير المصروفات حسب الشهر'!$C$775:$AD$884,2,FALSE),0)</f>
        <v>0</v>
      </c>
      <c r="K93" s="344">
        <f>IFERROR(VLOOKUP(C93,'تقرير المصروفات حسب الشهر'!$C$901:$D$1011,2,FALSE),0)</f>
        <v>0</v>
      </c>
      <c r="L93" s="344">
        <f>IFERROR(VLOOKUP(C93,'تقرير المصروفات حسب الشهر'!$C$1028:$AD$1138,2,FALSE),0)</f>
        <v>0</v>
      </c>
      <c r="M93" s="344">
        <f>IFERROR(VLOOKUP(C93,'تقرير المصروفات حسب الشهر'!$C$1155:$AD$1266,2,FALSE),0)</f>
        <v>0</v>
      </c>
      <c r="N93" s="373">
        <f>IFERROR(VLOOKUP(C93,'تقرير المصروفات حسب الشهر'!$C$1282:$AD$1393,2,FALSE),0)</f>
        <v>0</v>
      </c>
      <c r="O93" s="344">
        <f>IFERROR(VLOOKUP(C93,'تقرير المصروفات حسب الشهر'!$C$1409:$AI$1524,2,FALSE),0)</f>
        <v>0</v>
      </c>
      <c r="P93" s="361">
        <f t="shared" si="7"/>
        <v>27874.239999999998</v>
      </c>
    </row>
    <row r="94" spans="2:16" ht="18" customHeight="1">
      <c r="B94" s="94"/>
      <c r="C94" s="120" t="s">
        <v>120</v>
      </c>
      <c r="D94" s="343">
        <f>IFERROR(VLOOKUP(C94,'تقرير المصروفات حسب الشهر'!$C$10:$AD$119,2,FALSE),0)</f>
        <v>7248</v>
      </c>
      <c r="E94" s="344">
        <f>IFERROR(VLOOKUP(C94,'تقرير المصروفات حسب الشهر'!$C$136:$AD$254,2,FALSE),0)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الشهر'!$C$391:$AD$510,2,FALSE),0)</f>
        <v>4380</v>
      </c>
      <c r="H94" s="344">
        <f>IFERROR(VLOOKUP(C94,'تقرير المصروفات حسب الشهر'!$C$519:$AD$634,2,FALSE),0)</f>
        <v>45000</v>
      </c>
      <c r="I94" s="447">
        <f>IFERROR(VLOOKUP(C94,'تقرير المصروفات حسب الشهر'!$C$647:$AD$766,2,FALSE),0)</f>
        <v>14175</v>
      </c>
      <c r="J94" s="344">
        <f>IFERROR(VLOOKUP(C94,'تقرير المصروفات حسب الشهر'!$C$775:$AD$884,2,FALSE),0)</f>
        <v>0</v>
      </c>
      <c r="K94" s="344">
        <f>IFERROR(VLOOKUP(C94,'تقرير المصروفات حسب الشهر'!$C$901:$D$1011,2,FALSE),0)</f>
        <v>0</v>
      </c>
      <c r="L94" s="344">
        <f>IFERROR(VLOOKUP(C94,'تقرير المصروفات حسب الشهر'!$C$1028:$AD$1138,2,FALSE),0)</f>
        <v>0</v>
      </c>
      <c r="M94" s="344">
        <f>IFERROR(VLOOKUP(C94,'تقرير المصروفات حسب الشهر'!$C$1155:$AD$1266,2,FALSE),0)</f>
        <v>0</v>
      </c>
      <c r="N94" s="373">
        <f>IFERROR(VLOOKUP(C94,'تقرير المصروفات حسب الشهر'!$C$1282:$AD$1393,2,FALSE),0)</f>
        <v>0</v>
      </c>
      <c r="O94" s="344">
        <f>IFERROR(VLOOKUP(C94,'تقرير المصروفات حسب الشهر'!$C$1409:$AI$1524,2,FALSE),0)</f>
        <v>0</v>
      </c>
      <c r="P94" s="361">
        <f t="shared" si="7"/>
        <v>94020</v>
      </c>
    </row>
    <row r="95" spans="2:16" ht="18" customHeight="1">
      <c r="B95" s="94"/>
      <c r="C95" s="120" t="s">
        <v>121</v>
      </c>
      <c r="D95" s="343">
        <f>IFERROR(VLOOKUP(C95,'تقرير المصروفات حسب الشهر'!$C$10:$AD$119,2,FALSE),0)</f>
        <v>0</v>
      </c>
      <c r="E95" s="344">
        <f>IFERROR(VLOOKUP(C95,'تقرير المصروفات حسب الشهر'!$C$136:$AD$254,2,FALSE),0)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الشهر'!$C$391:$AD$510,2,FALSE),0)</f>
        <v>0</v>
      </c>
      <c r="H95" s="344">
        <f>IFERROR(VLOOKUP(C95,'تقرير المصروفات حسب الشهر'!$C$519:$AD$634,2,FALSE),0)</f>
        <v>0</v>
      </c>
      <c r="I95" s="447">
        <f>IFERROR(VLOOKUP(C95,'تقرير المصروفات حسب الشهر'!$C$647:$AD$766,2,FALSE),0)</f>
        <v>0</v>
      </c>
      <c r="J95" s="344">
        <f>IFERROR(VLOOKUP(C95,'تقرير المصروفات حسب الشهر'!$C$775:$AD$884,2,FALSE),0)</f>
        <v>0</v>
      </c>
      <c r="K95" s="344">
        <f>IFERROR(VLOOKUP(C95,'تقرير المصروفات حسب الشهر'!$C$901:$D$1011,2,FALSE),0)</f>
        <v>0</v>
      </c>
      <c r="L95" s="344">
        <f>IFERROR(VLOOKUP(C95,'تقرير المصروفات حسب الشهر'!$C$1028:$AD$1138,2,FALSE),0)</f>
        <v>0</v>
      </c>
      <c r="M95" s="344">
        <f>IFERROR(VLOOKUP(C95,'تقرير المصروفات حسب الشهر'!$C$1155:$AD$1266,2,FALSE),0)</f>
        <v>0</v>
      </c>
      <c r="N95" s="373">
        <f>IFERROR(VLOOKUP(C95,'تقرير المصروفات حسب الشهر'!$C$1282:$AD$1393,2,FALSE),0)</f>
        <v>0</v>
      </c>
      <c r="O95" s="344">
        <f>IFERROR(VLOOKUP(C95,'تقرير المصروفات حسب الشهر'!$C$1409:$AI$1524,2,FALSE),0)</f>
        <v>0</v>
      </c>
      <c r="P95" s="361">
        <f t="shared" si="7"/>
        <v>0</v>
      </c>
    </row>
    <row r="96" spans="2:16" ht="18" customHeight="1">
      <c r="B96" s="94"/>
      <c r="C96" s="120" t="s">
        <v>122</v>
      </c>
      <c r="D96" s="343">
        <f>IFERROR(VLOOKUP(C96,'تقرير المصروفات حسب الشهر'!$C$10:$AD$119,2,FALSE),0)</f>
        <v>6433.05</v>
      </c>
      <c r="E96" s="344">
        <f>IFERROR(VLOOKUP(C96,'تقرير المصروفات حسب الشهر'!$C$136:$AD$254,2,FALSE),0)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الشهر'!$C$391:$AD$510,2,FALSE),0)</f>
        <v>6433.05</v>
      </c>
      <c r="H96" s="344">
        <f>IFERROR(VLOOKUP(C96,'تقرير المصروفات حسب الشهر'!$C$519:$AD$634,2,FALSE),0)</f>
        <v>6433.05</v>
      </c>
      <c r="I96" s="447">
        <f>IFERROR(VLOOKUP(C96,'تقرير المصروفات حسب الشهر'!$C$647:$AD$766,2,FALSE),0)</f>
        <v>6433.05</v>
      </c>
      <c r="J96" s="344">
        <f>IFERROR(VLOOKUP(C96,'تقرير المصروفات حسب الشهر'!$C$775:$AD$884,2,FALSE),0)</f>
        <v>0</v>
      </c>
      <c r="K96" s="344">
        <f>IFERROR(VLOOKUP(C96,'تقرير المصروفات حسب الشهر'!$C$901:$D$1011,2,FALSE),0)</f>
        <v>0</v>
      </c>
      <c r="L96" s="344">
        <f>IFERROR(VLOOKUP(C96,'تقرير المصروفات حسب الشهر'!$C$1028:$AD$1138,2,FALSE),0)</f>
        <v>0</v>
      </c>
      <c r="M96" s="344">
        <f>IFERROR(VLOOKUP(C96,'تقرير المصروفات حسب الشهر'!$C$1155:$AD$1266,2,FALSE),0)</f>
        <v>0</v>
      </c>
      <c r="N96" s="373">
        <f>IFERROR(VLOOKUP(C96,'تقرير المصروفات حسب الشهر'!$C$1282:$AD$1393,2,FALSE),0)</f>
        <v>0</v>
      </c>
      <c r="O96" s="344">
        <f>IFERROR(VLOOKUP(C96,'تقرير المصروفات حسب الشهر'!$C$1409:$AI$1524,2,FALSE),0)</f>
        <v>0</v>
      </c>
      <c r="P96" s="361">
        <f t="shared" si="7"/>
        <v>38598.300000000003</v>
      </c>
    </row>
    <row r="97" spans="2:16" ht="18" customHeight="1">
      <c r="B97" s="94"/>
      <c r="C97" s="120" t="s">
        <v>123</v>
      </c>
      <c r="D97" s="343">
        <f>IFERROR(VLOOKUP(C97,'تقرير المصروفات حسب الشهر'!$C$10:$AD$119,2,FALSE),0)</f>
        <v>1483.17</v>
      </c>
      <c r="E97" s="344">
        <f>IFERROR(VLOOKUP(C97,'تقرير المصروفات حسب الشهر'!$C$136:$AD$254,2,FALSE),0)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الشهر'!$C$391:$AD$510,2,FALSE),0)</f>
        <v>1651.5</v>
      </c>
      <c r="H97" s="344">
        <f>IFERROR(VLOOKUP(C97,'تقرير المصروفات حسب الشهر'!$C$519:$AD$634,2,FALSE),0)</f>
        <v>1483.17</v>
      </c>
      <c r="I97" s="447">
        <f>IFERROR(VLOOKUP(C97,'تقرير المصروفات حسب الشهر'!$C$647:$AD$766,2,FALSE),0)</f>
        <v>1483.17</v>
      </c>
      <c r="J97" s="344">
        <f>IFERROR(VLOOKUP(C97,'تقرير المصروفات حسب الشهر'!$C$775:$AD$884,2,FALSE),0)</f>
        <v>0</v>
      </c>
      <c r="K97" s="344">
        <f>IFERROR(VLOOKUP(C97,'تقرير المصروفات حسب الشهر'!$C$901:$D$1011,2,FALSE),0)</f>
        <v>0</v>
      </c>
      <c r="L97" s="344">
        <f>IFERROR(VLOOKUP(C97,'تقرير المصروفات حسب الشهر'!$C$1028:$AD$1138,2,FALSE),0)</f>
        <v>0</v>
      </c>
      <c r="M97" s="344">
        <f>IFERROR(VLOOKUP(C97,'تقرير المصروفات حسب الشهر'!$C$1155:$AD$1266,2,FALSE),0)</f>
        <v>0</v>
      </c>
      <c r="N97" s="373">
        <f>IFERROR(VLOOKUP(C97,'تقرير المصروفات حسب الشهر'!$C$1282:$AD$1393,2,FALSE),0)</f>
        <v>0</v>
      </c>
      <c r="O97" s="344">
        <f>IFERROR(VLOOKUP(C97,'تقرير المصروفات حسب الشهر'!$C$1409:$AI$1524,2,FALSE),0)</f>
        <v>0</v>
      </c>
      <c r="P97" s="361">
        <f t="shared" si="7"/>
        <v>9067.35</v>
      </c>
    </row>
    <row r="98" spans="2:16" ht="18" customHeight="1">
      <c r="B98" s="94"/>
      <c r="C98" s="120" t="s">
        <v>124</v>
      </c>
      <c r="D98" s="343">
        <f>IFERROR(VLOOKUP(C98,'تقرير المصروفات حسب الشهر'!$C$10:$AD$119,2,FALSE),0)</f>
        <v>112.5</v>
      </c>
      <c r="E98" s="344">
        <f>IFERROR(VLOOKUP(C98,'تقرير المصروفات حسب الشهر'!$C$136:$AD$254,2,FALSE),0)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الشهر'!$C$391:$AD$510,2,FALSE),0)</f>
        <v>131.04</v>
      </c>
      <c r="H98" s="344">
        <f>IFERROR(VLOOKUP(C98,'تقرير المصروفات حسب الشهر'!$C$519:$AD$634,2,FALSE),0)</f>
        <v>667.3</v>
      </c>
      <c r="I98" s="447">
        <f>IFERROR(VLOOKUP(C98,'تقرير المصروفات حسب الشهر'!$C$647:$AD$766,2,FALSE),0)</f>
        <v>667.3</v>
      </c>
      <c r="J98" s="344">
        <f>IFERROR(VLOOKUP(C98,'تقرير المصروفات حسب الشهر'!$C$775:$AD$884,2,FALSE),0)</f>
        <v>0</v>
      </c>
      <c r="K98" s="344">
        <f>IFERROR(VLOOKUP(C98,'تقرير المصروفات حسب الشهر'!$C$901:$D$1011,2,FALSE),0)</f>
        <v>0</v>
      </c>
      <c r="L98" s="344">
        <f>IFERROR(VLOOKUP(C98,'تقرير المصروفات حسب الشهر'!$C$1028:$AD$1138,2,FALSE),0)</f>
        <v>0</v>
      </c>
      <c r="M98" s="344">
        <f>IFERROR(VLOOKUP(C98,'تقرير المصروفات حسب الشهر'!$C$1155:$AD$1266,2,FALSE),0)</f>
        <v>0</v>
      </c>
      <c r="N98" s="373">
        <f>IFERROR(VLOOKUP(C98,'تقرير المصروفات حسب الشهر'!$C$1282:$AD$1393,2,FALSE),0)</f>
        <v>0</v>
      </c>
      <c r="O98" s="344">
        <f>IFERROR(VLOOKUP(C98,'تقرير المصروفات حسب الشهر'!$C$1409:$AI$1524,2,FALSE),0)</f>
        <v>0</v>
      </c>
      <c r="P98" s="361">
        <f t="shared" si="7"/>
        <v>1803.1399999999999</v>
      </c>
    </row>
    <row r="99" spans="2:16" ht="18" customHeight="1">
      <c r="B99" s="94"/>
      <c r="C99" s="120" t="s">
        <v>125</v>
      </c>
      <c r="D99" s="343">
        <f>IFERROR(VLOOKUP(C99,'تقرير المصروفات حسب الشهر'!$C$10:$AD$119,2,FALSE),0)</f>
        <v>25816.69</v>
      </c>
      <c r="E99" s="344">
        <f>IFERROR(VLOOKUP(C99,'تقرير المصروفات حسب الشهر'!$C$136:$AD$254,2,FALSE),0)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الشهر'!$C$391:$AD$510,2,FALSE),0)</f>
        <v>29756.789999999997</v>
      </c>
      <c r="H99" s="344">
        <f>IFERROR(VLOOKUP(C99,'تقرير المصروفات حسب الشهر'!$C$519:$AD$634,2,FALSE),0)</f>
        <v>29516.65</v>
      </c>
      <c r="I99" s="447">
        <f>IFERROR(VLOOKUP(C99,'تقرير المصروفات حسب الشهر'!$C$647:$AD$766,2,FALSE),0)</f>
        <v>30303.78</v>
      </c>
      <c r="J99" s="344">
        <f>IFERROR(VLOOKUP(C99,'تقرير المصروفات حسب الشهر'!$C$775:$AD$884,2,FALSE),0)</f>
        <v>0</v>
      </c>
      <c r="K99" s="344">
        <f>IFERROR(VLOOKUP(C99,'تقرير المصروفات حسب الشهر'!$C$901:$D$1011,2,FALSE),0)</f>
        <v>0</v>
      </c>
      <c r="L99" s="344">
        <f>IFERROR(VLOOKUP(C99,'تقرير المصروفات حسب الشهر'!$C$1028:$AD$1138,2,FALSE),0)</f>
        <v>0</v>
      </c>
      <c r="M99" s="344">
        <f>IFERROR(VLOOKUP(C99,'تقرير المصروفات حسب الشهر'!$C$1155:$AD$1266,2,FALSE),0)</f>
        <v>0</v>
      </c>
      <c r="N99" s="373">
        <f>IFERROR(VLOOKUP(C99,'تقرير المصروفات حسب الشهر'!$C$1282:$AD$1393,2,FALSE),0)</f>
        <v>0</v>
      </c>
      <c r="O99" s="344">
        <f>IFERROR(VLOOKUP(C99,'تقرير المصروفات حسب الشهر'!$C$1409:$AI$1524,2,FALSE),0)</f>
        <v>0</v>
      </c>
      <c r="P99" s="361">
        <f t="shared" si="7"/>
        <v>171100.82</v>
      </c>
    </row>
    <row r="100" spans="2:16" ht="18" customHeight="1">
      <c r="B100" s="94"/>
      <c r="C100" s="120" t="s">
        <v>126</v>
      </c>
      <c r="D100" s="343">
        <f>IFERROR(VLOOKUP(C100,'تقرير المصروفات حسب الشهر'!$C$10:$AD$119,2,FALSE),0)</f>
        <v>2905.47</v>
      </c>
      <c r="E100" s="344">
        <f>IFERROR(VLOOKUP(C100,'تقرير المصروفات حسب الشهر'!$C$136:$AD$254,2,FALSE),0)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الشهر'!$C$391:$AD$510,2,FALSE),0)</f>
        <v>2905.47</v>
      </c>
      <c r="H100" s="344">
        <f>IFERROR(VLOOKUP(C100,'تقرير المصروفات حسب الشهر'!$C$519:$AD$634,2,FALSE),0)</f>
        <v>2905.47</v>
      </c>
      <c r="I100" s="447">
        <f>IFERROR(VLOOKUP(C100,'تقرير المصروفات حسب الشهر'!$C$647:$AD$766,2,FALSE),0)</f>
        <v>2905.47</v>
      </c>
      <c r="J100" s="344">
        <f>IFERROR(VLOOKUP(C100,'تقرير المصروفات حسب الشهر'!$C$775:$AD$884,2,FALSE),0)</f>
        <v>0</v>
      </c>
      <c r="K100" s="344">
        <f>IFERROR(VLOOKUP(C100,'تقرير المصروفات حسب الشهر'!$C$901:$D$1011,2,FALSE),0)</f>
        <v>0</v>
      </c>
      <c r="L100" s="344">
        <f>IFERROR(VLOOKUP(C100,'تقرير المصروفات حسب الشهر'!$C$1028:$AD$1138,2,FALSE),0)</f>
        <v>0</v>
      </c>
      <c r="M100" s="344">
        <f>IFERROR(VLOOKUP(C100,'تقرير المصروفات حسب الشهر'!$C$1155:$AD$1266,2,FALSE),0)</f>
        <v>0</v>
      </c>
      <c r="N100" s="373">
        <f>IFERROR(VLOOKUP(C100,'تقرير المصروفات حسب الشهر'!$C$1282:$AD$1393,2,FALSE),0)</f>
        <v>0</v>
      </c>
      <c r="O100" s="344">
        <f>IFERROR(VLOOKUP(C100,'تقرير المصروفات حسب الشهر'!$C$1409:$AI$1524,2,FALSE),0)</f>
        <v>0</v>
      </c>
      <c r="P100" s="361">
        <f t="shared" si="7"/>
        <v>17432.82</v>
      </c>
    </row>
    <row r="101" spans="2:16" ht="18" customHeight="1">
      <c r="B101" s="94"/>
      <c r="C101" s="120" t="s">
        <v>127</v>
      </c>
      <c r="D101" s="343">
        <f>IFERROR(VLOOKUP(C101,'تقرير المصروفات حسب الشهر'!$C$10:$AD$119,2,FALSE),0)</f>
        <v>8652.08</v>
      </c>
      <c r="E101" s="344">
        <f>IFERROR(VLOOKUP(C101,'تقرير المصروفات حسب الشهر'!$C$136:$AD$254,2,FALSE),0)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الشهر'!$C$391:$AD$510,2,FALSE),0)</f>
        <v>8550</v>
      </c>
      <c r="H101" s="344">
        <f>IFERROR(VLOOKUP(C101,'تقرير المصروفات حسب الشهر'!$C$519:$AD$634,2,FALSE),0)</f>
        <v>8495.83</v>
      </c>
      <c r="I101" s="447">
        <f>IFERROR(VLOOKUP(C101,'تقرير المصروفات حسب الشهر'!$C$647:$AD$766,2,FALSE),0)</f>
        <v>9316.98</v>
      </c>
      <c r="J101" s="344">
        <f>IFERROR(VLOOKUP(C101,'تقرير المصروفات حسب الشهر'!$C$775:$AD$884,2,FALSE),0)</f>
        <v>0</v>
      </c>
      <c r="K101" s="344">
        <f>IFERROR(VLOOKUP(C101,'تقرير المصروفات حسب الشهر'!$C$901:$D$1011,2,FALSE),0)</f>
        <v>0</v>
      </c>
      <c r="L101" s="344">
        <f>IFERROR(VLOOKUP(C101,'تقرير المصروفات حسب الشهر'!$C$1028:$AD$1138,2,FALSE),0)</f>
        <v>0</v>
      </c>
      <c r="M101" s="344">
        <f>IFERROR(VLOOKUP(C101,'تقرير المصروفات حسب الشهر'!$C$1155:$AD$1266,2,FALSE),0)</f>
        <v>0</v>
      </c>
      <c r="N101" s="373">
        <f>IFERROR(VLOOKUP(C101,'تقرير المصروفات حسب الشهر'!$C$1282:$AD$1393,2,FALSE),0)</f>
        <v>0</v>
      </c>
      <c r="O101" s="344">
        <f>IFERROR(VLOOKUP(C101,'تقرير المصروفات حسب الشهر'!$C$1409:$AI$1524,2,FALSE),0)</f>
        <v>0</v>
      </c>
      <c r="P101" s="361">
        <f t="shared" si="7"/>
        <v>52265.509999999995</v>
      </c>
    </row>
    <row r="102" spans="2:16" ht="18" customHeight="1">
      <c r="B102" s="94"/>
      <c r="C102" s="120" t="s">
        <v>128</v>
      </c>
      <c r="D102" s="343">
        <f>IFERROR(VLOOKUP(C102,'تقرير المصروفات حسب الشهر'!$C$10:$AD$119,2,FALSE),0)</f>
        <v>1693.05</v>
      </c>
      <c r="E102" s="344">
        <f>IFERROR(VLOOKUP(C102,'تقرير المصروفات حسب الشهر'!$C$136:$AD$254,2,FALSE),0)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الشهر'!$C$391:$AD$510,2,FALSE),0)</f>
        <v>1695.45</v>
      </c>
      <c r="H102" s="344">
        <f>IFERROR(VLOOKUP(C102,'تقرير المصروفات حسب الشهر'!$C$519:$AD$634,2,FALSE),0)</f>
        <v>1748.53</v>
      </c>
      <c r="I102" s="447">
        <f>IFERROR(VLOOKUP(C102,'تقرير المصروفات حسب الشهر'!$C$647:$AD$766,2,FALSE),0)</f>
        <v>1748.53</v>
      </c>
      <c r="J102" s="344">
        <f>IFERROR(VLOOKUP(C102,'تقرير المصروفات حسب الشهر'!$C$775:$AD$884,2,FALSE),0)</f>
        <v>0</v>
      </c>
      <c r="K102" s="344">
        <f>IFERROR(VLOOKUP(C102,'تقرير المصروفات حسب الشهر'!$C$901:$D$1011,2,FALSE),0)</f>
        <v>0</v>
      </c>
      <c r="L102" s="344">
        <f>IFERROR(VLOOKUP(C102,'تقرير المصروفات حسب الشهر'!$C$1028:$AD$1138,2,FALSE),0)</f>
        <v>0</v>
      </c>
      <c r="M102" s="344">
        <f>IFERROR(VLOOKUP(C102,'تقرير المصروفات حسب الشهر'!$C$1155:$AD$1266,2,FALSE),0)</f>
        <v>0</v>
      </c>
      <c r="N102" s="373">
        <f>IFERROR(VLOOKUP(C102,'تقرير المصروفات حسب الشهر'!$C$1282:$AD$1393,2,FALSE),0)</f>
        <v>0</v>
      </c>
      <c r="O102" s="344">
        <f>IFERROR(VLOOKUP(C102,'تقرير المصروفات حسب الشهر'!$C$1409:$AI$1524,2,FALSE),0)</f>
        <v>0</v>
      </c>
      <c r="P102" s="361">
        <f t="shared" si="7"/>
        <v>10271.66</v>
      </c>
    </row>
    <row r="103" spans="2:16" ht="18" customHeight="1">
      <c r="B103" s="94"/>
      <c r="C103" s="120" t="s">
        <v>129</v>
      </c>
      <c r="D103" s="343">
        <f>IFERROR(VLOOKUP(C103,'تقرير المصروفات حسب الشهر'!$C$10:$AD$119,2,FALSE),0)</f>
        <v>0</v>
      </c>
      <c r="E103" s="344">
        <f>IFERROR(VLOOKUP(C103,'تقرير المصروفات حسب الشهر'!$C$136:$AD$254,2,FALSE),0)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الشهر'!$C$391:$AD$510,2,FALSE),0)</f>
        <v>0</v>
      </c>
      <c r="H103" s="344">
        <f>IFERROR(VLOOKUP(C103,'تقرير المصروفات حسب الشهر'!$C$519:$AD$634,2,FALSE),0)</f>
        <v>0</v>
      </c>
      <c r="I103" s="447">
        <f>IFERROR(VLOOKUP(C103,'تقرير المصروفات حسب الشهر'!$C$647:$AD$766,2,FALSE),0)</f>
        <v>0</v>
      </c>
      <c r="J103" s="344">
        <f>IFERROR(VLOOKUP(C103,'تقرير المصروفات حسب الشهر'!$C$775:$AD$884,2,FALSE),0)</f>
        <v>0</v>
      </c>
      <c r="K103" s="344">
        <f>IFERROR(VLOOKUP(C103,'تقرير المصروفات حسب الشهر'!$C$901:$D$1011,2,FALSE),0)</f>
        <v>0</v>
      </c>
      <c r="L103" s="344">
        <f>IFERROR(VLOOKUP(C103,'تقرير المصروفات حسب الشهر'!$C$1028:$AD$1138,2,FALSE),0)</f>
        <v>0</v>
      </c>
      <c r="M103" s="344">
        <f>IFERROR(VLOOKUP(C103,'تقرير المصروفات حسب الشهر'!$C$1155:$AD$1266,2,FALSE),0)</f>
        <v>0</v>
      </c>
      <c r="N103" s="373">
        <f>IFERROR(VLOOKUP(C103,'تقرير المصروفات حسب الشهر'!$C$1282:$AD$1393,2,FALSE),0)</f>
        <v>0</v>
      </c>
      <c r="O103" s="344">
        <f>IFERROR(VLOOKUP(C103,'تقرير المصروفات حسب الشهر'!$C$1409:$AI$1524,2,FALSE),0)</f>
        <v>0</v>
      </c>
      <c r="P103" s="361">
        <f t="shared" si="7"/>
        <v>0</v>
      </c>
    </row>
    <row r="104" spans="2:16" ht="18" customHeight="1">
      <c r="B104" s="94"/>
      <c r="C104" s="120" t="s">
        <v>130</v>
      </c>
      <c r="D104" s="343">
        <f>IFERROR(VLOOKUP(C104,'تقرير المصروفات حسب الشهر'!$C$10:$AD$119,2,FALSE),0)</f>
        <v>0</v>
      </c>
      <c r="E104" s="344">
        <f>IFERROR(VLOOKUP(C104,'تقرير المصروفات حسب الشهر'!$C$136:$AD$254,2,FALSE),0)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الشهر'!$C$391:$AD$510,2,FALSE),0)</f>
        <v>0</v>
      </c>
      <c r="H104" s="344">
        <f>IFERROR(VLOOKUP(C104,'تقرير المصروفات حسب الشهر'!$C$519:$AD$634,2,FALSE),0)</f>
        <v>0</v>
      </c>
      <c r="I104" s="447">
        <f>IFERROR(VLOOKUP(C104,'تقرير المصروفات حسب الشهر'!$C$647:$AD$766,2,FALSE),0)</f>
        <v>0</v>
      </c>
      <c r="J104" s="344">
        <f>IFERROR(VLOOKUP(C104,'تقرير المصروفات حسب الشهر'!$C$775:$AD$884,2,FALSE),0)</f>
        <v>0</v>
      </c>
      <c r="K104" s="344">
        <f>IFERROR(VLOOKUP(C104,'تقرير المصروفات حسب الشهر'!$C$901:$D$1011,2,FALSE),0)</f>
        <v>0</v>
      </c>
      <c r="L104" s="344">
        <f>IFERROR(VLOOKUP(C104,'تقرير المصروفات حسب الشهر'!$C$1028:$AD$1138,2,FALSE),0)</f>
        <v>0</v>
      </c>
      <c r="M104" s="344">
        <f>IFERROR(VLOOKUP(C104,'تقرير المصروفات حسب الشهر'!$C$1155:$AD$1266,2,FALSE),0)</f>
        <v>0</v>
      </c>
      <c r="N104" s="373">
        <f>IFERROR(VLOOKUP(C104,'تقرير المصروفات حسب الشهر'!$C$1282:$AD$1393,2,FALSE),0)</f>
        <v>0</v>
      </c>
      <c r="O104" s="344">
        <f>IFERROR(VLOOKUP(C104,'تقرير المصروفات حسب الشهر'!$C$1409:$AI$1524,2,FALSE),0)</f>
        <v>0</v>
      </c>
      <c r="P104" s="361">
        <f t="shared" si="7"/>
        <v>0</v>
      </c>
    </row>
    <row r="105" spans="2:16" ht="18" customHeight="1">
      <c r="B105" s="94"/>
      <c r="C105" s="120" t="s">
        <v>131</v>
      </c>
      <c r="D105" s="343">
        <f>IFERROR(VLOOKUP(C105,'تقرير المصروفات حسب الشهر'!$C$10:$AD$119,2,FALSE),0)</f>
        <v>0</v>
      </c>
      <c r="E105" s="344">
        <f>IFERROR(VLOOKUP(C105,'تقرير المصروفات حسب الشهر'!$C$136:$AD$254,2,FALSE),0)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الشهر'!$C$391:$AD$510,2,FALSE),0)</f>
        <v>0</v>
      </c>
      <c r="H105" s="344">
        <f>IFERROR(VLOOKUP(C105,'تقرير المصروفات حسب الشهر'!$C$519:$AD$634,2,FALSE),0)</f>
        <v>0</v>
      </c>
      <c r="I105" s="447">
        <f>IFERROR(VLOOKUP(C105,'تقرير المصروفات حسب الشهر'!$C$647:$AD$766,2,FALSE),0)</f>
        <v>0</v>
      </c>
      <c r="J105" s="344">
        <f>IFERROR(VLOOKUP(C105,'تقرير المصروفات حسب الشهر'!$C$775:$AD$884,2,FALSE),0)</f>
        <v>0</v>
      </c>
      <c r="K105" s="344">
        <f>IFERROR(VLOOKUP(C105,'تقرير المصروفات حسب الشهر'!$C$901:$D$1011,2,FALSE),0)</f>
        <v>0</v>
      </c>
      <c r="L105" s="344">
        <f>IFERROR(VLOOKUP(C105,'تقرير المصروفات حسب الشهر'!$C$1028:$AD$1138,2,FALSE),0)</f>
        <v>0</v>
      </c>
      <c r="M105" s="344">
        <f>IFERROR(VLOOKUP(C105,'تقرير المصروفات حسب الشهر'!$C$1155:$AD$1266,2,FALSE),0)</f>
        <v>0</v>
      </c>
      <c r="N105" s="373">
        <f>IFERROR(VLOOKUP(C105,'تقرير المصروفات حسب الشهر'!$C$1282:$AD$1393,2,FALSE),0)</f>
        <v>0</v>
      </c>
      <c r="O105" s="344">
        <f>IFERROR(VLOOKUP(C105,'تقرير المصروفات حسب الشهر'!$C$1409:$AI$1524,2,FALSE),0)</f>
        <v>0</v>
      </c>
      <c r="P105" s="361">
        <f t="shared" si="7"/>
        <v>0</v>
      </c>
    </row>
    <row r="106" spans="2:16" ht="18" customHeight="1">
      <c r="B106" s="94"/>
      <c r="C106" s="120" t="s">
        <v>132</v>
      </c>
      <c r="D106" s="343">
        <f>IFERROR(VLOOKUP(C106,'تقرير المصروفات حسب الشهر'!$C$10:$AD$119,2,FALSE),0)</f>
        <v>0</v>
      </c>
      <c r="E106" s="344">
        <f>IFERROR(VLOOKUP(C106,'تقرير المصروفات حسب الشهر'!$C$136:$AD$254,2,FALSE),0)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الشهر'!$C$391:$AD$510,2,FALSE),0)</f>
        <v>0</v>
      </c>
      <c r="H106" s="344">
        <f>IFERROR(VLOOKUP(C106,'تقرير المصروفات حسب الشهر'!$C$519:$AD$634,2,FALSE),0)</f>
        <v>0</v>
      </c>
      <c r="I106" s="447">
        <f>IFERROR(VLOOKUP(C106,'تقرير المصروفات حسب الشهر'!$C$647:$AD$766,2,FALSE),0)</f>
        <v>0</v>
      </c>
      <c r="J106" s="344">
        <f>IFERROR(VLOOKUP(C106,'تقرير المصروفات حسب الشهر'!$C$775:$AD$884,2,FALSE),0)</f>
        <v>0</v>
      </c>
      <c r="K106" s="344">
        <f>IFERROR(VLOOKUP(C106,'تقرير المصروفات حسب الشهر'!$C$901:$D$1011,2,FALSE),0)</f>
        <v>0</v>
      </c>
      <c r="L106" s="344">
        <f>IFERROR(VLOOKUP(C106,'تقرير المصروفات حسب الشهر'!$C$1028:$AD$1138,2,FALSE),0)</f>
        <v>0</v>
      </c>
      <c r="M106" s="344">
        <f>IFERROR(VLOOKUP(C106,'تقرير المصروفات حسب الشهر'!$C$1155:$AD$1266,2,FALSE),0)</f>
        <v>0</v>
      </c>
      <c r="N106" s="373">
        <f>IFERROR(VLOOKUP(C106,'تقرير المصروفات حسب الشهر'!$C$1282:$AD$1393,2,FALSE),0)</f>
        <v>0</v>
      </c>
      <c r="O106" s="344">
        <f>IFERROR(VLOOKUP(C106,'تقرير المصروفات حسب الشهر'!$C$1409:$AI$1524,2,FALSE),0)</f>
        <v>0</v>
      </c>
      <c r="P106" s="361">
        <f t="shared" si="7"/>
        <v>0</v>
      </c>
    </row>
    <row r="107" spans="2:16" ht="18" customHeight="1">
      <c r="B107" s="94"/>
      <c r="C107" s="120" t="s">
        <v>133</v>
      </c>
      <c r="D107" s="343">
        <f>IFERROR(VLOOKUP(C107,'تقرير المصروفات حسب الشهر'!$C$10:$AD$119,2,FALSE),0)</f>
        <v>0</v>
      </c>
      <c r="E107" s="344">
        <f>IFERROR(VLOOKUP(C107,'تقرير المصروفات حسب الشهر'!$C$136:$AD$254,2,FALSE),0)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الشهر'!$C$391:$AD$510,2,FALSE),0)</f>
        <v>0</v>
      </c>
      <c r="H107" s="344">
        <f>IFERROR(VLOOKUP(C107,'تقرير المصروفات حسب الشهر'!$C$519:$AD$634,2,FALSE),0)</f>
        <v>0</v>
      </c>
      <c r="I107" s="447">
        <f>IFERROR(VLOOKUP(C107,'تقرير المصروفات حسب الشهر'!$C$647:$AD$766,2,FALSE),0)</f>
        <v>0</v>
      </c>
      <c r="J107" s="344">
        <f>IFERROR(VLOOKUP(C107,'تقرير المصروفات حسب الشهر'!$C$775:$AD$884,2,FALSE),0)</f>
        <v>0</v>
      </c>
      <c r="K107" s="344">
        <f>IFERROR(VLOOKUP(C107,'تقرير المصروفات حسب الشهر'!$C$901:$D$1011,2,FALSE),0)</f>
        <v>0</v>
      </c>
      <c r="L107" s="344">
        <f>IFERROR(VLOOKUP(C107,'تقرير المصروفات حسب الشهر'!$C$1028:$AD$1138,2,FALSE),0)</f>
        <v>0</v>
      </c>
      <c r="M107" s="344">
        <f>IFERROR(VLOOKUP(C107,'تقرير المصروفات حسب الشهر'!$C$1155:$AD$1266,2,FALSE),0)</f>
        <v>0</v>
      </c>
      <c r="N107" s="373">
        <f>IFERROR(VLOOKUP(C107,'تقرير المصروفات حسب الشهر'!$C$1282:$AD$1393,2,FALSE),0)</f>
        <v>0</v>
      </c>
      <c r="O107" s="344">
        <f>IFERROR(VLOOKUP(C107,'تقرير المصروفات حسب الشهر'!$C$1409:$AI$1524,2,FALSE),0)</f>
        <v>0</v>
      </c>
      <c r="P107" s="361">
        <f t="shared" si="7"/>
        <v>0</v>
      </c>
    </row>
    <row r="108" spans="2:16" ht="18" customHeight="1">
      <c r="B108" s="94"/>
      <c r="C108" s="120" t="s">
        <v>134</v>
      </c>
      <c r="D108" s="343">
        <f>IFERROR(VLOOKUP(C108,'تقرير المصروفات حسب الشهر'!$C$10:$AD$119,2,FALSE),0)</f>
        <v>0</v>
      </c>
      <c r="E108" s="344">
        <f>IFERROR(VLOOKUP(C108,'تقرير المصروفات حسب الشهر'!$C$136:$AD$254,2,FALSE),0)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الشهر'!$C$391:$AD$510,2,FALSE),0)</f>
        <v>0</v>
      </c>
      <c r="H108" s="344">
        <f>IFERROR(VLOOKUP(C108,'تقرير المصروفات حسب الشهر'!$C$519:$AD$634,2,FALSE),0)</f>
        <v>0</v>
      </c>
      <c r="I108" s="447">
        <f>IFERROR(VLOOKUP(C108,'تقرير المصروفات حسب الشهر'!$C$647:$AD$766,2,FALSE),0)</f>
        <v>0</v>
      </c>
      <c r="J108" s="344">
        <f>IFERROR(VLOOKUP(C108,'تقرير المصروفات حسب الشهر'!$C$775:$AD$884,2,FALSE),0)</f>
        <v>0</v>
      </c>
      <c r="K108" s="344">
        <f>IFERROR(VLOOKUP(C108,'تقرير المصروفات حسب الشهر'!$C$901:$D$1011,2,FALSE),0)</f>
        <v>0</v>
      </c>
      <c r="L108" s="344">
        <f>IFERROR(VLOOKUP(C108,'تقرير المصروفات حسب الشهر'!$C$1028:$AD$1138,2,FALSE),0)</f>
        <v>0</v>
      </c>
      <c r="M108" s="344">
        <f>IFERROR(VLOOKUP(C108,'تقرير المصروفات حسب الشهر'!$C$1155:$AD$1266,2,FALSE),0)</f>
        <v>0</v>
      </c>
      <c r="N108" s="373">
        <f>IFERROR(VLOOKUP(C108,'تقرير المصروفات حسب الشهر'!$C$1282:$AD$1393,2,FALSE),0)</f>
        <v>0</v>
      </c>
      <c r="O108" s="344">
        <f>IFERROR(VLOOKUP(C108,'تقرير المصروفات حسب الشهر'!$C$1409:$AI$1524,2,FALSE),0)</f>
        <v>0</v>
      </c>
      <c r="P108" s="361">
        <f t="shared" si="7"/>
        <v>0</v>
      </c>
    </row>
    <row r="109" spans="2:16" ht="18" customHeight="1">
      <c r="B109" s="94"/>
      <c r="C109" s="120" t="s">
        <v>135</v>
      </c>
      <c r="D109" s="343">
        <f>IFERROR(VLOOKUP(C109,'تقرير المصروفات حسب الشهر'!$C$10:$AD$119,2,FALSE),0)</f>
        <v>0</v>
      </c>
      <c r="E109" s="344">
        <f>IFERROR(VLOOKUP(C109,'تقرير المصروفات حسب الشهر'!$C$136:$AD$254,2,FALSE),0)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الشهر'!$C$391:$AD$510,2,FALSE),0)</f>
        <v>0</v>
      </c>
      <c r="H109" s="344">
        <f>IFERROR(VLOOKUP(C109,'تقرير المصروفات حسب الشهر'!$C$519:$AD$634,2,FALSE),0)</f>
        <v>0</v>
      </c>
      <c r="I109" s="447">
        <f>IFERROR(VLOOKUP(C109,'تقرير المصروفات حسب الشهر'!$C$647:$AD$766,2,FALSE),0)</f>
        <v>77197.61</v>
      </c>
      <c r="J109" s="344">
        <f>IFERROR(VLOOKUP(C109,'تقرير المصروفات حسب الشهر'!$C$775:$AD$884,2,FALSE),0)</f>
        <v>0</v>
      </c>
      <c r="K109" s="344">
        <f>IFERROR(VLOOKUP(C109,'تقرير المصروفات حسب الشهر'!$C$901:$D$1011,2,FALSE),0)</f>
        <v>0</v>
      </c>
      <c r="L109" s="344">
        <f>IFERROR(VLOOKUP(C109,'تقرير المصروفات حسب الشهر'!$C$1028:$AD$1138,2,FALSE),0)</f>
        <v>0</v>
      </c>
      <c r="M109" s="344">
        <f>IFERROR(VLOOKUP(C109,'تقرير المصروفات حسب الشهر'!$C$1155:$AD$1266,2,FALSE),0)</f>
        <v>0</v>
      </c>
      <c r="N109" s="373">
        <f>IFERROR(VLOOKUP(C109,'تقرير المصروفات حسب الشهر'!$C$1282:$AD$1393,2,FALSE),0)</f>
        <v>0</v>
      </c>
      <c r="O109" s="344">
        <f>IFERROR(VLOOKUP(C109,'تقرير المصروفات حسب الشهر'!$C$1409:$AI$1524,2,FALSE),0)</f>
        <v>0</v>
      </c>
      <c r="P109" s="361">
        <f t="shared" si="7"/>
        <v>77197.61</v>
      </c>
    </row>
    <row r="110" spans="2:16" ht="18" customHeight="1">
      <c r="B110" s="94"/>
      <c r="C110" s="120" t="s">
        <v>136</v>
      </c>
      <c r="D110" s="343">
        <f>IFERROR(VLOOKUP(C110,'تقرير المصروفات حسب الشهر'!$C$10:$AD$119,2,FALSE),0)</f>
        <v>0</v>
      </c>
      <c r="E110" s="344">
        <f>IFERROR(VLOOKUP(C110,'تقرير المصروفات حسب الشهر'!$C$136:$AD$254,2,FALSE),0)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الشهر'!$C$391:$AD$510,2,FALSE),0)</f>
        <v>0</v>
      </c>
      <c r="H110" s="344">
        <f>IFERROR(VLOOKUP(C110,'تقرير المصروفات حسب الشهر'!$C$519:$AD$634,2,FALSE),0)</f>
        <v>0</v>
      </c>
      <c r="I110" s="447">
        <f>IFERROR(VLOOKUP(C110,'تقرير المصروفات حسب الشهر'!$C$647:$AD$766,2,FALSE),0)</f>
        <v>0</v>
      </c>
      <c r="J110" s="344">
        <f>IFERROR(VLOOKUP(C110,'تقرير المصروفات حسب الشهر'!$C$775:$AD$884,2,FALSE),0)</f>
        <v>0</v>
      </c>
      <c r="K110" s="344">
        <f>IFERROR(VLOOKUP(C110,'تقرير المصروفات حسب الشهر'!$C$901:$D$1011,2,FALSE),0)</f>
        <v>0</v>
      </c>
      <c r="L110" s="344">
        <f>IFERROR(VLOOKUP(C110,'تقرير المصروفات حسب الشهر'!$C$1028:$AD$1138,2,FALSE),0)</f>
        <v>0</v>
      </c>
      <c r="M110" s="344">
        <f>IFERROR(VLOOKUP(C110,'تقرير المصروفات حسب الشهر'!$C$1155:$AD$1266,2,FALSE),0)</f>
        <v>0</v>
      </c>
      <c r="N110" s="373">
        <f>IFERROR(VLOOKUP(C110,'تقرير المصروفات حسب الشهر'!$C$1282:$AD$1393,2,FALSE),0)</f>
        <v>0</v>
      </c>
      <c r="O110" s="344">
        <f>IFERROR(VLOOKUP(C110,'تقرير المصروفات حسب الشهر'!$C$1409:$AI$1524,2,FALSE),0)</f>
        <v>0</v>
      </c>
      <c r="P110" s="361">
        <f t="shared" si="7"/>
        <v>0</v>
      </c>
    </row>
    <row r="111" spans="2:16" ht="18" customHeight="1">
      <c r="B111" s="94"/>
      <c r="C111" s="120" t="s">
        <v>137</v>
      </c>
      <c r="D111" s="343">
        <f>IFERROR(VLOOKUP(C111,'تقرير المصروفات حسب الشهر'!$C$10:$AD$119,2,FALSE),0)</f>
        <v>0</v>
      </c>
      <c r="E111" s="344">
        <f>IFERROR(VLOOKUP(C111,'تقرير المصروفات حسب الشهر'!$C$136:$AD$254,2,FALSE),0)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الشهر'!$C$391:$AD$510,2,FALSE),0)</f>
        <v>0</v>
      </c>
      <c r="H111" s="344">
        <f>IFERROR(VLOOKUP(C111,'تقرير المصروفات حسب الشهر'!$C$519:$AD$634,2,FALSE),0)</f>
        <v>0</v>
      </c>
      <c r="I111" s="447">
        <f>IFERROR(VLOOKUP(C111,'تقرير المصروفات حسب الشهر'!$C$647:$AD$766,2,FALSE),0)</f>
        <v>0</v>
      </c>
      <c r="J111" s="344">
        <f>IFERROR(VLOOKUP(C111,'تقرير المصروفات حسب الشهر'!$C$775:$AD$884,2,FALSE),0)</f>
        <v>0</v>
      </c>
      <c r="K111" s="344">
        <f>IFERROR(VLOOKUP(C111,'تقرير المصروفات حسب الشهر'!$C$901:$D$1011,2,FALSE),0)</f>
        <v>0</v>
      </c>
      <c r="L111" s="344">
        <f>IFERROR(VLOOKUP(C111,'تقرير المصروفات حسب الشهر'!$C$1028:$AD$1138,2,FALSE),0)</f>
        <v>0</v>
      </c>
      <c r="M111" s="344">
        <f>IFERROR(VLOOKUP(C111,'تقرير المصروفات حسب الشهر'!$C$1155:$AD$1266,2,FALSE),0)</f>
        <v>0</v>
      </c>
      <c r="N111" s="373">
        <f>IFERROR(VLOOKUP(C111,'تقرير المصروفات حسب الشهر'!$C$1282:$AD$1393,2,FALSE),0)</f>
        <v>0</v>
      </c>
      <c r="O111" s="344">
        <f>IFERROR(VLOOKUP(C111,'تقرير المصروفات حسب الشهر'!$C$1409:$AI$1524,2,FALSE),0)</f>
        <v>0</v>
      </c>
      <c r="P111" s="361">
        <f t="shared" si="7"/>
        <v>0</v>
      </c>
    </row>
    <row r="112" spans="2:16" ht="18" customHeight="1">
      <c r="B112" s="94"/>
      <c r="C112" s="120" t="s">
        <v>138</v>
      </c>
      <c r="D112" s="343">
        <f>IFERROR(VLOOKUP(C112,'تقرير المصروفات حسب الشهر'!$C$10:$AD$119,2,FALSE),0)</f>
        <v>0</v>
      </c>
      <c r="E112" s="344">
        <f>IFERROR(VLOOKUP(C112,'تقرير المصروفات حسب الشهر'!$C$136:$AD$254,2,FALSE),0)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الشهر'!$C$391:$AD$510,2,FALSE),0)</f>
        <v>44600</v>
      </c>
      <c r="H112" s="344">
        <f>IFERROR(VLOOKUP(C112,'تقرير المصروفات حسب الشهر'!$C$519:$AD$634,2,FALSE),0)</f>
        <v>0</v>
      </c>
      <c r="I112" s="447">
        <f>IFERROR(VLOOKUP(C112,'تقرير المصروفات حسب الشهر'!$C$647:$AD$766,2,FALSE),0)</f>
        <v>0</v>
      </c>
      <c r="J112" s="344">
        <f>IFERROR(VLOOKUP(C112,'تقرير المصروفات حسب الشهر'!$C$775:$AD$884,2,FALSE),0)</f>
        <v>0</v>
      </c>
      <c r="K112" s="344">
        <f>IFERROR(VLOOKUP(C112,'تقرير المصروفات حسب الشهر'!$C$901:$D$1011,2,FALSE),0)</f>
        <v>0</v>
      </c>
      <c r="L112" s="344">
        <f>IFERROR(VLOOKUP(C112,'تقرير المصروفات حسب الشهر'!$C$1028:$AD$1138,2,FALSE),0)</f>
        <v>0</v>
      </c>
      <c r="M112" s="344">
        <f>IFERROR(VLOOKUP(C112,'تقرير المصروفات حسب الشهر'!$C$1155:$AD$1266,2,FALSE),0)</f>
        <v>0</v>
      </c>
      <c r="N112" s="373">
        <f>IFERROR(VLOOKUP(C112,'تقرير المصروفات حسب الشهر'!$C$1282:$AD$1393,2,FALSE),0)</f>
        <v>0</v>
      </c>
      <c r="O112" s="344">
        <f>IFERROR(VLOOKUP(C112,'تقرير المصروفات حسب الشهر'!$C$1409:$AI$1524,2,FALSE),0)</f>
        <v>0</v>
      </c>
      <c r="P112" s="361">
        <f t="shared" si="7"/>
        <v>89300</v>
      </c>
    </row>
    <row r="113" spans="2:16" ht="18" customHeight="1">
      <c r="B113" s="94"/>
      <c r="C113" s="120" t="s">
        <v>139</v>
      </c>
      <c r="D113" s="343">
        <f>IFERROR(VLOOKUP(C113,'تقرير المصروفات حسب الشهر'!$C$10:$AD$119,2,FALSE),0)</f>
        <v>500</v>
      </c>
      <c r="E113" s="344">
        <f>IFERROR(VLOOKUP(C113,'تقرير المصروفات حسب الشهر'!$C$136:$AD$254,2,FALSE),0)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الشهر'!$C$391:$AD$510,2,FALSE),0)</f>
        <v>500</v>
      </c>
      <c r="H113" s="344">
        <f>IFERROR(VLOOKUP(C113,'تقرير المصروفات حسب الشهر'!$C$519:$AD$634,2,FALSE),0)</f>
        <v>0</v>
      </c>
      <c r="I113" s="447">
        <f>IFERROR(VLOOKUP(C113,'تقرير المصروفات حسب الشهر'!$C$647:$AD$766,2,FALSE),0)</f>
        <v>500</v>
      </c>
      <c r="J113" s="344">
        <f>IFERROR(VLOOKUP(C113,'تقرير المصروفات حسب الشهر'!$C$775:$AD$884,2,FALSE),0)</f>
        <v>0</v>
      </c>
      <c r="K113" s="344">
        <f>IFERROR(VLOOKUP(C113,'تقرير المصروفات حسب الشهر'!$C$901:$D$1011,2,FALSE),0)</f>
        <v>0</v>
      </c>
      <c r="L113" s="344">
        <f>IFERROR(VLOOKUP(C113,'تقرير المصروفات حسب الشهر'!$C$1028:$AD$1138,2,FALSE),0)</f>
        <v>0</v>
      </c>
      <c r="M113" s="344">
        <f>IFERROR(VLOOKUP(C113,'تقرير المصروفات حسب الشهر'!$C$1155:$AD$1266,2,FALSE),0)</f>
        <v>0</v>
      </c>
      <c r="N113" s="373">
        <f>IFERROR(VLOOKUP(C113,'تقرير المصروفات حسب الشهر'!$C$1282:$AD$1393,2,FALSE),0)</f>
        <v>0</v>
      </c>
      <c r="O113" s="344">
        <f>IFERROR(VLOOKUP(C113,'تقرير المصروفات حسب الشهر'!$C$1409:$AI$1524,2,FALSE),0)</f>
        <v>0</v>
      </c>
      <c r="P113" s="361">
        <f t="shared" si="7"/>
        <v>2500</v>
      </c>
    </row>
    <row r="114" spans="2:16" ht="18" customHeight="1">
      <c r="B114" s="94"/>
      <c r="C114" s="120" t="s">
        <v>140</v>
      </c>
      <c r="D114" s="343">
        <f>IFERROR(VLOOKUP(C114,'تقرير المصروفات حسب الشهر'!$C$10:$AD$119,2,FALSE),0)</f>
        <v>0</v>
      </c>
      <c r="E114" s="344">
        <f>IFERROR(VLOOKUP(C114,'تقرير المصروفات حسب الشهر'!$C$136:$AD$254,2,FALSE),0)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الشهر'!$C$391:$AD$510,2,FALSE),0)</f>
        <v>0</v>
      </c>
      <c r="H114" s="344">
        <f>IFERROR(VLOOKUP(C114,'تقرير المصروفات حسب الشهر'!$C$519:$AD$634,2,FALSE),0)</f>
        <v>0</v>
      </c>
      <c r="I114" s="447">
        <f>IFERROR(VLOOKUP(C114,'تقرير المصروفات حسب الشهر'!$C$647:$AD$766,2,FALSE),0)</f>
        <v>3000</v>
      </c>
      <c r="J114" s="344">
        <f>IFERROR(VLOOKUP(C114,'تقرير المصروفات حسب الشهر'!$C$775:$AD$884,2,FALSE),0)</f>
        <v>0</v>
      </c>
      <c r="K114" s="344">
        <f>IFERROR(VLOOKUP(C114,'تقرير المصروفات حسب الشهر'!$C$901:$D$1011,2,FALSE),0)</f>
        <v>0</v>
      </c>
      <c r="L114" s="344">
        <f>IFERROR(VLOOKUP(C114,'تقرير المصروفات حسب الشهر'!$C$1028:$AD$1138,2,FALSE),0)</f>
        <v>0</v>
      </c>
      <c r="M114" s="344">
        <f>IFERROR(VLOOKUP(C114,'تقرير المصروفات حسب الشهر'!$C$1155:$AD$1266,2,FALSE),0)</f>
        <v>0</v>
      </c>
      <c r="N114" s="373">
        <f>IFERROR(VLOOKUP(C114,'تقرير المصروفات حسب الشهر'!$C$1282:$AD$1393,2,FALSE),0)</f>
        <v>0</v>
      </c>
      <c r="O114" s="344">
        <f>IFERROR(VLOOKUP(C114,'تقرير المصروفات حسب الشهر'!$C$1409:$AI$1524,2,FALSE),0)</f>
        <v>0</v>
      </c>
      <c r="P114" s="361">
        <f t="shared" si="7"/>
        <v>3000</v>
      </c>
    </row>
    <row r="115" spans="2:16" ht="18" customHeight="1">
      <c r="B115" s="94"/>
      <c r="C115" s="120" t="s">
        <v>141</v>
      </c>
      <c r="D115" s="343">
        <f>IFERROR(VLOOKUP(C115,'تقرير المصروفات حسب الشهر'!$C$10:$AD$119,2,FALSE),0)</f>
        <v>0</v>
      </c>
      <c r="E115" s="344">
        <f>IFERROR(VLOOKUP(C115,'تقرير المصروفات حسب الشهر'!$C$136:$AD$254,2,FALSE),0)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الشهر'!$C$391:$AD$510,2,FALSE),0)</f>
        <v>322630</v>
      </c>
      <c r="H115" s="344">
        <f>IFERROR(VLOOKUP(C115,'تقرير المصروفات حسب الشهر'!$C$519:$AD$634,2,FALSE),0)</f>
        <v>0</v>
      </c>
      <c r="I115" s="447">
        <f>IFERROR(VLOOKUP(C115,'تقرير المصروفات حسب الشهر'!$C$647:$AD$766,2,FALSE),0)</f>
        <v>0</v>
      </c>
      <c r="J115" s="344">
        <f>IFERROR(VLOOKUP(C115,'تقرير المصروفات حسب الشهر'!$C$775:$AD$884,2,FALSE),0)</f>
        <v>0</v>
      </c>
      <c r="K115" s="344">
        <f>IFERROR(VLOOKUP(C115,'تقرير المصروفات حسب الشهر'!$C$901:$D$1011,2,FALSE),0)</f>
        <v>0</v>
      </c>
      <c r="L115" s="344">
        <f>IFERROR(VLOOKUP(C115,'تقرير المصروفات حسب الشهر'!$C$1028:$AD$1138,2,FALSE),0)</f>
        <v>0</v>
      </c>
      <c r="M115" s="344">
        <f>IFERROR(VLOOKUP(C115,'تقرير المصروفات حسب الشهر'!$C$1155:$AD$1266,2,FALSE),0)</f>
        <v>0</v>
      </c>
      <c r="N115" s="373">
        <f>IFERROR(VLOOKUP(C115,'تقرير المصروفات حسب الشهر'!$C$1282:$AD$1393,2,FALSE),0)</f>
        <v>0</v>
      </c>
      <c r="O115" s="344">
        <f>IFERROR(VLOOKUP(C115,'تقرير المصروفات حسب الشهر'!$C$1409:$AI$1524,2,FALSE),0)</f>
        <v>0</v>
      </c>
      <c r="P115" s="361">
        <f t="shared" si="7"/>
        <v>322630</v>
      </c>
    </row>
    <row r="116" spans="2:16" ht="18" customHeight="1">
      <c r="B116" s="94"/>
      <c r="C116" s="120" t="s">
        <v>142</v>
      </c>
      <c r="D116" s="343">
        <f>IFERROR(VLOOKUP(C116,'تقرير المصروفات حسب الشهر'!$C$10:$AD$119,2,FALSE),0)</f>
        <v>0</v>
      </c>
      <c r="E116" s="344">
        <f>IFERROR(VLOOKUP(C116,'تقرير المصروفات حسب الشهر'!$C$136:$AD$254,2,FALSE),0)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الشهر'!$C$391:$AD$510,2,FALSE),0)</f>
        <v>0</v>
      </c>
      <c r="H116" s="344">
        <f>IFERROR(VLOOKUP(C116,'تقرير المصروفات حسب الشهر'!$C$519:$AD$634,2,FALSE),0)</f>
        <v>0</v>
      </c>
      <c r="I116" s="447">
        <f>IFERROR(VLOOKUP(C116,'تقرير المصروفات حسب الشهر'!$C$647:$AD$766,2,FALSE),0)</f>
        <v>0</v>
      </c>
      <c r="J116" s="344">
        <f>IFERROR(VLOOKUP(C116,'تقرير المصروفات حسب الشهر'!$C$775:$AD$884,2,FALSE),0)</f>
        <v>0</v>
      </c>
      <c r="K116" s="344">
        <f>IFERROR(VLOOKUP(C116,'تقرير المصروفات حسب الشهر'!$C$901:$D$1011,2,FALSE),0)</f>
        <v>0</v>
      </c>
      <c r="L116" s="344">
        <f>IFERROR(VLOOKUP(C116,'تقرير المصروفات حسب الشهر'!$C$1028:$AD$1138,2,FALSE),0)</f>
        <v>0</v>
      </c>
      <c r="M116" s="344">
        <f>IFERROR(VLOOKUP(C116,'تقرير المصروفات حسب الشهر'!$C$1155:$AD$1266,2,FALSE),0)</f>
        <v>0</v>
      </c>
      <c r="N116" s="373">
        <f>IFERROR(VLOOKUP(C116,'تقرير المصروفات حسب الشهر'!$C$1282:$AD$1393,2,FALSE),0)</f>
        <v>0</v>
      </c>
      <c r="O116" s="344">
        <f>IFERROR(VLOOKUP(C116,'تقرير المصروفات حسب الشهر'!$C$1409:$AI$1524,2,FALSE),0)</f>
        <v>0</v>
      </c>
      <c r="P116" s="361">
        <f t="shared" si="7"/>
        <v>0</v>
      </c>
    </row>
    <row r="117" spans="2:16" ht="18" customHeight="1">
      <c r="B117" s="94"/>
      <c r="C117" s="120" t="s">
        <v>143</v>
      </c>
      <c r="D117" s="343">
        <f>IFERROR(VLOOKUP(C117,'تقرير المصروفات حسب الشهر'!$C$10:$AD$119,2,FALSE),0)</f>
        <v>0</v>
      </c>
      <c r="E117" s="344">
        <f>IFERROR(VLOOKUP(C117,'تقرير المصروفات حسب الشهر'!$C$136:$AD$254,2,FALSE),0)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الشهر'!$C$391:$AD$510,2,FALSE),0)</f>
        <v>0</v>
      </c>
      <c r="H117" s="344">
        <f>IFERROR(VLOOKUP(C117,'تقرير المصروفات حسب الشهر'!$C$519:$AD$634,2,FALSE),0)</f>
        <v>0</v>
      </c>
      <c r="I117" s="447">
        <f>IFERROR(VLOOKUP(C117,'تقرير المصروفات حسب الشهر'!$C$647:$AD$766,2,FALSE),0)</f>
        <v>0</v>
      </c>
      <c r="J117" s="344">
        <f>IFERROR(VLOOKUP(C117,'تقرير المصروفات حسب الشهر'!$C$775:$AD$884,2,FALSE),0)</f>
        <v>0</v>
      </c>
      <c r="K117" s="344">
        <f>IFERROR(VLOOKUP(C117,'تقرير المصروفات حسب الشهر'!$C$901:$D$1011,2,FALSE),0)</f>
        <v>0</v>
      </c>
      <c r="L117" s="344">
        <f>IFERROR(VLOOKUP(C117,'تقرير المصروفات حسب الشهر'!$C$1028:$AD$1138,2,FALSE),0)</f>
        <v>0</v>
      </c>
      <c r="M117" s="344">
        <f>IFERROR(VLOOKUP(C117,'تقرير المصروفات حسب الشهر'!$C$1155:$AD$1266,2,FALSE),0)</f>
        <v>0</v>
      </c>
      <c r="N117" s="373">
        <f>IFERROR(VLOOKUP(C117,'تقرير المصروفات حسب الشهر'!$C$1282:$AD$1393,2,FALSE),0)</f>
        <v>0</v>
      </c>
      <c r="O117" s="344">
        <f>IFERROR(VLOOKUP(C117,'تقرير المصروفات حسب الشهر'!$C$1409:$AI$1524,2,FALSE),0)</f>
        <v>0</v>
      </c>
      <c r="P117" s="361">
        <f t="shared" si="7"/>
        <v>0</v>
      </c>
    </row>
    <row r="118" spans="2:16" ht="18" customHeight="1">
      <c r="B118" s="94"/>
      <c r="C118" s="120" t="s">
        <v>144</v>
      </c>
      <c r="D118" s="343">
        <f>IFERROR(VLOOKUP(C118,'تقرير المصروفات حسب الشهر'!$C$10:$AD$119,2,FALSE),0)</f>
        <v>154</v>
      </c>
      <c r="E118" s="344">
        <f>IFERROR(VLOOKUP(C118,'تقرير المصروفات حسب الشهر'!$C$136:$AD$254,2,FALSE),0)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الشهر'!$C$391:$AD$510,2,FALSE),0)</f>
        <v>0</v>
      </c>
      <c r="H118" s="344">
        <f>IFERROR(VLOOKUP(C118,'تقرير المصروفات حسب الشهر'!$C$519:$AD$634,2,FALSE),0)</f>
        <v>0</v>
      </c>
      <c r="I118" s="447">
        <f>IFERROR(VLOOKUP(C118,'تقرير المصروفات حسب الشهر'!$C$647:$AD$766,2,FALSE),0)</f>
        <v>0</v>
      </c>
      <c r="J118" s="344">
        <f>IFERROR(VLOOKUP(C118,'تقرير المصروفات حسب الشهر'!$C$775:$AD$884,2,FALSE),0)</f>
        <v>0</v>
      </c>
      <c r="K118" s="344">
        <f>IFERROR(VLOOKUP(C118,'تقرير المصروفات حسب الشهر'!$C$901:$D$1011,2,FALSE),0)</f>
        <v>0</v>
      </c>
      <c r="L118" s="344">
        <f>IFERROR(VLOOKUP(C118,'تقرير المصروفات حسب الشهر'!$C$1028:$AD$1138,2,FALSE),0)</f>
        <v>0</v>
      </c>
      <c r="M118" s="344">
        <f>IFERROR(VLOOKUP(C118,'تقرير المصروفات حسب الشهر'!$C$1155:$AD$1266,2,FALSE),0)</f>
        <v>0</v>
      </c>
      <c r="N118" s="373">
        <f>IFERROR(VLOOKUP(C118,'تقرير المصروفات حسب الشهر'!$C$1282:$AD$1393,2,FALSE),0)</f>
        <v>0</v>
      </c>
      <c r="O118" s="344">
        <f>IFERROR(VLOOKUP(C118,'تقرير المصروفات حسب الشهر'!$C$1409:$AI$1524,2,FALSE),0)</f>
        <v>0</v>
      </c>
      <c r="P118" s="361">
        <f t="shared" ref="P118:P140" si="8">SUM(D118:O118)</f>
        <v>154</v>
      </c>
    </row>
    <row r="119" spans="2:16" ht="18" customHeight="1">
      <c r="B119" s="94"/>
      <c r="C119" s="120" t="s">
        <v>145</v>
      </c>
      <c r="D119" s="343">
        <f>IFERROR(VLOOKUP(C119,'تقرير المصروفات حسب الشهر'!$C$10:$AD$119,2,FALSE),0)</f>
        <v>22587.72</v>
      </c>
      <c r="E119" s="344">
        <f>IFERROR(VLOOKUP(C119,'تقرير المصروفات حسب الشهر'!$C$136:$AD$254,2,FALSE),0)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الشهر'!$C$391:$AD$510,2,FALSE),0)</f>
        <v>11419.4</v>
      </c>
      <c r="H119" s="344">
        <f>IFERROR(VLOOKUP(C119,'تقرير المصروفات حسب الشهر'!$C$519:$AD$634,2,FALSE),0)</f>
        <v>5521.84</v>
      </c>
      <c r="I119" s="447">
        <f>IFERROR(VLOOKUP(C119,'تقرير المصروفات حسب الشهر'!$C$647:$AD$766,2,FALSE),0)</f>
        <v>10662</v>
      </c>
      <c r="J119" s="344">
        <f>IFERROR(VLOOKUP(C119,'تقرير المصروفات حسب الشهر'!$C$775:$AD$884,2,FALSE),0)</f>
        <v>0</v>
      </c>
      <c r="K119" s="344">
        <f>IFERROR(VLOOKUP(C119,'تقرير المصروفات حسب الشهر'!$C$901:$D$1011,2,FALSE),0)</f>
        <v>0</v>
      </c>
      <c r="L119" s="344">
        <f>IFERROR(VLOOKUP(C119,'تقرير المصروفات حسب الشهر'!$C$1028:$AD$1138,2,FALSE),0)</f>
        <v>0</v>
      </c>
      <c r="M119" s="344">
        <f>IFERROR(VLOOKUP(C119,'تقرير المصروفات حسب الشهر'!$C$1155:$AD$1266,2,FALSE),0)</f>
        <v>0</v>
      </c>
      <c r="N119" s="373">
        <f>IFERROR(VLOOKUP(C119,'تقرير المصروفات حسب الشهر'!$C$1282:$AD$1393,2,FALSE),0)</f>
        <v>0</v>
      </c>
      <c r="O119" s="344">
        <f>IFERROR(VLOOKUP(C119,'تقرير المصروفات حسب الشهر'!$C$1409:$AI$1524,2,FALSE),0)</f>
        <v>0</v>
      </c>
      <c r="P119" s="361">
        <f t="shared" si="8"/>
        <v>96447.25999999998</v>
      </c>
    </row>
    <row r="120" spans="2:16" ht="18" customHeight="1">
      <c r="B120" s="94"/>
      <c r="C120" s="120" t="s">
        <v>146</v>
      </c>
      <c r="D120" s="343">
        <f>IFERROR(VLOOKUP(C120,'تقرير المصروفات حسب الشهر'!$C$10:$AD$119,2,FALSE),0)</f>
        <v>25092.37</v>
      </c>
      <c r="E120" s="344">
        <f>IFERROR(VLOOKUP(C120,'تقرير المصروفات حسب الشهر'!$C$136:$AD$254,2,FALSE),0)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الشهر'!$C$391:$AD$510,2,FALSE),0)</f>
        <v>5589.2</v>
      </c>
      <c r="H120" s="344">
        <f>IFERROR(VLOOKUP(C120,'تقرير المصروفات حسب الشهر'!$C$519:$AD$634,2,FALSE),0)</f>
        <v>5038.54</v>
      </c>
      <c r="I120" s="447">
        <f>IFERROR(VLOOKUP(C120,'تقرير المصروفات حسب الشهر'!$C$647:$AD$766,2,FALSE),0)</f>
        <v>4790.3999999999996</v>
      </c>
      <c r="J120" s="344">
        <f>IFERROR(VLOOKUP(C120,'تقرير المصروفات حسب الشهر'!$C$775:$AD$884,2,FALSE),0)</f>
        <v>0</v>
      </c>
      <c r="K120" s="344">
        <f>IFERROR(VLOOKUP(C120,'تقرير المصروفات حسب الشهر'!$C$901:$D$1011,2,FALSE),0)</f>
        <v>0</v>
      </c>
      <c r="L120" s="344">
        <f>IFERROR(VLOOKUP(C120,'تقرير المصروفات حسب الشهر'!$C$1028:$AD$1138,2,FALSE),0)</f>
        <v>0</v>
      </c>
      <c r="M120" s="344">
        <f>IFERROR(VLOOKUP(C120,'تقرير المصروفات حسب الشهر'!$C$1155:$AD$1266,2,FALSE),0)</f>
        <v>0</v>
      </c>
      <c r="N120" s="373">
        <f>IFERROR(VLOOKUP(C120,'تقرير المصروفات حسب الشهر'!$C$1282:$AD$1393,2,FALSE),0)</f>
        <v>0</v>
      </c>
      <c r="O120" s="344">
        <f>IFERROR(VLOOKUP(C120,'تقرير المصروفات حسب الشهر'!$C$1409:$AI$1524,2,FALSE),0)</f>
        <v>0</v>
      </c>
      <c r="P120" s="361">
        <f t="shared" si="8"/>
        <v>91837.779999999984</v>
      </c>
    </row>
    <row r="121" spans="2:16" ht="18" customHeight="1">
      <c r="B121" s="94"/>
      <c r="C121" s="120" t="s">
        <v>147</v>
      </c>
      <c r="D121" s="343">
        <f>IFERROR(VLOOKUP(C121,'تقرير المصروفات حسب الشهر'!$C$10:$AD$119,2,FALSE),0)</f>
        <v>43957.06</v>
      </c>
      <c r="E121" s="344">
        <f>IFERROR(VLOOKUP(C121,'تقرير المصروفات حسب الشهر'!$C$136:$AD$254,2,FALSE),0)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الشهر'!$C$391:$AD$510,2,FALSE),0)</f>
        <v>7841.76</v>
      </c>
      <c r="H121" s="344">
        <f>IFERROR(VLOOKUP(C121,'تقرير المصروفات حسب الشهر'!$C$519:$AD$634,2,FALSE),0)</f>
        <v>7029.78</v>
      </c>
      <c r="I121" s="447">
        <f>IFERROR(VLOOKUP(C121,'تقرير المصروفات حسب الشهر'!$C$647:$AD$766,2,FALSE),0)</f>
        <v>6203.58</v>
      </c>
      <c r="J121" s="344">
        <f>IFERROR(VLOOKUP(C121,'تقرير المصروفات حسب الشهر'!$C$775:$AD$884,2,FALSE),0)</f>
        <v>0</v>
      </c>
      <c r="K121" s="344">
        <f>IFERROR(VLOOKUP(C121,'تقرير المصروفات حسب الشهر'!$C$901:$D$1011,2,FALSE),0)</f>
        <v>0</v>
      </c>
      <c r="L121" s="344">
        <f>IFERROR(VLOOKUP(C121,'تقرير المصروفات حسب الشهر'!$C$1028:$AD$1138,2,FALSE),0)</f>
        <v>0</v>
      </c>
      <c r="M121" s="344">
        <f>IFERROR(VLOOKUP(C121,'تقرير المصروفات حسب الشهر'!$C$1155:$AD$1266,2,FALSE),0)</f>
        <v>0</v>
      </c>
      <c r="N121" s="373">
        <f>IFERROR(VLOOKUP(C121,'تقرير المصروفات حسب الشهر'!$C$1282:$AD$1393,2,FALSE),0)</f>
        <v>0</v>
      </c>
      <c r="O121" s="344">
        <f>IFERROR(VLOOKUP(C121,'تقرير المصروفات حسب الشهر'!$C$1409:$AI$1524,2,FALSE),0)</f>
        <v>0</v>
      </c>
      <c r="P121" s="361">
        <f t="shared" si="8"/>
        <v>155271.96</v>
      </c>
    </row>
    <row r="122" spans="2:16" ht="18" customHeight="1">
      <c r="B122" s="94"/>
      <c r="C122" s="120" t="s">
        <v>148</v>
      </c>
      <c r="D122" s="343">
        <f>IFERROR(VLOOKUP(C122,'تقرير المصروفات حسب الشهر'!$C$10:$AD$119,2,FALSE),0)</f>
        <v>67013.210000000006</v>
      </c>
      <c r="E122" s="344">
        <f>IFERROR(VLOOKUP(C122,'تقرير المصروفات حسب الشهر'!$C$136:$AD$254,2,FALSE),0)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الشهر'!$C$391:$AD$510,2,FALSE),0)</f>
        <v>31683.79</v>
      </c>
      <c r="H122" s="344">
        <f>IFERROR(VLOOKUP(C122,'تقرير المصروفات حسب الشهر'!$C$519:$AD$634,2,FALSE),0)</f>
        <v>30484.58</v>
      </c>
      <c r="I122" s="447">
        <f>IFERROR(VLOOKUP(C122,'تقرير المصروفات حسب الشهر'!$C$647:$AD$766,2,FALSE),0)</f>
        <v>29264.74</v>
      </c>
      <c r="J122" s="344">
        <f>IFERROR(VLOOKUP(C122,'تقرير المصروفات حسب الشهر'!$C$775:$AD$884,2,FALSE),0)</f>
        <v>0</v>
      </c>
      <c r="K122" s="344">
        <f>IFERROR(VLOOKUP(C122,'تقرير المصروفات حسب الشهر'!$C$901:$D$1011,2,FALSE),0)</f>
        <v>0</v>
      </c>
      <c r="L122" s="344">
        <f>IFERROR(VLOOKUP(C122,'تقرير المصروفات حسب الشهر'!$C$1028:$AD$1138,2,FALSE),0)</f>
        <v>0</v>
      </c>
      <c r="M122" s="344">
        <f>IFERROR(VLOOKUP(C122,'تقرير المصروفات حسب الشهر'!$C$1155:$AD$1266,2,FALSE),0)</f>
        <v>0</v>
      </c>
      <c r="N122" s="373">
        <f>IFERROR(VLOOKUP(C122,'تقرير المصروفات حسب الشهر'!$C$1282:$AD$1393,2,FALSE),0)</f>
        <v>0</v>
      </c>
      <c r="O122" s="344">
        <f>IFERROR(VLOOKUP(C122,'تقرير المصروفات حسب الشهر'!$C$1409:$AI$1524,2,FALSE),0)</f>
        <v>0</v>
      </c>
      <c r="P122" s="361">
        <f t="shared" si="8"/>
        <v>295910.61</v>
      </c>
    </row>
    <row r="123" spans="2:16" ht="18" customHeight="1">
      <c r="B123" s="94"/>
      <c r="C123" s="120" t="s">
        <v>149</v>
      </c>
      <c r="D123" s="343">
        <f>IFERROR(VLOOKUP(C123,'تقرير المصروفات حسب الشهر'!$C$10:$AD$119,2,FALSE),0)</f>
        <v>64041.57</v>
      </c>
      <c r="E123" s="344">
        <f>IFERROR(VLOOKUP(C123,'تقرير المصروفات حسب الشهر'!$C$136:$AD$254,2,FALSE),0)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الشهر'!$C$391:$AD$510,2,FALSE),0)</f>
        <v>86527.95</v>
      </c>
      <c r="H123" s="344">
        <f>IFERROR(VLOOKUP(C123,'تقرير المصروفات حسب الشهر'!$C$519:$AD$634,2,FALSE),0)</f>
        <v>35758.769999999997</v>
      </c>
      <c r="I123" s="447">
        <f>IFERROR(VLOOKUP(C123,'تقرير المصروفات حسب الشهر'!$C$647:$AD$766,2,FALSE),0)</f>
        <v>31018.42</v>
      </c>
      <c r="J123" s="344">
        <f>IFERROR(VLOOKUP(C123,'تقرير المصروفات حسب الشهر'!$C$775:$AD$884,2,FALSE),0)</f>
        <v>0</v>
      </c>
      <c r="K123" s="344">
        <f>IFERROR(VLOOKUP(C123,'تقرير المصروفات حسب الشهر'!$C$901:$D$1011,2,FALSE),0)</f>
        <v>0</v>
      </c>
      <c r="L123" s="344">
        <f>IFERROR(VLOOKUP(C123,'تقرير المصروفات حسب الشهر'!$C$1028:$AD$1138,2,FALSE),0)</f>
        <v>0</v>
      </c>
      <c r="M123" s="344">
        <f>IFERROR(VLOOKUP(C123,'تقرير المصروفات حسب الشهر'!$C$1155:$AD$1266,2,FALSE),0)</f>
        <v>0</v>
      </c>
      <c r="N123" s="373">
        <f>IFERROR(VLOOKUP(C123,'تقرير المصروفات حسب الشهر'!$C$1282:$AD$1393,2,FALSE),0)</f>
        <v>0</v>
      </c>
      <c r="O123" s="344">
        <f>IFERROR(VLOOKUP(C123,'تقرير المصروفات حسب الشهر'!$C$1409:$AI$1524,2,FALSE),0)</f>
        <v>0</v>
      </c>
      <c r="P123" s="361">
        <f t="shared" si="8"/>
        <v>273125.92</v>
      </c>
    </row>
    <row r="124" spans="2:16" ht="18" customHeight="1">
      <c r="B124" s="94"/>
      <c r="C124" s="120" t="s">
        <v>150</v>
      </c>
      <c r="D124" s="343">
        <f>IFERROR(VLOOKUP(C124,'تقرير المصروفات حسب الشهر'!$C$10:$AD$119,2,FALSE),0)</f>
        <v>58060.78</v>
      </c>
      <c r="E124" s="344">
        <f>IFERROR(VLOOKUP(C124,'تقرير المصروفات حسب الشهر'!$C$136:$AD$254,2,FALSE),0)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الشهر'!$C$391:$AD$510,2,FALSE),0)</f>
        <v>14669.56</v>
      </c>
      <c r="H124" s="344">
        <f>IFERROR(VLOOKUP(C124,'تقرير المصروفات حسب الشهر'!$C$519:$AD$634,2,FALSE),0)</f>
        <v>0</v>
      </c>
      <c r="I124" s="447">
        <f>IFERROR(VLOOKUP(C124,'تقرير المصروفات حسب الشهر'!$C$647:$AD$766,2,FALSE),0)</f>
        <v>12892.33</v>
      </c>
      <c r="J124" s="344">
        <f>IFERROR(VLOOKUP(C124,'تقرير المصروفات حسب الشهر'!$C$775:$AD$884,2,FALSE),0)</f>
        <v>0</v>
      </c>
      <c r="K124" s="344">
        <f>IFERROR(VLOOKUP(C124,'تقرير المصروفات حسب الشهر'!$C$901:$D$1011,2,FALSE),0)</f>
        <v>0</v>
      </c>
      <c r="L124" s="344">
        <f>IFERROR(VLOOKUP(C124,'تقرير المصروفات حسب الشهر'!$C$1028:$AD$1138,2,FALSE),0)</f>
        <v>0</v>
      </c>
      <c r="M124" s="344">
        <f>IFERROR(VLOOKUP(C124,'تقرير المصروفات حسب الشهر'!$C$1155:$AD$1266,2,FALSE),0)</f>
        <v>0</v>
      </c>
      <c r="N124" s="373">
        <f>IFERROR(VLOOKUP(C124,'تقرير المصروفات حسب الشهر'!$C$1282:$AD$1393,2,FALSE),0)</f>
        <v>0</v>
      </c>
      <c r="O124" s="344">
        <f>IFERROR(VLOOKUP(C124,'تقرير المصروفات حسب الشهر'!$C$1409:$AI$1524,2,FALSE),0)</f>
        <v>0</v>
      </c>
      <c r="P124" s="361">
        <f t="shared" si="8"/>
        <v>204290.87999999998</v>
      </c>
    </row>
    <row r="125" spans="2:16" ht="18" customHeight="1">
      <c r="B125" s="94"/>
      <c r="C125" s="120" t="s">
        <v>151</v>
      </c>
      <c r="D125" s="343">
        <f>IFERROR(VLOOKUP(C125,'تقرير المصروفات حسب الشهر'!$C$10:$AD$119,2,FALSE),0)</f>
        <v>28085.79</v>
      </c>
      <c r="E125" s="344">
        <f>IFERROR(VLOOKUP(C125,'تقرير المصروفات حسب الشهر'!$C$136:$AD$254,2,FALSE),0)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الشهر'!$C$391:$AD$510,2,FALSE),0)</f>
        <v>10227.209999999999</v>
      </c>
      <c r="H125" s="344">
        <f>IFERROR(VLOOKUP(C125,'تقرير المصروفات حسب الشهر'!$C$519:$AD$634,2,FALSE),0)</f>
        <v>9735.32</v>
      </c>
      <c r="I125" s="447">
        <f>IFERROR(VLOOKUP(C125,'تقرير المصروفات حسب الشهر'!$C$647:$AD$766,2,FALSE),0)</f>
        <v>9235.23</v>
      </c>
      <c r="J125" s="344">
        <f>IFERROR(VLOOKUP(C125,'تقرير المصروفات حسب الشهر'!$C$775:$AD$884,2,FALSE),0)</f>
        <v>0</v>
      </c>
      <c r="K125" s="344">
        <f>IFERROR(VLOOKUP(C125,'تقرير المصروفات حسب الشهر'!$C$901:$D$1011,2,FALSE),0)</f>
        <v>0</v>
      </c>
      <c r="L125" s="344">
        <f>IFERROR(VLOOKUP(C125,'تقرير المصروفات حسب الشهر'!$C$1028:$AD$1138,2,FALSE),0)</f>
        <v>0</v>
      </c>
      <c r="M125" s="344">
        <f>IFERROR(VLOOKUP(C125,'تقرير المصروفات حسب الشهر'!$C$1155:$AD$1266,2,FALSE),0)</f>
        <v>0</v>
      </c>
      <c r="N125" s="373">
        <f>IFERROR(VLOOKUP(C125,'تقرير المصروفات حسب الشهر'!$C$1282:$AD$1393,2,FALSE),0)</f>
        <v>0</v>
      </c>
      <c r="O125" s="344">
        <f>IFERROR(VLOOKUP(C125,'تقرير المصروفات حسب الشهر'!$C$1409:$AI$1524,2,FALSE),0)</f>
        <v>0</v>
      </c>
      <c r="P125" s="361">
        <f t="shared" si="8"/>
        <v>114867.21</v>
      </c>
    </row>
    <row r="126" spans="2:16" ht="18" customHeight="1">
      <c r="B126" s="94"/>
      <c r="C126" s="120" t="s">
        <v>152</v>
      </c>
      <c r="D126" s="343">
        <f>IFERROR(VLOOKUP(C126,'تقرير المصروفات حسب الشهر'!$C$10:$AD$119,2,FALSE),0)</f>
        <v>42103.09</v>
      </c>
      <c r="E126" s="344">
        <f>IFERROR(VLOOKUP(C126,'تقرير المصروفات حسب الشهر'!$C$136:$AD$254,2,FALSE),0)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الشهر'!$C$391:$AD$510,2,FALSE),0)</f>
        <v>14971.99</v>
      </c>
      <c r="H126" s="344">
        <f>IFERROR(VLOOKUP(C126,'تقرير المصروفات حسب الشهر'!$C$519:$AD$634,2,FALSE),0)</f>
        <v>14236.57</v>
      </c>
      <c r="I126" s="447">
        <f>IFERROR(VLOOKUP(C126,'تقرير المصروفات حسب الشهر'!$C$647:$AD$766,2,FALSE),0)</f>
        <v>13488.98</v>
      </c>
      <c r="J126" s="344">
        <f>IFERROR(VLOOKUP(C126,'تقرير المصروفات حسب الشهر'!$C$775:$AD$884,2,FALSE),0)</f>
        <v>0</v>
      </c>
      <c r="K126" s="344">
        <f>IFERROR(VLOOKUP(C126,'تقرير المصروفات حسب الشهر'!$C$901:$D$1011,2,FALSE),0)</f>
        <v>0</v>
      </c>
      <c r="L126" s="344">
        <f>IFERROR(VLOOKUP(C126,'تقرير المصروفات حسب الشهر'!$C$1028:$AD$1138,2,FALSE),0)</f>
        <v>0</v>
      </c>
      <c r="M126" s="344">
        <f>IFERROR(VLOOKUP(C126,'تقرير المصروفات حسب الشهر'!$C$1155:$AD$1266,2,FALSE),0)</f>
        <v>0</v>
      </c>
      <c r="N126" s="373">
        <f>IFERROR(VLOOKUP(C126,'تقرير المصروفات حسب الشهر'!$C$1282:$AD$1393,2,FALSE),0)</f>
        <v>0</v>
      </c>
      <c r="O126" s="344">
        <f>IFERROR(VLOOKUP(C126,'تقرير المصروفات حسب الشهر'!$C$1409:$AI$1524,2,FALSE),0)</f>
        <v>0</v>
      </c>
      <c r="P126" s="361">
        <f t="shared" si="8"/>
        <v>171334.79</v>
      </c>
    </row>
    <row r="127" spans="2:16" ht="18" customHeight="1">
      <c r="B127" s="94"/>
      <c r="C127" s="120" t="s">
        <v>153</v>
      </c>
      <c r="D127" s="343">
        <f>IFERROR(VLOOKUP(C127,'تقرير المصروفات حسب الشهر'!$C$10:$AD$119,2,FALSE),0)</f>
        <v>27648.13</v>
      </c>
      <c r="E127" s="344">
        <f>IFERROR(VLOOKUP(C127,'تقرير المصروفات حسب الشهر'!$C$136:$AD$254,2,FALSE),0)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الشهر'!$C$391:$AD$510,2,FALSE),0)</f>
        <v>10901.17</v>
      </c>
      <c r="H127" s="344">
        <f>IFERROR(VLOOKUP(C127,'تقرير المصروفات حسب الشهر'!$C$519:$AD$634,2,FALSE),0)</f>
        <v>15931.66</v>
      </c>
      <c r="I127" s="447">
        <f>IFERROR(VLOOKUP(C127,'تقرير المصروفات حسب الشهر'!$C$647:$AD$766,2,FALSE),0)</f>
        <v>9910.17</v>
      </c>
      <c r="J127" s="344">
        <f>IFERROR(VLOOKUP(C127,'تقرير المصروفات حسب الشهر'!$C$775:$AD$884,2,FALSE),0)</f>
        <v>0</v>
      </c>
      <c r="K127" s="344">
        <f>IFERROR(VLOOKUP(C127,'تقرير المصروفات حسب الشهر'!$C$901:$D$1011,2,FALSE),0)</f>
        <v>0</v>
      </c>
      <c r="L127" s="344">
        <f>IFERROR(VLOOKUP(C127,'تقرير المصروفات حسب الشهر'!$C$1028:$AD$1138,2,FALSE),0)</f>
        <v>0</v>
      </c>
      <c r="M127" s="344">
        <f>IFERROR(VLOOKUP(C127,'تقرير المصروفات حسب الشهر'!$C$1155:$AD$1266,2,FALSE),0)</f>
        <v>0</v>
      </c>
      <c r="N127" s="373">
        <f>IFERROR(VLOOKUP(C127,'تقرير المصروفات حسب الشهر'!$C$1282:$AD$1393,2,FALSE),0)</f>
        <v>0</v>
      </c>
      <c r="O127" s="344">
        <f>IFERROR(VLOOKUP(C127,'تقرير المصروفات حسب الشهر'!$C$1409:$AI$1524,2,FALSE),0)</f>
        <v>0</v>
      </c>
      <c r="P127" s="361">
        <f t="shared" si="8"/>
        <v>121097.04000000001</v>
      </c>
    </row>
    <row r="128" spans="2:16" ht="18" customHeight="1">
      <c r="B128" s="94"/>
      <c r="C128" s="120" t="s">
        <v>154</v>
      </c>
      <c r="D128" s="343">
        <f>IFERROR(VLOOKUP(C128,'تقرير المصروفات حسب الشهر'!$C$10:$AD$119,2,FALSE),0)</f>
        <v>14793.75</v>
      </c>
      <c r="E128" s="344">
        <f>IFERROR(VLOOKUP(C128,'تقرير المصروفات حسب الشهر'!$C$136:$AD$254,2,FALSE),0)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الشهر'!$C$391:$AD$510,2,FALSE),0)</f>
        <v>15300</v>
      </c>
      <c r="H128" s="344">
        <f>IFERROR(VLOOKUP(C128,'تقرير المصروفات حسب الشهر'!$C$519:$AD$634,2,FALSE),0)</f>
        <v>15300</v>
      </c>
      <c r="I128" s="447">
        <f>IFERROR(VLOOKUP(C128,'تقرير المصروفات حسب الشهر'!$C$647:$AD$766,2,FALSE),0)</f>
        <v>15300</v>
      </c>
      <c r="J128" s="344">
        <f>IFERROR(VLOOKUP(C128,'تقرير المصروفات حسب الشهر'!$C$775:$AD$884,2,FALSE),0)</f>
        <v>0</v>
      </c>
      <c r="K128" s="344">
        <f>IFERROR(VLOOKUP(C128,'تقرير المصروفات حسب الشهر'!$C$901:$D$1011,2,FALSE),0)</f>
        <v>0</v>
      </c>
      <c r="L128" s="344">
        <f>IFERROR(VLOOKUP(C128,'تقرير المصروفات حسب الشهر'!$C$1028:$AD$1138,2,FALSE),0)</f>
        <v>0</v>
      </c>
      <c r="M128" s="344">
        <f>IFERROR(VLOOKUP(C128,'تقرير المصروفات حسب الشهر'!$C$1155:$AD$1266,2,FALSE),0)</f>
        <v>0</v>
      </c>
      <c r="N128" s="373">
        <f>IFERROR(VLOOKUP(C128,'تقرير المصروفات حسب الشهر'!$C$1282:$AD$1393,2,FALSE),0)</f>
        <v>0</v>
      </c>
      <c r="O128" s="344">
        <f>IFERROR(VLOOKUP(C128,'تقرير المصروفات حسب الشهر'!$C$1409:$AI$1524,2,FALSE),0)</f>
        <v>0</v>
      </c>
      <c r="P128" s="361">
        <f t="shared" si="8"/>
        <v>90281.25</v>
      </c>
    </row>
    <row r="129" spans="2:16" ht="18" customHeight="1">
      <c r="B129" s="94"/>
      <c r="C129" s="120" t="s">
        <v>155</v>
      </c>
      <c r="D129" s="343">
        <f>IFERROR(VLOOKUP(C129,'تقرير المصروفات حسب الشهر'!$C$10:$AD$119,2,FALSE),0)</f>
        <v>15140.54</v>
      </c>
      <c r="E129" s="344">
        <f>IFERROR(VLOOKUP(C129,'تقرير المصروفات حسب الشهر'!$C$136:$AD$254,2,FALSE),0)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الشهر'!$C$391:$AD$510,2,FALSE),0)</f>
        <v>18268.93</v>
      </c>
      <c r="H129" s="344">
        <f>IFERROR(VLOOKUP(C129,'تقرير المصروفات حسب الشهر'!$C$519:$AD$634,2,FALSE),0)</f>
        <v>17989.82</v>
      </c>
      <c r="I129" s="447">
        <f>IFERROR(VLOOKUP(C129,'تقرير المصروفات حسب الشهر'!$C$647:$AD$766,2,FALSE),0)</f>
        <v>17705.82</v>
      </c>
      <c r="J129" s="344">
        <f>IFERROR(VLOOKUP(C129,'تقرير المصروفات حسب الشهر'!$C$775:$AD$884,2,FALSE),0)</f>
        <v>0</v>
      </c>
      <c r="K129" s="344">
        <f>IFERROR(VLOOKUP(C129,'تقرير المصروفات حسب الشهر'!$C$901:$D$1011,2,FALSE),0)</f>
        <v>0</v>
      </c>
      <c r="L129" s="344">
        <f>IFERROR(VLOOKUP(C129,'تقرير المصروفات حسب الشهر'!$C$1028:$AD$1138,2,FALSE),0)</f>
        <v>0</v>
      </c>
      <c r="M129" s="344">
        <f>IFERROR(VLOOKUP(C129,'تقرير المصروفات حسب الشهر'!$C$1155:$AD$1266,2,FALSE),0)</f>
        <v>0</v>
      </c>
      <c r="N129" s="373">
        <f>IFERROR(VLOOKUP(C129,'تقرير المصروفات حسب الشهر'!$C$1282:$AD$1393,2,FALSE),0)</f>
        <v>0</v>
      </c>
      <c r="O129" s="344">
        <f>IFERROR(VLOOKUP(C129,'تقرير المصروفات حسب الشهر'!$C$1409:$AI$1524,2,FALSE),0)</f>
        <v>0</v>
      </c>
      <c r="P129" s="361">
        <f t="shared" si="8"/>
        <v>100185.70000000001</v>
      </c>
    </row>
    <row r="130" spans="2:16" ht="18" customHeight="1">
      <c r="B130" s="94"/>
      <c r="C130" s="120" t="s">
        <v>156</v>
      </c>
      <c r="D130" s="343">
        <f>IFERROR(VLOOKUP(C130,'تقرير المصروفات حسب الشهر'!$C$10:$AD$119,2,FALSE),0)</f>
        <v>24841.71</v>
      </c>
      <c r="E130" s="344">
        <f>IFERROR(VLOOKUP(C130,'تقرير المصروفات حسب الشهر'!$C$136:$AD$254,2,FALSE),0)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الشهر'!$C$391:$AD$510,2,FALSE),0)</f>
        <v>15587.28</v>
      </c>
      <c r="H130" s="344">
        <f>IFERROR(VLOOKUP(C130,'تقرير المصروفات حسب الشهر'!$C$519:$AD$634,2,FALSE),0)</f>
        <v>15070.38</v>
      </c>
      <c r="I130" s="447">
        <f>IFERROR(VLOOKUP(C130,'تقرير المصروفات حسب الشهر'!$C$647:$AD$766,2,FALSE),0)</f>
        <v>14543.51</v>
      </c>
      <c r="J130" s="344">
        <f>IFERROR(VLOOKUP(C130,'تقرير المصروفات حسب الشهر'!$C$775:$AD$884,2,FALSE),0)</f>
        <v>0</v>
      </c>
      <c r="K130" s="344">
        <f>IFERROR(VLOOKUP(C130,'تقرير المصروفات حسب الشهر'!$C$901:$D$1011,2,FALSE),0)</f>
        <v>0</v>
      </c>
      <c r="L130" s="344">
        <f>IFERROR(VLOOKUP(C130,'تقرير المصروفات حسب الشهر'!$C$1028:$AD$1138,2,FALSE),0)</f>
        <v>0</v>
      </c>
      <c r="M130" s="344">
        <f>IFERROR(VLOOKUP(C130,'تقرير المصروفات حسب الشهر'!$C$1155:$AD$1266,2,FALSE),0)</f>
        <v>0</v>
      </c>
      <c r="N130" s="373">
        <f>IFERROR(VLOOKUP(C130,'تقرير المصروفات حسب الشهر'!$C$1282:$AD$1393,2,FALSE),0)</f>
        <v>0</v>
      </c>
      <c r="O130" s="344">
        <f>IFERROR(VLOOKUP(C130,'تقرير المصروفات حسب الشهر'!$C$1409:$AI$1524,2,FALSE),0)</f>
        <v>0</v>
      </c>
      <c r="P130" s="361">
        <f t="shared" si="8"/>
        <v>122664.98</v>
      </c>
    </row>
    <row r="131" spans="2:16" ht="18" customHeight="1">
      <c r="B131" s="94"/>
      <c r="C131" s="120" t="s">
        <v>157</v>
      </c>
      <c r="D131" s="343">
        <f>IFERROR(VLOOKUP(C131,'تقرير المصروفات حسب الشهر'!$C$10:$AD$119,2,FALSE),0)</f>
        <v>0</v>
      </c>
      <c r="E131" s="344">
        <f>IFERROR(VLOOKUP(C131,'تقرير المصروفات حسب الشهر'!$C$136:$AD$254,2,FALSE),0)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الشهر'!$C$391:$AD$510,2,FALSE),0)</f>
        <v>0</v>
      </c>
      <c r="H131" s="344">
        <f>IFERROR(VLOOKUP(C131,'تقرير المصروفات حسب الشهر'!$C$519:$AD$634,2,FALSE),0)</f>
        <v>300</v>
      </c>
      <c r="I131" s="447">
        <f>IFERROR(VLOOKUP(C131,'تقرير المصروفات حسب الشهر'!$C$647:$AD$766,2,FALSE),0)</f>
        <v>10000</v>
      </c>
      <c r="J131" s="344">
        <f>IFERROR(VLOOKUP(C131,'تقرير المصروفات حسب الشهر'!$C$775:$AD$884,2,FALSE),0)</f>
        <v>0</v>
      </c>
      <c r="K131" s="344">
        <f>IFERROR(VLOOKUP(C131,'تقرير المصروفات حسب الشهر'!$C$901:$D$1011,2,FALSE),0)</f>
        <v>0</v>
      </c>
      <c r="L131" s="344">
        <f>IFERROR(VLOOKUP(C131,'تقرير المصروفات حسب الشهر'!$C$1028:$AD$1138,2,FALSE),0)</f>
        <v>0</v>
      </c>
      <c r="M131" s="344">
        <f>IFERROR(VLOOKUP(C131,'تقرير المصروفات حسب الشهر'!$C$1155:$AD$1266,2,FALSE),0)</f>
        <v>0</v>
      </c>
      <c r="N131" s="373">
        <f>IFERROR(VLOOKUP(C131,'تقرير المصروفات حسب الشهر'!$C$1282:$AD$1393,2,FALSE),0)</f>
        <v>0</v>
      </c>
      <c r="O131" s="344">
        <f>IFERROR(VLOOKUP(C131,'تقرير المصروفات حسب الشهر'!$C$1409:$AI$1524,2,FALSE),0)</f>
        <v>0</v>
      </c>
      <c r="P131" s="361">
        <f t="shared" si="8"/>
        <v>11150</v>
      </c>
    </row>
    <row r="132" spans="2:16" ht="18" customHeight="1">
      <c r="B132" s="94"/>
      <c r="C132" s="309" t="s">
        <v>158</v>
      </c>
      <c r="D132" s="343">
        <f>IFERROR(VLOOKUP(C132,'تقرير المصروفات حسب الشهر'!$C$10:$AD$119,2,FALSE),0)</f>
        <v>0</v>
      </c>
      <c r="E132" s="344">
        <f>IFERROR(VLOOKUP(C132,'تقرير المصروفات حسب الشهر'!$C$136:$AD$254,2,FALSE),0)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الشهر'!$C$391:$AD$510,2,FALSE),0)</f>
        <v>0</v>
      </c>
      <c r="H132" s="344">
        <f>IFERROR(VLOOKUP(C132,'تقرير المصروفات حسب الشهر'!$C$519:$AD$634,2,FALSE),0)</f>
        <v>0</v>
      </c>
      <c r="I132" s="447">
        <f>IFERROR(VLOOKUP(C132,'تقرير المصروفات حسب الشهر'!$C$647:$AD$766,2,FALSE),0)</f>
        <v>0</v>
      </c>
      <c r="J132" s="344">
        <f>IFERROR(VLOOKUP(C132,'تقرير المصروفات حسب الشهر'!$C$775:$AD$884,2,FALSE),0)</f>
        <v>0</v>
      </c>
      <c r="K132" s="344">
        <f>IFERROR(VLOOKUP(C132,'تقرير المصروفات حسب الشهر'!$C$901:$D$1011,2,FALSE),0)</f>
        <v>0</v>
      </c>
      <c r="L132" s="344">
        <f>IFERROR(VLOOKUP(C132,'تقرير المصروفات حسب الشهر'!$C$1028:$AD$1138,2,FALSE),0)</f>
        <v>0</v>
      </c>
      <c r="M132" s="344">
        <f>IFERROR(VLOOKUP(C132,'تقرير المصروفات حسب الشهر'!$C$1155:$AD$1266,2,FALSE),0)</f>
        <v>0</v>
      </c>
      <c r="N132" s="373">
        <f>IFERROR(VLOOKUP(C132,'تقرير المصروفات حسب الشهر'!$C$1282:$AD$1393,2,FALSE),0)</f>
        <v>0</v>
      </c>
      <c r="O132" s="344">
        <f>IFERROR(VLOOKUP(C132,'تقرير المصروفات حسب الشهر'!$C$1409:$AI$1524,2,FALSE),0)</f>
        <v>0</v>
      </c>
      <c r="P132" s="361">
        <f t="shared" si="8"/>
        <v>0</v>
      </c>
    </row>
    <row r="133" spans="2:16" ht="18" customHeight="1">
      <c r="B133" s="94"/>
      <c r="C133" s="309" t="s">
        <v>159</v>
      </c>
      <c r="D133" s="343">
        <f>IFERROR(VLOOKUP(C133,'تقرير المصروفات حسب الشهر'!$C$10:$AD$119,2,FALSE),0)</f>
        <v>0</v>
      </c>
      <c r="E133" s="344">
        <f>IFERROR(VLOOKUP(C133,'تقرير المصروفات حسب الشهر'!$C$136:$AD$254,2,FALSE),0)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الشهر'!$C$391:$AD$510,2,FALSE),0)</f>
        <v>0</v>
      </c>
      <c r="H133" s="344">
        <f>IFERROR(VLOOKUP(C133,'تقرير المصروفات حسب الشهر'!$C$519:$AD$634,2,FALSE),0)</f>
        <v>0</v>
      </c>
      <c r="I133" s="447">
        <f>IFERROR(VLOOKUP(C133,'تقرير المصروفات حسب الشهر'!$C$647:$AD$766,2,FALSE),0)</f>
        <v>0</v>
      </c>
      <c r="J133" s="344">
        <f>IFERROR(VLOOKUP(C133,'تقرير المصروفات حسب الشهر'!$C$775:$AD$884,2,FALSE),0)</f>
        <v>0</v>
      </c>
      <c r="K133" s="344">
        <f>IFERROR(VLOOKUP(C133,'تقرير المصروفات حسب الشهر'!$C$901:$D$1011,2,FALSE),0)</f>
        <v>0</v>
      </c>
      <c r="L133" s="344">
        <f>IFERROR(VLOOKUP(C133,'تقرير المصروفات حسب الشهر'!$C$1028:$AD$1138,2,FALSE),0)</f>
        <v>0</v>
      </c>
      <c r="M133" s="344">
        <f>IFERROR(VLOOKUP(C133,'تقرير المصروفات حسب الشهر'!$C$1155:$AD$1266,2,FALSE),0)</f>
        <v>0</v>
      </c>
      <c r="N133" s="373">
        <f>IFERROR(VLOOKUP(C133,'تقرير المصروفات حسب الشهر'!$C$1282:$AD$1393,2,FALSE),0)</f>
        <v>0</v>
      </c>
      <c r="O133" s="344">
        <f>IFERROR(VLOOKUP(C133,'تقرير المصروفات حسب الشهر'!$C$1409:$AI$1524,2,FALSE),0)</f>
        <v>0</v>
      </c>
      <c r="P133" s="361">
        <f t="shared" si="8"/>
        <v>0</v>
      </c>
    </row>
    <row r="134" spans="2:16" ht="18" customHeight="1">
      <c r="B134" s="94"/>
      <c r="C134" s="309" t="s">
        <v>160</v>
      </c>
      <c r="D134" s="343">
        <f>IFERROR(VLOOKUP(C134,'تقرير المصروفات حسب الشهر'!$C$10:$AD$119,2,FALSE),0)</f>
        <v>0</v>
      </c>
      <c r="E134" s="344">
        <f>IFERROR(VLOOKUP(C134,'تقرير المصروفات حسب الشهر'!$C$136:$AD$254,2,FALSE),0)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الشهر'!$C$391:$AD$510,2,FALSE),0)</f>
        <v>0</v>
      </c>
      <c r="H134" s="344">
        <f>IFERROR(VLOOKUP(C134,'تقرير المصروفات حسب الشهر'!$C$519:$AD$634,2,FALSE),0)</f>
        <v>0</v>
      </c>
      <c r="I134" s="447">
        <f>IFERROR(VLOOKUP(C134,'تقرير المصروفات حسب الشهر'!$C$647:$AD$766,2,FALSE),0)</f>
        <v>0</v>
      </c>
      <c r="J134" s="344">
        <f>IFERROR(VLOOKUP(C134,'تقرير المصروفات حسب الشهر'!$C$775:$AD$884,2,FALSE),0)</f>
        <v>0</v>
      </c>
      <c r="K134" s="344">
        <f>IFERROR(VLOOKUP(C134,'تقرير المصروفات حسب الشهر'!$C$901:$D$1011,2,FALSE),0)</f>
        <v>0</v>
      </c>
      <c r="L134" s="344">
        <f>IFERROR(VLOOKUP(C134,'تقرير المصروفات حسب الشهر'!$C$1028:$AD$1138,2,FALSE),0)</f>
        <v>0</v>
      </c>
      <c r="M134" s="344">
        <f>IFERROR(VLOOKUP(C134,'تقرير المصروفات حسب الشهر'!$C$1155:$AD$1266,2,FALSE),0)</f>
        <v>0</v>
      </c>
      <c r="N134" s="373">
        <f>IFERROR(VLOOKUP(C134,'تقرير المصروفات حسب الشهر'!$C$1282:$AD$1393,2,FALSE),0)</f>
        <v>0</v>
      </c>
      <c r="O134" s="344">
        <f>IFERROR(VLOOKUP(C134,'تقرير المصروفات حسب الشهر'!$C$1409:$AI$1524,2,FALSE),0)</f>
        <v>0</v>
      </c>
      <c r="P134" s="361">
        <f t="shared" si="8"/>
        <v>0</v>
      </c>
    </row>
    <row r="135" spans="2:16" ht="18" customHeight="1">
      <c r="B135" s="94"/>
      <c r="C135" s="309" t="s">
        <v>161</v>
      </c>
      <c r="D135" s="343">
        <f>IFERROR(VLOOKUP(C135,'تقرير المصروفات حسب الشهر'!$C$10:$AD$125,2,FALSE),0)</f>
        <v>92000</v>
      </c>
      <c r="E135" s="344">
        <f>IFERROR(VLOOKUP(C135,'تقرير المصروفات حسب الشهر'!$C$136:$AD$254,2,FALSE),0)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الشهر'!$C$391:$AD$510,2,FALSE),0)</f>
        <v>92000</v>
      </c>
      <c r="H135" s="344">
        <f>IFERROR(VLOOKUP(C135,'تقرير المصروفات حسب الشهر'!$C$519:$AD$634,2,FALSE),0)</f>
        <v>92000</v>
      </c>
      <c r="I135" s="447">
        <f>IFERROR(VLOOKUP(C135,'تقرير المصروفات حسب الشهر'!$C$647:$AD$766,2,FALSE),0)</f>
        <v>105480</v>
      </c>
      <c r="J135" s="344">
        <f>IFERROR(VLOOKUP(C135,'تقرير المصروفات حسب الشهر'!$C$775:$AD$884,2,FALSE),0)</f>
        <v>0</v>
      </c>
      <c r="K135" s="344">
        <f>IFERROR(VLOOKUP(C135,'تقرير المصروفات حسب الشهر'!$C$901:$D$1011,2,FALSE),0)</f>
        <v>0</v>
      </c>
      <c r="L135" s="344">
        <f>IFERROR(VLOOKUP(C135,'تقرير المصروفات حسب الشهر'!$C$1028:$AD$1138,2,FALSE),0)</f>
        <v>0</v>
      </c>
      <c r="M135" s="344">
        <f>IFERROR(VLOOKUP(C135,'تقرير المصروفات حسب الشهر'!$C$1155:$AD$1266,2,FALSE),0)</f>
        <v>0</v>
      </c>
      <c r="N135" s="373">
        <f>IFERROR(VLOOKUP(C135,'تقرير المصروفات حسب الشهر'!$C$1282:$AD$1393,2,FALSE),0)</f>
        <v>0</v>
      </c>
      <c r="O135" s="344">
        <f>IFERROR(VLOOKUP(C135,'تقرير المصروفات حسب الشهر'!$C$1409:$AI$1524,2,FALSE),0)</f>
        <v>0</v>
      </c>
      <c r="P135" s="361">
        <f t="shared" si="8"/>
        <v>523480</v>
      </c>
    </row>
    <row r="136" spans="2:16" ht="18" customHeight="1">
      <c r="B136" s="94"/>
      <c r="C136" s="309"/>
      <c r="D136" s="343">
        <f>IFERROR(VLOOKUP(C136,'تقرير المصروفات حسب الشهر'!$C$10:$AD$119,2,FALSE),0)</f>
        <v>0</v>
      </c>
      <c r="E136" s="344">
        <f>IFERROR(VLOOKUP(C136,'تقرير المصروفات حسب الشهر'!$C$136:$AD$254,2,FALSE),0)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الشهر'!$C$391:$AD$510,2,FALSE),0)</f>
        <v>0</v>
      </c>
      <c r="H136" s="344">
        <f>IFERROR(VLOOKUP(C136,'تقرير المصروفات حسب الشهر'!$C$519:$AD$634,2,FALSE),0)</f>
        <v>0</v>
      </c>
      <c r="I136" s="447">
        <f>IFERROR(VLOOKUP(C136,'تقرير المصروفات حسب الشهر'!$C$647:$AD$766,2,FALSE),0)</f>
        <v>0</v>
      </c>
      <c r="J136" s="344">
        <f>IFERROR(VLOOKUP(C136,'تقرير المصروفات حسب الشهر'!$C$775:$AD$884,2,FALSE),0)</f>
        <v>0</v>
      </c>
      <c r="K136" s="344">
        <f>IFERROR(VLOOKUP(C136,'تقرير المصروفات حسب الشهر'!$C$901:$D$1011,2,FALSE),0)</f>
        <v>0</v>
      </c>
      <c r="L136" s="344">
        <f>IFERROR(VLOOKUP(C136,'تقرير المصروفات حسب الشهر'!$C$1028:$AD$1138,2,FALSE),0)</f>
        <v>0</v>
      </c>
      <c r="M136" s="344">
        <f>IFERROR(VLOOKUP(C136,'تقرير المصروفات حسب الشهر'!$C$1155:$AD$1266,2,FALSE),0)</f>
        <v>0</v>
      </c>
      <c r="N136" s="373">
        <f>IFERROR(VLOOKUP(C136,'تقرير المصروفات حسب الشهر'!$C$1282:$AD$1393,2,FALSE),0)</f>
        <v>0</v>
      </c>
      <c r="O136" s="344">
        <f>IFERROR(VLOOKUP(C136,'تقرير المصروفات حسب الشهر'!$C$1409:$AI$1524,2,FALSE),0)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الشهر'!$C$10:$AD$119,2,FALSE),0)</f>
        <v>0</v>
      </c>
      <c r="E137" s="344">
        <f>IFERROR(VLOOKUP(C137,'تقرير المصروفات حسب الشهر'!$C$136:$AD$254,2,FALSE),0)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الشهر'!$C$391:$AD$510,2,FALSE),0)</f>
        <v>0</v>
      </c>
      <c r="H137" s="344">
        <f>IFERROR(VLOOKUP(C137,'تقرير المصروفات حسب الشهر'!$C$519:$AD$634,2,FALSE),0)</f>
        <v>0</v>
      </c>
      <c r="I137" s="447">
        <f>IFERROR(VLOOKUP(C137,'تقرير المصروفات حسب الشهر'!$C$647:$AD$766,2,FALSE),0)</f>
        <v>0</v>
      </c>
      <c r="J137" s="344">
        <f>IFERROR(VLOOKUP(C137,'تقرير المصروفات حسب الشهر'!$C$775:$AD$884,2,FALSE),0)</f>
        <v>0</v>
      </c>
      <c r="K137" s="344">
        <f>IFERROR(VLOOKUP(C137,'تقرير المصروفات حسب الشهر'!$C$901:$D$1011,2,FALSE),0)</f>
        <v>0</v>
      </c>
      <c r="L137" s="344">
        <f>IFERROR(VLOOKUP(C137,'تقرير المصروفات حسب الشهر'!$C$1028:$AD$1138,2,FALSE),0)</f>
        <v>0</v>
      </c>
      <c r="M137" s="344">
        <f>IFERROR(VLOOKUP(C137,'تقرير المصروفات حسب الشهر'!$C$1155:$AD$1266,2,FALSE),0)</f>
        <v>0</v>
      </c>
      <c r="N137" s="373">
        <f>IFERROR(VLOOKUP(C137,'تقرير المصروفات حسب الشهر'!$C$1282:$AD$1393,2,FALSE),0)</f>
        <v>0</v>
      </c>
      <c r="O137" s="344">
        <f>IFERROR(VLOOKUP(C137,'تقرير المصروفات حسب الشهر'!$C$1409:$AI$1524,2,FALSE),0)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الشهر'!$C$10:$AD$119,2,FALSE),0)</f>
        <v>0</v>
      </c>
      <c r="E138" s="344">
        <f>IFERROR(VLOOKUP(C138,'تقرير المصروفات حسب الشهر'!$C$136:$AD$254,2,FALSE),0)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الشهر'!$C$391:$AD$510,2,FALSE),0)</f>
        <v>0</v>
      </c>
      <c r="H138" s="344">
        <f>IFERROR(VLOOKUP(C138,'تقرير المصروفات حسب الشهر'!$C$519:$AD$634,2,FALSE),0)</f>
        <v>0</v>
      </c>
      <c r="I138" s="447">
        <f>IFERROR(VLOOKUP(C138,'تقرير المصروفات حسب الشهر'!$C$647:$AD$766,2,FALSE),0)</f>
        <v>0</v>
      </c>
      <c r="J138" s="344">
        <f>IFERROR(VLOOKUP(C138,'تقرير المصروفات حسب الشهر'!$C$775:$AD$884,2,FALSE),0)</f>
        <v>0</v>
      </c>
      <c r="K138" s="344">
        <f>IFERROR(VLOOKUP(C138,'تقرير المصروفات حسب الشهر'!$C$901:$D$1011,2,FALSE),0)</f>
        <v>0</v>
      </c>
      <c r="L138" s="344">
        <f>IFERROR(VLOOKUP(C138,'تقرير المصروفات حسب الشهر'!$C$1028:$AD$1138,2,FALSE),0)</f>
        <v>0</v>
      </c>
      <c r="M138" s="344">
        <f>IFERROR(VLOOKUP(C138,'تقرير المصروفات حسب الشهر'!$C$1155:$AD$1266,2,FALSE),0)</f>
        <v>0</v>
      </c>
      <c r="N138" s="373">
        <f>IFERROR(VLOOKUP(C138,'تقرير المصروفات حسب الشهر'!$C$1282:$AD$1393,2,FALSE),0)</f>
        <v>0</v>
      </c>
      <c r="O138" s="344">
        <f>IFERROR(VLOOKUP(C138,'تقرير المصروفات حسب الشهر'!$C$1409:$AI$1524,2,FALSE),0)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الشهر'!$C$10:$AD$119,2,FALSE),0)</f>
        <v>0</v>
      </c>
      <c r="E139" s="344">
        <f>IFERROR(VLOOKUP(C139,'تقرير المصروفات حسب الشهر'!$C$136:$AD$254,2,FALSE),0)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الشهر'!$C$391:$AD$510,2,FALSE),0)</f>
        <v>0</v>
      </c>
      <c r="H139" s="344">
        <f>IFERROR(VLOOKUP(C139,'تقرير المصروفات حسب الشهر'!$C$519:$AD$634,2,FALSE),0)</f>
        <v>0</v>
      </c>
      <c r="I139" s="447">
        <f>IFERROR(VLOOKUP(C139,'تقرير المصروفات حسب الشهر'!$C$647:$AD$766,2,FALSE),0)</f>
        <v>0</v>
      </c>
      <c r="J139" s="344">
        <f>IFERROR(VLOOKUP(C139,'تقرير المصروفات حسب الشهر'!$C$775:$AD$884,2,FALSE),0)</f>
        <v>0</v>
      </c>
      <c r="K139" s="344">
        <f>IFERROR(VLOOKUP(C139,'تقرير المصروفات حسب الشهر'!$C$901:$D$1011,2,FALSE),0)</f>
        <v>0</v>
      </c>
      <c r="L139" s="344">
        <f>IFERROR(VLOOKUP(C139,'تقرير المصروفات حسب الشهر'!$C$1028:$AD$1138,2,FALSE),0)</f>
        <v>0</v>
      </c>
      <c r="M139" s="344">
        <f>IFERROR(VLOOKUP(C139,'تقرير المصروفات حسب الشهر'!$C$1155:$AD$1266,2,FALSE),0)</f>
        <v>0</v>
      </c>
      <c r="N139" s="373">
        <f>IFERROR(VLOOKUP(C139,'تقرير المصروفات حسب الشهر'!$C$1282:$AD$1393,2,FALSE),0)</f>
        <v>0</v>
      </c>
      <c r="O139" s="344">
        <f>IFERROR(VLOOKUP(C139,'تقرير المصروفات حسب الشهر'!$C$1409:$AI$1524,2,FALSE),0)</f>
        <v>0</v>
      </c>
      <c r="P139" s="361">
        <f t="shared" si="8"/>
        <v>0</v>
      </c>
    </row>
    <row r="140" spans="2:16" ht="18" customHeight="1">
      <c r="B140" s="94"/>
      <c r="C140" s="119" t="s">
        <v>253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 t="shared" si="9"/>
        <v>0</v>
      </c>
      <c r="K140" s="345">
        <f t="shared" si="9"/>
        <v>0</v>
      </c>
      <c r="L140" s="345">
        <f t="shared" si="9"/>
        <v>0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17373231.859999996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0</v>
      </c>
      <c r="K142" s="346">
        <f t="shared" si="10"/>
        <v>0</v>
      </c>
      <c r="L142" s="346">
        <f t="shared" si="10"/>
        <v>0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6565552.4400000013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0</v>
      </c>
      <c r="K145" s="347">
        <f t="shared" si="11"/>
        <v>0</v>
      </c>
      <c r="L145" s="347">
        <f t="shared" si="11"/>
        <v>0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-10807679.419999994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>
        <f>-1205104.06-G145</f>
        <v>0</v>
      </c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7030A0"/>
  </sheetPr>
  <dimension ref="A1:T146"/>
  <sheetViews>
    <sheetView rightToLeft="1" topLeftCell="J127" workbookViewId="0">
      <selection activeCell="O144" sqref="O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255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15</v>
      </c>
      <c r="B8" s="357"/>
      <c r="C8" s="337" t="s">
        <v>242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48424357.799999997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30598715.880000003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4183710.06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13641931.859999999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38410925.100000001</v>
      </c>
    </row>
    <row r="13" spans="1:20" ht="18" customHeight="1">
      <c r="B13" s="94"/>
      <c r="C13" s="339" t="s">
        <v>247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10013432.699999999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/>
      <c r="L16" s="335"/>
      <c r="M16" s="335"/>
      <c r="N16" s="335"/>
      <c r="O16" s="335"/>
      <c r="P16" s="332">
        <f t="shared" si="1"/>
        <v>6890.6999999999862</v>
      </c>
    </row>
    <row r="17" spans="2:16" ht="18" customHeight="1">
      <c r="B17" s="94"/>
      <c r="C17" s="337" t="s">
        <v>251</v>
      </c>
      <c r="D17" s="335"/>
      <c r="E17" s="335">
        <v>2340</v>
      </c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2340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9230.6999999999862</v>
      </c>
    </row>
    <row r="19" spans="2:16" ht="18" customHeight="1">
      <c r="B19" s="94"/>
      <c r="C19" s="353" t="s">
        <v>247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10022663.4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الشهر'!$C$10:$AD$119,3,FALSE),0)</f>
        <v>0</v>
      </c>
      <c r="E22" s="330">
        <f>IFERROR(VLOOKUP(C22,'تقرير المصروفات حسب الشهر'!$C$136:$AD$245,3,FALSE),0)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الشهر'!$C$391:$AD$510,3,FALSE),0)</f>
        <v>0</v>
      </c>
      <c r="H22" s="330">
        <f>IFERROR(VLOOKUP(C22,'تقرير المصروفات حسب الشهر'!$C$519:$AD$634,3,FALSE),0)</f>
        <v>0</v>
      </c>
      <c r="I22" s="330">
        <f>IFERROR(VLOOKUP(C22,'تقرير المصروفات حسب الشهر'!$C$647:$AD$756,3,FALSE),0)</f>
        <v>0</v>
      </c>
      <c r="J22" s="330">
        <f>IFERROR(VLOOKUP(C22,'تقرير المصروفات حسب الشهر'!$C$775:$AD$884,3,FALSE),0)</f>
        <v>0</v>
      </c>
      <c r="K22" s="330">
        <f>IFERROR(VLOOKUP(C22,'تقرير المصروفات حسب الشهر'!$C$902:$AD$1011,3,FALSE),0)</f>
        <v>0</v>
      </c>
      <c r="L22" s="330">
        <f>IFERROR(VLOOKUP(C22,'تقرير المصروفات حسب الشهر'!$C$1028:$AD$1138,3,FALSE),0)</f>
        <v>0</v>
      </c>
      <c r="M22" s="344">
        <f>IFERROR(VLOOKUP(C22,'تقرير المصروفات حسب الشهر'!$C$1155:$AD$1266,3,FALSE),0)</f>
        <v>0</v>
      </c>
      <c r="N22" s="344">
        <f>IFERROR(VLOOKUP(C22,'تقرير المصروفات حسب الشهر'!$C$1282:$AD$1393,3,FALSE),0)</f>
        <v>0</v>
      </c>
      <c r="O22" s="344">
        <f>IFERROR(VLOOKUP(C22,'تقرير المصروفات حسب الشهر'!$C$1409:$AI$1524,3,FALSE),0)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الشهر'!$C$10:$AD$119,3,FALSE),0)</f>
        <v>470805.68</v>
      </c>
      <c r="E23" s="330">
        <f>IFERROR(VLOOKUP(C23,'تقرير المصروفات حسب الشهر'!$C$136:$AD$245,3,FALSE),0)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الشهر'!$C$391:$AD$510,3,FALSE),0)</f>
        <v>473266.56</v>
      </c>
      <c r="H23" s="330">
        <f>IFERROR(VLOOKUP(C23,'تقرير المصروفات حسب الشهر'!$C$519:$AD$634,3,FALSE),0)</f>
        <v>448285.44999999995</v>
      </c>
      <c r="I23" s="330">
        <f>IFERROR(VLOOKUP(C23,'تقرير المصروفات حسب الشهر'!$C$647:$AD$756,3,FALSE),0)</f>
        <v>473720.79000000004</v>
      </c>
      <c r="J23" s="330">
        <f>IFERROR(VLOOKUP(C23,'تقرير المصروفات حسب الشهر'!$C$775:$AD$884,3,FALSE),0)</f>
        <v>0</v>
      </c>
      <c r="K23" s="330">
        <f>IFERROR(VLOOKUP(C23,'تقرير المصروفات حسب الشهر'!$C$902:$AD$1011,3,FALSE),0)</f>
        <v>0</v>
      </c>
      <c r="L23" s="330">
        <f>IFERROR(VLOOKUP(C23,'تقرير المصروفات حسب الشهر'!$C$1028:$AD$1138,3,FALSE),0)</f>
        <v>0</v>
      </c>
      <c r="M23" s="344">
        <f>IFERROR(VLOOKUP(C23,'تقرير المصروفات حسب الشهر'!$C$1155:$AD$1266,3,FALSE),0)</f>
        <v>0</v>
      </c>
      <c r="N23" s="478">
        <f>IFERROR(VLOOKUP(C23,'تقرير المصروفات حسب الشهر'!$C$1282:$AD$1393,3,FALSE),0)</f>
        <v>0</v>
      </c>
      <c r="O23" s="344">
        <f>IFERROR(VLOOKUP(C23,'تقرير المصروفات حسب الشهر'!$C$1409:$AI$1524,3,FALSE),0)</f>
        <v>0</v>
      </c>
      <c r="P23" s="332">
        <f t="shared" si="5"/>
        <v>2741857.97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الشهر'!$C$10:$AD$119,3,FALSE),0)</f>
        <v>9191</v>
      </c>
      <c r="E24" s="330">
        <f>IFERROR(VLOOKUP(C24,'تقرير المصروفات حسب الشهر'!$C$136:$AD$245,3,FALSE),0)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الشهر'!$C$391:$AD$510,3,FALSE),0)</f>
        <v>7277</v>
      </c>
      <c r="H24" s="330">
        <f>IFERROR(VLOOKUP(C24,'تقرير المصروفات حسب الشهر'!$C$519:$AD$634,3,FALSE),0)</f>
        <v>5455</v>
      </c>
      <c r="I24" s="330">
        <f>IFERROR(VLOOKUP(C24,'تقرير المصروفات حسب الشهر'!$C$647:$AD$756,3,FALSE),0)</f>
        <v>5294</v>
      </c>
      <c r="J24" s="330">
        <f>IFERROR(VLOOKUP(C24,'تقرير المصروفات حسب الشهر'!$C$775:$AD$884,3,FALSE),0)</f>
        <v>0</v>
      </c>
      <c r="K24" s="330">
        <f>IFERROR(VLOOKUP(C24,'تقرير المصروفات حسب الشهر'!$C$902:$AD$1011,3,FALSE),0)</f>
        <v>0</v>
      </c>
      <c r="L24" s="330">
        <f>IFERROR(VLOOKUP(C24,'تقرير المصروفات حسب الشهر'!$C$1028:$AD$1138,3,FALSE),0)</f>
        <v>0</v>
      </c>
      <c r="M24" s="344">
        <f>IFERROR(VLOOKUP(C24,'تقرير المصروفات حسب الشهر'!$C$1155:$AD$1266,3,FALSE),0)</f>
        <v>0</v>
      </c>
      <c r="N24" s="478">
        <f>IFERROR(VLOOKUP(C24,'تقرير المصروفات حسب الشهر'!$C$1282:$AD$1393,3,FALSE),0)</f>
        <v>0</v>
      </c>
      <c r="O24" s="344">
        <f>IFERROR(VLOOKUP(C24,'تقرير المصروفات حسب الشهر'!$C$1409:$AI$1524,3,FALSE),0)</f>
        <v>0</v>
      </c>
      <c r="P24" s="332">
        <f t="shared" si="5"/>
        <v>30631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الشهر'!$C$10:$AD$119,3,FALSE),0)</f>
        <v>650</v>
      </c>
      <c r="E25" s="330">
        <f>IFERROR(VLOOKUP(C25,'تقرير المصروفات حسب الشهر'!$C$136:$AD$245,3,FALSE),0)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الشهر'!$C$391:$AD$510,3,FALSE),0)</f>
        <v>0</v>
      </c>
      <c r="H25" s="330">
        <f>IFERROR(VLOOKUP(C25,'تقرير المصروفات حسب الشهر'!$C$519:$AD$634,3,FALSE),0)</f>
        <v>960</v>
      </c>
      <c r="I25" s="330">
        <f>IFERROR(VLOOKUP(C25,'تقرير المصروفات حسب الشهر'!$C$647:$AD$756,3,FALSE),0)</f>
        <v>940</v>
      </c>
      <c r="J25" s="330">
        <f>IFERROR(VLOOKUP(C25,'تقرير المصروفات حسب الشهر'!$C$775:$AD$884,3,FALSE),0)</f>
        <v>0</v>
      </c>
      <c r="K25" s="330">
        <f>IFERROR(VLOOKUP(C25,'تقرير المصروفات حسب الشهر'!$C$902:$AD$1011,3,FALSE),0)</f>
        <v>0</v>
      </c>
      <c r="L25" s="330">
        <f>IFERROR(VLOOKUP(C25,'تقرير المصروفات حسب الشهر'!$C$1028:$AD$1138,3,FALSE),0)</f>
        <v>0</v>
      </c>
      <c r="M25" s="344">
        <f>IFERROR(VLOOKUP(C25,'تقرير المصروفات حسب الشهر'!$C$1155:$AD$1266,3,FALSE),0)</f>
        <v>0</v>
      </c>
      <c r="N25" s="478">
        <f>IFERROR(VLOOKUP(C25,'تقرير المصروفات حسب الشهر'!$C$1282:$AD$1393,3,FALSE),0)</f>
        <v>0</v>
      </c>
      <c r="O25" s="344">
        <f>IFERROR(VLOOKUP(C25,'تقرير المصروفات حسب الشهر'!$C$1409:$AI$1524,3,FALSE),0)</f>
        <v>0</v>
      </c>
      <c r="P25" s="332">
        <f t="shared" si="5"/>
        <v>3800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الشهر'!$C$10:$AD$119,3,FALSE),0)</f>
        <v>0</v>
      </c>
      <c r="E26" s="330">
        <f>IFERROR(VLOOKUP(C26,'تقرير المصروفات حسب الشهر'!$C$136:$AD$245,3,FALSE),0)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الشهر'!$C$391:$AD$510,3,FALSE),0)</f>
        <v>0</v>
      </c>
      <c r="H26" s="330">
        <f>IFERROR(VLOOKUP(C26,'تقرير المصروفات حسب الشهر'!$C$519:$AD$634,3,FALSE),0)</f>
        <v>0</v>
      </c>
      <c r="I26" s="330">
        <f>IFERROR(VLOOKUP(C26,'تقرير المصروفات حسب الشهر'!$C$647:$AD$756,3,FALSE),0)</f>
        <v>0</v>
      </c>
      <c r="J26" s="330">
        <f>IFERROR(VLOOKUP(C26,'تقرير المصروفات حسب الشهر'!$C$775:$AD$884,3,FALSE),0)</f>
        <v>0</v>
      </c>
      <c r="K26" s="330">
        <f>IFERROR(VLOOKUP(C26,'تقرير المصروفات حسب الشهر'!$C$902:$AD$1011,3,FALSE),0)</f>
        <v>0</v>
      </c>
      <c r="L26" s="330">
        <f>IFERROR(VLOOKUP(C26,'تقرير المصروفات حسب الشهر'!$C$1028:$AD$1138,3,FALSE),0)</f>
        <v>0</v>
      </c>
      <c r="M26" s="344">
        <f>IFERROR(VLOOKUP(C26,'تقرير المصروفات حسب الشهر'!$C$1155:$AD$1266,3,FALSE),0)</f>
        <v>0</v>
      </c>
      <c r="N26" s="478">
        <f>IFERROR(VLOOKUP(C26,'تقرير المصروفات حسب الشهر'!$C$1282:$AD$1393,3,FALSE),0)</f>
        <v>0</v>
      </c>
      <c r="O26" s="344">
        <f>IFERROR(VLOOKUP(C26,'تقرير المصروفات حسب الشهر'!$C$1409:$AI$1524,3,FALSE),0)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الشهر'!$C$10:$AD$119,3,FALSE),0)</f>
        <v>170000</v>
      </c>
      <c r="E27" s="330">
        <f>IFERROR(VLOOKUP(C27,'تقرير المصروفات حسب الشهر'!$C$136:$AD$245,3,FALSE),0)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الشهر'!$C$391:$AD$510,3,FALSE),0)</f>
        <v>170000</v>
      </c>
      <c r="H27" s="330">
        <f>IFERROR(VLOOKUP(C27,'تقرير المصروفات حسب الشهر'!$C$519:$AD$634,3,FALSE),0)</f>
        <v>170000</v>
      </c>
      <c r="I27" s="330">
        <f>IFERROR(VLOOKUP(C27,'تقرير المصروفات حسب الشهر'!$C$647:$AD$756,3,FALSE),0)</f>
        <v>170000</v>
      </c>
      <c r="J27" s="330">
        <f>IFERROR(VLOOKUP(C27,'تقرير المصروفات حسب الشهر'!$C$775:$AD$884,3,FALSE),0)</f>
        <v>0</v>
      </c>
      <c r="K27" s="330">
        <f>IFERROR(VLOOKUP(C27,'تقرير المصروفات حسب الشهر'!$C$902:$AD$1011,3,FALSE),0)</f>
        <v>0</v>
      </c>
      <c r="L27" s="330">
        <f>IFERROR(VLOOKUP(C27,'تقرير المصروفات حسب الشهر'!$C$1028:$AD$1138,3,FALSE),0)</f>
        <v>0</v>
      </c>
      <c r="M27" s="344">
        <f>IFERROR(VLOOKUP(C27,'تقرير المصروفات حسب الشهر'!$C$1155:$AD$1266,3,FALSE),0)</f>
        <v>0</v>
      </c>
      <c r="N27" s="478">
        <f>IFERROR(VLOOKUP(C27,'تقرير المصروفات حسب الشهر'!$C$1282:$AD$1393,3,FALSE),0)</f>
        <v>0</v>
      </c>
      <c r="O27" s="344">
        <f>IFERROR(VLOOKUP(C27,'تقرير المصروفات حسب الشهر'!$C$1409:$AI$1524,3,FALSE),0)</f>
        <v>0</v>
      </c>
      <c r="P27" s="332">
        <f t="shared" si="5"/>
        <v>1020000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الشهر'!$C$10:$AD$119,3,FALSE),0)</f>
        <v>0</v>
      </c>
      <c r="E28" s="330">
        <f>IFERROR(VLOOKUP(C28,'تقرير المصروفات حسب الشهر'!$C$136:$AD$245,3,FALSE),0)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الشهر'!$C$391:$AD$510,3,FALSE),0)</f>
        <v>0</v>
      </c>
      <c r="H28" s="330">
        <f>IFERROR(VLOOKUP(C28,'تقرير المصروفات حسب الشهر'!$C$519:$AD$634,3,FALSE),0)</f>
        <v>0</v>
      </c>
      <c r="I28" s="330">
        <f>IFERROR(VLOOKUP(C28,'تقرير المصروفات حسب الشهر'!$C$647:$AD$756,3,FALSE),0)</f>
        <v>0</v>
      </c>
      <c r="J28" s="330">
        <f>IFERROR(VLOOKUP(C28,'تقرير المصروفات حسب الشهر'!$C$775:$AD$884,3,FALSE),0)</f>
        <v>0</v>
      </c>
      <c r="K28" s="330">
        <f>IFERROR(VLOOKUP(C28,'تقرير المصروفات حسب الشهر'!$C$902:$AD$1011,3,FALSE),0)</f>
        <v>0</v>
      </c>
      <c r="L28" s="330">
        <f>IFERROR(VLOOKUP(C28,'تقرير المصروفات حسب الشهر'!$C$1028:$AD$1138,3,FALSE),0)</f>
        <v>0</v>
      </c>
      <c r="M28" s="344">
        <f>IFERROR(VLOOKUP(C28,'تقرير المصروفات حسب الشهر'!$C$1155:$AD$1266,3,FALSE),0)</f>
        <v>0</v>
      </c>
      <c r="N28" s="344">
        <f>IFERROR(VLOOKUP(C28,'تقرير المصروفات حسب الشهر'!$C$1282:$AD$1393,3,FALSE),0)</f>
        <v>0</v>
      </c>
      <c r="O28" s="344">
        <f>IFERROR(VLOOKUP(C28,'تقرير المصروفات حسب الشهر'!$C$1409:$AI$1524,3,FALSE),0)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الشهر'!$C$10:$AD$119,3,FALSE),0)</f>
        <v>0</v>
      </c>
      <c r="E29" s="330">
        <f>IFERROR(VLOOKUP(C29,'تقرير المصروفات حسب الشهر'!$C$136:$AD$245,3,FALSE),0)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الشهر'!$C$391:$AD$510,3,FALSE),0)</f>
        <v>3500</v>
      </c>
      <c r="H29" s="330">
        <f>IFERROR(VLOOKUP(C29,'تقرير المصروفات حسب الشهر'!$C$519:$AD$634,3,FALSE),0)</f>
        <v>3500</v>
      </c>
      <c r="I29" s="330">
        <f>IFERROR(VLOOKUP(C29,'تقرير المصروفات حسب الشهر'!$C$647:$AD$756,3,FALSE),0)</f>
        <v>3500</v>
      </c>
      <c r="J29" s="330">
        <f>IFERROR(VLOOKUP(C29,'تقرير المصروفات حسب الشهر'!$C$775:$AD$884,3,FALSE),0)</f>
        <v>0</v>
      </c>
      <c r="K29" s="330">
        <f>IFERROR(VLOOKUP(C29,'تقرير المصروفات حسب الشهر'!$C$902:$AD$1011,3,FALSE),0)</f>
        <v>0</v>
      </c>
      <c r="L29" s="330">
        <f>IFERROR(VLOOKUP(C29,'تقرير المصروفات حسب الشهر'!$C$1028:$AD$1138,3,FALSE),0)</f>
        <v>0</v>
      </c>
      <c r="M29" s="344">
        <f>IFERROR(VLOOKUP(C29,'تقرير المصروفات حسب الشهر'!$C$1155:$AD$1266,3,FALSE),0)</f>
        <v>0</v>
      </c>
      <c r="N29" s="344">
        <f>IFERROR(VLOOKUP(C29,'تقرير المصروفات حسب الشهر'!$C$1282:$AD$1393,3,FALSE),0)</f>
        <v>0</v>
      </c>
      <c r="O29" s="344">
        <f>IFERROR(VLOOKUP(C29,'تقرير المصروفات حسب الشهر'!$C$1409:$AI$1524,3,FALSE),0)</f>
        <v>0</v>
      </c>
      <c r="P29" s="332">
        <f t="shared" si="5"/>
        <v>40250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الشهر'!$C$10:$AD$119,3,FALSE),0)</f>
        <v>65</v>
      </c>
      <c r="E30" s="330">
        <f>IFERROR(VLOOKUP(C30,'تقرير المصروفات حسب الشهر'!$C$136:$AD$245,3,FALSE),0)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الشهر'!$C$391:$AD$510,3,FALSE),0)</f>
        <v>30</v>
      </c>
      <c r="H30" s="330">
        <f>IFERROR(VLOOKUP(C30,'تقرير المصروفات حسب الشهر'!$C$519:$AD$634,3,FALSE),0)</f>
        <v>1225</v>
      </c>
      <c r="I30" s="330">
        <f>IFERROR(VLOOKUP(C30,'تقرير المصروفات حسب الشهر'!$C$647:$AD$756,3,FALSE),0)</f>
        <v>965</v>
      </c>
      <c r="J30" s="330">
        <f>IFERROR(VLOOKUP(C30,'تقرير المصروفات حسب الشهر'!$C$775:$AD$884,3,FALSE),0)</f>
        <v>0</v>
      </c>
      <c r="K30" s="330">
        <f>IFERROR(VLOOKUP(C30,'تقرير المصروفات حسب الشهر'!$C$902:$AD$1011,3,FALSE),0)</f>
        <v>0</v>
      </c>
      <c r="L30" s="330">
        <f>IFERROR(VLOOKUP(C30,'تقرير المصروفات حسب الشهر'!$C$1028:$AD$1138,3,FALSE),0)</f>
        <v>0</v>
      </c>
      <c r="M30" s="344">
        <f>IFERROR(VLOOKUP(C30,'تقرير المصروفات حسب الشهر'!$C$1155:$AD$1266,3,FALSE),0)</f>
        <v>0</v>
      </c>
      <c r="N30" s="344">
        <f>IFERROR(VLOOKUP(C30,'تقرير المصروفات حسب الشهر'!$C$1282:$AD$1393,3,FALSE),0)</f>
        <v>0</v>
      </c>
      <c r="O30" s="344">
        <f>IFERROR(VLOOKUP(C30,'تقرير المصروفات حسب الشهر'!$C$1409:$AI$1524,3,FALSE),0)</f>
        <v>0</v>
      </c>
      <c r="P30" s="332">
        <f t="shared" si="5"/>
        <v>3415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الشهر'!$C$10:$AD$119,3,FALSE),0)</f>
        <v>721.98</v>
      </c>
      <c r="E31" s="330">
        <f>IFERROR(VLOOKUP(C31,'تقرير المصروفات حسب الشهر'!$C$136:$AD$245,3,FALSE),0)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الشهر'!$C$391:$AD$510,3,FALSE),0)</f>
        <v>721.98</v>
      </c>
      <c r="H31" s="330">
        <f>IFERROR(VLOOKUP(C31,'تقرير المصروفات حسب الشهر'!$C$519:$AD$634,3,FALSE),0)</f>
        <v>721.98</v>
      </c>
      <c r="I31" s="330">
        <f>IFERROR(VLOOKUP(C31,'تقرير المصروفات حسب الشهر'!$C$647:$AD$756,3,FALSE),0)</f>
        <v>934.88</v>
      </c>
      <c r="J31" s="330">
        <f>IFERROR(VLOOKUP(C31,'تقرير المصروفات حسب الشهر'!$C$775:$AD$884,3,FALSE),0)</f>
        <v>0</v>
      </c>
      <c r="K31" s="330">
        <f>IFERROR(VLOOKUP(C31,'تقرير المصروفات حسب الشهر'!$C$902:$AD$1011,3,FALSE),0)</f>
        <v>0</v>
      </c>
      <c r="L31" s="330">
        <f>IFERROR(VLOOKUP(C31,'تقرير المصروفات حسب الشهر'!$C$1028:$AD$1138,3,FALSE),0)</f>
        <v>0</v>
      </c>
      <c r="M31" s="344">
        <f>IFERROR(VLOOKUP(C31,'تقرير المصروفات حسب الشهر'!$C$1155:$AD$1266,3,FALSE),0)</f>
        <v>0</v>
      </c>
      <c r="N31" s="478">
        <f>IFERROR(VLOOKUP(C31,'تقرير المصروفات حسب الشهر'!$C$1282:$AD$1393,3,FALSE),0)</f>
        <v>0</v>
      </c>
      <c r="O31" s="344">
        <f>IFERROR(VLOOKUP(C31,'تقرير المصروفات حسب الشهر'!$C$1409:$AI$1524,3,FALSE),0)</f>
        <v>0</v>
      </c>
      <c r="P31" s="332">
        <f t="shared" si="5"/>
        <v>4546.38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الشهر'!$C$10:$AD$119,3,FALSE),0)</f>
        <v>0</v>
      </c>
      <c r="E32" s="330">
        <f>IFERROR(VLOOKUP(C32,'تقرير المصروفات حسب الشهر'!$C$136:$AD$245,3,FALSE),0)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الشهر'!$C$391:$AD$510,3,FALSE),0)</f>
        <v>0</v>
      </c>
      <c r="H32" s="330">
        <f>IFERROR(VLOOKUP(C32,'تقرير المصروفات حسب الشهر'!$C$519:$AD$634,3,FALSE),0)</f>
        <v>0</v>
      </c>
      <c r="I32" s="330">
        <f>IFERROR(VLOOKUP(C32,'تقرير المصروفات حسب الشهر'!$C$647:$AD$756,3,FALSE),0)</f>
        <v>0</v>
      </c>
      <c r="J32" s="330">
        <f>IFERROR(VLOOKUP(C32,'تقرير المصروفات حسب الشهر'!$C$775:$AD$884,3,FALSE),0)</f>
        <v>0</v>
      </c>
      <c r="K32" s="330">
        <f>IFERROR(VLOOKUP(C32,'تقرير المصروفات حسب الشهر'!$C$902:$AD$1011,3,FALSE),0)</f>
        <v>0</v>
      </c>
      <c r="L32" s="330">
        <f>IFERROR(VLOOKUP(C32,'تقرير المصروفات حسب الشهر'!$C$1028:$AD$1138,3,FALSE),0)</f>
        <v>0</v>
      </c>
      <c r="M32" s="344">
        <f>IFERROR(VLOOKUP(C32,'تقرير المصروفات حسب الشهر'!$C$1155:$AD$1266,3,FALSE),0)</f>
        <v>0</v>
      </c>
      <c r="N32" s="344">
        <f>IFERROR(VLOOKUP(C32,'تقرير المصروفات حسب الشهر'!$C$1282:$AD$1393,3,FALSE),0)</f>
        <v>0</v>
      </c>
      <c r="O32" s="344">
        <f>IFERROR(VLOOKUP(C32,'تقرير المصروفات حسب الشهر'!$C$1409:$AI$1524,3,FALSE),0)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الشهر'!$C$10:$AD$119,3,FALSE),0)</f>
        <v>1000</v>
      </c>
      <c r="E33" s="330">
        <f>IFERROR(VLOOKUP(C33,'تقرير المصروفات حسب الشهر'!$C$136:$AD$245,3,FALSE),0)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الشهر'!$C$391:$AD$510,3,FALSE),0)</f>
        <v>0</v>
      </c>
      <c r="H33" s="330">
        <f>IFERROR(VLOOKUP(C33,'تقرير المصروفات حسب الشهر'!$C$519:$AD$634,3,FALSE),0)</f>
        <v>1780</v>
      </c>
      <c r="I33" s="330">
        <f>IFERROR(VLOOKUP(C33,'تقرير المصروفات حسب الشهر'!$C$647:$AD$756,3,FALSE),0)</f>
        <v>2155</v>
      </c>
      <c r="J33" s="330">
        <f>IFERROR(VLOOKUP(C33,'تقرير المصروفات حسب الشهر'!$C$775:$AD$884,3,FALSE),0)</f>
        <v>0</v>
      </c>
      <c r="K33" s="330">
        <f>IFERROR(VLOOKUP(C33,'تقرير المصروفات حسب الشهر'!$C$902:$AD$1011,3,FALSE),0)</f>
        <v>0</v>
      </c>
      <c r="L33" s="330">
        <f>IFERROR(VLOOKUP(C33,'تقرير المصروفات حسب الشهر'!$C$1028:$AD$1138,3,FALSE),0)</f>
        <v>0</v>
      </c>
      <c r="M33" s="344">
        <f>IFERROR(VLOOKUP(C33,'تقرير المصروفات حسب الشهر'!$C$1155:$AD$1266,3,FALSE),0)</f>
        <v>0</v>
      </c>
      <c r="N33" s="478">
        <f>IFERROR(VLOOKUP(C33,'تقرير المصروفات حسب الشهر'!$C$1282:$AD$1393,3,FALSE),0)</f>
        <v>0</v>
      </c>
      <c r="O33" s="344">
        <f>IFERROR(VLOOKUP(C33,'تقرير المصروفات حسب الشهر'!$C$1409:$AI$1524,3,FALSE),0)</f>
        <v>0</v>
      </c>
      <c r="P33" s="332">
        <f t="shared" si="5"/>
        <v>8695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الشهر'!$C$10:$AD$119,3,FALSE),0)</f>
        <v>0</v>
      </c>
      <c r="E34" s="330">
        <f>IFERROR(VLOOKUP(C34,'تقرير المصروفات حسب الشهر'!$C$136:$AD$245,3,FALSE),0)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الشهر'!$C$391:$AD$510,3,FALSE),0)</f>
        <v>0</v>
      </c>
      <c r="H34" s="330">
        <f>IFERROR(VLOOKUP(C34,'تقرير المصروفات حسب الشهر'!$C$519:$AD$634,3,FALSE),0)</f>
        <v>0</v>
      </c>
      <c r="I34" s="330">
        <f>IFERROR(VLOOKUP(C34,'تقرير المصروفات حسب الشهر'!$C$647:$AD$756,3,FALSE),0)</f>
        <v>0</v>
      </c>
      <c r="J34" s="330">
        <f>IFERROR(VLOOKUP(C34,'تقرير المصروفات حسب الشهر'!$C$775:$AD$884,3,FALSE),0)</f>
        <v>0</v>
      </c>
      <c r="K34" s="330">
        <f>IFERROR(VLOOKUP(C34,'تقرير المصروفات حسب الشهر'!$C$902:$AD$1011,3,FALSE),0)</f>
        <v>0</v>
      </c>
      <c r="L34" s="330">
        <f>IFERROR(VLOOKUP(C34,'تقرير المصروفات حسب الشهر'!$C$1028:$AD$1138,3,FALSE),0)</f>
        <v>0</v>
      </c>
      <c r="M34" s="344">
        <f>IFERROR(VLOOKUP(C34,'تقرير المصروفات حسب الشهر'!$C$1155:$AD$1266,3,FALSE),0)</f>
        <v>0</v>
      </c>
      <c r="N34" s="344">
        <f>IFERROR(VLOOKUP(C34,'تقرير المصروفات حسب الشهر'!$C$1282:$AD$1393,3,FALSE),0)</f>
        <v>0</v>
      </c>
      <c r="O34" s="344">
        <f>IFERROR(VLOOKUP(C34,'تقرير المصروفات حسب الشهر'!$C$1409:$AI$1524,3,FALSE),0)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الشهر'!$C$10:$AD$119,3,FALSE),0)</f>
        <v>5700</v>
      </c>
      <c r="E35" s="330">
        <f>IFERROR(VLOOKUP(C35,'تقرير المصروفات حسب الشهر'!$C$136:$AD$245,3,FALSE),0)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الشهر'!$C$391:$AD$510,3,FALSE),0)</f>
        <v>2562</v>
      </c>
      <c r="H35" s="330">
        <f>IFERROR(VLOOKUP(C35,'تقرير المصروفات حسب الشهر'!$C$519:$AD$634,3,FALSE),0)</f>
        <v>2850</v>
      </c>
      <c r="I35" s="330">
        <f>IFERROR(VLOOKUP(C35,'تقرير المصروفات حسب الشهر'!$C$647:$AD$756,3,FALSE),0)</f>
        <v>4000</v>
      </c>
      <c r="J35" s="330">
        <f>IFERROR(VLOOKUP(C35,'تقرير المصروفات حسب الشهر'!$C$775:$AD$884,3,FALSE),0)</f>
        <v>0</v>
      </c>
      <c r="K35" s="330">
        <f>IFERROR(VLOOKUP(C35,'تقرير المصروفات حسب الشهر'!$C$902:$AD$1011,3,FALSE),0)</f>
        <v>0</v>
      </c>
      <c r="L35" s="330">
        <f>IFERROR(VLOOKUP(C35,'تقرير المصروفات حسب الشهر'!$C$1028:$AD$1138,3,FALSE),0)</f>
        <v>0</v>
      </c>
      <c r="M35" s="344">
        <f>IFERROR(VLOOKUP(C35,'تقرير المصروفات حسب الشهر'!$C$1155:$AD$1266,3,FALSE),0)</f>
        <v>0</v>
      </c>
      <c r="N35" s="478">
        <f>IFERROR(VLOOKUP(C35,'تقرير المصروفات حسب الشهر'!$C$1282:$AD$1393,3,FALSE),0)</f>
        <v>0</v>
      </c>
      <c r="O35" s="344">
        <f>IFERROR(VLOOKUP(C35,'تقرير المصروفات حسب الشهر'!$C$1409:$AI$1524,3,FALSE),0)</f>
        <v>0</v>
      </c>
      <c r="P35" s="332">
        <f t="shared" si="5"/>
        <v>35167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الشهر'!$C$10:$AD$119,3,FALSE),0)</f>
        <v>1540</v>
      </c>
      <c r="E36" s="330">
        <f>IFERROR(VLOOKUP(C36,'تقرير المصروفات حسب الشهر'!$C$136:$AD$245,3,FALSE),0)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الشهر'!$C$391:$AD$510,3,FALSE),0)</f>
        <v>0</v>
      </c>
      <c r="H36" s="330">
        <f>IFERROR(VLOOKUP(C36,'تقرير المصروفات حسب الشهر'!$C$519:$AD$634,3,FALSE),0)</f>
        <v>2310</v>
      </c>
      <c r="I36" s="330">
        <f>IFERROR(VLOOKUP(C36,'تقرير المصروفات حسب الشهر'!$C$647:$AD$756,3,FALSE),0)</f>
        <v>750</v>
      </c>
      <c r="J36" s="330">
        <f>IFERROR(VLOOKUP(C36,'تقرير المصروفات حسب الشهر'!$C$775:$AD$884,3,FALSE),0)</f>
        <v>0</v>
      </c>
      <c r="K36" s="330">
        <f>IFERROR(VLOOKUP(C36,'تقرير المصروفات حسب الشهر'!$C$902:$AD$1011,3,FALSE),0)</f>
        <v>0</v>
      </c>
      <c r="L36" s="330">
        <f>IFERROR(VLOOKUP(C36,'تقرير المصروفات حسب الشهر'!$C$1028:$AD$1138,3,FALSE),0)</f>
        <v>0</v>
      </c>
      <c r="M36" s="344">
        <f>IFERROR(VLOOKUP(C36,'تقرير المصروفات حسب الشهر'!$C$1155:$AD$1266,3,FALSE),0)</f>
        <v>0</v>
      </c>
      <c r="N36" s="344">
        <f>IFERROR(VLOOKUP(C36,'تقرير المصروفات حسب الشهر'!$C$1282:$AD$1393,3,FALSE),0)</f>
        <v>0</v>
      </c>
      <c r="O36" s="344">
        <f>IFERROR(VLOOKUP(C36,'تقرير المصروفات حسب الشهر'!$C$1409:$AI$1524,3,FALSE),0)</f>
        <v>0</v>
      </c>
      <c r="P36" s="332">
        <f t="shared" si="5"/>
        <v>4600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الشهر'!$C$10:$AD$119,3,FALSE),0)</f>
        <v>2260</v>
      </c>
      <c r="E37" s="330">
        <f>IFERROR(VLOOKUP(C37,'تقرير المصروفات حسب الشهر'!$C$136:$AD$245,3,FALSE),0)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الشهر'!$C$391:$AD$510,3,FALSE),0)</f>
        <v>0</v>
      </c>
      <c r="H37" s="330">
        <f>IFERROR(VLOOKUP(C37,'تقرير المصروفات حسب الشهر'!$C$519:$AD$634,3,FALSE),0)</f>
        <v>4500</v>
      </c>
      <c r="I37" s="330">
        <f>IFERROR(VLOOKUP(C37,'تقرير المصروفات حسب الشهر'!$C$647:$AD$756,3,FALSE),0)</f>
        <v>2250</v>
      </c>
      <c r="J37" s="330">
        <f>IFERROR(VLOOKUP(C37,'تقرير المصروفات حسب الشهر'!$C$775:$AD$884,3,FALSE),0)</f>
        <v>0</v>
      </c>
      <c r="K37" s="330">
        <f>IFERROR(VLOOKUP(C37,'تقرير المصروفات حسب الشهر'!$C$902:$AD$1011,3,FALSE),0)</f>
        <v>0</v>
      </c>
      <c r="L37" s="330">
        <f>IFERROR(VLOOKUP(C37,'تقرير المصروفات حسب الشهر'!$C$1028:$AD$1138,3,FALSE),0)</f>
        <v>0</v>
      </c>
      <c r="M37" s="344">
        <f>IFERROR(VLOOKUP(C37,'تقرير المصروفات حسب الشهر'!$C$1155:$AD$1266,3,FALSE),0)</f>
        <v>0</v>
      </c>
      <c r="N37" s="344">
        <f>IFERROR(VLOOKUP(C37,'تقرير المصروفات حسب الشهر'!$C$1282:$AD$1393,3,FALSE),0)</f>
        <v>0</v>
      </c>
      <c r="O37" s="344">
        <f>IFERROR(VLOOKUP(C37,'تقرير المصروفات حسب الشهر'!$C$1409:$AI$1524,3,FALSE),0)</f>
        <v>0</v>
      </c>
      <c r="P37" s="332">
        <f t="shared" si="5"/>
        <v>9010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الشهر'!$C$10:$AD$119,3,FALSE),0)</f>
        <v>0</v>
      </c>
      <c r="E38" s="330">
        <f>IFERROR(VLOOKUP(C38,'تقرير المصروفات حسب الشهر'!$C$136:$AD$245,3,FALSE),0)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الشهر'!$C$391:$AD$510,3,FALSE),0)</f>
        <v>0</v>
      </c>
      <c r="H38" s="330">
        <f>IFERROR(VLOOKUP(C38,'تقرير المصروفات حسب الشهر'!$C$519:$AD$634,3,FALSE),0)</f>
        <v>0</v>
      </c>
      <c r="I38" s="330">
        <f>IFERROR(VLOOKUP(C38,'تقرير المصروفات حسب الشهر'!$C$647:$AD$756,3,FALSE),0)</f>
        <v>0</v>
      </c>
      <c r="J38" s="330">
        <f>IFERROR(VLOOKUP(C38,'تقرير المصروفات حسب الشهر'!$C$775:$AD$884,3,FALSE),0)</f>
        <v>0</v>
      </c>
      <c r="K38" s="330">
        <f>IFERROR(VLOOKUP(C38,'تقرير المصروفات حسب الشهر'!$C$902:$AD$1011,3,FALSE),0)</f>
        <v>0</v>
      </c>
      <c r="L38" s="330">
        <f>IFERROR(VLOOKUP(C38,'تقرير المصروفات حسب الشهر'!$C$1028:$AD$1138,3,FALSE),0)</f>
        <v>0</v>
      </c>
      <c r="M38" s="344">
        <f>IFERROR(VLOOKUP(C38,'تقرير المصروفات حسب الشهر'!$C$1155:$AD$1266,3,FALSE),0)</f>
        <v>0</v>
      </c>
      <c r="N38" s="344">
        <f>IFERROR(VLOOKUP(C38,'تقرير المصروفات حسب الشهر'!$C$1282:$AD$1393,3,FALSE),0)</f>
        <v>0</v>
      </c>
      <c r="O38" s="344">
        <f>IFERROR(VLOOKUP(C38,'تقرير المصروفات حسب الشهر'!$C$1409:$AI$1524,3,FALSE),0)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الشهر'!$C$10:$AD$119,3,FALSE),0)</f>
        <v>2086</v>
      </c>
      <c r="E39" s="330">
        <f>IFERROR(VLOOKUP(C39,'تقرير المصروفات حسب الشهر'!$C$136:$AD$245,3,FALSE),0)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الشهر'!$C$391:$AD$510,3,FALSE),0)</f>
        <v>2511</v>
      </c>
      <c r="H39" s="330">
        <f>IFERROR(VLOOKUP(C39,'تقرير المصروفات حسب الشهر'!$C$519:$AD$634,3,FALSE),0)</f>
        <v>1615</v>
      </c>
      <c r="I39" s="330">
        <f>IFERROR(VLOOKUP(C39,'تقرير المصروفات حسب الشهر'!$C$647:$AD$756,3,FALSE),0)</f>
        <v>1716</v>
      </c>
      <c r="J39" s="330">
        <f>IFERROR(VLOOKUP(C39,'تقرير المصروفات حسب الشهر'!$C$775:$AD$884,3,FALSE),0)</f>
        <v>0</v>
      </c>
      <c r="K39" s="330">
        <f>IFERROR(VLOOKUP(C39,'تقرير المصروفات حسب الشهر'!$C$902:$AD$1011,3,FALSE),0)</f>
        <v>0</v>
      </c>
      <c r="L39" s="330">
        <f>IFERROR(VLOOKUP(C39,'تقرير المصروفات حسب الشهر'!$C$1028:$AD$1138,3,FALSE),0)</f>
        <v>0</v>
      </c>
      <c r="M39" s="344">
        <f>IFERROR(VLOOKUP(C39,'تقرير المصروفات حسب الشهر'!$C$1155:$AD$1266,3,FALSE),0)</f>
        <v>0</v>
      </c>
      <c r="N39" s="478">
        <f>IFERROR(VLOOKUP(C39,'تقرير المصروفات حسب الشهر'!$C$1282:$AD$1393,3,FALSE),0)</f>
        <v>0</v>
      </c>
      <c r="O39" s="344">
        <f>IFERROR(VLOOKUP(C39,'تقرير المصروفات حسب الشهر'!$C$1409:$AI$1524,3,FALSE),0)</f>
        <v>0</v>
      </c>
      <c r="P39" s="332">
        <f t="shared" si="5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الشهر'!$C$10:$AD$119,3,FALSE),0)</f>
        <v>0</v>
      </c>
      <c r="E40" s="330">
        <f>IFERROR(VLOOKUP(C40,'تقرير المصروفات حسب الشهر'!$C$136:$AD$245,3,FALSE),0)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الشهر'!$C$391:$AD$510,3,FALSE),0)</f>
        <v>391.39</v>
      </c>
      <c r="H40" s="330">
        <f>IFERROR(VLOOKUP(C40,'تقرير المصروفات حسب الشهر'!$C$519:$AD$634,3,FALSE),0)</f>
        <v>0</v>
      </c>
      <c r="I40" s="330">
        <f>IFERROR(VLOOKUP(C40,'تقرير المصروفات حسب الشهر'!$C$647:$AD$756,3,FALSE),0)</f>
        <v>0</v>
      </c>
      <c r="J40" s="330">
        <f>IFERROR(VLOOKUP(C40,'تقرير المصروفات حسب الشهر'!$C$775:$AD$884,3,FALSE),0)</f>
        <v>0</v>
      </c>
      <c r="K40" s="330">
        <f>IFERROR(VLOOKUP(C40,'تقرير المصروفات حسب الشهر'!$C$902:$AD$1011,3,FALSE),0)</f>
        <v>0</v>
      </c>
      <c r="L40" s="330">
        <f>IFERROR(VLOOKUP(C40,'تقرير المصروفات حسب الشهر'!$C$1028:$AD$1138,3,FALSE),0)</f>
        <v>0</v>
      </c>
      <c r="M40" s="344">
        <f>IFERROR(VLOOKUP(C40,'تقرير المصروفات حسب الشهر'!$C$1155:$AD$1266,3,FALSE),0)</f>
        <v>0</v>
      </c>
      <c r="N40" s="344">
        <f>IFERROR(VLOOKUP(C40,'تقرير المصروفات حسب الشهر'!$C$1282:$AD$1393,3,FALSE),0)</f>
        <v>0</v>
      </c>
      <c r="O40" s="344">
        <f>IFERROR(VLOOKUP(C40,'تقرير المصروفات حسب الشهر'!$C$1409:$AI$1524,3,FALSE),0)</f>
        <v>0</v>
      </c>
      <c r="P40" s="332">
        <f t="shared" si="5"/>
        <v>407.07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الشهر'!$C$10:$AD$119,3,FALSE),0)</f>
        <v>0</v>
      </c>
      <c r="E41" s="330">
        <f>IFERROR(VLOOKUP(C41,'تقرير المصروفات حسب الشهر'!$C$136:$AD$245,3,FALSE),0)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الشهر'!$C$391:$AD$510,3,FALSE),0)</f>
        <v>0</v>
      </c>
      <c r="H41" s="330">
        <f>IFERROR(VLOOKUP(C41,'تقرير المصروفات حسب الشهر'!$C$519:$AD$634,3,FALSE),0)</f>
        <v>93.18</v>
      </c>
      <c r="I41" s="330">
        <f>IFERROR(VLOOKUP(C41,'تقرير المصروفات حسب الشهر'!$C$647:$AD$756,3,FALSE),0)</f>
        <v>0</v>
      </c>
      <c r="J41" s="330">
        <f>IFERROR(VLOOKUP(C41,'تقرير المصروفات حسب الشهر'!$C$775:$AD$884,3,FALSE),0)</f>
        <v>0</v>
      </c>
      <c r="K41" s="330">
        <f>IFERROR(VLOOKUP(C41,'تقرير المصروفات حسب الشهر'!$C$902:$AD$1011,3,FALSE),0)</f>
        <v>0</v>
      </c>
      <c r="L41" s="330">
        <f>IFERROR(VLOOKUP(C41,'تقرير المصروفات حسب الشهر'!$C$1028:$AD$1138,3,FALSE),0)</f>
        <v>0</v>
      </c>
      <c r="M41" s="344">
        <f>IFERROR(VLOOKUP(C41,'تقرير المصروفات حسب الشهر'!$C$1155:$AD$1266,3,FALSE),0)</f>
        <v>0</v>
      </c>
      <c r="N41" s="344">
        <f>IFERROR(VLOOKUP(C41,'تقرير المصروفات حسب الشهر'!$C$1282:$AD$1393,3,FALSE),0)</f>
        <v>0</v>
      </c>
      <c r="O41" s="344">
        <f>IFERROR(VLOOKUP(C41,'تقرير المصروفات حسب الشهر'!$C$1409:$AI$1524,3,FALSE),0)</f>
        <v>0</v>
      </c>
      <c r="P41" s="332">
        <f t="shared" si="5"/>
        <v>93.18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الشهر'!$C$10:$AD$119,3,FALSE),0)</f>
        <v>0</v>
      </c>
      <c r="E42" s="330">
        <f>IFERROR(VLOOKUP(C42,'تقرير المصروفات حسب الشهر'!$C$136:$AD$245,3,FALSE),0)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الشهر'!$C$391:$AD$510,3,FALSE),0)</f>
        <v>0</v>
      </c>
      <c r="H42" s="330">
        <f>IFERROR(VLOOKUP(C42,'تقرير المصروفات حسب الشهر'!$C$519:$AD$634,3,FALSE),0)</f>
        <v>0</v>
      </c>
      <c r="I42" s="330">
        <f>IFERROR(VLOOKUP(C42,'تقرير المصروفات حسب الشهر'!$C$647:$AD$756,3,FALSE),0)</f>
        <v>100</v>
      </c>
      <c r="J42" s="330">
        <f>IFERROR(VLOOKUP(C42,'تقرير المصروفات حسب الشهر'!$C$775:$AD$884,3,FALSE),0)</f>
        <v>0</v>
      </c>
      <c r="K42" s="330">
        <f>IFERROR(VLOOKUP(C42,'تقرير المصروفات حسب الشهر'!$C$902:$AD$1011,3,FALSE),0)</f>
        <v>0</v>
      </c>
      <c r="L42" s="330">
        <f>IFERROR(VLOOKUP(C42,'تقرير المصروفات حسب الشهر'!$C$1028:$AD$1138,3,FALSE),0)</f>
        <v>0</v>
      </c>
      <c r="M42" s="344">
        <f>IFERROR(VLOOKUP(C42,'تقرير المصروفات حسب الشهر'!$C$1155:$AD$1266,3,FALSE),0)</f>
        <v>0</v>
      </c>
      <c r="N42" s="344">
        <f>IFERROR(VLOOKUP(C42,'تقرير المصروفات حسب الشهر'!$C$1282:$AD$1393,3,FALSE),0)</f>
        <v>0</v>
      </c>
      <c r="O42" s="344">
        <f>IFERROR(VLOOKUP(C42,'تقرير المصروفات حسب الشهر'!$C$1409:$AI$1524,3,FALSE),0)</f>
        <v>0</v>
      </c>
      <c r="P42" s="332">
        <f t="shared" si="5"/>
        <v>100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الشهر'!$C$10:$AD$119,3,FALSE),0)</f>
        <v>0</v>
      </c>
      <c r="E43" s="330">
        <f>IFERROR(VLOOKUP(C43,'تقرير المصروفات حسب الشهر'!$C$136:$AD$245,3,FALSE),0)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الشهر'!$C$391:$AD$510,3,FALSE),0)</f>
        <v>0</v>
      </c>
      <c r="H43" s="330">
        <f>IFERROR(VLOOKUP(C43,'تقرير المصروفات حسب الشهر'!$C$519:$AD$634,3,FALSE),0)</f>
        <v>0</v>
      </c>
      <c r="I43" s="330">
        <f>IFERROR(VLOOKUP(C43,'تقرير المصروفات حسب الشهر'!$C$647:$AD$756,3,FALSE),0)</f>
        <v>0</v>
      </c>
      <c r="J43" s="330">
        <f>IFERROR(VLOOKUP(C43,'تقرير المصروفات حسب الشهر'!$C$775:$AD$884,3,FALSE),0)</f>
        <v>0</v>
      </c>
      <c r="K43" s="330">
        <f>IFERROR(VLOOKUP(C43,'تقرير المصروفات حسب الشهر'!$C$902:$AD$1011,3,FALSE),0)</f>
        <v>0</v>
      </c>
      <c r="L43" s="330">
        <f>IFERROR(VLOOKUP(C43,'تقرير المصروفات حسب الشهر'!$C$1028:$AD$1138,3,FALSE),0)</f>
        <v>0</v>
      </c>
      <c r="M43" s="344">
        <f>IFERROR(VLOOKUP(C43,'تقرير المصروفات حسب الشهر'!$C$1155:$AD$1266,3,FALSE),0)</f>
        <v>0</v>
      </c>
      <c r="N43" s="344">
        <f>IFERROR(VLOOKUP(C43,'تقرير المصروفات حسب الشهر'!$C$1282:$AD$1393,3,FALSE),0)</f>
        <v>0</v>
      </c>
      <c r="O43" s="344">
        <f>IFERROR(VLOOKUP(C43,'تقرير المصروفات حسب الشهر'!$C$1409:$AI$1524,3,FALSE),0)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الشهر'!$C$10:$AD$119,3,FALSE),0)</f>
        <v>822</v>
      </c>
      <c r="E44" s="330">
        <f>IFERROR(VLOOKUP(C44,'تقرير المصروفات حسب الشهر'!$C$136:$AD$245,3,FALSE),0)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الشهر'!$C$391:$AD$510,3,FALSE),0)</f>
        <v>315</v>
      </c>
      <c r="H44" s="330">
        <f>IFERROR(VLOOKUP(C44,'تقرير المصروفات حسب الشهر'!$C$519:$AD$634,3,FALSE),0)</f>
        <v>400</v>
      </c>
      <c r="I44" s="330">
        <f>IFERROR(VLOOKUP(C44,'تقرير المصروفات حسب الشهر'!$C$647:$AD$756,3,FALSE),0)</f>
        <v>645.37</v>
      </c>
      <c r="J44" s="330">
        <f>IFERROR(VLOOKUP(C44,'تقرير المصروفات حسب الشهر'!$C$775:$AD$884,3,FALSE),0)</f>
        <v>0</v>
      </c>
      <c r="K44" s="330">
        <f>IFERROR(VLOOKUP(C44,'تقرير المصروفات حسب الشهر'!$C$902:$AD$1011,3,FALSE),0)</f>
        <v>0</v>
      </c>
      <c r="L44" s="330">
        <f>IFERROR(VLOOKUP(C44,'تقرير المصروفات حسب الشهر'!$C$1028:$AD$1138,3,FALSE),0)</f>
        <v>0</v>
      </c>
      <c r="M44" s="344">
        <f>IFERROR(VLOOKUP(C44,'تقرير المصروفات حسب الشهر'!$C$1155:$AD$1266,3,FALSE),0)</f>
        <v>0</v>
      </c>
      <c r="N44" s="478">
        <f>IFERROR(VLOOKUP(C44,'تقرير المصروفات حسب الشهر'!$C$1282:$AD$1393,3,FALSE),0)</f>
        <v>0</v>
      </c>
      <c r="O44" s="344">
        <f>IFERROR(VLOOKUP(C44,'تقرير المصروفات حسب الشهر'!$C$1409:$AI$1524,3,FALSE),0)</f>
        <v>0</v>
      </c>
      <c r="P44" s="332">
        <f t="shared" si="5"/>
        <v>3175.89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الشهر'!$C$10:$AD$119,3,FALSE),0)</f>
        <v>75</v>
      </c>
      <c r="E45" s="330">
        <f>IFERROR(VLOOKUP(C45,'تقرير المصروفات حسب الشهر'!$C$136:$AD$245,3,FALSE),0)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الشهر'!$C$391:$AD$510,3,FALSE),0)</f>
        <v>75</v>
      </c>
      <c r="H45" s="330">
        <f>IFERROR(VLOOKUP(C45,'تقرير المصروفات حسب الشهر'!$C$519:$AD$634,3,FALSE),0)</f>
        <v>75</v>
      </c>
      <c r="I45" s="330">
        <f>IFERROR(VLOOKUP(C45,'تقرير المصروفات حسب الشهر'!$C$647:$AD$756,3,FALSE),0)</f>
        <v>75</v>
      </c>
      <c r="J45" s="330">
        <f>IFERROR(VLOOKUP(C45,'تقرير المصروفات حسب الشهر'!$C$775:$AD$884,3,FALSE),0)</f>
        <v>0</v>
      </c>
      <c r="K45" s="330">
        <f>IFERROR(VLOOKUP(C45,'تقرير المصروفات حسب الشهر'!$C$902:$AD$1011,3,FALSE),0)</f>
        <v>0</v>
      </c>
      <c r="L45" s="330">
        <f>IFERROR(VLOOKUP(C45,'تقرير المصروفات حسب الشهر'!$C$1028:$AD$1138,3,FALSE),0)</f>
        <v>0</v>
      </c>
      <c r="M45" s="344">
        <f>IFERROR(VLOOKUP(C45,'تقرير المصروفات حسب الشهر'!$C$1155:$AD$1266,3,FALSE),0)</f>
        <v>0</v>
      </c>
      <c r="N45" s="478">
        <f>IFERROR(VLOOKUP(C45,'تقرير المصروفات حسب الشهر'!$C$1282:$AD$1393,3,FALSE),0)</f>
        <v>0</v>
      </c>
      <c r="O45" s="344">
        <f>IFERROR(VLOOKUP(C45,'تقرير المصروفات حسب الشهر'!$C$1409:$AI$1524,3,FALSE),0)</f>
        <v>0</v>
      </c>
      <c r="P45" s="332">
        <f t="shared" si="5"/>
        <v>375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الشهر'!$C$10:$AD$119,3,FALSE),0)</f>
        <v>217.24</v>
      </c>
      <c r="E46" s="330">
        <f>IFERROR(VLOOKUP(C46,'تقرير المصروفات حسب الشهر'!$C$136:$AD$245,3,FALSE),0)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الشهر'!$C$391:$AD$510,3,FALSE),0)</f>
        <v>217.24</v>
      </c>
      <c r="H46" s="330">
        <f>IFERROR(VLOOKUP(C46,'تقرير المصروفات حسب الشهر'!$C$519:$AD$634,3,FALSE),0)</f>
        <v>217.24</v>
      </c>
      <c r="I46" s="330">
        <f>IFERROR(VLOOKUP(C46,'تقرير المصروفات حسب الشهر'!$C$647:$AD$756,3,FALSE),0)</f>
        <v>217.24</v>
      </c>
      <c r="J46" s="330">
        <f>IFERROR(VLOOKUP(C46,'تقرير المصروفات حسب الشهر'!$C$775:$AD$884,3,FALSE),0)</f>
        <v>0</v>
      </c>
      <c r="K46" s="330">
        <f>IFERROR(VLOOKUP(C46,'تقرير المصروفات حسب الشهر'!$C$902:$AD$1011,3,FALSE),0)</f>
        <v>0</v>
      </c>
      <c r="L46" s="330">
        <f>IFERROR(VLOOKUP(C46,'تقرير المصروفات حسب الشهر'!$C$1028:$AD$1138,3,FALSE),0)</f>
        <v>0</v>
      </c>
      <c r="M46" s="344">
        <f>IFERROR(VLOOKUP(C46,'تقرير المصروفات حسب الشهر'!$C$1155:$AD$1266,3,FALSE),0)</f>
        <v>0</v>
      </c>
      <c r="N46" s="478">
        <f>IFERROR(VLOOKUP(C46,'تقرير المصروفات حسب الشهر'!$C$1282:$AD$1393,3,FALSE),0)</f>
        <v>0</v>
      </c>
      <c r="O46" s="344">
        <f>IFERROR(VLOOKUP(C46,'تقرير المصروفات حسب الشهر'!$C$1409:$AI$1524,3,FALSE),0)</f>
        <v>0</v>
      </c>
      <c r="P46" s="332">
        <f t="shared" si="5"/>
        <v>1303.44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الشهر'!$C$10:$AD$119,3,FALSE),0)</f>
        <v>0</v>
      </c>
      <c r="E47" s="330">
        <f>IFERROR(VLOOKUP(C47,'تقرير المصروفات حسب الشهر'!$C$136:$AD$245,3,FALSE),0)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الشهر'!$C$391:$AD$510,3,FALSE),0)</f>
        <v>800</v>
      </c>
      <c r="H47" s="330">
        <f>IFERROR(VLOOKUP(C47,'تقرير المصروفات حسب الشهر'!$C$519:$AD$634,3,FALSE),0)</f>
        <v>0</v>
      </c>
      <c r="I47" s="330">
        <f>IFERROR(VLOOKUP(C47,'تقرير المصروفات حسب الشهر'!$C$647:$AD$756,3,FALSE),0)</f>
        <v>300</v>
      </c>
      <c r="J47" s="330">
        <f>IFERROR(VLOOKUP(C47,'تقرير المصروفات حسب الشهر'!$C$775:$AD$884,3,FALSE),0)</f>
        <v>0</v>
      </c>
      <c r="K47" s="330">
        <f>IFERROR(VLOOKUP(C47,'تقرير المصروفات حسب الشهر'!$C$902:$AD$1011,3,FALSE),0)</f>
        <v>0</v>
      </c>
      <c r="L47" s="330">
        <f>IFERROR(VLOOKUP(C47,'تقرير المصروفات حسب الشهر'!$C$1028:$AD$1138,3,FALSE),0)</f>
        <v>0</v>
      </c>
      <c r="M47" s="344">
        <f>IFERROR(VLOOKUP(C47,'تقرير المصروفات حسب الشهر'!$C$1155:$AD$1266,3,FALSE),0)</f>
        <v>0</v>
      </c>
      <c r="N47" s="478">
        <f>IFERROR(VLOOKUP(C47,'تقرير المصروفات حسب الشهر'!$C$1282:$AD$1393,3,FALSE),0)</f>
        <v>0</v>
      </c>
      <c r="O47" s="344">
        <f>IFERROR(VLOOKUP(C47,'تقرير المصروفات حسب الشهر'!$C$1409:$AI$1524,3,FALSE),0)</f>
        <v>0</v>
      </c>
      <c r="P47" s="332">
        <f t="shared" si="5"/>
        <v>1100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الشهر'!$C$10:$AD$119,3,FALSE),0)</f>
        <v>0</v>
      </c>
      <c r="E48" s="330">
        <f>IFERROR(VLOOKUP(C48,'تقرير المصروفات حسب الشهر'!$C$136:$AD$245,3,FALSE),0)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الشهر'!$C$391:$AD$510,3,FALSE),0)</f>
        <v>0</v>
      </c>
      <c r="H48" s="330">
        <f>IFERROR(VLOOKUP(C48,'تقرير المصروفات حسب الشهر'!$C$519:$AD$634,3,FALSE),0)</f>
        <v>15</v>
      </c>
      <c r="I48" s="330">
        <f>IFERROR(VLOOKUP(C48,'تقرير المصروفات حسب الشهر'!$C$647:$AD$756,3,FALSE),0)</f>
        <v>5500</v>
      </c>
      <c r="J48" s="330">
        <f>IFERROR(VLOOKUP(C48,'تقرير المصروفات حسب الشهر'!$C$775:$AD$884,3,FALSE),0)</f>
        <v>0</v>
      </c>
      <c r="K48" s="330">
        <f>IFERROR(VLOOKUP(C48,'تقرير المصروفات حسب الشهر'!$C$902:$AD$1011,3,FALSE),0)</f>
        <v>0</v>
      </c>
      <c r="L48" s="330">
        <f>IFERROR(VLOOKUP(C48,'تقرير المصروفات حسب الشهر'!$C$1028:$AD$1138,3,FALSE),0)</f>
        <v>0</v>
      </c>
      <c r="M48" s="344">
        <f>IFERROR(VLOOKUP(C48,'تقرير المصروفات حسب الشهر'!$C$1155:$AD$1266,3,FALSE),0)</f>
        <v>0</v>
      </c>
      <c r="N48" s="344">
        <f>IFERROR(VLOOKUP(C48,'تقرير المصروفات حسب الشهر'!$C$1282:$AD$1393,3,FALSE),0)</f>
        <v>0</v>
      </c>
      <c r="O48" s="344">
        <f>IFERROR(VLOOKUP(C48,'تقرير المصروفات حسب الشهر'!$C$1409:$AI$1524,3,FALSE),0)</f>
        <v>0</v>
      </c>
      <c r="P48" s="332">
        <f t="shared" si="5"/>
        <v>5515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الشهر'!$C$10:$AD$119,3,FALSE),0)</f>
        <v>0</v>
      </c>
      <c r="E49" s="330">
        <f>IFERROR(VLOOKUP(C49,'تقرير المصروفات حسب الشهر'!$C$136:$AD$245,3,FALSE),0)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الشهر'!$C$391:$AD$510,3,FALSE),0)</f>
        <v>0</v>
      </c>
      <c r="H49" s="330">
        <f>IFERROR(VLOOKUP(C49,'تقرير المصروفات حسب الشهر'!$C$519:$AD$634,3,FALSE),0)</f>
        <v>0</v>
      </c>
      <c r="I49" s="330">
        <f>IFERROR(VLOOKUP(C49,'تقرير المصروفات حسب الشهر'!$C$647:$AD$756,3,FALSE),0)</f>
        <v>0</v>
      </c>
      <c r="J49" s="330">
        <f>IFERROR(VLOOKUP(C49,'تقرير المصروفات حسب الشهر'!$C$775:$AD$884,3,FALSE),0)</f>
        <v>0</v>
      </c>
      <c r="K49" s="330">
        <f>IFERROR(VLOOKUP(C49,'تقرير المصروفات حسب الشهر'!$C$902:$AD$1011,3,FALSE),0)</f>
        <v>0</v>
      </c>
      <c r="L49" s="330">
        <f>IFERROR(VLOOKUP(C49,'تقرير المصروفات حسب الشهر'!$C$1028:$AD$1138,3,FALSE),0)</f>
        <v>0</v>
      </c>
      <c r="M49" s="344">
        <f>IFERROR(VLOOKUP(C49,'تقرير المصروفات حسب الشهر'!$C$1155:$AD$1266,3,FALSE),0)</f>
        <v>0</v>
      </c>
      <c r="N49" s="344">
        <f>IFERROR(VLOOKUP(C49,'تقرير المصروفات حسب الشهر'!$C$1282:$AD$1393,3,FALSE),0)</f>
        <v>0</v>
      </c>
      <c r="O49" s="344">
        <f>IFERROR(VLOOKUP(C49,'تقرير المصروفات حسب الشهر'!$C$1409:$AI$1524,3,FALSE),0)</f>
        <v>0</v>
      </c>
      <c r="P49" s="332">
        <f t="shared" si="5"/>
        <v>130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الشهر'!$C$10:$AD$119,3,FALSE),0)</f>
        <v>0</v>
      </c>
      <c r="E50" s="330">
        <f>IFERROR(VLOOKUP(C50,'تقرير المصروفات حسب الشهر'!$C$136:$AD$245,3,FALSE),0)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الشهر'!$C$391:$AD$510,3,FALSE),0)</f>
        <v>0</v>
      </c>
      <c r="H50" s="330">
        <f>IFERROR(VLOOKUP(C50,'تقرير المصروفات حسب الشهر'!$C$519:$AD$634,3,FALSE),0)</f>
        <v>0</v>
      </c>
      <c r="I50" s="330">
        <f>IFERROR(VLOOKUP(C50,'تقرير المصروفات حسب الشهر'!$C$647:$AD$756,3,FALSE),0)</f>
        <v>0</v>
      </c>
      <c r="J50" s="330">
        <f>IFERROR(VLOOKUP(C50,'تقرير المصروفات حسب الشهر'!$C$775:$AD$884,3,FALSE),0)</f>
        <v>0</v>
      </c>
      <c r="K50" s="330">
        <f>IFERROR(VLOOKUP(C50,'تقرير المصروفات حسب الشهر'!$C$902:$AD$1011,3,FALSE),0)</f>
        <v>0</v>
      </c>
      <c r="L50" s="330">
        <f>IFERROR(VLOOKUP(C50,'تقرير المصروفات حسب الشهر'!$C$1028:$AD$1138,3,FALSE),0)</f>
        <v>0</v>
      </c>
      <c r="M50" s="344">
        <f>IFERROR(VLOOKUP(C50,'تقرير المصروفات حسب الشهر'!$C$1155:$AD$1266,3,FALSE),0)</f>
        <v>0</v>
      </c>
      <c r="N50" s="344">
        <f>IFERROR(VLOOKUP(C50,'تقرير المصروفات حسب الشهر'!$C$1282:$AD$1393,3,FALSE),0)</f>
        <v>0</v>
      </c>
      <c r="O50" s="344">
        <f>IFERROR(VLOOKUP(C50,'تقرير المصروفات حسب الشهر'!$C$1409:$AI$1524,3,FALSE),0)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الشهر'!$C$10:$AD$119,3,FALSE),0)</f>
        <v>90</v>
      </c>
      <c r="E51" s="330">
        <f>IFERROR(VLOOKUP(C51,'تقرير المصروفات حسب الشهر'!$C$136:$AD$245,3,FALSE),0)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الشهر'!$C$391:$AD$510,3,FALSE),0)</f>
        <v>0</v>
      </c>
      <c r="H51" s="330">
        <f>IFERROR(VLOOKUP(C51,'تقرير المصروفات حسب الشهر'!$C$519:$AD$634,3,FALSE),0)</f>
        <v>50</v>
      </c>
      <c r="I51" s="330">
        <f>IFERROR(VLOOKUP(C51,'تقرير المصروفات حسب الشهر'!$C$647:$AD$756,3,FALSE),0)</f>
        <v>865</v>
      </c>
      <c r="J51" s="330">
        <f>IFERROR(VLOOKUP(C51,'تقرير المصروفات حسب الشهر'!$C$775:$AD$884,3,FALSE),0)</f>
        <v>0</v>
      </c>
      <c r="K51" s="330">
        <f>IFERROR(VLOOKUP(C51,'تقرير المصروفات حسب الشهر'!$C$902:$AD$1011,3,FALSE),0)</f>
        <v>0</v>
      </c>
      <c r="L51" s="330">
        <f>IFERROR(VLOOKUP(C51,'تقرير المصروفات حسب الشهر'!$C$1028:$AD$1138,3,FALSE),0)</f>
        <v>0</v>
      </c>
      <c r="M51" s="344">
        <f>IFERROR(VLOOKUP(C51,'تقرير المصروفات حسب الشهر'!$C$1155:$AD$1266,3,FALSE),0)</f>
        <v>0</v>
      </c>
      <c r="N51" s="478">
        <f>IFERROR(VLOOKUP(C51,'تقرير المصروفات حسب الشهر'!$C$1282:$AD$1393,3,FALSE),0)</f>
        <v>0</v>
      </c>
      <c r="O51" s="344">
        <f>IFERROR(VLOOKUP(C51,'تقرير المصروفات حسب الشهر'!$C$1409:$AI$1524,3,FALSE),0)</f>
        <v>0</v>
      </c>
      <c r="P51" s="332">
        <f t="shared" si="5"/>
        <v>1126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الشهر'!$C$10:$AD$119,3,FALSE),0)</f>
        <v>3250</v>
      </c>
      <c r="E52" s="330">
        <f>IFERROR(VLOOKUP(C52,'تقرير المصروفات حسب الشهر'!$C$136:$AD$245,3,FALSE),0)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الشهر'!$C$391:$AD$510,3,FALSE),0)</f>
        <v>3650</v>
      </c>
      <c r="H52" s="330">
        <f>IFERROR(VLOOKUP(C52,'تقرير المصروفات حسب الشهر'!$C$519:$AD$634,3,FALSE),0)</f>
        <v>4450</v>
      </c>
      <c r="I52" s="330">
        <f>IFERROR(VLOOKUP(C52,'تقرير المصروفات حسب الشهر'!$C$647:$AD$756,3,FALSE),0)</f>
        <v>7410</v>
      </c>
      <c r="J52" s="330">
        <f>IFERROR(VLOOKUP(C52,'تقرير المصروفات حسب الشهر'!$C$775:$AD$884,3,FALSE),0)</f>
        <v>0</v>
      </c>
      <c r="K52" s="330">
        <f>IFERROR(VLOOKUP(C52,'تقرير المصروفات حسب الشهر'!$C$902:$AD$1011,3,FALSE),0)</f>
        <v>0</v>
      </c>
      <c r="L52" s="330">
        <f>IFERROR(VLOOKUP(C52,'تقرير المصروفات حسب الشهر'!$C$1028:$AD$1138,3,FALSE),0)</f>
        <v>0</v>
      </c>
      <c r="M52" s="344">
        <f>IFERROR(VLOOKUP(C52,'تقرير المصروفات حسب الشهر'!$C$1155:$AD$1266,3,FALSE),0)</f>
        <v>0</v>
      </c>
      <c r="N52" s="478">
        <f>IFERROR(VLOOKUP(C52,'تقرير المصروفات حسب الشهر'!$C$1282:$AD$1393,3,FALSE),0)</f>
        <v>0</v>
      </c>
      <c r="O52" s="344">
        <f>IFERROR(VLOOKUP(C52,'تقرير المصروفات حسب الشهر'!$C$1409:$AI$1524,3,FALSE),0)</f>
        <v>0</v>
      </c>
      <c r="P52" s="332">
        <f t="shared" si="5"/>
        <v>23950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الشهر'!$C$10:$AD$119,3,FALSE),0)</f>
        <v>0</v>
      </c>
      <c r="E53" s="330">
        <f>IFERROR(VLOOKUP(C53,'تقرير المصروفات حسب الشهر'!$C$136:$AD$245,3,FALSE),0)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الشهر'!$C$391:$AD$510,3,FALSE),0)</f>
        <v>0</v>
      </c>
      <c r="H53" s="330">
        <f>IFERROR(VLOOKUP(C53,'تقرير المصروفات حسب الشهر'!$C$519:$AD$634,3,FALSE),0)</f>
        <v>0</v>
      </c>
      <c r="I53" s="330">
        <f>IFERROR(VLOOKUP(C53,'تقرير المصروفات حسب الشهر'!$C$647:$AD$756,3,FALSE),0)</f>
        <v>0</v>
      </c>
      <c r="J53" s="330">
        <f>IFERROR(VLOOKUP(C53,'تقرير المصروفات حسب الشهر'!$C$775:$AD$884,3,FALSE),0)</f>
        <v>0</v>
      </c>
      <c r="K53" s="330">
        <f>IFERROR(VLOOKUP(C53,'تقرير المصروفات حسب الشهر'!$C$902:$AD$1011,3,FALSE),0)</f>
        <v>0</v>
      </c>
      <c r="L53" s="330">
        <f>IFERROR(VLOOKUP(C53,'تقرير المصروفات حسب الشهر'!$C$1028:$AD$1138,3,FALSE),0)</f>
        <v>0</v>
      </c>
      <c r="M53" s="344">
        <f>IFERROR(VLOOKUP(C53,'تقرير المصروفات حسب الشهر'!$C$1155:$AD$1266,3,FALSE),0)</f>
        <v>0</v>
      </c>
      <c r="N53" s="344">
        <f>IFERROR(VLOOKUP(C53,'تقرير المصروفات حسب الشهر'!$C$1282:$AD$1393,3,FALSE),0)</f>
        <v>0</v>
      </c>
      <c r="O53" s="344">
        <f>IFERROR(VLOOKUP(C53,'تقرير المصروفات حسب الشهر'!$C$1409:$AI$1524,3,FALSE),0)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الشهر'!$C$10:$AD$119,3,FALSE),0)</f>
        <v>22264</v>
      </c>
      <c r="E54" s="330">
        <f>IFERROR(VLOOKUP(C54,'تقرير المصروفات حسب الشهر'!$C$136:$AD$245,3,FALSE),0)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الشهر'!$C$391:$AD$510,3,FALSE),0)</f>
        <v>26174</v>
      </c>
      <c r="H54" s="330">
        <f>IFERROR(VLOOKUP(C54,'تقرير المصروفات حسب الشهر'!$C$519:$AD$634,3,FALSE),0)</f>
        <v>24190</v>
      </c>
      <c r="I54" s="330">
        <f>IFERROR(VLOOKUP(C54,'تقرير المصروفات حسب الشهر'!$C$647:$AD$756,3,FALSE),0)</f>
        <v>26175</v>
      </c>
      <c r="J54" s="330">
        <f>IFERROR(VLOOKUP(C54,'تقرير المصروفات حسب الشهر'!$C$775:$AD$884,3,FALSE),0)</f>
        <v>0</v>
      </c>
      <c r="K54" s="330">
        <f>IFERROR(VLOOKUP(C54,'تقرير المصروفات حسب الشهر'!$C$902:$AD$1011,3,FALSE),0)</f>
        <v>0</v>
      </c>
      <c r="L54" s="330">
        <f>IFERROR(VLOOKUP(C54,'تقرير المصروفات حسب الشهر'!$C$1028:$AD$1138,3,FALSE),0)</f>
        <v>0</v>
      </c>
      <c r="M54" s="344">
        <f>IFERROR(VLOOKUP(C54,'تقرير المصروفات حسب الشهر'!$C$1155:$AD$1266,3,FALSE),0)</f>
        <v>0</v>
      </c>
      <c r="N54" s="344">
        <f>IFERROR(VLOOKUP(C54,'تقرير المصروفات حسب الشهر'!$C$1282:$AD$1393,3,FALSE),0)</f>
        <v>0</v>
      </c>
      <c r="O54" s="344">
        <f>IFERROR(VLOOKUP(C54,'تقرير المصروفات حسب الشهر'!$C$1409:$AI$1524,3,FALSE),0)</f>
        <v>0</v>
      </c>
      <c r="P54" s="332">
        <f t="shared" ref="P54:P85" si="6">SUM(D54:O54)</f>
        <v>120193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الشهر'!$C$10:$AD$119,3,FALSE),0)</f>
        <v>0</v>
      </c>
      <c r="E55" s="330">
        <f>IFERROR(VLOOKUP(C55,'تقرير المصروفات حسب الشهر'!$C$136:$AD$245,3,FALSE),0)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الشهر'!$C$391:$AD$510,3,FALSE),0)</f>
        <v>0</v>
      </c>
      <c r="H55" s="330">
        <f>IFERROR(VLOOKUP(C55,'تقرير المصروفات حسب الشهر'!$C$519:$AD$634,3,FALSE),0)</f>
        <v>0</v>
      </c>
      <c r="I55" s="330">
        <f>IFERROR(VLOOKUP(C55,'تقرير المصروفات حسب الشهر'!$C$647:$AD$756,3,FALSE),0)</f>
        <v>0</v>
      </c>
      <c r="J55" s="330">
        <f>IFERROR(VLOOKUP(C55,'تقرير المصروفات حسب الشهر'!$C$775:$AD$884,3,FALSE),0)</f>
        <v>0</v>
      </c>
      <c r="K55" s="330">
        <f>IFERROR(VLOOKUP(C55,'تقرير المصروفات حسب الشهر'!$C$902:$AD$1011,3,FALSE),0)</f>
        <v>0</v>
      </c>
      <c r="L55" s="330">
        <f>IFERROR(VLOOKUP(C55,'تقرير المصروفات حسب الشهر'!$C$1028:$AD$1138,3,FALSE),0)</f>
        <v>0</v>
      </c>
      <c r="M55" s="344">
        <f>IFERROR(VLOOKUP(C55,'تقرير المصروفات حسب الشهر'!$C$1155:$AD$1266,3,FALSE),0)</f>
        <v>0</v>
      </c>
      <c r="N55" s="344">
        <f>IFERROR(VLOOKUP(C55,'تقرير المصروفات حسب الشهر'!$C$1282:$AD$1393,3,FALSE),0)</f>
        <v>0</v>
      </c>
      <c r="O55" s="344">
        <f>IFERROR(VLOOKUP(C55,'تقرير المصروفات حسب الشهر'!$C$1409:$AI$1524,3,FALSE),0)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الشهر'!$C$10:$AD$119,3,FALSE),0)</f>
        <v>55.49</v>
      </c>
      <c r="E56" s="330">
        <f>IFERROR(VLOOKUP(C56,'تقرير المصروفات حسب الشهر'!$C$136:$AD$245,3,FALSE),0)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الشهر'!$C$391:$AD$510,3,FALSE),0)</f>
        <v>0</v>
      </c>
      <c r="H56" s="330">
        <f>IFERROR(VLOOKUP(C56,'تقرير المصروفات حسب الشهر'!$C$519:$AD$634,3,FALSE),0)</f>
        <v>877.9</v>
      </c>
      <c r="I56" s="330">
        <f>IFERROR(VLOOKUP(C56,'تقرير المصروفات حسب الشهر'!$C$647:$AD$756,3,FALSE),0)</f>
        <v>2012.36</v>
      </c>
      <c r="J56" s="330">
        <f>IFERROR(VLOOKUP(C56,'تقرير المصروفات حسب الشهر'!$C$775:$AD$884,3,FALSE),0)</f>
        <v>0</v>
      </c>
      <c r="K56" s="330">
        <f>IFERROR(VLOOKUP(C56,'تقرير المصروفات حسب الشهر'!$C$902:$AD$1011,3,FALSE),0)</f>
        <v>0</v>
      </c>
      <c r="L56" s="330">
        <f>IFERROR(VLOOKUP(C56,'تقرير المصروفات حسب الشهر'!$C$1028:$AD$1138,3,FALSE),0)</f>
        <v>0</v>
      </c>
      <c r="M56" s="344">
        <f>IFERROR(VLOOKUP(C56,'تقرير المصروفات حسب الشهر'!$C$1155:$AD$1266,3,FALSE),0)</f>
        <v>0</v>
      </c>
      <c r="N56" s="344">
        <f>IFERROR(VLOOKUP(C56,'تقرير المصروفات حسب الشهر'!$C$1282:$AD$1393,3,FALSE),0)</f>
        <v>0</v>
      </c>
      <c r="O56" s="344">
        <f>IFERROR(VLOOKUP(C56,'تقرير المصروفات حسب الشهر'!$C$1409:$AI$1524,3,FALSE),0)</f>
        <v>0</v>
      </c>
      <c r="P56" s="332">
        <f t="shared" si="6"/>
        <v>4298.7299999999996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الشهر'!$C$10:$AD$119,3,FALSE),0)</f>
        <v>0</v>
      </c>
      <c r="E57" s="330">
        <f>IFERROR(VLOOKUP(C57,'تقرير المصروفات حسب الشهر'!$C$136:$AD$245,3,FALSE),0)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الشهر'!$C$391:$AD$510,3,FALSE),0)</f>
        <v>0</v>
      </c>
      <c r="H57" s="330">
        <f>IFERROR(VLOOKUP(C57,'تقرير المصروفات حسب الشهر'!$C$519:$AD$634,3,FALSE),0)</f>
        <v>0</v>
      </c>
      <c r="I57" s="330">
        <f>IFERROR(VLOOKUP(C57,'تقرير المصروفات حسب الشهر'!$C$647:$AD$756,3,FALSE),0)</f>
        <v>0</v>
      </c>
      <c r="J57" s="330">
        <f>IFERROR(VLOOKUP(C57,'تقرير المصروفات حسب الشهر'!$C$775:$AD$884,3,FALSE),0)</f>
        <v>0</v>
      </c>
      <c r="K57" s="330">
        <f>IFERROR(VLOOKUP(C57,'تقرير المصروفات حسب الشهر'!$C$902:$AD$1011,3,FALSE),0)</f>
        <v>0</v>
      </c>
      <c r="L57" s="330">
        <f>IFERROR(VLOOKUP(C57,'تقرير المصروفات حسب الشهر'!$C$1028:$AD$1138,3,FALSE),0)</f>
        <v>0</v>
      </c>
      <c r="M57" s="344">
        <f>IFERROR(VLOOKUP(C57,'تقرير المصروفات حسب الشهر'!$C$1155:$AD$1266,3,FALSE),0)</f>
        <v>0</v>
      </c>
      <c r="N57" s="344">
        <f>IFERROR(VLOOKUP(C57,'تقرير المصروفات حسب الشهر'!$C$1282:$AD$1393,3,FALSE),0)</f>
        <v>0</v>
      </c>
      <c r="O57" s="344">
        <f>IFERROR(VLOOKUP(C57,'تقرير المصروفات حسب الشهر'!$C$1409:$AI$1524,3,FALSE),0)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الشهر'!$C$10:$AD$119,3,FALSE),0)</f>
        <v>0</v>
      </c>
      <c r="E58" s="330">
        <f>IFERROR(VLOOKUP(C58,'تقرير المصروفات حسب الشهر'!$C$136:$AD$245,3,FALSE),0)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الشهر'!$C$391:$AD$510,3,FALSE),0)</f>
        <v>0</v>
      </c>
      <c r="H58" s="330">
        <f>IFERROR(VLOOKUP(C58,'تقرير المصروفات حسب الشهر'!$C$519:$AD$634,3,FALSE),0)</f>
        <v>0</v>
      </c>
      <c r="I58" s="330">
        <f>IFERROR(VLOOKUP(C58,'تقرير المصروفات حسب الشهر'!$C$647:$AD$756,3,FALSE),0)</f>
        <v>0</v>
      </c>
      <c r="J58" s="330">
        <f>IFERROR(VLOOKUP(C58,'تقرير المصروفات حسب الشهر'!$C$775:$AD$884,3,FALSE),0)</f>
        <v>0</v>
      </c>
      <c r="K58" s="330">
        <f>IFERROR(VLOOKUP(C58,'تقرير المصروفات حسب الشهر'!$C$902:$AD$1011,3,FALSE),0)</f>
        <v>0</v>
      </c>
      <c r="L58" s="330">
        <f>IFERROR(VLOOKUP(C58,'تقرير المصروفات حسب الشهر'!$C$1028:$AD$1138,3,FALSE),0)</f>
        <v>0</v>
      </c>
      <c r="M58" s="344">
        <f>IFERROR(VLOOKUP(C58,'تقرير المصروفات حسب الشهر'!$C$1155:$AD$1266,3,FALSE),0)</f>
        <v>0</v>
      </c>
      <c r="N58" s="344">
        <f>IFERROR(VLOOKUP(C58,'تقرير المصروفات حسب الشهر'!$C$1282:$AD$1393,3,FALSE),0)</f>
        <v>0</v>
      </c>
      <c r="O58" s="344">
        <f>IFERROR(VLOOKUP(C58,'تقرير المصروفات حسب الشهر'!$C$1409:$AI$1524,3,FALSE),0)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الشهر'!$C$10:$AD$119,3,FALSE),0)</f>
        <v>16700.25</v>
      </c>
      <c r="E59" s="330">
        <f>IFERROR(VLOOKUP(C59,'تقرير المصروفات حسب الشهر'!$C$136:$AD$245,3,FALSE),0)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الشهر'!$C$391:$AD$510,3,FALSE),0)</f>
        <v>21520.25</v>
      </c>
      <c r="H59" s="330">
        <f>IFERROR(VLOOKUP(C59,'تقرير المصروفات حسب الشهر'!$C$519:$AD$634,3,FALSE),0)</f>
        <v>126</v>
      </c>
      <c r="I59" s="330">
        <f>IFERROR(VLOOKUP(C59,'تقرير المصروفات حسب الشهر'!$C$647:$AD$756,3,FALSE),0)</f>
        <v>33500</v>
      </c>
      <c r="J59" s="330">
        <f>IFERROR(VLOOKUP(C59,'تقرير المصروفات حسب الشهر'!$C$775:$AD$884,3,FALSE),0)</f>
        <v>0</v>
      </c>
      <c r="K59" s="330">
        <f>IFERROR(VLOOKUP(C59,'تقرير المصروفات حسب الشهر'!$C$902:$AD$1011,3,FALSE),0)</f>
        <v>0</v>
      </c>
      <c r="L59" s="330">
        <f>IFERROR(VLOOKUP(C59,'تقرير المصروفات حسب الشهر'!$C$1028:$AD$1138,3,FALSE),0)</f>
        <v>0</v>
      </c>
      <c r="M59" s="344">
        <f>IFERROR(VLOOKUP(C59,'تقرير المصروفات حسب الشهر'!$C$1155:$AD$1266,3,FALSE),0)</f>
        <v>0</v>
      </c>
      <c r="N59" s="478">
        <f>IFERROR(VLOOKUP(C59,'تقرير المصروفات حسب الشهر'!$C$1282:$AD$1393,3,FALSE),0)</f>
        <v>0</v>
      </c>
      <c r="O59" s="344">
        <f>IFERROR(VLOOKUP(C59,'تقرير المصروفات حسب الشهر'!$C$1409:$AI$1524,3,FALSE),0)</f>
        <v>0</v>
      </c>
      <c r="P59" s="332">
        <f t="shared" si="6"/>
        <v>109601.75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الشهر'!$C$10:$AD$119,3,FALSE),0)</f>
        <v>9900</v>
      </c>
      <c r="E60" s="330">
        <f>IFERROR(VLOOKUP(C60,'تقرير المصروفات حسب الشهر'!$C$136:$AD$245,3,FALSE),0)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الشهر'!$C$391:$AD$510,3,FALSE),0)</f>
        <v>0</v>
      </c>
      <c r="H60" s="330">
        <f>IFERROR(VLOOKUP(C60,'تقرير المصروفات حسب الشهر'!$C$519:$AD$634,3,FALSE),0)</f>
        <v>27725</v>
      </c>
      <c r="I60" s="330">
        <f>IFERROR(VLOOKUP(C60,'تقرير المصروفات حسب الشهر'!$C$647:$AD$756,3,FALSE),0)</f>
        <v>9300</v>
      </c>
      <c r="J60" s="330">
        <f>IFERROR(VLOOKUP(C60,'تقرير المصروفات حسب الشهر'!$C$775:$AD$884,3,FALSE),0)</f>
        <v>0</v>
      </c>
      <c r="K60" s="330">
        <f>IFERROR(VLOOKUP(C60,'تقرير المصروفات حسب الشهر'!$C$902:$AD$1011,3,FALSE),0)</f>
        <v>0</v>
      </c>
      <c r="L60" s="330">
        <f>IFERROR(VLOOKUP(C60,'تقرير المصروفات حسب الشهر'!$C$1028:$AD$1138,3,FALSE),0)</f>
        <v>0</v>
      </c>
      <c r="M60" s="344">
        <f>IFERROR(VLOOKUP(C60,'تقرير المصروفات حسب الشهر'!$C$1155:$AD$1266,3,FALSE),0)</f>
        <v>0</v>
      </c>
      <c r="N60" s="344">
        <f>IFERROR(VLOOKUP(C60,'تقرير المصروفات حسب الشهر'!$C$1282:$AD$1393,3,FALSE),0)</f>
        <v>0</v>
      </c>
      <c r="O60" s="344">
        <f>IFERROR(VLOOKUP(C60,'تقرير المصروفات حسب الشهر'!$C$1409:$AI$1524,3,FALSE),0)</f>
        <v>0</v>
      </c>
      <c r="P60" s="332">
        <f t="shared" si="6"/>
        <v>68480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الشهر'!$C$10:$AD$119,3,FALSE),0)</f>
        <v>300</v>
      </c>
      <c r="E61" s="330">
        <f>IFERROR(VLOOKUP(C61,'تقرير المصروفات حسب الشهر'!$C$136:$AD$245,3,FALSE),0)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الشهر'!$C$391:$AD$510,3,FALSE),0)</f>
        <v>200</v>
      </c>
      <c r="H61" s="330">
        <f>IFERROR(VLOOKUP(C61,'تقرير المصروفات حسب الشهر'!$C$519:$AD$634,3,FALSE),0)</f>
        <v>500</v>
      </c>
      <c r="I61" s="330">
        <f>IFERROR(VLOOKUP(C61,'تقرير المصروفات حسب الشهر'!$C$647:$AD$756,3,FALSE),0)</f>
        <v>400</v>
      </c>
      <c r="J61" s="330">
        <f>IFERROR(VLOOKUP(C61,'تقرير المصروفات حسب الشهر'!$C$775:$AD$884,3,FALSE),0)</f>
        <v>0</v>
      </c>
      <c r="K61" s="330">
        <f>IFERROR(VLOOKUP(C61,'تقرير المصروفات حسب الشهر'!$C$902:$AD$1011,3,FALSE),0)</f>
        <v>0</v>
      </c>
      <c r="L61" s="330">
        <f>IFERROR(VLOOKUP(C61,'تقرير المصروفات حسب الشهر'!$C$1028:$AD$1138,3,FALSE),0)</f>
        <v>0</v>
      </c>
      <c r="M61" s="344">
        <f>IFERROR(VLOOKUP(C61,'تقرير المصروفات حسب الشهر'!$C$1155:$AD$1266,3,FALSE),0)</f>
        <v>0</v>
      </c>
      <c r="N61" s="344">
        <f>IFERROR(VLOOKUP(C61,'تقرير المصروفات حسب الشهر'!$C$1282:$AD$1393,3,FALSE),0)</f>
        <v>0</v>
      </c>
      <c r="O61" s="344">
        <f>IFERROR(VLOOKUP(C61,'تقرير المصروفات حسب الشهر'!$C$1409:$AI$1524,3,FALSE),0)</f>
        <v>0</v>
      </c>
      <c r="P61" s="332">
        <f t="shared" si="6"/>
        <v>2600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الشهر'!$C$10:$AD$119,3,FALSE),0)</f>
        <v>2072</v>
      </c>
      <c r="E62" s="330">
        <f>IFERROR(VLOOKUP(C62,'تقرير المصروفات حسب الشهر'!$C$136:$AD$245,3,FALSE),0)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الشهر'!$C$391:$AD$510,3,FALSE),0)</f>
        <v>0</v>
      </c>
      <c r="H62" s="330">
        <f>IFERROR(VLOOKUP(C62,'تقرير المصروفات حسب الشهر'!$C$519:$AD$634,3,FALSE),0)</f>
        <v>0</v>
      </c>
      <c r="I62" s="330">
        <f>IFERROR(VLOOKUP(C62,'تقرير المصروفات حسب الشهر'!$C$647:$AD$756,3,FALSE),0)</f>
        <v>3420</v>
      </c>
      <c r="J62" s="330">
        <f>IFERROR(VLOOKUP(C62,'تقرير المصروفات حسب الشهر'!$C$775:$AD$884,3,FALSE),0)</f>
        <v>0</v>
      </c>
      <c r="K62" s="330">
        <f>IFERROR(VLOOKUP(C62,'تقرير المصروفات حسب الشهر'!$C$902:$AD$1011,3,FALSE),0)</f>
        <v>0</v>
      </c>
      <c r="L62" s="330">
        <f>IFERROR(VLOOKUP(C62,'تقرير المصروفات حسب الشهر'!$C$1028:$AD$1138,3,FALSE),0)</f>
        <v>0</v>
      </c>
      <c r="M62" s="344">
        <f>IFERROR(VLOOKUP(C62,'تقرير المصروفات حسب الشهر'!$C$1155:$AD$1266,3,FALSE),0)</f>
        <v>0</v>
      </c>
      <c r="N62" s="344">
        <f>IFERROR(VLOOKUP(C62,'تقرير المصروفات حسب الشهر'!$C$1282:$AD$1393,3,FALSE),0)</f>
        <v>0</v>
      </c>
      <c r="O62" s="344">
        <f>IFERROR(VLOOKUP(C62,'تقرير المصروفات حسب الشهر'!$C$1409:$AI$1524,3,FALSE),0)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الشهر'!$C$10:$AD$119,3,FALSE),0)</f>
        <v>0</v>
      </c>
      <c r="E63" s="330">
        <f>IFERROR(VLOOKUP(C63,'تقرير المصروفات حسب الشهر'!$C$136:$AD$245,3,FALSE),0)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الشهر'!$C$391:$AD$510,3,FALSE),0)</f>
        <v>0</v>
      </c>
      <c r="H63" s="330">
        <f>IFERROR(VLOOKUP(C63,'تقرير المصروفات حسب الشهر'!$C$519:$AD$634,3,FALSE),0)</f>
        <v>0</v>
      </c>
      <c r="I63" s="330">
        <f>IFERROR(VLOOKUP(C63,'تقرير المصروفات حسب الشهر'!$C$647:$AD$756,3,FALSE),0)</f>
        <v>0</v>
      </c>
      <c r="J63" s="330">
        <f>IFERROR(VLOOKUP(C63,'تقرير المصروفات حسب الشهر'!$C$775:$AD$884,3,FALSE),0)</f>
        <v>0</v>
      </c>
      <c r="K63" s="330">
        <f>IFERROR(VLOOKUP(C63,'تقرير المصروفات حسب الشهر'!$C$902:$AD$1011,3,FALSE),0)</f>
        <v>0</v>
      </c>
      <c r="L63" s="330">
        <f>IFERROR(VLOOKUP(C63,'تقرير المصروفات حسب الشهر'!$C$1028:$AD$1138,3,FALSE),0)</f>
        <v>0</v>
      </c>
      <c r="M63" s="344">
        <f>IFERROR(VLOOKUP(C63,'تقرير المصروفات حسب الشهر'!$C$1155:$AD$1266,3,FALSE),0)</f>
        <v>0</v>
      </c>
      <c r="N63" s="478">
        <f>IFERROR(VLOOKUP(C63,'تقرير المصروفات حسب الشهر'!$C$1282:$AD$1393,3,FALSE),0)</f>
        <v>0</v>
      </c>
      <c r="O63" s="344">
        <f>IFERROR(VLOOKUP(C63,'تقرير المصروفات حسب الشهر'!$C$1409:$AI$1524,3,FALSE),0)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الشهر'!$C$10:$AD$119,3,FALSE),0)</f>
        <v>0</v>
      </c>
      <c r="E64" s="330">
        <f>IFERROR(VLOOKUP(C64,'تقرير المصروفات حسب الشهر'!$C$136:$AD$245,3,FALSE),0)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الشهر'!$C$391:$AD$510,3,FALSE),0)</f>
        <v>0</v>
      </c>
      <c r="H64" s="330">
        <f>IFERROR(VLOOKUP(C64,'تقرير المصروفات حسب الشهر'!$C$519:$AD$634,3,FALSE),0)</f>
        <v>0</v>
      </c>
      <c r="I64" s="330">
        <f>IFERROR(VLOOKUP(C64,'تقرير المصروفات حسب الشهر'!$C$647:$AD$756,3,FALSE),0)</f>
        <v>0</v>
      </c>
      <c r="J64" s="330">
        <f>IFERROR(VLOOKUP(C64,'تقرير المصروفات حسب الشهر'!$C$775:$AD$884,3,FALSE),0)</f>
        <v>0</v>
      </c>
      <c r="K64" s="330">
        <f>IFERROR(VLOOKUP(C64,'تقرير المصروفات حسب الشهر'!$C$902:$AD$1011,3,FALSE),0)</f>
        <v>0</v>
      </c>
      <c r="L64" s="330">
        <f>IFERROR(VLOOKUP(C64,'تقرير المصروفات حسب الشهر'!$C$1028:$AD$1138,3,FALSE),0)</f>
        <v>0</v>
      </c>
      <c r="M64" s="344">
        <f>IFERROR(VLOOKUP(C64,'تقرير المصروفات حسب الشهر'!$C$1155:$AD$1266,3,FALSE),0)</f>
        <v>0</v>
      </c>
      <c r="N64" s="344">
        <f>IFERROR(VLOOKUP(C64,'تقرير المصروفات حسب الشهر'!$C$1282:$AD$1393,3,FALSE),0)</f>
        <v>0</v>
      </c>
      <c r="O64" s="344">
        <f>IFERROR(VLOOKUP(C64,'تقرير المصروفات حسب الشهر'!$C$1409:$AI$1524,3,FALSE),0)</f>
        <v>0</v>
      </c>
      <c r="P64" s="332">
        <f t="shared" si="6"/>
        <v>18000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الشهر'!$C$10:$AD$119,3,FALSE),0)</f>
        <v>0</v>
      </c>
      <c r="E65" s="330">
        <f>IFERROR(VLOOKUP(C65,'تقرير المصروفات حسب الشهر'!$C$136:$AD$245,3,FALSE),0)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الشهر'!$C$391:$AD$510,3,FALSE),0)</f>
        <v>0</v>
      </c>
      <c r="H65" s="330">
        <f>IFERROR(VLOOKUP(C65,'تقرير المصروفات حسب الشهر'!$C$519:$AD$634,3,FALSE),0)</f>
        <v>0</v>
      </c>
      <c r="I65" s="330">
        <f>IFERROR(VLOOKUP(C65,'تقرير المصروفات حسب الشهر'!$C$647:$AD$756,3,FALSE),0)</f>
        <v>0</v>
      </c>
      <c r="J65" s="330">
        <f>IFERROR(VLOOKUP(C65,'تقرير المصروفات حسب الشهر'!$C$775:$AD$884,3,FALSE),0)</f>
        <v>0</v>
      </c>
      <c r="K65" s="330">
        <f>IFERROR(VLOOKUP(C65,'تقرير المصروفات حسب الشهر'!$C$902:$AD$1011,3,FALSE),0)</f>
        <v>0</v>
      </c>
      <c r="L65" s="330">
        <f>IFERROR(VLOOKUP(C65,'تقرير المصروفات حسب الشهر'!$C$1028:$AD$1138,3,FALSE),0)</f>
        <v>0</v>
      </c>
      <c r="M65" s="344">
        <f>IFERROR(VLOOKUP(C65,'تقرير المصروفات حسب الشهر'!$C$1155:$AD$1266,3,FALSE),0)</f>
        <v>0</v>
      </c>
      <c r="N65" s="344">
        <f>IFERROR(VLOOKUP(C65,'تقرير المصروفات حسب الشهر'!$C$1282:$AD$1393,3,FALSE),0)</f>
        <v>0</v>
      </c>
      <c r="O65" s="344">
        <f>IFERROR(VLOOKUP(C65,'تقرير المصروفات حسب الشهر'!$C$1409:$AI$1524,3,FALSE),0)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الشهر'!$C$10:$AD$119,3,FALSE),0)</f>
        <v>0</v>
      </c>
      <c r="E66" s="330">
        <f>IFERROR(VLOOKUP(C66,'تقرير المصروفات حسب الشهر'!$C$136:$AD$245,3,FALSE),0)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الشهر'!$C$391:$AD$510,3,FALSE),0)</f>
        <v>0</v>
      </c>
      <c r="H66" s="330">
        <f>IFERROR(VLOOKUP(C66,'تقرير المصروفات حسب الشهر'!$C$519:$AD$634,3,FALSE),0)</f>
        <v>0</v>
      </c>
      <c r="I66" s="330">
        <f>IFERROR(VLOOKUP(C66,'تقرير المصروفات حسب الشهر'!$C$647:$AD$756,3,FALSE),0)</f>
        <v>0</v>
      </c>
      <c r="J66" s="330">
        <f>IFERROR(VLOOKUP(C66,'تقرير المصروفات حسب الشهر'!$C$775:$AD$884,3,FALSE),0)</f>
        <v>0</v>
      </c>
      <c r="K66" s="330">
        <f>IFERROR(VLOOKUP(C66,'تقرير المصروفات حسب الشهر'!$C$902:$AD$1011,3,FALSE),0)</f>
        <v>0</v>
      </c>
      <c r="L66" s="330">
        <f>IFERROR(VLOOKUP(C66,'تقرير المصروفات حسب الشهر'!$C$1028:$AD$1138,3,FALSE),0)</f>
        <v>0</v>
      </c>
      <c r="M66" s="344">
        <f>IFERROR(VLOOKUP(C66,'تقرير المصروفات حسب الشهر'!$C$1155:$AD$1266,3,FALSE),0)</f>
        <v>0</v>
      </c>
      <c r="N66" s="344">
        <f>IFERROR(VLOOKUP(C66,'تقرير المصروفات حسب الشهر'!$C$1282:$AD$1393,3,FALSE),0)</f>
        <v>0</v>
      </c>
      <c r="O66" s="344">
        <f>IFERROR(VLOOKUP(C66,'تقرير المصروفات حسب الشهر'!$C$1409:$AI$1524,3,FALSE),0)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الشهر'!$C$10:$AD$119,3,FALSE),0)</f>
        <v>0</v>
      </c>
      <c r="E67" s="330">
        <f>IFERROR(VLOOKUP(C67,'تقرير المصروفات حسب الشهر'!$C$136:$AD$245,3,FALSE),0)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الشهر'!$C$391:$AD$510,3,FALSE),0)</f>
        <v>0</v>
      </c>
      <c r="H67" s="330">
        <f>IFERROR(VLOOKUP(C67,'تقرير المصروفات حسب الشهر'!$C$519:$AD$634,3,FALSE),0)</f>
        <v>0</v>
      </c>
      <c r="I67" s="330">
        <f>IFERROR(VLOOKUP(C67,'تقرير المصروفات حسب الشهر'!$C$647:$AD$756,3,FALSE),0)</f>
        <v>0</v>
      </c>
      <c r="J67" s="330">
        <f>IFERROR(VLOOKUP(C67,'تقرير المصروفات حسب الشهر'!$C$775:$AD$884,3,FALSE),0)</f>
        <v>0</v>
      </c>
      <c r="K67" s="330">
        <f>IFERROR(VLOOKUP(C67,'تقرير المصروفات حسب الشهر'!$C$902:$AD$1011,3,FALSE),0)</f>
        <v>0</v>
      </c>
      <c r="L67" s="330">
        <f>IFERROR(VLOOKUP(C67,'تقرير المصروفات حسب الشهر'!$C$1028:$AD$1138,3,FALSE),0)</f>
        <v>0</v>
      </c>
      <c r="M67" s="344">
        <f>IFERROR(VLOOKUP(C67,'تقرير المصروفات حسب الشهر'!$C$1155:$AD$1266,3,FALSE),0)</f>
        <v>0</v>
      </c>
      <c r="N67" s="344">
        <f>IFERROR(VLOOKUP(C67,'تقرير المصروفات حسب الشهر'!$C$1282:$AD$1393,3,FALSE),0)</f>
        <v>0</v>
      </c>
      <c r="O67" s="344">
        <f>IFERROR(VLOOKUP(C67,'تقرير المصروفات حسب الشهر'!$C$1409:$AI$1524,3,FALSE),0)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الشهر'!$C$10:$AD$119,3,FALSE),0)</f>
        <v>0</v>
      </c>
      <c r="E68" s="330">
        <f>IFERROR(VLOOKUP(C68,'تقرير المصروفات حسب الشهر'!$C$136:$AD$245,3,FALSE),0)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الشهر'!$C$391:$AD$510,3,FALSE),0)</f>
        <v>0</v>
      </c>
      <c r="H68" s="330">
        <f>IFERROR(VLOOKUP(C68,'تقرير المصروفات حسب الشهر'!$C$519:$AD$634,3,FALSE),0)</f>
        <v>0</v>
      </c>
      <c r="I68" s="330">
        <f>IFERROR(VLOOKUP(C68,'تقرير المصروفات حسب الشهر'!$C$647:$AD$756,3,FALSE),0)</f>
        <v>0</v>
      </c>
      <c r="J68" s="330">
        <f>IFERROR(VLOOKUP(C68,'تقرير المصروفات حسب الشهر'!$C$775:$AD$884,3,FALSE),0)</f>
        <v>0</v>
      </c>
      <c r="K68" s="330">
        <f>IFERROR(VLOOKUP(C68,'تقرير المصروفات حسب الشهر'!$C$902:$AD$1011,3,FALSE),0)</f>
        <v>0</v>
      </c>
      <c r="L68" s="330">
        <f>IFERROR(VLOOKUP(C68,'تقرير المصروفات حسب الشهر'!$C$1028:$AD$1138,3,FALSE),0)</f>
        <v>0</v>
      </c>
      <c r="M68" s="344">
        <f>IFERROR(VLOOKUP(C68,'تقرير المصروفات حسب الشهر'!$C$1155:$AD$1266,3,FALSE),0)</f>
        <v>0</v>
      </c>
      <c r="N68" s="344">
        <f>IFERROR(VLOOKUP(C68,'تقرير المصروفات حسب الشهر'!$C$1282:$AD$1393,3,FALSE),0)</f>
        <v>0</v>
      </c>
      <c r="O68" s="344">
        <f>IFERROR(VLOOKUP(C68,'تقرير المصروفات حسب الشهر'!$C$1409:$AI$1524,3,FALSE),0)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الشهر'!$C$10:$AD$119,3,FALSE),0)</f>
        <v>0</v>
      </c>
      <c r="E69" s="330">
        <f>IFERROR(VLOOKUP(C69,'تقرير المصروفات حسب الشهر'!$C$136:$AD$245,3,FALSE),0)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الشهر'!$C$391:$AD$510,3,FALSE),0)</f>
        <v>0</v>
      </c>
      <c r="H69" s="330">
        <f>IFERROR(VLOOKUP(C69,'تقرير المصروفات حسب الشهر'!$C$519:$AD$634,3,FALSE),0)</f>
        <v>0</v>
      </c>
      <c r="I69" s="330">
        <f>IFERROR(VLOOKUP(C69,'تقرير المصروفات حسب الشهر'!$C$647:$AD$756,3,FALSE),0)</f>
        <v>0</v>
      </c>
      <c r="J69" s="330">
        <f>IFERROR(VLOOKUP(C69,'تقرير المصروفات حسب الشهر'!$C$775:$AD$884,3,FALSE),0)</f>
        <v>0</v>
      </c>
      <c r="K69" s="330">
        <f>IFERROR(VLOOKUP(C69,'تقرير المصروفات حسب الشهر'!$C$902:$AD$1011,3,FALSE),0)</f>
        <v>0</v>
      </c>
      <c r="L69" s="330">
        <f>IFERROR(VLOOKUP(C69,'تقرير المصروفات حسب الشهر'!$C$1028:$AD$1138,3,FALSE),0)</f>
        <v>0</v>
      </c>
      <c r="M69" s="344">
        <f>IFERROR(VLOOKUP(C69,'تقرير المصروفات حسب الشهر'!$C$1155:$AD$1266,3,FALSE),0)</f>
        <v>0</v>
      </c>
      <c r="N69" s="344">
        <f>IFERROR(VLOOKUP(C69,'تقرير المصروفات حسب الشهر'!$C$1282:$AD$1393,3,FALSE),0)</f>
        <v>0</v>
      </c>
      <c r="O69" s="344">
        <f>IFERROR(VLOOKUP(C69,'تقرير المصروفات حسب الشهر'!$C$1409:$AI$1524,3,FALSE),0)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الشهر'!$C$10:$AD$119,3,FALSE),0)</f>
        <v>0</v>
      </c>
      <c r="E70" s="330">
        <f>IFERROR(VLOOKUP(C70,'تقرير المصروفات حسب الشهر'!$C$136:$AD$245,3,FALSE),0)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الشهر'!$C$391:$AD$510,3,FALSE),0)</f>
        <v>0</v>
      </c>
      <c r="H70" s="330">
        <f>IFERROR(VLOOKUP(C70,'تقرير المصروفات حسب الشهر'!$C$519:$AD$634,3,FALSE),0)</f>
        <v>0</v>
      </c>
      <c r="I70" s="330">
        <f>IFERROR(VLOOKUP(C70,'تقرير المصروفات حسب الشهر'!$C$647:$AD$756,3,FALSE),0)</f>
        <v>0</v>
      </c>
      <c r="J70" s="330">
        <f>IFERROR(VLOOKUP(C70,'تقرير المصروفات حسب الشهر'!$C$775:$AD$884,3,FALSE),0)</f>
        <v>0</v>
      </c>
      <c r="K70" s="330">
        <f>IFERROR(VLOOKUP(C70,'تقرير المصروفات حسب الشهر'!$C$902:$AD$1011,3,FALSE),0)</f>
        <v>0</v>
      </c>
      <c r="L70" s="330">
        <f>IFERROR(VLOOKUP(C70,'تقرير المصروفات حسب الشهر'!$C$1028:$AD$1138,3,FALSE),0)</f>
        <v>0</v>
      </c>
      <c r="M70" s="344">
        <f>IFERROR(VLOOKUP(C70,'تقرير المصروفات حسب الشهر'!$C$1155:$AD$1266,3,FALSE),0)</f>
        <v>0</v>
      </c>
      <c r="N70" s="344">
        <f>IFERROR(VLOOKUP(C70,'تقرير المصروفات حسب الشهر'!$C$1282:$AD$1393,3,FALSE),0)</f>
        <v>0</v>
      </c>
      <c r="O70" s="344">
        <f>IFERROR(VLOOKUP(C70,'تقرير المصروفات حسب الشهر'!$C$1409:$AI$1524,3,FALSE),0)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الشهر'!$C$10:$AD$119,3,FALSE),0)</f>
        <v>0</v>
      </c>
      <c r="E71" s="330">
        <f>IFERROR(VLOOKUP(C71,'تقرير المصروفات حسب الشهر'!$C$136:$AD$245,3,FALSE),0)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الشهر'!$C$391:$AD$510,3,FALSE),0)</f>
        <v>0</v>
      </c>
      <c r="H71" s="330">
        <f>IFERROR(VLOOKUP(C71,'تقرير المصروفات حسب الشهر'!$C$519:$AD$634,3,FALSE),0)</f>
        <v>0</v>
      </c>
      <c r="I71" s="330">
        <f>IFERROR(VLOOKUP(C71,'تقرير المصروفات حسب الشهر'!$C$647:$AD$756,3,FALSE),0)</f>
        <v>0</v>
      </c>
      <c r="J71" s="330">
        <f>IFERROR(VLOOKUP(C71,'تقرير المصروفات حسب الشهر'!$C$775:$AD$884,3,FALSE),0)</f>
        <v>0</v>
      </c>
      <c r="K71" s="330">
        <f>IFERROR(VLOOKUP(C71,'تقرير المصروفات حسب الشهر'!$C$902:$AD$1011,3,FALSE),0)</f>
        <v>0</v>
      </c>
      <c r="L71" s="330">
        <f>IFERROR(VLOOKUP(C71,'تقرير المصروفات حسب الشهر'!$C$1028:$AD$1138,3,FALSE),0)</f>
        <v>0</v>
      </c>
      <c r="M71" s="344">
        <f>IFERROR(VLOOKUP(C71,'تقرير المصروفات حسب الشهر'!$C$1155:$AD$1266,3,FALSE),0)</f>
        <v>0</v>
      </c>
      <c r="N71" s="344">
        <f>IFERROR(VLOOKUP(C71,'تقرير المصروفات حسب الشهر'!$C$1282:$AD$1393,3,FALSE),0)</f>
        <v>0</v>
      </c>
      <c r="O71" s="344">
        <f>IFERROR(VLOOKUP(C71,'تقرير المصروفات حسب الشهر'!$C$1409:$AI$1524,3,FALSE),0)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الشهر'!$C$10:$AD$119,3,FALSE),0)</f>
        <v>0</v>
      </c>
      <c r="E72" s="330">
        <f>IFERROR(VLOOKUP(C72,'تقرير المصروفات حسب الشهر'!$C$136:$AD$245,3,FALSE),0)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الشهر'!$C$391:$AD$510,3,FALSE),0)</f>
        <v>0</v>
      </c>
      <c r="H72" s="330">
        <f>IFERROR(VLOOKUP(C72,'تقرير المصروفات حسب الشهر'!$C$519:$AD$634,3,FALSE),0)</f>
        <v>0</v>
      </c>
      <c r="I72" s="330">
        <f>IFERROR(VLOOKUP(C72,'تقرير المصروفات حسب الشهر'!$C$647:$AD$756,3,FALSE),0)</f>
        <v>0</v>
      </c>
      <c r="J72" s="330">
        <f>IFERROR(VLOOKUP(C72,'تقرير المصروفات حسب الشهر'!$C$775:$AD$884,3,FALSE),0)</f>
        <v>0</v>
      </c>
      <c r="K72" s="330">
        <f>IFERROR(VLOOKUP(C72,'تقرير المصروفات حسب الشهر'!$C$902:$AD$1011,3,FALSE),0)</f>
        <v>0</v>
      </c>
      <c r="L72" s="330">
        <f>IFERROR(VLOOKUP(C72,'تقرير المصروفات حسب الشهر'!$C$1028:$AD$1138,3,FALSE),0)</f>
        <v>0</v>
      </c>
      <c r="M72" s="344">
        <f>IFERROR(VLOOKUP(C72,'تقرير المصروفات حسب الشهر'!$C$1155:$AD$1266,3,FALSE),0)</f>
        <v>0</v>
      </c>
      <c r="N72" s="344">
        <f>IFERROR(VLOOKUP(C72,'تقرير المصروفات حسب الشهر'!$C$1282:$AD$1393,3,FALSE),0)</f>
        <v>0</v>
      </c>
      <c r="O72" s="344">
        <f>IFERROR(VLOOKUP(C72,'تقرير المصروفات حسب الشهر'!$C$1409:$AI$1524,3,FALSE),0)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الشهر'!$C$10:$AD$119,3,FALSE),0)</f>
        <v>0</v>
      </c>
      <c r="E73" s="330">
        <f>IFERROR(VLOOKUP(C73,'تقرير المصروفات حسب الشهر'!$C$136:$AD$245,3,FALSE),0)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الشهر'!$C$391:$AD$510,3,FALSE),0)</f>
        <v>0</v>
      </c>
      <c r="H73" s="330">
        <f>IFERROR(VLOOKUP(C73,'تقرير المصروفات حسب الشهر'!$C$519:$AD$634,3,FALSE),0)</f>
        <v>0</v>
      </c>
      <c r="I73" s="330">
        <f>IFERROR(VLOOKUP(C73,'تقرير المصروفات حسب الشهر'!$C$647:$AD$756,3,FALSE),0)</f>
        <v>0</v>
      </c>
      <c r="J73" s="330">
        <f>IFERROR(VLOOKUP(C73,'تقرير المصروفات حسب الشهر'!$C$775:$AD$884,3,FALSE),0)</f>
        <v>0</v>
      </c>
      <c r="K73" s="330">
        <f>IFERROR(VLOOKUP(C73,'تقرير المصروفات حسب الشهر'!$C$902:$AD$1011,3,FALSE),0)</f>
        <v>0</v>
      </c>
      <c r="L73" s="330">
        <f>IFERROR(VLOOKUP(C73,'تقرير المصروفات حسب الشهر'!$C$1028:$AD$1138,3,FALSE),0)</f>
        <v>0</v>
      </c>
      <c r="M73" s="344">
        <f>IFERROR(VLOOKUP(C73,'تقرير المصروفات حسب الشهر'!$C$1155:$AD$1266,3,FALSE),0)</f>
        <v>0</v>
      </c>
      <c r="N73" s="344">
        <f>IFERROR(VLOOKUP(C73,'تقرير المصروفات حسب الشهر'!$C$1282:$AD$1393,3,FALSE),0)</f>
        <v>0</v>
      </c>
      <c r="O73" s="344">
        <f>IFERROR(VLOOKUP(C73,'تقرير المصروفات حسب الشهر'!$C$1409:$AI$1524,3,FALSE),0)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الشهر'!$C$10:$AD$119,3,FALSE),0)</f>
        <v>0</v>
      </c>
      <c r="E74" s="330">
        <f>IFERROR(VLOOKUP(C74,'تقرير المصروفات حسب الشهر'!$C$136:$AD$245,3,FALSE),0)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الشهر'!$C$391:$AD$510,3,FALSE),0)</f>
        <v>0</v>
      </c>
      <c r="H74" s="330">
        <f>IFERROR(VLOOKUP(C74,'تقرير المصروفات حسب الشهر'!$C$519:$AD$634,3,FALSE),0)</f>
        <v>0</v>
      </c>
      <c r="I74" s="330">
        <f>IFERROR(VLOOKUP(C74,'تقرير المصروفات حسب الشهر'!$C$647:$AD$756,3,FALSE),0)</f>
        <v>0</v>
      </c>
      <c r="J74" s="330">
        <f>IFERROR(VLOOKUP(C74,'تقرير المصروفات حسب الشهر'!$C$775:$AD$884,3,FALSE),0)</f>
        <v>0</v>
      </c>
      <c r="K74" s="330">
        <f>IFERROR(VLOOKUP(C74,'تقرير المصروفات حسب الشهر'!$C$902:$AD$1011,3,FALSE),0)</f>
        <v>0</v>
      </c>
      <c r="L74" s="330">
        <f>IFERROR(VLOOKUP(C74,'تقرير المصروفات حسب الشهر'!$C$1028:$AD$1138,3,FALSE),0)</f>
        <v>0</v>
      </c>
      <c r="M74" s="344">
        <f>IFERROR(VLOOKUP(C74,'تقرير المصروفات حسب الشهر'!$C$1155:$AD$1266,3,FALSE),0)</f>
        <v>0</v>
      </c>
      <c r="N74" s="344">
        <f>IFERROR(VLOOKUP(C74,'تقرير المصروفات حسب الشهر'!$C$1282:$AD$1393,3,FALSE),0)</f>
        <v>0</v>
      </c>
      <c r="O74" s="344">
        <f>IFERROR(VLOOKUP(C74,'تقرير المصروفات حسب الشهر'!$C$1409:$AI$1524,3,FALSE),0)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الشهر'!$C$10:$AD$119,3,FALSE),0)</f>
        <v>0</v>
      </c>
      <c r="E75" s="330">
        <f>IFERROR(VLOOKUP(C75,'تقرير المصروفات حسب الشهر'!$C$136:$AD$245,3,FALSE),0)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الشهر'!$C$391:$AD$510,3,FALSE),0)</f>
        <v>0</v>
      </c>
      <c r="H75" s="330">
        <f>IFERROR(VLOOKUP(C75,'تقرير المصروفات حسب الشهر'!$C$519:$AD$634,3,FALSE),0)</f>
        <v>0</v>
      </c>
      <c r="I75" s="330">
        <f>IFERROR(VLOOKUP(C75,'تقرير المصروفات حسب الشهر'!$C$647:$AD$756,3,FALSE),0)</f>
        <v>0</v>
      </c>
      <c r="J75" s="330">
        <f>IFERROR(VLOOKUP(C75,'تقرير المصروفات حسب الشهر'!$C$775:$AD$884,3,FALSE),0)</f>
        <v>0</v>
      </c>
      <c r="K75" s="330">
        <f>IFERROR(VLOOKUP(C75,'تقرير المصروفات حسب الشهر'!$C$902:$AD$1011,3,FALSE),0)</f>
        <v>0</v>
      </c>
      <c r="L75" s="330">
        <f>IFERROR(VLOOKUP(C75,'تقرير المصروفات حسب الشهر'!$C$1028:$AD$1138,3,FALSE),0)</f>
        <v>0</v>
      </c>
      <c r="M75" s="344">
        <f>IFERROR(VLOOKUP(C75,'تقرير المصروفات حسب الشهر'!$C$1155:$AD$1266,3,FALSE),0)</f>
        <v>0</v>
      </c>
      <c r="N75" s="344">
        <f>IFERROR(VLOOKUP(C75,'تقرير المصروفات حسب الشهر'!$C$1282:$AD$1393,3,FALSE),0)</f>
        <v>0</v>
      </c>
      <c r="O75" s="344">
        <f>IFERROR(VLOOKUP(C75,'تقرير المصروفات حسب الشهر'!$C$1409:$AI$1524,3,FALSE),0)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الشهر'!$C$10:$AD$119,3,FALSE),0)</f>
        <v>0</v>
      </c>
      <c r="E76" s="330">
        <f>IFERROR(VLOOKUP(C76,'تقرير المصروفات حسب الشهر'!$C$136:$AD$245,3,FALSE),0)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الشهر'!$C$391:$AD$510,3,FALSE),0)</f>
        <v>0</v>
      </c>
      <c r="H76" s="330">
        <f>IFERROR(VLOOKUP(C76,'تقرير المصروفات حسب الشهر'!$C$519:$AD$634,3,FALSE),0)</f>
        <v>0</v>
      </c>
      <c r="I76" s="330">
        <f>IFERROR(VLOOKUP(C76,'تقرير المصروفات حسب الشهر'!$C$647:$AD$756,3,FALSE),0)</f>
        <v>0</v>
      </c>
      <c r="J76" s="330">
        <f>IFERROR(VLOOKUP(C76,'تقرير المصروفات حسب الشهر'!$C$775:$AD$884,3,FALSE),0)</f>
        <v>0</v>
      </c>
      <c r="K76" s="330">
        <f>IFERROR(VLOOKUP(C76,'تقرير المصروفات حسب الشهر'!$C$902:$AD$1011,3,FALSE),0)</f>
        <v>0</v>
      </c>
      <c r="L76" s="330">
        <f>IFERROR(VLOOKUP(C76,'تقرير المصروفات حسب الشهر'!$C$1028:$AD$1138,3,FALSE),0)</f>
        <v>0</v>
      </c>
      <c r="M76" s="344">
        <f>IFERROR(VLOOKUP(C76,'تقرير المصروفات حسب الشهر'!$C$1155:$AD$1266,3,FALSE),0)</f>
        <v>0</v>
      </c>
      <c r="N76" s="344">
        <f>IFERROR(VLOOKUP(C76,'تقرير المصروفات حسب الشهر'!$C$1282:$AD$1393,3,FALSE),0)</f>
        <v>0</v>
      </c>
      <c r="O76" s="344">
        <f>IFERROR(VLOOKUP(C76,'تقرير المصروفات حسب الشهر'!$C$1409:$AI$1524,3,FALSE),0)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الشهر'!$C$10:$AD$119,3,FALSE),0)</f>
        <v>0</v>
      </c>
      <c r="E77" s="330">
        <f>IFERROR(VLOOKUP(C77,'تقرير المصروفات حسب الشهر'!$C$136:$AD$245,3,FALSE),0)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الشهر'!$C$391:$AD$510,3,FALSE),0)</f>
        <v>0</v>
      </c>
      <c r="H77" s="330">
        <f>IFERROR(VLOOKUP(C77,'تقرير المصروفات حسب الشهر'!$C$519:$AD$634,3,FALSE),0)</f>
        <v>0</v>
      </c>
      <c r="I77" s="330">
        <f>IFERROR(VLOOKUP(C77,'تقرير المصروفات حسب الشهر'!$C$647:$AD$756,3,FALSE),0)</f>
        <v>0</v>
      </c>
      <c r="J77" s="330">
        <f>IFERROR(VLOOKUP(C77,'تقرير المصروفات حسب الشهر'!$C$775:$AD$884,3,FALSE),0)</f>
        <v>0</v>
      </c>
      <c r="K77" s="330">
        <f>IFERROR(VLOOKUP(C77,'تقرير المصروفات حسب الشهر'!$C$902:$AD$1011,3,FALSE),0)</f>
        <v>0</v>
      </c>
      <c r="L77" s="330">
        <f>IFERROR(VLOOKUP(C77,'تقرير المصروفات حسب الشهر'!$C$1028:$AD$1138,3,FALSE),0)</f>
        <v>0</v>
      </c>
      <c r="M77" s="344">
        <f>IFERROR(VLOOKUP(C77,'تقرير المصروفات حسب الشهر'!$C$1155:$AD$1266,3,FALSE),0)</f>
        <v>0</v>
      </c>
      <c r="N77" s="344">
        <f>IFERROR(VLOOKUP(C77,'تقرير المصروفات حسب الشهر'!$C$1282:$AD$1393,3,FALSE),0)</f>
        <v>0</v>
      </c>
      <c r="O77" s="344">
        <f>IFERROR(VLOOKUP(C77,'تقرير المصروفات حسب الشهر'!$C$1409:$AI$1524,3,FALSE),0)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الشهر'!$C$10:$AD$119,3,FALSE),0)</f>
        <v>0</v>
      </c>
      <c r="E78" s="330">
        <f>IFERROR(VLOOKUP(C78,'تقرير المصروفات حسب الشهر'!$C$136:$AD$245,3,FALSE),0)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الشهر'!$C$391:$AD$510,3,FALSE),0)</f>
        <v>0</v>
      </c>
      <c r="H78" s="330">
        <f>IFERROR(VLOOKUP(C78,'تقرير المصروفات حسب الشهر'!$C$519:$AD$634,3,FALSE),0)</f>
        <v>0</v>
      </c>
      <c r="I78" s="330">
        <f>IFERROR(VLOOKUP(C78,'تقرير المصروفات حسب الشهر'!$C$647:$AD$756,3,FALSE),0)</f>
        <v>0</v>
      </c>
      <c r="J78" s="330">
        <f>IFERROR(VLOOKUP(C78,'تقرير المصروفات حسب الشهر'!$C$775:$AD$884,3,FALSE),0)</f>
        <v>0</v>
      </c>
      <c r="K78" s="330">
        <f>IFERROR(VLOOKUP(C78,'تقرير المصروفات حسب الشهر'!$C$902:$AD$1011,3,FALSE),0)</f>
        <v>0</v>
      </c>
      <c r="L78" s="330">
        <f>IFERROR(VLOOKUP(C78,'تقرير المصروفات حسب الشهر'!$C$1028:$AD$1138,3,FALSE),0)</f>
        <v>0</v>
      </c>
      <c r="M78" s="344">
        <f>IFERROR(VLOOKUP(C78,'تقرير المصروفات حسب الشهر'!$C$1155:$AD$1266,3,FALSE),0)</f>
        <v>0</v>
      </c>
      <c r="N78" s="344">
        <f>IFERROR(VLOOKUP(C78,'تقرير المصروفات حسب الشهر'!$C$1282:$AD$1393,3,FALSE),0)</f>
        <v>0</v>
      </c>
      <c r="O78" s="344">
        <f>IFERROR(VLOOKUP(C78,'تقرير المصروفات حسب الشهر'!$C$1409:$AI$1524,3,FALSE),0)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الشهر'!$C$10:$AD$119,3,FALSE),0)</f>
        <v>0</v>
      </c>
      <c r="E79" s="330">
        <f>IFERROR(VLOOKUP(C79,'تقرير المصروفات حسب الشهر'!$C$136:$AD$245,3,FALSE),0)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الشهر'!$C$391:$AD$510,3,FALSE),0)</f>
        <v>0</v>
      </c>
      <c r="H79" s="330">
        <f>IFERROR(VLOOKUP(C79,'تقرير المصروفات حسب الشهر'!$C$519:$AD$634,3,FALSE),0)</f>
        <v>0</v>
      </c>
      <c r="I79" s="330">
        <f>IFERROR(VLOOKUP(C79,'تقرير المصروفات حسب الشهر'!$C$647:$AD$756,3,FALSE),0)</f>
        <v>0</v>
      </c>
      <c r="J79" s="330">
        <f>IFERROR(VLOOKUP(C79,'تقرير المصروفات حسب الشهر'!$C$775:$AD$884,3,FALSE),0)</f>
        <v>0</v>
      </c>
      <c r="K79" s="330">
        <f>IFERROR(VLOOKUP(C79,'تقرير المصروفات حسب الشهر'!$C$902:$AD$1011,3,FALSE),0)</f>
        <v>0</v>
      </c>
      <c r="L79" s="330">
        <f>IFERROR(VLOOKUP(C79,'تقرير المصروفات حسب الشهر'!$C$1028:$AD$1138,3,FALSE),0)</f>
        <v>0</v>
      </c>
      <c r="M79" s="344">
        <f>IFERROR(VLOOKUP(C79,'تقرير المصروفات حسب الشهر'!$C$1155:$AD$1266,3,FALSE),0)</f>
        <v>0</v>
      </c>
      <c r="N79" s="344">
        <f>IFERROR(VLOOKUP(C79,'تقرير المصروفات حسب الشهر'!$C$1282:$AD$1393,3,FALSE),0)</f>
        <v>0</v>
      </c>
      <c r="O79" s="344">
        <f>IFERROR(VLOOKUP(C79,'تقرير المصروفات حسب الشهر'!$C$1409:$AI$1524,3,FALSE),0)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الشهر'!$C$10:$AD$119,3,FALSE),0)</f>
        <v>0</v>
      </c>
      <c r="E80" s="330">
        <f>IFERROR(VLOOKUP(C80,'تقرير المصروفات حسب الشهر'!$C$136:$AD$245,3,FALSE),0)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الشهر'!$C$391:$AD$510,3,FALSE),0)</f>
        <v>0</v>
      </c>
      <c r="H80" s="330">
        <f>IFERROR(VLOOKUP(C80,'تقرير المصروفات حسب الشهر'!$C$519:$AD$634,3,FALSE),0)</f>
        <v>0</v>
      </c>
      <c r="I80" s="330">
        <f>IFERROR(VLOOKUP(C80,'تقرير المصروفات حسب الشهر'!$C$647:$AD$756,3,FALSE),0)</f>
        <v>0</v>
      </c>
      <c r="J80" s="330">
        <f>IFERROR(VLOOKUP(C80,'تقرير المصروفات حسب الشهر'!$C$775:$AD$884,3,FALSE),0)</f>
        <v>0</v>
      </c>
      <c r="K80" s="330">
        <f>IFERROR(VLOOKUP(C80,'تقرير المصروفات حسب الشهر'!$C$902:$AD$1011,3,FALSE),0)</f>
        <v>0</v>
      </c>
      <c r="L80" s="330">
        <f>IFERROR(VLOOKUP(C80,'تقرير المصروفات حسب الشهر'!$C$1028:$AD$1138,3,FALSE),0)</f>
        <v>0</v>
      </c>
      <c r="M80" s="344">
        <f>IFERROR(VLOOKUP(C80,'تقرير المصروفات حسب الشهر'!$C$1155:$AD$1266,3,FALSE),0)</f>
        <v>0</v>
      </c>
      <c r="N80" s="344">
        <f>IFERROR(VLOOKUP(C80,'تقرير المصروفات حسب الشهر'!$C$1282:$AD$1393,3,FALSE),0)</f>
        <v>0</v>
      </c>
      <c r="O80" s="344">
        <f>IFERROR(VLOOKUP(C80,'تقرير المصروفات حسب الشهر'!$C$1409:$AI$1524,3,FALSE),0)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الشهر'!$C$10:$AD$119,3,FALSE),0)</f>
        <v>600</v>
      </c>
      <c r="E81" s="330">
        <f>IFERROR(VLOOKUP(C81,'تقرير المصروفات حسب الشهر'!$C$136:$AD$245,3,FALSE),0)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الشهر'!$C$391:$AD$510,3,FALSE),0)</f>
        <v>200</v>
      </c>
      <c r="H81" s="330">
        <f>IFERROR(VLOOKUP(C81,'تقرير المصروفات حسب الشهر'!$C$519:$AD$634,3,FALSE),0)</f>
        <v>200</v>
      </c>
      <c r="I81" s="330">
        <f>IFERROR(VLOOKUP(C81,'تقرير المصروفات حسب الشهر'!$C$647:$AD$756,3,FALSE),0)</f>
        <v>7300</v>
      </c>
      <c r="J81" s="330">
        <f>IFERROR(VLOOKUP(C81,'تقرير المصروفات حسب الشهر'!$C$775:$AD$884,3,FALSE),0)</f>
        <v>0</v>
      </c>
      <c r="K81" s="330">
        <f>IFERROR(VLOOKUP(C81,'تقرير المصروفات حسب الشهر'!$C$902:$AD$1011,3,FALSE),0)</f>
        <v>0</v>
      </c>
      <c r="L81" s="330">
        <f>IFERROR(VLOOKUP(C81,'تقرير المصروفات حسب الشهر'!$C$1028:$AD$1138,3,FALSE),0)</f>
        <v>0</v>
      </c>
      <c r="M81" s="344">
        <f>IFERROR(VLOOKUP(C81,'تقرير المصروفات حسب الشهر'!$C$1155:$AD$1266,3,FALSE),0)</f>
        <v>0</v>
      </c>
      <c r="N81" s="478">
        <f>IFERROR(VLOOKUP(C81,'تقرير المصروفات حسب الشهر'!$C$1282:$AD$1393,3,FALSE),0)</f>
        <v>0</v>
      </c>
      <c r="O81" s="344">
        <f>IFERROR(VLOOKUP(C81,'تقرير المصروفات حسب الشهر'!$C$1409:$AI$1524,3,FALSE),0)</f>
        <v>0</v>
      </c>
      <c r="P81" s="332">
        <f t="shared" si="6"/>
        <v>8700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الشهر'!$C$10:$AD$119,3,FALSE),0)</f>
        <v>0</v>
      </c>
      <c r="E82" s="330">
        <f>IFERROR(VLOOKUP(C82,'تقرير المصروفات حسب الشهر'!$C$136:$AD$245,3,FALSE),0)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الشهر'!$C$391:$AD$510,3,FALSE),0)</f>
        <v>0</v>
      </c>
      <c r="H82" s="330">
        <f>IFERROR(VLOOKUP(C82,'تقرير المصروفات حسب الشهر'!$C$519:$AD$634,3,FALSE),0)</f>
        <v>0</v>
      </c>
      <c r="I82" s="330">
        <f>IFERROR(VLOOKUP(C82,'تقرير المصروفات حسب الشهر'!$C$647:$AD$756,3,FALSE),0)</f>
        <v>0</v>
      </c>
      <c r="J82" s="330">
        <f>IFERROR(VLOOKUP(C82,'تقرير المصروفات حسب الشهر'!$C$775:$AD$884,3,FALSE),0)</f>
        <v>0</v>
      </c>
      <c r="K82" s="330">
        <f>IFERROR(VLOOKUP(C82,'تقرير المصروفات حسب الشهر'!$C$902:$AD$1011,3,FALSE),0)</f>
        <v>0</v>
      </c>
      <c r="L82" s="330">
        <f>IFERROR(VLOOKUP(C82,'تقرير المصروفات حسب الشهر'!$C$1028:$AD$1138,3,FALSE),0)</f>
        <v>0</v>
      </c>
      <c r="M82" s="344">
        <f>IFERROR(VLOOKUP(C82,'تقرير المصروفات حسب الشهر'!$C$1155:$AD$1266,3,FALSE),0)</f>
        <v>0</v>
      </c>
      <c r="N82" s="344">
        <f>IFERROR(VLOOKUP(C82,'تقرير المصروفات حسب الشهر'!$C$1282:$AD$1393,3,FALSE),0)</f>
        <v>0</v>
      </c>
      <c r="O82" s="344">
        <f>IFERROR(VLOOKUP(C82,'تقرير المصروفات حسب الشهر'!$C$1409:$AI$1524,3,FALSE),0)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الشهر'!$C$10:$AD$119,3,FALSE),0)</f>
        <v>0</v>
      </c>
      <c r="E83" s="330">
        <f>IFERROR(VLOOKUP(C83,'تقرير المصروفات حسب الشهر'!$C$136:$AD$245,3,FALSE),0)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الشهر'!$C$391:$AD$510,3,FALSE),0)</f>
        <v>0</v>
      </c>
      <c r="H83" s="330">
        <f>IFERROR(VLOOKUP(C83,'تقرير المصروفات حسب الشهر'!$C$519:$AD$634,3,FALSE),0)</f>
        <v>0</v>
      </c>
      <c r="I83" s="330">
        <f>IFERROR(VLOOKUP(C83,'تقرير المصروفات حسب الشهر'!$C$647:$AD$756,3,FALSE),0)</f>
        <v>0</v>
      </c>
      <c r="J83" s="330">
        <f>IFERROR(VLOOKUP(C83,'تقرير المصروفات حسب الشهر'!$C$775:$AD$884,3,FALSE),0)</f>
        <v>0</v>
      </c>
      <c r="K83" s="330">
        <f>IFERROR(VLOOKUP(C83,'تقرير المصروفات حسب الشهر'!$C$902:$AD$1011,3,FALSE),0)</f>
        <v>0</v>
      </c>
      <c r="L83" s="330">
        <f>IFERROR(VLOOKUP(C83,'تقرير المصروفات حسب الشهر'!$C$1028:$AD$1138,3,FALSE),0)</f>
        <v>0</v>
      </c>
      <c r="M83" s="344">
        <f>IFERROR(VLOOKUP(C83,'تقرير المصروفات حسب الشهر'!$C$1155:$AD$1266,3,FALSE),0)</f>
        <v>0</v>
      </c>
      <c r="N83" s="344">
        <f>IFERROR(VLOOKUP(C83,'تقرير المصروفات حسب الشهر'!$C$1282:$AD$1393,3,FALSE),0)</f>
        <v>0</v>
      </c>
      <c r="O83" s="344">
        <f>IFERROR(VLOOKUP(C83,'تقرير المصروفات حسب الشهر'!$C$1409:$AI$1524,3,FALSE),0)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الشهر'!$C$10:$AD$119,3,FALSE),0)</f>
        <v>0</v>
      </c>
      <c r="E84" s="330">
        <f>IFERROR(VLOOKUP(C84,'تقرير المصروفات حسب الشهر'!$C$136:$AD$245,3,FALSE),0)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الشهر'!$C$391:$AD$510,3,FALSE),0)</f>
        <v>0</v>
      </c>
      <c r="H84" s="330">
        <f>IFERROR(VLOOKUP(C84,'تقرير المصروفات حسب الشهر'!$C$519:$AD$634,3,FALSE),0)</f>
        <v>0</v>
      </c>
      <c r="I84" s="330">
        <f>IFERROR(VLOOKUP(C84,'تقرير المصروفات حسب الشهر'!$C$647:$AD$756,3,FALSE),0)</f>
        <v>0</v>
      </c>
      <c r="J84" s="330">
        <f>IFERROR(VLOOKUP(C84,'تقرير المصروفات حسب الشهر'!$C$775:$AD$884,3,FALSE),0)</f>
        <v>0</v>
      </c>
      <c r="K84" s="330">
        <f>IFERROR(VLOOKUP(C84,'تقرير المصروفات حسب الشهر'!$C$902:$AD$1011,3,FALSE),0)</f>
        <v>0</v>
      </c>
      <c r="L84" s="330">
        <f>IFERROR(VLOOKUP(C84,'تقرير المصروفات حسب الشهر'!$C$1028:$AD$1138,3,FALSE),0)</f>
        <v>0</v>
      </c>
      <c r="M84" s="344">
        <f>IFERROR(VLOOKUP(C84,'تقرير المصروفات حسب الشهر'!$C$1155:$AD$1266,3,FALSE),0)</f>
        <v>0</v>
      </c>
      <c r="N84" s="344">
        <f>IFERROR(VLOOKUP(C84,'تقرير المصروفات حسب الشهر'!$C$1282:$AD$1393,3,FALSE),0)</f>
        <v>0</v>
      </c>
      <c r="O84" s="344">
        <f>IFERROR(VLOOKUP(C84,'تقرير المصروفات حسب الشهر'!$C$1409:$AI$1524,3,FALSE),0)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الشهر'!$C$10:$AD$119,3,FALSE),0)</f>
        <v>0</v>
      </c>
      <c r="E85" s="330">
        <f>IFERROR(VLOOKUP(C85,'تقرير المصروفات حسب الشهر'!$C$136:$AD$245,3,FALSE),0)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الشهر'!$C$391:$AD$510,3,FALSE),0)</f>
        <v>0</v>
      </c>
      <c r="H85" s="330">
        <f>IFERROR(VLOOKUP(C85,'تقرير المصروفات حسب الشهر'!$C$519:$AD$634,3,FALSE),0)</f>
        <v>0</v>
      </c>
      <c r="I85" s="330">
        <f>IFERROR(VLOOKUP(C85,'تقرير المصروفات حسب الشهر'!$C$647:$AD$756,3,FALSE),0)</f>
        <v>0</v>
      </c>
      <c r="J85" s="330">
        <f>IFERROR(VLOOKUP(C85,'تقرير المصروفات حسب الشهر'!$C$775:$AD$884,3,FALSE),0)</f>
        <v>0</v>
      </c>
      <c r="K85" s="330">
        <f>IFERROR(VLOOKUP(C85,'تقرير المصروفات حسب الشهر'!$C$902:$AD$1011,3,FALSE),0)</f>
        <v>0</v>
      </c>
      <c r="L85" s="330">
        <f>IFERROR(VLOOKUP(C85,'تقرير المصروفات حسب الشهر'!$C$1028:$AD$1138,3,FALSE),0)</f>
        <v>0</v>
      </c>
      <c r="M85" s="344">
        <f>IFERROR(VLOOKUP(C85,'تقرير المصروفات حسب الشهر'!$C$1155:$AD$1266,3,FALSE),0)</f>
        <v>0</v>
      </c>
      <c r="N85" s="344">
        <f>IFERROR(VLOOKUP(C85,'تقرير المصروفات حسب الشهر'!$C$1282:$AD$1393,3,FALSE),0)</f>
        <v>0</v>
      </c>
      <c r="O85" s="344">
        <f>IFERROR(VLOOKUP(C85,'تقرير المصروفات حسب الشهر'!$C$1409:$AI$1524,3,FALSE),0)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الشهر'!$C$10:$AD$119,3,FALSE),0)</f>
        <v>1766.5</v>
      </c>
      <c r="E86" s="330">
        <f>IFERROR(VLOOKUP(C86,'تقرير المصروفات حسب الشهر'!$C$136:$AD$245,3,FALSE),0)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الشهر'!$C$391:$AD$510,3,FALSE),0)</f>
        <v>1288</v>
      </c>
      <c r="H86" s="330">
        <f>IFERROR(VLOOKUP(C86,'تقرير المصروفات حسب الشهر'!$C$519:$AD$634,3,FALSE),0)</f>
        <v>3452</v>
      </c>
      <c r="I86" s="330">
        <f>IFERROR(VLOOKUP(C86,'تقرير المصروفات حسب الشهر'!$C$647:$AD$756,3,FALSE),0)</f>
        <v>1463</v>
      </c>
      <c r="J86" s="330">
        <f>IFERROR(VLOOKUP(C86,'تقرير المصروفات حسب الشهر'!$C$775:$AD$884,3,FALSE),0)</f>
        <v>0</v>
      </c>
      <c r="K86" s="330">
        <f>IFERROR(VLOOKUP(C86,'تقرير المصروفات حسب الشهر'!$C$902:$AD$1011,3,FALSE),0)</f>
        <v>0</v>
      </c>
      <c r="L86" s="330">
        <f>IFERROR(VLOOKUP(C86,'تقرير المصروفات حسب الشهر'!$C$1028:$AD$1138,3,FALSE),0)</f>
        <v>0</v>
      </c>
      <c r="M86" s="344">
        <f>IFERROR(VLOOKUP(C86,'تقرير المصروفات حسب الشهر'!$C$1155:$AD$1266,3,FALSE),0)</f>
        <v>0</v>
      </c>
      <c r="N86" s="478">
        <f>IFERROR(VLOOKUP(C86,'تقرير المصروفات حسب الشهر'!$C$1282:$AD$1393,3,FALSE),0)</f>
        <v>0</v>
      </c>
      <c r="O86" s="344">
        <f>IFERROR(VLOOKUP(C86,'تقرير المصروفات حسب الشهر'!$C$1409:$AI$1524,3,FALSE),0)</f>
        <v>0</v>
      </c>
      <c r="P86" s="332">
        <f t="shared" ref="P86:P117" si="7">SUM(D86:O86)</f>
        <v>12889.5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الشهر'!$C$10:$AD$119,3,FALSE),0)</f>
        <v>0</v>
      </c>
      <c r="E87" s="330">
        <f>IFERROR(VLOOKUP(C87,'تقرير المصروفات حسب الشهر'!$C$136:$AD$245,3,FALSE),0)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الشهر'!$C$391:$AD$510,3,FALSE),0)</f>
        <v>0</v>
      </c>
      <c r="H87" s="330">
        <f>IFERROR(VLOOKUP(C87,'تقرير المصروفات حسب الشهر'!$C$519:$AD$634,3,FALSE),0)</f>
        <v>0</v>
      </c>
      <c r="I87" s="330">
        <f>IFERROR(VLOOKUP(C87,'تقرير المصروفات حسب الشهر'!$C$647:$AD$756,3,FALSE),0)</f>
        <v>0</v>
      </c>
      <c r="J87" s="330">
        <f>IFERROR(VLOOKUP(C87,'تقرير المصروفات حسب الشهر'!$C$775:$AD$884,3,FALSE),0)</f>
        <v>0</v>
      </c>
      <c r="K87" s="330">
        <f>IFERROR(VLOOKUP(C87,'تقرير المصروفات حسب الشهر'!$C$902:$AD$1011,3,FALSE),0)</f>
        <v>0</v>
      </c>
      <c r="L87" s="330">
        <f>IFERROR(VLOOKUP(C87,'تقرير المصروفات حسب الشهر'!$C$1028:$AD$1138,3,FALSE),0)</f>
        <v>0</v>
      </c>
      <c r="M87" s="344">
        <f>IFERROR(VLOOKUP(C87,'تقرير المصروفات حسب الشهر'!$C$1155:$AD$1266,3,FALSE),0)</f>
        <v>0</v>
      </c>
      <c r="N87" s="344">
        <f>IFERROR(VLOOKUP(C87,'تقرير المصروفات حسب الشهر'!$C$1282:$AD$1393,3,FALSE),0)</f>
        <v>0</v>
      </c>
      <c r="O87" s="344">
        <f>IFERROR(VLOOKUP(C87,'تقرير المصروفات حسب الشهر'!$C$1409:$AI$1524,3,FALSE),0)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الشهر'!$C$10:$AD$119,3,FALSE),0)</f>
        <v>0</v>
      </c>
      <c r="E88" s="330">
        <f>IFERROR(VLOOKUP(C88,'تقرير المصروفات حسب الشهر'!$C$136:$AD$245,3,FALSE),0)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الشهر'!$C$391:$AD$510,3,FALSE),0)</f>
        <v>0</v>
      </c>
      <c r="H88" s="330">
        <f>IFERROR(VLOOKUP(C88,'تقرير المصروفات حسب الشهر'!$C$519:$AD$634,3,FALSE),0)</f>
        <v>0</v>
      </c>
      <c r="I88" s="330">
        <f>IFERROR(VLOOKUP(C88,'تقرير المصروفات حسب الشهر'!$C$647:$AD$756,3,FALSE),0)</f>
        <v>0</v>
      </c>
      <c r="J88" s="330">
        <f>IFERROR(VLOOKUP(C88,'تقرير المصروفات حسب الشهر'!$C$775:$AD$884,3,FALSE),0)</f>
        <v>0</v>
      </c>
      <c r="K88" s="330">
        <f>IFERROR(VLOOKUP(C88,'تقرير المصروفات حسب الشهر'!$C$902:$AD$1011,3,FALSE),0)</f>
        <v>0</v>
      </c>
      <c r="L88" s="330">
        <f>IFERROR(VLOOKUP(C88,'تقرير المصروفات حسب الشهر'!$C$1028:$AD$1138,3,FALSE),0)</f>
        <v>0</v>
      </c>
      <c r="M88" s="344">
        <f>IFERROR(VLOOKUP(C88,'تقرير المصروفات حسب الشهر'!$C$1155:$AD$1266,3,FALSE),0)</f>
        <v>0</v>
      </c>
      <c r="N88" s="344">
        <f>IFERROR(VLOOKUP(C88,'تقرير المصروفات حسب الشهر'!$C$1282:$AD$1393,3,FALSE),0)</f>
        <v>0</v>
      </c>
      <c r="O88" s="344">
        <f>IFERROR(VLOOKUP(C88,'تقرير المصروفات حسب الشهر'!$C$1409:$AI$1524,3,FALSE),0)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الشهر'!$C$10:$AD$119,3,FALSE),0)</f>
        <v>0</v>
      </c>
      <c r="E89" s="330">
        <f>IFERROR(VLOOKUP(C89,'تقرير المصروفات حسب الشهر'!$C$136:$AD$245,3,FALSE),0)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الشهر'!$C$391:$AD$510,3,FALSE),0)</f>
        <v>0</v>
      </c>
      <c r="H89" s="330">
        <f>IFERROR(VLOOKUP(C89,'تقرير المصروفات حسب الشهر'!$C$519:$AD$634,3,FALSE),0)</f>
        <v>0</v>
      </c>
      <c r="I89" s="330">
        <f>IFERROR(VLOOKUP(C89,'تقرير المصروفات حسب الشهر'!$C$647:$AD$756,3,FALSE),0)</f>
        <v>0</v>
      </c>
      <c r="J89" s="330">
        <f>IFERROR(VLOOKUP(C89,'تقرير المصروفات حسب الشهر'!$C$775:$AD$884,3,FALSE),0)</f>
        <v>0</v>
      </c>
      <c r="K89" s="330">
        <f>IFERROR(VLOOKUP(C89,'تقرير المصروفات حسب الشهر'!$C$902:$AD$1011,3,FALSE),0)</f>
        <v>0</v>
      </c>
      <c r="L89" s="330">
        <f>IFERROR(VLOOKUP(C89,'تقرير المصروفات حسب الشهر'!$C$1028:$AD$1138,3,FALSE),0)</f>
        <v>0</v>
      </c>
      <c r="M89" s="344">
        <f>IFERROR(VLOOKUP(C89,'تقرير المصروفات حسب الشهر'!$C$1155:$AD$1266,3,FALSE),0)</f>
        <v>0</v>
      </c>
      <c r="N89" s="344">
        <f>IFERROR(VLOOKUP(C89,'تقرير المصروفات حسب الشهر'!$C$1282:$AD$1393,3,FALSE),0)</f>
        <v>0</v>
      </c>
      <c r="O89" s="344">
        <f>IFERROR(VLOOKUP(C89,'تقرير المصروفات حسب الشهر'!$C$1409:$AI$1524,3,FALSE),0)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الشهر'!$C$10:$AD$119,3,FALSE),0)</f>
        <v>0</v>
      </c>
      <c r="E90" s="330">
        <f>IFERROR(VLOOKUP(C90,'تقرير المصروفات حسب الشهر'!$C$136:$AD$245,3,FALSE),0)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الشهر'!$C$391:$AD$510,3,FALSE),0)</f>
        <v>0</v>
      </c>
      <c r="H90" s="330">
        <f>IFERROR(VLOOKUP(C90,'تقرير المصروفات حسب الشهر'!$C$519:$AD$634,3,FALSE),0)</f>
        <v>0</v>
      </c>
      <c r="I90" s="330">
        <f>IFERROR(VLOOKUP(C90,'تقرير المصروفات حسب الشهر'!$C$647:$AD$756,3,FALSE),0)</f>
        <v>0</v>
      </c>
      <c r="J90" s="330">
        <f>IFERROR(VLOOKUP(C90,'تقرير المصروفات حسب الشهر'!$C$775:$AD$884,3,FALSE),0)</f>
        <v>0</v>
      </c>
      <c r="K90" s="330">
        <f>IFERROR(VLOOKUP(C90,'تقرير المصروفات حسب الشهر'!$C$902:$AD$1011,3,FALSE),0)</f>
        <v>0</v>
      </c>
      <c r="L90" s="330">
        <f>IFERROR(VLOOKUP(C90,'تقرير المصروفات حسب الشهر'!$C$1028:$AD$1138,3,FALSE),0)</f>
        <v>0</v>
      </c>
      <c r="M90" s="344">
        <f>IFERROR(VLOOKUP(C90,'تقرير المصروفات حسب الشهر'!$C$1155:$AD$1266,3,FALSE),0)</f>
        <v>0</v>
      </c>
      <c r="N90" s="344">
        <f>IFERROR(VLOOKUP(C90,'تقرير المصروفات حسب الشهر'!$C$1282:$AD$1393,3,FALSE),0)</f>
        <v>0</v>
      </c>
      <c r="O90" s="344">
        <f>IFERROR(VLOOKUP(C90,'تقرير المصروفات حسب الشهر'!$C$1409:$AI$1524,3,FALSE),0)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الشهر'!$C$10:$AD$119,3,FALSE),0)</f>
        <v>7620</v>
      </c>
      <c r="E91" s="330">
        <f>IFERROR(VLOOKUP(C91,'تقرير المصروفات حسب الشهر'!$C$136:$AD$245,3,FALSE),0)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الشهر'!$C$391:$AD$510,3,FALSE),0)</f>
        <v>7525</v>
      </c>
      <c r="H91" s="330">
        <f>IFERROR(VLOOKUP(C91,'تقرير المصروفات حسب الشهر'!$C$519:$AD$634,3,FALSE),0)</f>
        <v>10295</v>
      </c>
      <c r="I91" s="330">
        <f>IFERROR(VLOOKUP(C91,'تقرير المصروفات حسب الشهر'!$C$647:$AD$756,3,FALSE),0)</f>
        <v>8180</v>
      </c>
      <c r="J91" s="330">
        <f>IFERROR(VLOOKUP(C91,'تقرير المصروفات حسب الشهر'!$C$775:$AD$884,3,FALSE),0)</f>
        <v>0</v>
      </c>
      <c r="K91" s="330">
        <f>IFERROR(VLOOKUP(C91,'تقرير المصروفات حسب الشهر'!$C$902:$AD$1011,3,FALSE),0)</f>
        <v>0</v>
      </c>
      <c r="L91" s="330">
        <f>IFERROR(VLOOKUP(C91,'تقرير المصروفات حسب الشهر'!$C$1028:$AD$1138,3,FALSE),0)</f>
        <v>0</v>
      </c>
      <c r="M91" s="344">
        <f>IFERROR(VLOOKUP(C91,'تقرير المصروفات حسب الشهر'!$C$1155:$AD$1266,3,FALSE),0)</f>
        <v>0</v>
      </c>
      <c r="N91" s="478">
        <f>IFERROR(VLOOKUP(C91,'تقرير المصروفات حسب الشهر'!$C$1282:$AD$1393,3,FALSE),0)</f>
        <v>0</v>
      </c>
      <c r="O91" s="344">
        <f>IFERROR(VLOOKUP(C91,'تقرير المصروفات حسب الشهر'!$C$1409:$AI$1524,3,FALSE),0)</f>
        <v>0</v>
      </c>
      <c r="P91" s="332">
        <f t="shared" si="7"/>
        <v>51808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الشهر'!$C$10:$AD$119,3,FALSE),0)</f>
        <v>0</v>
      </c>
      <c r="E92" s="330">
        <f>IFERROR(VLOOKUP(C92,'تقرير المصروفات حسب الشهر'!$C$136:$AD$245,3,FALSE),0)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الشهر'!$C$391:$AD$510,3,FALSE),0)</f>
        <v>1751.5</v>
      </c>
      <c r="H92" s="330">
        <f>IFERROR(VLOOKUP(C92,'تقرير المصروفات حسب الشهر'!$C$519:$AD$634,3,FALSE),0)</f>
        <v>0</v>
      </c>
      <c r="I92" s="330">
        <f>IFERROR(VLOOKUP(C92,'تقرير المصروفات حسب الشهر'!$C$647:$AD$756,3,FALSE),0)</f>
        <v>0</v>
      </c>
      <c r="J92" s="330">
        <f>IFERROR(VLOOKUP(C92,'تقرير المصروفات حسب الشهر'!$C$775:$AD$884,3,FALSE),0)</f>
        <v>0</v>
      </c>
      <c r="K92" s="330">
        <f>IFERROR(VLOOKUP(C92,'تقرير المصروفات حسب الشهر'!$C$902:$AD$1011,3,FALSE),0)</f>
        <v>0</v>
      </c>
      <c r="L92" s="330">
        <f>IFERROR(VLOOKUP(C92,'تقرير المصروفات حسب الشهر'!$C$1028:$AD$1138,3,FALSE),0)</f>
        <v>0</v>
      </c>
      <c r="M92" s="344">
        <f>IFERROR(VLOOKUP(C92,'تقرير المصروفات حسب الشهر'!$C$1155:$AD$1266,3,FALSE),0)</f>
        <v>0</v>
      </c>
      <c r="N92" s="344">
        <f>IFERROR(VLOOKUP(C92,'تقرير المصروفات حسب الشهر'!$C$1282:$AD$1393,3,FALSE),0)</f>
        <v>0</v>
      </c>
      <c r="O92" s="344">
        <f>IFERROR(VLOOKUP(C92,'تقرير المصروفات حسب الشهر'!$C$1409:$AI$1524,3,FALSE),0)</f>
        <v>0</v>
      </c>
      <c r="P92" s="332">
        <f t="shared" si="7"/>
        <v>1751.5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الشهر'!$C$10:$AD$119,3,FALSE),0)</f>
        <v>808</v>
      </c>
      <c r="E93" s="330">
        <f>IFERROR(VLOOKUP(C93,'تقرير المصروفات حسب الشهر'!$C$136:$AD$245,3,FALSE),0)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الشهر'!$C$391:$AD$510,3,FALSE),0)</f>
        <v>0</v>
      </c>
      <c r="H93" s="330">
        <f>IFERROR(VLOOKUP(C93,'تقرير المصروفات حسب الشهر'!$C$519:$AD$634,3,FALSE),0)</f>
        <v>0</v>
      </c>
      <c r="I93" s="330">
        <f>IFERROR(VLOOKUP(C93,'تقرير المصروفات حسب الشهر'!$C$647:$AD$756,3,FALSE),0)</f>
        <v>0</v>
      </c>
      <c r="J93" s="330">
        <f>IFERROR(VLOOKUP(C93,'تقرير المصروفات حسب الشهر'!$C$775:$AD$884,3,FALSE),0)</f>
        <v>0</v>
      </c>
      <c r="K93" s="330">
        <f>IFERROR(VLOOKUP(C93,'تقرير المصروفات حسب الشهر'!$C$902:$AD$1011,3,FALSE),0)</f>
        <v>0</v>
      </c>
      <c r="L93" s="330">
        <f>IFERROR(VLOOKUP(C93,'تقرير المصروفات حسب الشهر'!$C$1028:$AD$1138,3,FALSE),0)</f>
        <v>0</v>
      </c>
      <c r="M93" s="344">
        <f>IFERROR(VLOOKUP(C93,'تقرير المصروفات حسب الشهر'!$C$1155:$AD$1266,3,FALSE),0)</f>
        <v>0</v>
      </c>
      <c r="N93" s="344">
        <f>IFERROR(VLOOKUP(C93,'تقرير المصروفات حسب الشهر'!$C$1282:$AD$1393,3,FALSE),0)</f>
        <v>0</v>
      </c>
      <c r="O93" s="344">
        <f>IFERROR(VLOOKUP(C93,'تقرير المصروفات حسب الشهر'!$C$1409:$AI$1524,3,FALSE),0)</f>
        <v>0</v>
      </c>
      <c r="P93" s="332">
        <f t="shared" si="7"/>
        <v>1866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الشهر'!$C$10:$AD$119,3,FALSE),0)</f>
        <v>0</v>
      </c>
      <c r="E94" s="330">
        <f>IFERROR(VLOOKUP(C94,'تقرير المصروفات حسب الشهر'!$C$136:$AD$245,3,FALSE),0)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الشهر'!$C$391:$AD$510,3,FALSE),0)</f>
        <v>0</v>
      </c>
      <c r="H94" s="330">
        <f>IFERROR(VLOOKUP(C94,'تقرير المصروفات حسب الشهر'!$C$519:$AD$634,3,FALSE),0)</f>
        <v>0</v>
      </c>
      <c r="I94" s="330">
        <f>IFERROR(VLOOKUP(C94,'تقرير المصروفات حسب الشهر'!$C$647:$AD$756,3,FALSE),0)</f>
        <v>0</v>
      </c>
      <c r="J94" s="330">
        <f>IFERROR(VLOOKUP(C94,'تقرير المصروفات حسب الشهر'!$C$775:$AD$884,3,FALSE),0)</f>
        <v>0</v>
      </c>
      <c r="K94" s="330">
        <f>IFERROR(VLOOKUP(C94,'تقرير المصروفات حسب الشهر'!$C$902:$AD$1011,3,FALSE),0)</f>
        <v>0</v>
      </c>
      <c r="L94" s="330">
        <f>IFERROR(VLOOKUP(C94,'تقرير المصروفات حسب الشهر'!$C$1028:$AD$1138,3,FALSE),0)</f>
        <v>0</v>
      </c>
      <c r="M94" s="344">
        <f>IFERROR(VLOOKUP(C94,'تقرير المصروفات حسب الشهر'!$C$1155:$AD$1266,3,FALSE),0)</f>
        <v>0</v>
      </c>
      <c r="N94" s="344">
        <f>IFERROR(VLOOKUP(C94,'تقرير المصروفات حسب الشهر'!$C$1282:$AD$1393,3,FALSE),0)</f>
        <v>0</v>
      </c>
      <c r="O94" s="344">
        <f>IFERROR(VLOOKUP(C94,'تقرير المصروفات حسب الشهر'!$C$1409:$AI$1524,3,FALSE),0)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الشهر'!$C$10:$AD$119,3,FALSE),0)</f>
        <v>1065</v>
      </c>
      <c r="E95" s="330">
        <f>IFERROR(VLOOKUP(C95,'تقرير المصروفات حسب الشهر'!$C$136:$AD$245,3,FALSE),0)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الشهر'!$C$391:$AD$510,3,FALSE),0)</f>
        <v>0</v>
      </c>
      <c r="H95" s="330">
        <f>IFERROR(VLOOKUP(C95,'تقرير المصروفات حسب الشهر'!$C$519:$AD$634,3,FALSE),0)</f>
        <v>0</v>
      </c>
      <c r="I95" s="330">
        <f>IFERROR(VLOOKUP(C95,'تقرير المصروفات حسب الشهر'!$C$647:$AD$756,3,FALSE),0)</f>
        <v>2130</v>
      </c>
      <c r="J95" s="330">
        <f>IFERROR(VLOOKUP(C95,'تقرير المصروفات حسب الشهر'!$C$775:$AD$884,3,FALSE),0)</f>
        <v>0</v>
      </c>
      <c r="K95" s="330">
        <f>IFERROR(VLOOKUP(C95,'تقرير المصروفات حسب الشهر'!$C$902:$AD$1011,3,FALSE),0)</f>
        <v>0</v>
      </c>
      <c r="L95" s="330">
        <f>IFERROR(VLOOKUP(C95,'تقرير المصروفات حسب الشهر'!$C$1028:$AD$1138,3,FALSE),0)</f>
        <v>0</v>
      </c>
      <c r="M95" s="344">
        <f>IFERROR(VLOOKUP(C95,'تقرير المصروفات حسب الشهر'!$C$1155:$AD$1266,3,FALSE),0)</f>
        <v>0</v>
      </c>
      <c r="N95" s="478">
        <f>IFERROR(VLOOKUP(C95,'تقرير المصروفات حسب الشهر'!$C$1282:$AD$1393,3,FALSE),0)</f>
        <v>0</v>
      </c>
      <c r="O95" s="344">
        <f>IFERROR(VLOOKUP(C95,'تقرير المصروفات حسب الشهر'!$C$1409:$AI$1524,3,FALSE),0)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الشهر'!$C$10:$AD$119,3,FALSE),0)</f>
        <v>0</v>
      </c>
      <c r="E96" s="330">
        <f>IFERROR(VLOOKUP(C96,'تقرير المصروفات حسب الشهر'!$C$136:$AD$245,3,FALSE),0)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الشهر'!$C$391:$AD$510,3,FALSE),0)</f>
        <v>0</v>
      </c>
      <c r="H96" s="330">
        <f>IFERROR(VLOOKUP(C96,'تقرير المصروفات حسب الشهر'!$C$519:$AD$634,3,FALSE),0)</f>
        <v>0</v>
      </c>
      <c r="I96" s="330">
        <f>IFERROR(VLOOKUP(C96,'تقرير المصروفات حسب الشهر'!$C$647:$AD$756,3,FALSE),0)</f>
        <v>0</v>
      </c>
      <c r="J96" s="330">
        <f>IFERROR(VLOOKUP(C96,'تقرير المصروفات حسب الشهر'!$C$775:$AD$884,3,FALSE),0)</f>
        <v>0</v>
      </c>
      <c r="K96" s="330">
        <f>IFERROR(VLOOKUP(C96,'تقرير المصروفات حسب الشهر'!$C$902:$AD$1011,3,FALSE),0)</f>
        <v>0</v>
      </c>
      <c r="L96" s="330">
        <f>IFERROR(VLOOKUP(C96,'تقرير المصروفات حسب الشهر'!$C$1028:$AD$1138,3,FALSE),0)</f>
        <v>0</v>
      </c>
      <c r="M96" s="344">
        <f>IFERROR(VLOOKUP(C96,'تقرير المصروفات حسب الشهر'!$C$1155:$AD$1266,3,FALSE),0)</f>
        <v>0</v>
      </c>
      <c r="N96" s="344">
        <f>IFERROR(VLOOKUP(C96,'تقرير المصروفات حسب الشهر'!$C$1282:$AD$1393,3,FALSE),0)</f>
        <v>0</v>
      </c>
      <c r="O96" s="344">
        <f>IFERROR(VLOOKUP(C96,'تقرير المصروفات حسب الشهر'!$C$1409:$AI$1524,3,FALSE),0)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الشهر'!$C$10:$AD$119,3,FALSE),0)</f>
        <v>0</v>
      </c>
      <c r="E97" s="330">
        <f>IFERROR(VLOOKUP(C97,'تقرير المصروفات حسب الشهر'!$C$136:$AD$245,3,FALSE),0)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الشهر'!$C$391:$AD$510,3,FALSE),0)</f>
        <v>0</v>
      </c>
      <c r="H97" s="330">
        <f>IFERROR(VLOOKUP(C97,'تقرير المصروفات حسب الشهر'!$C$519:$AD$634,3,FALSE),0)</f>
        <v>0</v>
      </c>
      <c r="I97" s="330">
        <f>IFERROR(VLOOKUP(C97,'تقرير المصروفات حسب الشهر'!$C$647:$AD$756,3,FALSE),0)</f>
        <v>0</v>
      </c>
      <c r="J97" s="330">
        <f>IFERROR(VLOOKUP(C97,'تقرير المصروفات حسب الشهر'!$C$775:$AD$884,3,FALSE),0)</f>
        <v>0</v>
      </c>
      <c r="K97" s="330">
        <f>IFERROR(VLOOKUP(C97,'تقرير المصروفات حسب الشهر'!$C$902:$AD$1011,3,FALSE),0)</f>
        <v>0</v>
      </c>
      <c r="L97" s="330">
        <f>IFERROR(VLOOKUP(C97,'تقرير المصروفات حسب الشهر'!$C$1028:$AD$1138,3,FALSE),0)</f>
        <v>0</v>
      </c>
      <c r="M97" s="344">
        <f>IFERROR(VLOOKUP(C97,'تقرير المصروفات حسب الشهر'!$C$1155:$AD$1266,3,FALSE),0)</f>
        <v>0</v>
      </c>
      <c r="N97" s="344">
        <f>IFERROR(VLOOKUP(C97,'تقرير المصروفات حسب الشهر'!$C$1282:$AD$1393,3,FALSE),0)</f>
        <v>0</v>
      </c>
      <c r="O97" s="344">
        <f>IFERROR(VLOOKUP(C97,'تقرير المصروفات حسب الشهر'!$C$1409:$AI$1524,3,FALSE),0)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الشهر'!$C$10:$AD$119,3,FALSE),0)</f>
        <v>103.08</v>
      </c>
      <c r="E98" s="330">
        <f>IFERROR(VLOOKUP(C98,'تقرير المصروفات حسب الشهر'!$C$136:$AD$245,3,FALSE),0)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الشهر'!$C$391:$AD$510,3,FALSE),0)</f>
        <v>0</v>
      </c>
      <c r="H98" s="330">
        <f>IFERROR(VLOOKUP(C98,'تقرير المصروفات حسب الشهر'!$C$519:$AD$634,3,FALSE),0)</f>
        <v>0</v>
      </c>
      <c r="I98" s="330">
        <f>IFERROR(VLOOKUP(C98,'تقرير المصروفات حسب الشهر'!$C$647:$AD$756,3,FALSE),0)</f>
        <v>0</v>
      </c>
      <c r="J98" s="330">
        <f>IFERROR(VLOOKUP(C98,'تقرير المصروفات حسب الشهر'!$C$775:$AD$884,3,FALSE),0)</f>
        <v>0</v>
      </c>
      <c r="K98" s="330">
        <f>IFERROR(VLOOKUP(C98,'تقرير المصروفات حسب الشهر'!$C$902:$AD$1011,3,FALSE),0)</f>
        <v>0</v>
      </c>
      <c r="L98" s="330">
        <f>IFERROR(VLOOKUP(C98,'تقرير المصروفات حسب الشهر'!$C$1028:$AD$1138,3,FALSE),0)</f>
        <v>0</v>
      </c>
      <c r="M98" s="344">
        <f>IFERROR(VLOOKUP(C98,'تقرير المصروفات حسب الشهر'!$C$1155:$AD$1266,3,FALSE),0)</f>
        <v>0</v>
      </c>
      <c r="N98" s="478">
        <f>IFERROR(VLOOKUP(C98,'تقرير المصروفات حسب الشهر'!$C$1282:$AD$1393,3,FALSE),0)</f>
        <v>0</v>
      </c>
      <c r="O98" s="344">
        <f>IFERROR(VLOOKUP(C98,'تقرير المصروفات حسب الشهر'!$C$1409:$AI$1524,3,FALSE),0)</f>
        <v>0</v>
      </c>
      <c r="P98" s="332">
        <f t="shared" si="7"/>
        <v>186.76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الشهر'!$C$10:$AD$119,3,FALSE),0)</f>
        <v>1065.6600000000001</v>
      </c>
      <c r="E99" s="330">
        <f>IFERROR(VLOOKUP(C99,'تقرير المصروفات حسب الشهر'!$C$136:$AD$245,3,FALSE),0)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الشهر'!$C$391:$AD$510,3,FALSE),0)</f>
        <v>2386.2600000000002</v>
      </c>
      <c r="H99" s="330">
        <f>IFERROR(VLOOKUP(C99,'تقرير المصروفات حسب الشهر'!$C$519:$AD$634,3,FALSE),0)</f>
        <v>0</v>
      </c>
      <c r="I99" s="330">
        <f>IFERROR(VLOOKUP(C99,'تقرير المصروفات حسب الشهر'!$C$647:$AD$756,3,FALSE),0)</f>
        <v>0</v>
      </c>
      <c r="J99" s="330">
        <f>IFERROR(VLOOKUP(C99,'تقرير المصروفات حسب الشهر'!$C$775:$AD$884,3,FALSE),0)</f>
        <v>0</v>
      </c>
      <c r="K99" s="330">
        <f>IFERROR(VLOOKUP(C99,'تقرير المصروفات حسب الشهر'!$C$902:$AD$1011,3,FALSE),0)</f>
        <v>0</v>
      </c>
      <c r="L99" s="330">
        <f>IFERROR(VLOOKUP(C99,'تقرير المصروفات حسب الشهر'!$C$1028:$AD$1138,3,FALSE),0)</f>
        <v>0</v>
      </c>
      <c r="M99" s="344">
        <f>IFERROR(VLOOKUP(C99,'تقرير المصروفات حسب الشهر'!$C$1155:$AD$1266,3,FALSE),0)</f>
        <v>0</v>
      </c>
      <c r="N99" s="478">
        <f>IFERROR(VLOOKUP(C99,'تقرير المصروفات حسب الشهر'!$C$1282:$AD$1393,3,FALSE),0)</f>
        <v>0</v>
      </c>
      <c r="O99" s="344">
        <f>IFERROR(VLOOKUP(C99,'تقرير المصروفات حسب الشهر'!$C$1409:$AI$1524,3,FALSE),0)</f>
        <v>0</v>
      </c>
      <c r="P99" s="332">
        <f t="shared" si="7"/>
        <v>4325.26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الشهر'!$C$10:$AD$119,3,FALSE),0)</f>
        <v>1569.36</v>
      </c>
      <c r="E100" s="330">
        <f>IFERROR(VLOOKUP(C100,'تقرير المصروفات حسب الشهر'!$C$136:$AD$245,3,FALSE),0)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الشهر'!$C$391:$AD$510,3,FALSE),0)</f>
        <v>45.13</v>
      </c>
      <c r="H100" s="330">
        <f>IFERROR(VLOOKUP(C100,'تقرير المصروفات حسب الشهر'!$C$519:$AD$634,3,FALSE),0)</f>
        <v>2386.2600000000002</v>
      </c>
      <c r="I100" s="330">
        <f>IFERROR(VLOOKUP(C100,'تقرير المصروفات حسب الشهر'!$C$647:$AD$756,3,FALSE),0)</f>
        <v>2386.2600000000002</v>
      </c>
      <c r="J100" s="330">
        <f>IFERROR(VLOOKUP(C100,'تقرير المصروفات حسب الشهر'!$C$775:$AD$884,3,FALSE),0)</f>
        <v>0</v>
      </c>
      <c r="K100" s="330">
        <f>IFERROR(VLOOKUP(C100,'تقرير المصروفات حسب الشهر'!$C$902:$AD$1011,3,FALSE),0)</f>
        <v>0</v>
      </c>
      <c r="L100" s="330">
        <f>IFERROR(VLOOKUP(C100,'تقرير المصروفات حسب الشهر'!$C$1028:$AD$1138,3,FALSE),0)</f>
        <v>0</v>
      </c>
      <c r="M100" s="344">
        <f>IFERROR(VLOOKUP(C100,'تقرير المصروفات حسب الشهر'!$C$1155:$AD$1266,3,FALSE),0)</f>
        <v>0</v>
      </c>
      <c r="N100" s="478">
        <f>IFERROR(VLOOKUP(C100,'تقرير المصروفات حسب الشهر'!$C$1282:$AD$1393,3,FALSE),0)</f>
        <v>0</v>
      </c>
      <c r="O100" s="344">
        <f>IFERROR(VLOOKUP(C100,'تقرير المصروفات حسب الشهر'!$C$1409:$AI$1524,3,FALSE),0)</f>
        <v>0</v>
      </c>
      <c r="P100" s="332">
        <f t="shared" si="7"/>
        <v>9819.64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الشهر'!$C$10:$AD$119,3,FALSE),0)</f>
        <v>45.13</v>
      </c>
      <c r="E101" s="330">
        <f>IFERROR(VLOOKUP(C101,'تقرير المصروفات حسب الشهر'!$C$136:$AD$245,3,FALSE),0)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الشهر'!$C$391:$AD$510,3,FALSE),0)</f>
        <v>676.67</v>
      </c>
      <c r="H101" s="330">
        <f>IFERROR(VLOOKUP(C101,'تقرير المصروفات حسب الشهر'!$C$519:$AD$634,3,FALSE),0)</f>
        <v>45.13</v>
      </c>
      <c r="I101" s="330">
        <f>IFERROR(VLOOKUP(C101,'تقرير المصروفات حسب الشهر'!$C$647:$AD$756,3,FALSE),0)</f>
        <v>45.13</v>
      </c>
      <c r="J101" s="330">
        <f>IFERROR(VLOOKUP(C101,'تقرير المصروفات حسب الشهر'!$C$775:$AD$884,3,FALSE),0)</f>
        <v>0</v>
      </c>
      <c r="K101" s="330">
        <f>IFERROR(VLOOKUP(C101,'تقرير المصروفات حسب الشهر'!$C$902:$AD$1011,3,FALSE),0)</f>
        <v>0</v>
      </c>
      <c r="L101" s="330">
        <f>IFERROR(VLOOKUP(C101,'تقرير المصروفات حسب الشهر'!$C$1028:$AD$1138,3,FALSE),0)</f>
        <v>0</v>
      </c>
      <c r="M101" s="344">
        <f>IFERROR(VLOOKUP(C101,'تقرير المصروفات حسب الشهر'!$C$1155:$AD$1266,3,FALSE),0)</f>
        <v>0</v>
      </c>
      <c r="N101" s="478">
        <f>IFERROR(VLOOKUP(C101,'تقرير المصروفات حسب الشهر'!$C$1282:$AD$1393,3,FALSE),0)</f>
        <v>0</v>
      </c>
      <c r="O101" s="344">
        <f>IFERROR(VLOOKUP(C101,'تقرير المصروفات حسب الشهر'!$C$1409:$AI$1524,3,FALSE),0)</f>
        <v>0</v>
      </c>
      <c r="P101" s="332">
        <f t="shared" si="7"/>
        <v>902.31999999999994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الشهر'!$C$10:$AD$119,3,FALSE),0)</f>
        <v>683.34</v>
      </c>
      <c r="E102" s="330">
        <f>IFERROR(VLOOKUP(C102,'تقرير المصروفات حسب الشهر'!$C$136:$AD$245,3,FALSE),0)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الشهر'!$C$391:$AD$510,3,FALSE),0)</f>
        <v>246.75</v>
      </c>
      <c r="H102" s="330">
        <f>IFERROR(VLOOKUP(C102,'تقرير المصروفات حسب الشهر'!$C$519:$AD$634,3,FALSE),0)</f>
        <v>676.67</v>
      </c>
      <c r="I102" s="330">
        <f>IFERROR(VLOOKUP(C102,'تقرير المصروفات حسب الشهر'!$C$647:$AD$756,3,FALSE),0)</f>
        <v>676.67</v>
      </c>
      <c r="J102" s="330">
        <f>IFERROR(VLOOKUP(C102,'تقرير المصروفات حسب الشهر'!$C$775:$AD$884,3,FALSE),0)</f>
        <v>0</v>
      </c>
      <c r="K102" s="330">
        <f>IFERROR(VLOOKUP(C102,'تقرير المصروفات حسب الشهر'!$C$902:$AD$1011,3,FALSE),0)</f>
        <v>0</v>
      </c>
      <c r="L102" s="330">
        <f>IFERROR(VLOOKUP(C102,'تقرير المصروفات حسب الشهر'!$C$1028:$AD$1138,3,FALSE),0)</f>
        <v>0</v>
      </c>
      <c r="M102" s="344">
        <f>IFERROR(VLOOKUP(C102,'تقرير المصروفات حسب الشهر'!$C$1155:$AD$1266,3,FALSE),0)</f>
        <v>0</v>
      </c>
      <c r="N102" s="478">
        <f>IFERROR(VLOOKUP(C102,'تقرير المصروفات حسب الشهر'!$C$1282:$AD$1393,3,FALSE),0)</f>
        <v>0</v>
      </c>
      <c r="O102" s="344">
        <f>IFERROR(VLOOKUP(C102,'تقرير المصروفات حسب الشهر'!$C$1409:$AI$1524,3,FALSE),0)</f>
        <v>0</v>
      </c>
      <c r="P102" s="332">
        <f t="shared" si="7"/>
        <v>3645.71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الشهر'!$C$10:$AD$119,3,FALSE),0)</f>
        <v>9106.27</v>
      </c>
      <c r="E103" s="330">
        <f>IFERROR(VLOOKUP(C103,'تقرير المصروفات حسب الشهر'!$C$136:$AD$245,3,FALSE),0)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الشهر'!$C$391:$AD$510,3,FALSE),0)</f>
        <v>0</v>
      </c>
      <c r="H103" s="330">
        <f>IFERROR(VLOOKUP(C103,'تقرير المصروفات حسب الشهر'!$C$519:$AD$634,3,FALSE),0)</f>
        <v>246.75</v>
      </c>
      <c r="I103" s="330">
        <f>IFERROR(VLOOKUP(C103,'تقرير المصروفات حسب الشهر'!$C$647:$AD$756,3,FALSE),0)</f>
        <v>246.75</v>
      </c>
      <c r="J103" s="330">
        <f>IFERROR(VLOOKUP(C103,'تقرير المصروفات حسب الشهر'!$C$775:$AD$884,3,FALSE),0)</f>
        <v>0</v>
      </c>
      <c r="K103" s="330">
        <f>IFERROR(VLOOKUP(C103,'تقرير المصروفات حسب الشهر'!$C$902:$AD$1011,3,FALSE),0)</f>
        <v>0</v>
      </c>
      <c r="L103" s="330">
        <f>IFERROR(VLOOKUP(C103,'تقرير المصروفات حسب الشهر'!$C$1028:$AD$1138,3,FALSE),0)</f>
        <v>0</v>
      </c>
      <c r="M103" s="344">
        <f>IFERROR(VLOOKUP(C103,'تقرير المصروفات حسب الشهر'!$C$1155:$AD$1266,3,FALSE),0)</f>
        <v>0</v>
      </c>
      <c r="N103" s="478">
        <f>IFERROR(VLOOKUP(C103,'تقرير المصروفات حسب الشهر'!$C$1282:$AD$1393,3,FALSE),0)</f>
        <v>0</v>
      </c>
      <c r="O103" s="344">
        <f>IFERROR(VLOOKUP(C103,'تقرير المصروفات حسب الشهر'!$C$1409:$AI$1524,3,FALSE),0)</f>
        <v>0</v>
      </c>
      <c r="P103" s="332">
        <f t="shared" si="7"/>
        <v>17355.45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الشهر'!$C$10:$AD$119,3,FALSE),0)</f>
        <v>0</v>
      </c>
      <c r="E104" s="330">
        <f>IFERROR(VLOOKUP(C104,'تقرير المصروفات حسب الشهر'!$C$136:$AD$245,3,FALSE),0)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الشهر'!$C$391:$AD$510,3,FALSE),0)</f>
        <v>0</v>
      </c>
      <c r="H104" s="330">
        <f>IFERROR(VLOOKUP(C104,'تقرير المصروفات حسب الشهر'!$C$519:$AD$634,3,FALSE),0)</f>
        <v>0</v>
      </c>
      <c r="I104" s="330">
        <f>IFERROR(VLOOKUP(C104,'تقرير المصروفات حسب الشهر'!$C$647:$AD$756,3,FALSE),0)</f>
        <v>0</v>
      </c>
      <c r="J104" s="330">
        <f>IFERROR(VLOOKUP(C104,'تقرير المصروفات حسب الشهر'!$C$775:$AD$884,3,FALSE),0)</f>
        <v>0</v>
      </c>
      <c r="K104" s="330">
        <f>IFERROR(VLOOKUP(C104,'تقرير المصروفات حسب الشهر'!$C$902:$AD$1011,3,FALSE),0)</f>
        <v>0</v>
      </c>
      <c r="L104" s="330">
        <f>IFERROR(VLOOKUP(C104,'تقرير المصروفات حسب الشهر'!$C$1028:$AD$1138,3,FALSE),0)</f>
        <v>0</v>
      </c>
      <c r="M104" s="344">
        <f>IFERROR(VLOOKUP(C104,'تقرير المصروفات حسب الشهر'!$C$1155:$AD$1266,3,FALSE),0)</f>
        <v>0</v>
      </c>
      <c r="N104" s="344">
        <f>IFERROR(VLOOKUP(C104,'تقرير المصروفات حسب الشهر'!$C$1282:$AD$1393,3,FALSE),0)</f>
        <v>0</v>
      </c>
      <c r="O104" s="344">
        <f>IFERROR(VLOOKUP(C104,'تقرير المصروفات حسب الشهر'!$C$1409:$AI$1524,3,FALSE),0)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الشهر'!$C$10:$AD$119,3,FALSE),0)</f>
        <v>0</v>
      </c>
      <c r="E105" s="330">
        <f>IFERROR(VLOOKUP(C105,'تقرير المصروفات حسب الشهر'!$C$136:$AD$245,3,FALSE),0)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الشهر'!$C$391:$AD$510,3,FALSE),0)</f>
        <v>0</v>
      </c>
      <c r="H105" s="330">
        <f>IFERROR(VLOOKUP(C105,'تقرير المصروفات حسب الشهر'!$C$519:$AD$634,3,FALSE),0)</f>
        <v>0</v>
      </c>
      <c r="I105" s="330">
        <f>IFERROR(VLOOKUP(C105,'تقرير المصروفات حسب الشهر'!$C$647:$AD$756,3,FALSE),0)</f>
        <v>0</v>
      </c>
      <c r="J105" s="330">
        <f>IFERROR(VLOOKUP(C105,'تقرير المصروفات حسب الشهر'!$C$775:$AD$884,3,FALSE),0)</f>
        <v>0</v>
      </c>
      <c r="K105" s="330">
        <f>IFERROR(VLOOKUP(C105,'تقرير المصروفات حسب الشهر'!$C$902:$AD$1011,3,FALSE),0)</f>
        <v>0</v>
      </c>
      <c r="L105" s="330">
        <f>IFERROR(VLOOKUP(C105,'تقرير المصروفات حسب الشهر'!$C$1028:$AD$1138,3,FALSE),0)</f>
        <v>0</v>
      </c>
      <c r="M105" s="344">
        <f>IFERROR(VLOOKUP(C105,'تقرير المصروفات حسب الشهر'!$C$1155:$AD$1266,3,FALSE),0)</f>
        <v>0</v>
      </c>
      <c r="N105" s="344">
        <f>IFERROR(VLOOKUP(C105,'تقرير المصروفات حسب الشهر'!$C$1282:$AD$1393,3,FALSE),0)</f>
        <v>0</v>
      </c>
      <c r="O105" s="344">
        <f>IFERROR(VLOOKUP(C105,'تقرير المصروفات حسب الشهر'!$C$1409:$AI$1524,3,FALSE),0)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الشهر'!$C$10:$AD$119,3,FALSE),0)</f>
        <v>23283.07</v>
      </c>
      <c r="E106" s="330">
        <f>IFERROR(VLOOKUP(C106,'تقرير المصروفات حسب الشهر'!$C$136:$AD$245,3,FALSE),0)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الشهر'!$C$391:$AD$510,3,FALSE),0)</f>
        <v>19619.439999999999</v>
      </c>
      <c r="H106" s="330">
        <f>IFERROR(VLOOKUP(C106,'تقرير المصروفات حسب الشهر'!$C$519:$AD$634,3,FALSE),0)</f>
        <v>20394.900000000001</v>
      </c>
      <c r="I106" s="330">
        <f>IFERROR(VLOOKUP(C106,'تقرير المصروفات حسب الشهر'!$C$647:$AD$756,3,FALSE),0)</f>
        <v>21249.56</v>
      </c>
      <c r="J106" s="330">
        <f>IFERROR(VLOOKUP(C106,'تقرير المصروفات حسب الشهر'!$C$775:$AD$884,3,FALSE),0)</f>
        <v>0</v>
      </c>
      <c r="K106" s="330">
        <f>IFERROR(VLOOKUP(C106,'تقرير المصروفات حسب الشهر'!$C$902:$AD$1011,3,FALSE),0)</f>
        <v>0</v>
      </c>
      <c r="L106" s="330">
        <f>IFERROR(VLOOKUP(C106,'تقرير المصروفات حسب الشهر'!$C$1028:$AD$1138,3,FALSE),0)</f>
        <v>0</v>
      </c>
      <c r="M106" s="344">
        <f>IFERROR(VLOOKUP(C106,'تقرير المصروفات حسب الشهر'!$C$1155:$AD$1266,3,FALSE),0)</f>
        <v>0</v>
      </c>
      <c r="N106" s="478">
        <f>IFERROR(VLOOKUP(C106,'تقرير المصروفات حسب الشهر'!$C$1282:$AD$1393,3,FALSE),0)</f>
        <v>0</v>
      </c>
      <c r="O106" s="344">
        <f>IFERROR(VLOOKUP(C106,'تقرير المصروفات حسب الشهر'!$C$1409:$AI$1524,3,FALSE),0)</f>
        <v>0</v>
      </c>
      <c r="P106" s="332">
        <f t="shared" si="7"/>
        <v>121227.4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الشهر'!$C$10:$AD$119,3,FALSE),0)</f>
        <v>0</v>
      </c>
      <c r="E107" s="330">
        <f>IFERROR(VLOOKUP(C107,'تقرير المصروفات حسب الشهر'!$C$136:$AD$245,3,FALSE),0)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الشهر'!$C$391:$AD$510,3,FALSE),0)</f>
        <v>0</v>
      </c>
      <c r="H107" s="330">
        <f>IFERROR(VLOOKUP(C107,'تقرير المصروفات حسب الشهر'!$C$519:$AD$634,3,FALSE),0)</f>
        <v>0</v>
      </c>
      <c r="I107" s="330">
        <f>IFERROR(VLOOKUP(C107,'تقرير المصروفات حسب الشهر'!$C$647:$AD$756,3,FALSE),0)</f>
        <v>0</v>
      </c>
      <c r="J107" s="330">
        <f>IFERROR(VLOOKUP(C107,'تقرير المصروفات حسب الشهر'!$C$775:$AD$884,3,FALSE),0)</f>
        <v>0</v>
      </c>
      <c r="K107" s="330">
        <f>IFERROR(VLOOKUP(C107,'تقرير المصروفات حسب الشهر'!$C$902:$AD$1011,3,FALSE),0)</f>
        <v>0</v>
      </c>
      <c r="L107" s="330">
        <f>IFERROR(VLOOKUP(C107,'تقرير المصروفات حسب الشهر'!$C$1028:$AD$1138,3,FALSE),0)</f>
        <v>0</v>
      </c>
      <c r="M107" s="344">
        <f>IFERROR(VLOOKUP(C107,'تقرير المصروفات حسب الشهر'!$C$1155:$AD$1266,3,FALSE),0)</f>
        <v>0</v>
      </c>
      <c r="N107" s="344">
        <f>IFERROR(VLOOKUP(C107,'تقرير المصروفات حسب الشهر'!$C$1282:$AD$1393,3,FALSE),0)</f>
        <v>0</v>
      </c>
      <c r="O107" s="344">
        <f>IFERROR(VLOOKUP(C107,'تقرير المصروفات حسب الشهر'!$C$1409:$AI$1524,3,FALSE),0)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الشهر'!$C$10:$AD$119,3,FALSE),0)</f>
        <v>0</v>
      </c>
      <c r="E108" s="330">
        <f>IFERROR(VLOOKUP(C108,'تقرير المصروفات حسب الشهر'!$C$136:$AD$245,3,FALSE),0)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الشهر'!$C$391:$AD$510,3,FALSE),0)</f>
        <v>0</v>
      </c>
      <c r="H108" s="330">
        <f>IFERROR(VLOOKUP(C108,'تقرير المصروفات حسب الشهر'!$C$519:$AD$634,3,FALSE),0)</f>
        <v>0</v>
      </c>
      <c r="I108" s="330">
        <f>IFERROR(VLOOKUP(C108,'تقرير المصروفات حسب الشهر'!$C$647:$AD$756,3,FALSE),0)</f>
        <v>0</v>
      </c>
      <c r="J108" s="330">
        <f>IFERROR(VLOOKUP(C108,'تقرير المصروفات حسب الشهر'!$C$775:$AD$884,3,FALSE),0)</f>
        <v>0</v>
      </c>
      <c r="K108" s="330">
        <f>IFERROR(VLOOKUP(C108,'تقرير المصروفات حسب الشهر'!$C$902:$AD$1011,3,FALSE),0)</f>
        <v>0</v>
      </c>
      <c r="L108" s="330">
        <f>IFERROR(VLOOKUP(C108,'تقرير المصروفات حسب الشهر'!$C$1028:$AD$1138,3,FALSE),0)</f>
        <v>0</v>
      </c>
      <c r="M108" s="344">
        <f>IFERROR(VLOOKUP(C108,'تقرير المصروفات حسب الشهر'!$C$1155:$AD$1266,3,FALSE),0)</f>
        <v>0</v>
      </c>
      <c r="N108" s="344">
        <f>IFERROR(VLOOKUP(C108,'تقرير المصروفات حسب الشهر'!$C$1282:$AD$1393,3,FALSE),0)</f>
        <v>0</v>
      </c>
      <c r="O108" s="344">
        <f>IFERROR(VLOOKUP(C108,'تقرير المصروفات حسب الشهر'!$C$1409:$AI$1524,3,FALSE),0)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الشهر'!$C$10:$AD$119,3,FALSE),0)</f>
        <v>0</v>
      </c>
      <c r="E109" s="330">
        <f>IFERROR(VLOOKUP(C109,'تقرير المصروفات حسب الشهر'!$C$136:$AD$245,3,FALSE),0)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الشهر'!$C$391:$AD$510,3,FALSE),0)</f>
        <v>0</v>
      </c>
      <c r="H109" s="330">
        <f>IFERROR(VLOOKUP(C109,'تقرير المصروفات حسب الشهر'!$C$519:$AD$634,3,FALSE),0)</f>
        <v>0</v>
      </c>
      <c r="I109" s="330">
        <f>IFERROR(VLOOKUP(C109,'تقرير المصروفات حسب الشهر'!$C$647:$AD$756,3,FALSE),0)</f>
        <v>0</v>
      </c>
      <c r="J109" s="330">
        <f>IFERROR(VLOOKUP(C109,'تقرير المصروفات حسب الشهر'!$C$775:$AD$884,3,FALSE),0)</f>
        <v>0</v>
      </c>
      <c r="K109" s="330">
        <f>IFERROR(VLOOKUP(C109,'تقرير المصروفات حسب الشهر'!$C$902:$AD$1011,3,FALSE),0)</f>
        <v>0</v>
      </c>
      <c r="L109" s="330">
        <f>IFERROR(VLOOKUP(C109,'تقرير المصروفات حسب الشهر'!$C$1028:$AD$1138,3,FALSE),0)</f>
        <v>0</v>
      </c>
      <c r="M109" s="344">
        <f>IFERROR(VLOOKUP(C109,'تقرير المصروفات حسب الشهر'!$C$1155:$AD$1266,3,FALSE),0)</f>
        <v>0</v>
      </c>
      <c r="N109" s="344">
        <f>IFERROR(VLOOKUP(C109,'تقرير المصروفات حسب الشهر'!$C$1282:$AD$1393,3,FALSE),0)</f>
        <v>0</v>
      </c>
      <c r="O109" s="344">
        <f>IFERROR(VLOOKUP(C109,'تقرير المصروفات حسب الشهر'!$C$1409:$AI$1524,3,FALSE),0)</f>
        <v>0</v>
      </c>
      <c r="P109" s="332">
        <f t="shared" si="7"/>
        <v>11382.3</v>
      </c>
    </row>
    <row r="110" spans="2:16" ht="18" customHeight="1">
      <c r="B110" s="94"/>
      <c r="C110" s="120" t="s">
        <v>135</v>
      </c>
      <c r="D110" s="330">
        <v>0.22999999977764701</v>
      </c>
      <c r="E110" s="330">
        <f>IFERROR(VLOOKUP(C110,'تقرير المصروفات حسب الشهر'!$C$136:$AD$245,3,FALSE),0)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الشهر'!$C$391:$AD$510,3,FALSE),0)</f>
        <v>564.930000000002</v>
      </c>
      <c r="H110" s="330">
        <f>IFERROR(VLOOKUP(C110,'تقرير المصروفات حسب الشهر'!$C$519:$AD$634,3,FALSE),0)</f>
        <v>1093.83</v>
      </c>
      <c r="I110" s="330">
        <f>IFERROR(VLOOKUP(C110,'تقرير المصروفات حسب الشهر'!$C$647:$AD$756,3,FALSE),0)</f>
        <v>0</v>
      </c>
      <c r="J110" s="330">
        <f>IFERROR(VLOOKUP(C110,'تقرير المصروفات حسب الشهر'!$C$775:$AD$884,3,FALSE),0)</f>
        <v>0</v>
      </c>
      <c r="K110" s="330">
        <f>IFERROR(VLOOKUP(C110,'تقرير المصروفات حسب الشهر'!$C$902:$AD$1011,3,FALSE),0)</f>
        <v>0</v>
      </c>
      <c r="L110" s="330">
        <f>IFERROR(VLOOKUP(C110,'تقرير المصروفات حسب الشهر'!$C$1028:$AD$1138,3,FALSE),0)</f>
        <v>0</v>
      </c>
      <c r="M110" s="344">
        <f>IFERROR(VLOOKUP(C110,'تقرير المصروفات حسب الشهر'!$C$1155:$AD$1266,3,FALSE),0)</f>
        <v>0</v>
      </c>
      <c r="N110" s="344">
        <f>IFERROR(VLOOKUP(C110,'تقرير المصروفات حسب الشهر'!$C$1282:$AD$1393,3,FALSE),0)</f>
        <v>0</v>
      </c>
      <c r="O110" s="344">
        <f>IFERROR(VLOOKUP(C110,'تقرير المصروفات حسب الشهر'!$C$1409:$AI$1524,3,FALSE),0)</f>
        <v>0</v>
      </c>
      <c r="P110" s="332">
        <f t="shared" si="7"/>
        <v>1658.9899999997797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الشهر'!$C$10:$AD$119,3,FALSE),0)</f>
        <v>0</v>
      </c>
      <c r="E111" s="330">
        <f>IFERROR(VLOOKUP(C111,'تقرير المصروفات حسب الشهر'!$C$136:$AD$245,3,FALSE),0)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الشهر'!$C$391:$AD$510,3,FALSE),0)</f>
        <v>0</v>
      </c>
      <c r="H111" s="330">
        <f>IFERROR(VLOOKUP(C111,'تقرير المصروفات حسب الشهر'!$C$519:$AD$634,3,FALSE),0)</f>
        <v>0</v>
      </c>
      <c r="I111" s="330">
        <f>IFERROR(VLOOKUP(C111,'تقرير المصروفات حسب الشهر'!$C$647:$AD$756,3,FALSE),0)</f>
        <v>0</v>
      </c>
      <c r="J111" s="330">
        <f>IFERROR(VLOOKUP(C111,'تقرير المصروفات حسب الشهر'!$C$775:$AD$884,3,FALSE),0)</f>
        <v>0</v>
      </c>
      <c r="K111" s="330">
        <f>IFERROR(VLOOKUP(C111,'تقرير المصروفات حسب الشهر'!$C$902:$AD$1011,3,FALSE),0)</f>
        <v>0</v>
      </c>
      <c r="L111" s="330">
        <f>IFERROR(VLOOKUP(C111,'تقرير المصروفات حسب الشهر'!$C$1028:$AD$1138,3,FALSE),0)</f>
        <v>0</v>
      </c>
      <c r="M111" s="344">
        <f>IFERROR(VLOOKUP(C111,'تقرير المصروفات حسب الشهر'!$C$1155:$AD$1266,3,FALSE),0)</f>
        <v>0</v>
      </c>
      <c r="N111" s="344">
        <f>IFERROR(VLOOKUP(C111,'تقرير المصروفات حسب الشهر'!$C$1282:$AD$1393,3,FALSE),0)</f>
        <v>0</v>
      </c>
      <c r="O111" s="344">
        <f>IFERROR(VLOOKUP(C111,'تقرير المصروفات حسب الشهر'!$C$1409:$AI$1524,3,FALSE),0)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الشهر'!$C$10:$AD$119,3,FALSE),0)</f>
        <v>0</v>
      </c>
      <c r="E112" s="330">
        <f>IFERROR(VLOOKUP(C112,'تقرير المصروفات حسب الشهر'!$C$136:$AD$245,3,FALSE),0)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الشهر'!$C$391:$AD$510,3,FALSE),0)</f>
        <v>0</v>
      </c>
      <c r="H112" s="330">
        <f>IFERROR(VLOOKUP(C112,'تقرير المصروفات حسب الشهر'!$C$519:$AD$634,3,FALSE),0)</f>
        <v>0</v>
      </c>
      <c r="I112" s="330">
        <f>IFERROR(VLOOKUP(C112,'تقرير المصروفات حسب الشهر'!$C$647:$AD$756,3,FALSE),0)</f>
        <v>0</v>
      </c>
      <c r="J112" s="330">
        <f>IFERROR(VLOOKUP(C112,'تقرير المصروفات حسب الشهر'!$C$775:$AD$884,3,FALSE),0)</f>
        <v>0</v>
      </c>
      <c r="K112" s="330">
        <f>IFERROR(VLOOKUP(C112,'تقرير المصروفات حسب الشهر'!$C$902:$AD$1011,3,FALSE),0)</f>
        <v>0</v>
      </c>
      <c r="L112" s="330">
        <f>IFERROR(VLOOKUP(C112,'تقرير المصروفات حسب الشهر'!$C$1028:$AD$1138,3,FALSE),0)</f>
        <v>0</v>
      </c>
      <c r="M112" s="344">
        <f>IFERROR(VLOOKUP(C112,'تقرير المصروفات حسب الشهر'!$C$1155:$AD$1266,3,FALSE),0)</f>
        <v>0</v>
      </c>
      <c r="N112" s="344">
        <f>IFERROR(VLOOKUP(C112,'تقرير المصروفات حسب الشهر'!$C$1282:$AD$1393,3,FALSE),0)</f>
        <v>0</v>
      </c>
      <c r="O112" s="344">
        <f>IFERROR(VLOOKUP(C112,'تقرير المصروفات حسب الشهر'!$C$1409:$AI$1524,3,FALSE),0)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الشهر'!$C$10:$AD$119,3,FALSE),0)</f>
        <v>0</v>
      </c>
      <c r="E113" s="330">
        <f>IFERROR(VLOOKUP(C113,'تقرير المصروفات حسب الشهر'!$C$136:$AD$245,3,FALSE),0)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الشهر'!$C$391:$AD$510,3,FALSE),0)</f>
        <v>0</v>
      </c>
      <c r="H113" s="330">
        <f>IFERROR(VLOOKUP(C113,'تقرير المصروفات حسب الشهر'!$C$519:$AD$634,3,FALSE),0)</f>
        <v>0</v>
      </c>
      <c r="I113" s="330">
        <f>IFERROR(VLOOKUP(C113,'تقرير المصروفات حسب الشهر'!$C$647:$AD$756,3,FALSE),0)</f>
        <v>0</v>
      </c>
      <c r="J113" s="330">
        <f>IFERROR(VLOOKUP(C113,'تقرير المصروفات حسب الشهر'!$C$775:$AD$884,3,FALSE),0)</f>
        <v>0</v>
      </c>
      <c r="K113" s="330">
        <f>IFERROR(VLOOKUP(C113,'تقرير المصروفات حسب الشهر'!$C$902:$AD$1011,3,FALSE),0)</f>
        <v>0</v>
      </c>
      <c r="L113" s="330">
        <f>IFERROR(VLOOKUP(C113,'تقرير المصروفات حسب الشهر'!$C$1028:$AD$1138,3,FALSE),0)</f>
        <v>0</v>
      </c>
      <c r="M113" s="344">
        <f>IFERROR(VLOOKUP(C113,'تقرير المصروفات حسب الشهر'!$C$1155:$AD$1266,3,FALSE),0)</f>
        <v>0</v>
      </c>
      <c r="N113" s="344">
        <f>IFERROR(VLOOKUP(C113,'تقرير المصروفات حسب الشهر'!$C$1282:$AD$1393,3,FALSE),0)</f>
        <v>0</v>
      </c>
      <c r="O113" s="344">
        <f>IFERROR(VLOOKUP(C113,'تقرير المصروفات حسب الشهر'!$C$1409:$AI$1524,3,FALSE),0)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الشهر'!$C$10:$AD$119,3,FALSE),0)</f>
        <v>0</v>
      </c>
      <c r="E114" s="330">
        <f>IFERROR(VLOOKUP(C114,'تقرير المصروفات حسب الشهر'!$C$136:$AD$245,3,FALSE),0)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الشهر'!$C$391:$AD$510,3,FALSE),0)</f>
        <v>0</v>
      </c>
      <c r="H114" s="330">
        <f>IFERROR(VLOOKUP(C114,'تقرير المصروفات حسب الشهر'!$C$519:$AD$634,3,FALSE),0)</f>
        <v>0</v>
      </c>
      <c r="I114" s="330">
        <f>IFERROR(VLOOKUP(C114,'تقرير المصروفات حسب الشهر'!$C$647:$AD$756,3,FALSE),0)</f>
        <v>0</v>
      </c>
      <c r="J114" s="330">
        <f>IFERROR(VLOOKUP(C114,'تقرير المصروفات حسب الشهر'!$C$775:$AD$884,3,FALSE),0)</f>
        <v>0</v>
      </c>
      <c r="K114" s="330">
        <f>IFERROR(VLOOKUP(C114,'تقرير المصروفات حسب الشهر'!$C$902:$AD$1011,3,FALSE),0)</f>
        <v>0</v>
      </c>
      <c r="L114" s="330">
        <f>IFERROR(VLOOKUP(C114,'تقرير المصروفات حسب الشهر'!$C$1028:$AD$1138,3,FALSE),0)</f>
        <v>0</v>
      </c>
      <c r="M114" s="344">
        <f>IFERROR(VLOOKUP(C114,'تقرير المصروفات حسب الشهر'!$C$1155:$AD$1266,3,FALSE),0)</f>
        <v>0</v>
      </c>
      <c r="N114" s="478">
        <f>IFERROR(VLOOKUP(C114,'تقرير المصروفات حسب الشهر'!$C$1282:$AD$1393,3,FALSE),0)</f>
        <v>0</v>
      </c>
      <c r="O114" s="344">
        <f>IFERROR(VLOOKUP(C114,'تقرير المصروفات حسب الشهر'!$C$1409:$AI$1524,3,FALSE),0)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الشهر'!$C$10:$AD$119,3,FALSE),0)</f>
        <v>0</v>
      </c>
      <c r="E115" s="330">
        <f>IFERROR(VLOOKUP(C115,'تقرير المصروفات حسب الشهر'!$C$136:$AD$245,3,FALSE),0)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الشهر'!$C$391:$AD$510,3,FALSE),0)</f>
        <v>0</v>
      </c>
      <c r="H115" s="330">
        <f>IFERROR(VLOOKUP(C115,'تقرير المصروفات حسب الشهر'!$C$519:$AD$634,3,FALSE),0)</f>
        <v>0</v>
      </c>
      <c r="I115" s="330">
        <f>IFERROR(VLOOKUP(C115,'تقرير المصروفات حسب الشهر'!$C$647:$AD$756,3,FALSE),0)</f>
        <v>0</v>
      </c>
      <c r="J115" s="330">
        <f>IFERROR(VLOOKUP(C115,'تقرير المصروفات حسب الشهر'!$C$775:$AD$884,3,FALSE),0)</f>
        <v>0</v>
      </c>
      <c r="K115" s="330">
        <f>IFERROR(VLOOKUP(C115,'تقرير المصروفات حسب الشهر'!$C$902:$AD$1011,3,FALSE),0)</f>
        <v>0</v>
      </c>
      <c r="L115" s="330">
        <f>IFERROR(VLOOKUP(C115,'تقرير المصروفات حسب الشهر'!$C$1028:$AD$1138,3,FALSE),0)</f>
        <v>0</v>
      </c>
      <c r="M115" s="344">
        <f>IFERROR(VLOOKUP(C115,'تقرير المصروفات حسب الشهر'!$C$1155:$AD$1266,3,FALSE),0)</f>
        <v>0</v>
      </c>
      <c r="N115" s="344">
        <f>IFERROR(VLOOKUP(C115,'تقرير المصروفات حسب الشهر'!$C$1282:$AD$1393,3,FALSE),0)</f>
        <v>0</v>
      </c>
      <c r="O115" s="344">
        <f>IFERROR(VLOOKUP(C115,'تقرير المصروفات حسب الشهر'!$C$1409:$AI$1524,3,FALSE),0)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الشهر'!$C$10:$AD$119,3,FALSE),0)</f>
        <v>0</v>
      </c>
      <c r="E116" s="330">
        <f>IFERROR(VLOOKUP(C116,'تقرير المصروفات حسب الشهر'!$C$136:$AD$245,3,FALSE),0)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الشهر'!$C$391:$AD$510,3,FALSE),0)</f>
        <v>0</v>
      </c>
      <c r="H116" s="330">
        <f>IFERROR(VLOOKUP(C116,'تقرير المصروفات حسب الشهر'!$C$519:$AD$634,3,FALSE),0)</f>
        <v>0</v>
      </c>
      <c r="I116" s="330">
        <f>IFERROR(VLOOKUP(C116,'تقرير المصروفات حسب الشهر'!$C$647:$AD$756,3,FALSE),0)</f>
        <v>0</v>
      </c>
      <c r="J116" s="330">
        <f>IFERROR(VLOOKUP(C116,'تقرير المصروفات حسب الشهر'!$C$775:$AD$884,3,FALSE),0)</f>
        <v>0</v>
      </c>
      <c r="K116" s="330">
        <f>IFERROR(VLOOKUP(C116,'تقرير المصروفات حسب الشهر'!$C$902:$AD$1011,3,FALSE),0)</f>
        <v>0</v>
      </c>
      <c r="L116" s="330">
        <f>IFERROR(VLOOKUP(C116,'تقرير المصروفات حسب الشهر'!$C$1028:$AD$1138,3,FALSE),0)</f>
        <v>0</v>
      </c>
      <c r="M116" s="344">
        <f>IFERROR(VLOOKUP(C116,'تقرير المصروفات حسب الشهر'!$C$1155:$AD$1266,3,FALSE),0)</f>
        <v>0</v>
      </c>
      <c r="N116" s="344">
        <f>IFERROR(VLOOKUP(C116,'تقرير المصروفات حسب الشهر'!$C$1282:$AD$1393,3,FALSE),0)</f>
        <v>0</v>
      </c>
      <c r="O116" s="344">
        <f>IFERROR(VLOOKUP(C116,'تقرير المصروفات حسب الشهر'!$C$1409:$AI$1524,3,FALSE),0)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الشهر'!$C$10:$AD$119,3,FALSE),0)</f>
        <v>0</v>
      </c>
      <c r="E117" s="330">
        <f>IFERROR(VLOOKUP(C117,'تقرير المصروفات حسب الشهر'!$C$136:$AD$245,3,FALSE),0)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الشهر'!$C$391:$AD$510,3,FALSE),0)</f>
        <v>0</v>
      </c>
      <c r="H117" s="330">
        <f>IFERROR(VLOOKUP(C117,'تقرير المصروفات حسب الشهر'!$C$519:$AD$634,3,FALSE),0)</f>
        <v>0</v>
      </c>
      <c r="I117" s="330">
        <f>IFERROR(VLOOKUP(C117,'تقرير المصروفات حسب الشهر'!$C$647:$AD$756,3,FALSE),0)</f>
        <v>0</v>
      </c>
      <c r="J117" s="330">
        <f>IFERROR(VLOOKUP(C117,'تقرير المصروفات حسب الشهر'!$C$775:$AD$884,3,FALSE),0)</f>
        <v>0</v>
      </c>
      <c r="K117" s="330">
        <f>IFERROR(VLOOKUP(C117,'تقرير المصروفات حسب الشهر'!$C$902:$AD$1011,3,FALSE),0)</f>
        <v>0</v>
      </c>
      <c r="L117" s="330">
        <f>IFERROR(VLOOKUP(C117,'تقرير المصروفات حسب الشهر'!$C$1028:$AD$1138,3,FALSE),0)</f>
        <v>0</v>
      </c>
      <c r="M117" s="344">
        <f>IFERROR(VLOOKUP(C117,'تقرير المصروفات حسب الشهر'!$C$1155:$AD$1266,3,FALSE),0)</f>
        <v>0</v>
      </c>
      <c r="N117" s="344">
        <f>IFERROR(VLOOKUP(C117,'تقرير المصروفات حسب الشهر'!$C$1282:$AD$1393,3,FALSE),0)</f>
        <v>0</v>
      </c>
      <c r="O117" s="344">
        <f>IFERROR(VLOOKUP(C117,'تقرير المصروفات حسب الشهر'!$C$1409:$AI$1524,3,FALSE),0)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الشهر'!$C$10:$AD$119,3,FALSE),0)</f>
        <v>0</v>
      </c>
      <c r="E118" s="330">
        <f>IFERROR(VLOOKUP(C118,'تقرير المصروفات حسب الشهر'!$C$136:$AD$245,3,FALSE),0)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الشهر'!$C$391:$AD$510,3,FALSE),0)</f>
        <v>0</v>
      </c>
      <c r="H118" s="330">
        <f>IFERROR(VLOOKUP(C118,'تقرير المصروفات حسب الشهر'!$C$519:$AD$634,3,FALSE),0)</f>
        <v>0</v>
      </c>
      <c r="I118" s="330">
        <f>IFERROR(VLOOKUP(C118,'تقرير المصروفات حسب الشهر'!$C$647:$AD$756,3,FALSE),0)</f>
        <v>0</v>
      </c>
      <c r="J118" s="330">
        <f>IFERROR(VLOOKUP(C118,'تقرير المصروفات حسب الشهر'!$C$775:$AD$884,3,FALSE),0)</f>
        <v>0</v>
      </c>
      <c r="K118" s="330">
        <f>IFERROR(VLOOKUP(C118,'تقرير المصروفات حسب الشهر'!$C$902:$AD$1011,3,FALSE),0)</f>
        <v>0</v>
      </c>
      <c r="L118" s="330">
        <f>IFERROR(VLOOKUP(C118,'تقرير المصروفات حسب الشهر'!$C$1028:$AD$1138,3,FALSE),0)</f>
        <v>0</v>
      </c>
      <c r="M118" s="344">
        <f>IFERROR(VLOOKUP(C118,'تقرير المصروفات حسب الشهر'!$C$1155:$AD$1266,3,FALSE),0)</f>
        <v>0</v>
      </c>
      <c r="N118" s="344">
        <f>IFERROR(VLOOKUP(C118,'تقرير المصروفات حسب الشهر'!$C$1282:$AD$1393,3,FALSE),0)</f>
        <v>0</v>
      </c>
      <c r="O118" s="344">
        <f>IFERROR(VLOOKUP(C118,'تقرير المصروفات حسب الشهر'!$C$1409:$AI$1524,3,FALSE),0)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الشهر'!$C$10:$AD$119,3,FALSE),0)</f>
        <v>9179</v>
      </c>
      <c r="E119" s="330">
        <f>IFERROR(VLOOKUP(C119,'تقرير المصروفات حسب الشهر'!$C$136:$AD$245,3,FALSE),0)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الشهر'!$C$391:$AD$510,3,FALSE),0)</f>
        <v>35945.14</v>
      </c>
      <c r="H119" s="330">
        <f>IFERROR(VLOOKUP(C119,'تقرير المصروفات حسب الشهر'!$C$519:$AD$634,3,FALSE),0)</f>
        <v>0</v>
      </c>
      <c r="I119" s="330">
        <f>IFERROR(VLOOKUP(C119,'تقرير المصروفات حسب الشهر'!$C$647:$AD$756,3,FALSE),0)</f>
        <v>41811.449999999997</v>
      </c>
      <c r="J119" s="330">
        <f>IFERROR(VLOOKUP(C119,'تقرير المصروفات حسب الشهر'!$C$775:$AD$884,3,FALSE),0)</f>
        <v>0</v>
      </c>
      <c r="K119" s="330">
        <f>IFERROR(VLOOKUP(C119,'تقرير المصروفات حسب الشهر'!$C$902:$AD$1011,3,FALSE),0)</f>
        <v>0</v>
      </c>
      <c r="L119" s="330">
        <f>IFERROR(VLOOKUP(C119,'تقرير المصروفات حسب الشهر'!$C$1028:$AD$1138,3,FALSE),0)</f>
        <v>0</v>
      </c>
      <c r="M119" s="344">
        <f>IFERROR(VLOOKUP(C119,'تقرير المصروفات حسب الشهر'!$C$1155:$AD$1266,3,FALSE),0)</f>
        <v>0</v>
      </c>
      <c r="N119" s="344">
        <f>IFERROR(VLOOKUP(C119,'تقرير المصروفات حسب الشهر'!$C$1282:$AD$1393,3,FALSE),0)</f>
        <v>0</v>
      </c>
      <c r="O119" s="344">
        <f>IFERROR(VLOOKUP(C119,'تقرير المصروفات حسب الشهر'!$C$1409:$AI$1524,3,FALSE),0)</f>
        <v>0</v>
      </c>
      <c r="P119" s="332">
        <f t="shared" si="8"/>
        <v>96059.549999999988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الشهر'!$C$10:$AD$119,3,FALSE),0)</f>
        <v>0</v>
      </c>
      <c r="E120" s="330">
        <f>IFERROR(VLOOKUP(C120,'تقرير المصروفات حسب الشهر'!$C$136:$AD$245,3,FALSE),0)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الشهر'!$C$391:$AD$510,3,FALSE),0)</f>
        <v>0</v>
      </c>
      <c r="H120" s="330">
        <f>IFERROR(VLOOKUP(C120,'تقرير المصروفات حسب الشهر'!$C$519:$AD$634,3,FALSE),0)</f>
        <v>0</v>
      </c>
      <c r="I120" s="330">
        <f>IFERROR(VLOOKUP(C120,'تقرير المصروفات حسب الشهر'!$C$647:$AD$756,3,FALSE),0)</f>
        <v>0</v>
      </c>
      <c r="J120" s="330">
        <f>IFERROR(VLOOKUP(C120,'تقرير المصروفات حسب الشهر'!$C$775:$AD$884,3,FALSE),0)</f>
        <v>0</v>
      </c>
      <c r="K120" s="330">
        <f>IFERROR(VLOOKUP(C120,'تقرير المصروفات حسب الشهر'!$C$902:$AD$1011,3,FALSE),0)</f>
        <v>0</v>
      </c>
      <c r="L120" s="330">
        <f>IFERROR(VLOOKUP(C120,'تقرير المصروفات حسب الشهر'!$C$1028:$AD$1138,3,FALSE),0)</f>
        <v>0</v>
      </c>
      <c r="M120" s="344">
        <f>IFERROR(VLOOKUP(C120,'تقرير المصروفات حسب الشهر'!$C$1155:$AD$1266,3,FALSE),0)</f>
        <v>0</v>
      </c>
      <c r="N120" s="344">
        <f>IFERROR(VLOOKUP(C120,'تقرير المصروفات حسب الشهر'!$C$1282:$AD$1393,3,FALSE),0)</f>
        <v>0</v>
      </c>
      <c r="O120" s="344">
        <f>IFERROR(VLOOKUP(C120,'تقرير المصروفات حسب الشهر'!$C$1409:$AI$1524,3,FALSE),0)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الشهر'!$C$10:$AD$119,3,FALSE),0)</f>
        <v>0</v>
      </c>
      <c r="E121" s="330">
        <f>IFERROR(VLOOKUP(C121,'تقرير المصروفات حسب الشهر'!$C$136:$AD$245,3,FALSE),0)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الشهر'!$C$391:$AD$510,3,FALSE),0)</f>
        <v>0</v>
      </c>
      <c r="H121" s="330">
        <f>IFERROR(VLOOKUP(C121,'تقرير المصروفات حسب الشهر'!$C$519:$AD$634,3,FALSE),0)</f>
        <v>0</v>
      </c>
      <c r="I121" s="330">
        <f>IFERROR(VLOOKUP(C121,'تقرير المصروفات حسب الشهر'!$C$647:$AD$756,3,FALSE),0)</f>
        <v>0</v>
      </c>
      <c r="J121" s="330">
        <f>IFERROR(VLOOKUP(C121,'تقرير المصروفات حسب الشهر'!$C$775:$AD$884,3,FALSE),0)</f>
        <v>0</v>
      </c>
      <c r="K121" s="330">
        <f>IFERROR(VLOOKUP(C121,'تقرير المصروفات حسب الشهر'!$C$902:$AD$1011,3,FALSE),0)</f>
        <v>0</v>
      </c>
      <c r="L121" s="330">
        <f>IFERROR(VLOOKUP(C121,'تقرير المصروفات حسب الشهر'!$C$1028:$AD$1138,3,FALSE),0)</f>
        <v>0</v>
      </c>
      <c r="M121" s="344">
        <f>IFERROR(VLOOKUP(C121,'تقرير المصروفات حسب الشهر'!$C$1155:$AD$1266,3,FALSE),0)</f>
        <v>0</v>
      </c>
      <c r="N121" s="344">
        <f>IFERROR(VLOOKUP(C121,'تقرير المصروفات حسب الشهر'!$C$1282:$AD$1393,3,FALSE),0)</f>
        <v>0</v>
      </c>
      <c r="O121" s="344">
        <f>IFERROR(VLOOKUP(C121,'تقرير المصروفات حسب الشهر'!$C$1409:$AI$1524,3,FALSE),0)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الشهر'!$C$10:$AD$119,3,FALSE),0)</f>
        <v>0</v>
      </c>
      <c r="E122" s="330">
        <f>IFERROR(VLOOKUP(C122,'تقرير المصروفات حسب الشهر'!$C$136:$AD$245,3,FALSE),0)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الشهر'!$C$391:$AD$510,3,FALSE),0)</f>
        <v>0</v>
      </c>
      <c r="H122" s="330">
        <f>IFERROR(VLOOKUP(C122,'تقرير المصروفات حسب الشهر'!$C$519:$AD$634,3,FALSE),0)</f>
        <v>0</v>
      </c>
      <c r="I122" s="330">
        <f>IFERROR(VLOOKUP(C122,'تقرير المصروفات حسب الشهر'!$C$647:$AD$756,3,FALSE),0)</f>
        <v>0</v>
      </c>
      <c r="J122" s="330">
        <f>IFERROR(VLOOKUP(C122,'تقرير المصروفات حسب الشهر'!$C$775:$AD$884,3,FALSE),0)</f>
        <v>0</v>
      </c>
      <c r="K122" s="330">
        <f>IFERROR(VLOOKUP(C122,'تقرير المصروفات حسب الشهر'!$C$902:$AD$1011,3,FALSE),0)</f>
        <v>0</v>
      </c>
      <c r="L122" s="330">
        <f>IFERROR(VLOOKUP(C122,'تقرير المصروفات حسب الشهر'!$C$1028:$AD$1138,3,FALSE),0)</f>
        <v>0</v>
      </c>
      <c r="M122" s="344">
        <f>IFERROR(VLOOKUP(C122,'تقرير المصروفات حسب الشهر'!$C$1155:$AD$1266,3,FALSE),0)</f>
        <v>0</v>
      </c>
      <c r="N122" s="344">
        <f>IFERROR(VLOOKUP(C122,'تقرير المصروفات حسب الشهر'!$C$1282:$AD$1393,3,FALSE),0)</f>
        <v>0</v>
      </c>
      <c r="O122" s="344">
        <f>IFERROR(VLOOKUP(C122,'تقرير المصروفات حسب الشهر'!$C$1409:$AI$1524,3,FALSE),0)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الشهر'!$C$10:$AD$119,3,FALSE),0)</f>
        <v>0</v>
      </c>
      <c r="E123" s="330">
        <f>IFERROR(VLOOKUP(C123,'تقرير المصروفات حسب الشهر'!$C$136:$AD$245,3,FALSE),0)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الشهر'!$C$391:$AD$510,3,FALSE),0)</f>
        <v>0</v>
      </c>
      <c r="H123" s="330">
        <f>IFERROR(VLOOKUP(C123,'تقرير المصروفات حسب الشهر'!$C$519:$AD$634,3,FALSE),0)</f>
        <v>0</v>
      </c>
      <c r="I123" s="330">
        <f>IFERROR(VLOOKUP(C123,'تقرير المصروفات حسب الشهر'!$C$647:$AD$756,3,FALSE),0)</f>
        <v>0</v>
      </c>
      <c r="J123" s="330">
        <f>IFERROR(VLOOKUP(C123,'تقرير المصروفات حسب الشهر'!$C$775:$AD$884,3,FALSE),0)</f>
        <v>0</v>
      </c>
      <c r="K123" s="330">
        <f>IFERROR(VLOOKUP(C123,'تقرير المصروفات حسب الشهر'!$C$902:$AD$1011,3,FALSE),0)</f>
        <v>0</v>
      </c>
      <c r="L123" s="330">
        <f>IFERROR(VLOOKUP(C123,'تقرير المصروفات حسب الشهر'!$C$1028:$AD$1138,3,FALSE),0)</f>
        <v>0</v>
      </c>
      <c r="M123" s="344">
        <f>IFERROR(VLOOKUP(C123,'تقرير المصروفات حسب الشهر'!$C$1155:$AD$1266,3,FALSE),0)</f>
        <v>0</v>
      </c>
      <c r="N123" s="344">
        <f>IFERROR(VLOOKUP(C123,'تقرير المصروفات حسب الشهر'!$C$1282:$AD$1393,3,FALSE),0)</f>
        <v>0</v>
      </c>
      <c r="O123" s="344">
        <f>IFERROR(VLOOKUP(C123,'تقرير المصروفات حسب الشهر'!$C$1409:$AI$1524,3,FALSE),0)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الشهر'!$C$10:$AD$119,3,FALSE),0)</f>
        <v>0</v>
      </c>
      <c r="E124" s="330">
        <f>IFERROR(VLOOKUP(C124,'تقرير المصروفات حسب الشهر'!$C$136:$AD$245,3,FALSE),0)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الشهر'!$C$391:$AD$510,3,FALSE),0)</f>
        <v>0</v>
      </c>
      <c r="H124" s="330">
        <f>IFERROR(VLOOKUP(C124,'تقرير المصروفات حسب الشهر'!$C$519:$AD$634,3,FALSE),0)</f>
        <v>0</v>
      </c>
      <c r="I124" s="330">
        <f>IFERROR(VLOOKUP(C124,'تقرير المصروفات حسب الشهر'!$C$647:$AD$756,3,FALSE),0)</f>
        <v>0</v>
      </c>
      <c r="J124" s="330">
        <f>IFERROR(VLOOKUP(C124,'تقرير المصروفات حسب الشهر'!$C$775:$AD$884,3,FALSE),0)</f>
        <v>0</v>
      </c>
      <c r="K124" s="330">
        <f>IFERROR(VLOOKUP(C124,'تقرير المصروفات حسب الشهر'!$C$902:$AD$1011,3,FALSE),0)</f>
        <v>0</v>
      </c>
      <c r="L124" s="330">
        <f>IFERROR(VLOOKUP(C124,'تقرير المصروفات حسب الشهر'!$C$1028:$AD$1138,3,FALSE),0)</f>
        <v>0</v>
      </c>
      <c r="M124" s="344">
        <f>IFERROR(VLOOKUP(C124,'تقرير المصروفات حسب الشهر'!$C$1155:$AD$1266,3,FALSE),0)</f>
        <v>0</v>
      </c>
      <c r="N124" s="344">
        <f>IFERROR(VLOOKUP(C124,'تقرير المصروفات حسب الشهر'!$C$1282:$AD$1393,3,FALSE),0)</f>
        <v>0</v>
      </c>
      <c r="O124" s="344">
        <f>IFERROR(VLOOKUP(C124,'تقرير المصروفات حسب الشهر'!$C$1409:$AI$1524,3,FALSE),0)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الشهر'!$C$10:$AD$119,3,FALSE),0)</f>
        <v>0</v>
      </c>
      <c r="E125" s="330">
        <f>IFERROR(VLOOKUP(C125,'تقرير المصروفات حسب الشهر'!$C$136:$AD$245,3,FALSE),0)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الشهر'!$C$391:$AD$510,3,FALSE),0)</f>
        <v>0</v>
      </c>
      <c r="H125" s="330">
        <f>IFERROR(VLOOKUP(C125,'تقرير المصروفات حسب الشهر'!$C$519:$AD$634,3,FALSE),0)</f>
        <v>0</v>
      </c>
      <c r="I125" s="330">
        <f>IFERROR(VLOOKUP(C125,'تقرير المصروفات حسب الشهر'!$C$647:$AD$756,3,FALSE),0)</f>
        <v>0</v>
      </c>
      <c r="J125" s="330">
        <f>IFERROR(VLOOKUP(C125,'تقرير المصروفات حسب الشهر'!$C$775:$AD$884,3,FALSE),0)</f>
        <v>0</v>
      </c>
      <c r="K125" s="330">
        <f>IFERROR(VLOOKUP(C125,'تقرير المصروفات حسب الشهر'!$C$902:$AD$1011,3,FALSE),0)</f>
        <v>0</v>
      </c>
      <c r="L125" s="330">
        <f>IFERROR(VLOOKUP(C125,'تقرير المصروفات حسب الشهر'!$C$1028:$AD$1138,3,FALSE),0)</f>
        <v>0</v>
      </c>
      <c r="M125" s="344">
        <f>IFERROR(VLOOKUP(C125,'تقرير المصروفات حسب الشهر'!$C$1155:$AD$1266,3,FALSE),0)</f>
        <v>0</v>
      </c>
      <c r="N125" s="344">
        <f>IFERROR(VLOOKUP(C125,'تقرير المصروفات حسب الشهر'!$C$1282:$AD$1393,3,FALSE),0)</f>
        <v>0</v>
      </c>
      <c r="O125" s="344">
        <f>IFERROR(VLOOKUP(C125,'تقرير المصروفات حسب الشهر'!$C$1409:$AI$1524,3,FALSE),0)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الشهر'!$C$10:$AD$119,3,FALSE),0)</f>
        <v>0</v>
      </c>
      <c r="E126" s="330">
        <f>IFERROR(VLOOKUP(C126,'تقرير المصروفات حسب الشهر'!$C$136:$AD$245,3,FALSE),0)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الشهر'!$C$391:$AD$510,3,FALSE),0)</f>
        <v>0</v>
      </c>
      <c r="H126" s="330">
        <f>IFERROR(VLOOKUP(C126,'تقرير المصروفات حسب الشهر'!$C$519:$AD$634,3,FALSE),0)</f>
        <v>0</v>
      </c>
      <c r="I126" s="330">
        <f>IFERROR(VLOOKUP(C126,'تقرير المصروفات حسب الشهر'!$C$647:$AD$756,3,FALSE),0)</f>
        <v>0</v>
      </c>
      <c r="J126" s="330">
        <f>IFERROR(VLOOKUP(C126,'تقرير المصروفات حسب الشهر'!$C$775:$AD$884,3,FALSE),0)</f>
        <v>0</v>
      </c>
      <c r="K126" s="330">
        <f>IFERROR(VLOOKUP(C126,'تقرير المصروفات حسب الشهر'!$C$902:$AD$1011,3,FALSE),0)</f>
        <v>0</v>
      </c>
      <c r="L126" s="330">
        <f>IFERROR(VLOOKUP(C126,'تقرير المصروفات حسب الشهر'!$C$1028:$AD$1138,3,FALSE),0)</f>
        <v>0</v>
      </c>
      <c r="M126" s="344">
        <f>IFERROR(VLOOKUP(C126,'تقرير المصروفات حسب الشهر'!$C$1155:$AD$1266,3,FALSE),0)</f>
        <v>0</v>
      </c>
      <c r="N126" s="344">
        <f>IFERROR(VLOOKUP(C126,'تقرير المصروفات حسب الشهر'!$C$1282:$AD$1393,3,FALSE),0)</f>
        <v>0</v>
      </c>
      <c r="O126" s="344">
        <f>IFERROR(VLOOKUP(C126,'تقرير المصروفات حسب الشهر'!$C$1409:$AI$1524,3,FALSE),0)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الشهر'!$C$10:$AD$119,3,FALSE),0)</f>
        <v>0</v>
      </c>
      <c r="E127" s="330">
        <f>IFERROR(VLOOKUP(C127,'تقرير المصروفات حسب الشهر'!$C$136:$AD$245,3,FALSE),0)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الشهر'!$C$391:$AD$510,3,FALSE),0)</f>
        <v>0</v>
      </c>
      <c r="H127" s="330">
        <f>IFERROR(VLOOKUP(C127,'تقرير المصروفات حسب الشهر'!$C$519:$AD$634,3,FALSE),0)</f>
        <v>0</v>
      </c>
      <c r="I127" s="330">
        <f>IFERROR(VLOOKUP(C127,'تقرير المصروفات حسب الشهر'!$C$647:$AD$756,3,FALSE),0)</f>
        <v>0</v>
      </c>
      <c r="J127" s="330">
        <f>IFERROR(VLOOKUP(C127,'تقرير المصروفات حسب الشهر'!$C$775:$AD$884,3,FALSE),0)</f>
        <v>0</v>
      </c>
      <c r="K127" s="330">
        <f>IFERROR(VLOOKUP(C127,'تقرير المصروفات حسب الشهر'!$C$902:$AD$1011,3,FALSE),0)</f>
        <v>0</v>
      </c>
      <c r="L127" s="330">
        <f>IFERROR(VLOOKUP(C127,'تقرير المصروفات حسب الشهر'!$C$1028:$AD$1138,3,FALSE),0)</f>
        <v>0</v>
      </c>
      <c r="M127" s="344">
        <f>IFERROR(VLOOKUP(C127,'تقرير المصروفات حسب الشهر'!$C$1155:$AD$1266,3,FALSE),0)</f>
        <v>0</v>
      </c>
      <c r="N127" s="344">
        <f>IFERROR(VLOOKUP(C127,'تقرير المصروفات حسب الشهر'!$C$1282:$AD$1393,3,FALSE),0)</f>
        <v>0</v>
      </c>
      <c r="O127" s="344">
        <f>IFERROR(VLOOKUP(C127,'تقرير المصروفات حسب الشهر'!$C$1409:$AI$1524,3,FALSE),0)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الشهر'!$C$10:$AD$119,3,FALSE),0)</f>
        <v>0</v>
      </c>
      <c r="E128" s="330">
        <f>IFERROR(VLOOKUP(C128,'تقرير المصروفات حسب الشهر'!$C$136:$AD$245,3,FALSE),0)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الشهر'!$C$391:$AD$510,3,FALSE),0)</f>
        <v>0</v>
      </c>
      <c r="H128" s="330">
        <f>IFERROR(VLOOKUP(C128,'تقرير المصروفات حسب الشهر'!$C$519:$AD$634,3,FALSE),0)</f>
        <v>0</v>
      </c>
      <c r="I128" s="330">
        <f>IFERROR(VLOOKUP(C128,'تقرير المصروفات حسب الشهر'!$C$647:$AD$756,3,FALSE),0)</f>
        <v>0</v>
      </c>
      <c r="J128" s="330">
        <f>IFERROR(VLOOKUP(C128,'تقرير المصروفات حسب الشهر'!$C$775:$AD$884,3,FALSE),0)</f>
        <v>0</v>
      </c>
      <c r="K128" s="330">
        <f>IFERROR(VLOOKUP(C128,'تقرير المصروفات حسب الشهر'!$C$902:$AD$1011,3,FALSE),0)</f>
        <v>0</v>
      </c>
      <c r="L128" s="330">
        <f>IFERROR(VLOOKUP(C128,'تقرير المصروفات حسب الشهر'!$C$1028:$AD$1138,3,FALSE),0)</f>
        <v>0</v>
      </c>
      <c r="M128" s="344">
        <f>IFERROR(VLOOKUP(C128,'تقرير المصروفات حسب الشهر'!$C$1155:$AD$1266,3,FALSE),0)</f>
        <v>0</v>
      </c>
      <c r="N128" s="344">
        <f>IFERROR(VLOOKUP(C128,'تقرير المصروفات حسب الشهر'!$C$1282:$AD$1393,3,FALSE),0)</f>
        <v>0</v>
      </c>
      <c r="O128" s="344">
        <f>IFERROR(VLOOKUP(C128,'تقرير المصروفات حسب الشهر'!$C$1409:$AI$1524,3,FALSE),0)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الشهر'!$C$10:$AD$119,3,FALSE),0)</f>
        <v>5568.75</v>
      </c>
      <c r="E129" s="330">
        <f>IFERROR(VLOOKUP(C129,'تقرير المصروفات حسب الشهر'!$C$136:$AD$245,3,FALSE),0)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الشهر'!$C$391:$AD$510,3,FALSE),0)</f>
        <v>5568.75</v>
      </c>
      <c r="H129" s="330">
        <f>IFERROR(VLOOKUP(C129,'تقرير المصروفات حسب الشهر'!$C$519:$AD$634,3,FALSE),0)</f>
        <v>5568.75</v>
      </c>
      <c r="I129" s="330">
        <f>IFERROR(VLOOKUP(C129,'تقرير المصروفات حسب الشهر'!$C$647:$AD$756,3,FALSE),0)</f>
        <v>5568.75</v>
      </c>
      <c r="J129" s="330">
        <f>IFERROR(VLOOKUP(C129,'تقرير المصروفات حسب الشهر'!$C$775:$AD$884,3,FALSE),0)</f>
        <v>0</v>
      </c>
      <c r="K129" s="330">
        <f>IFERROR(VLOOKUP(C129,'تقرير المصروفات حسب الشهر'!$C$902:$AD$1011,3,FALSE),0)</f>
        <v>0</v>
      </c>
      <c r="L129" s="330">
        <f>IFERROR(VLOOKUP(C129,'تقرير المصروفات حسب الشهر'!$C$1028:$AD$1138,3,FALSE),0)</f>
        <v>0</v>
      </c>
      <c r="M129" s="344">
        <f>IFERROR(VLOOKUP(C129,'تقرير المصروفات حسب الشهر'!$C$1155:$AD$1266,3,FALSE),0)</f>
        <v>0</v>
      </c>
      <c r="N129" s="478">
        <f>IFERROR(VLOOKUP(C129,'تقرير المصروفات حسب الشهر'!$C$1282:$AD$1393,3,FALSE),0)</f>
        <v>0</v>
      </c>
      <c r="O129" s="344">
        <f>IFERROR(VLOOKUP(C129,'تقرير المصروفات حسب الشهر'!$C$1409:$AI$1524,3,FALSE),0)</f>
        <v>0</v>
      </c>
      <c r="P129" s="332">
        <f t="shared" si="8"/>
        <v>33918.75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الشهر'!$C$10:$AD$119,3,FALSE),0)</f>
        <v>0</v>
      </c>
      <c r="E130" s="330">
        <f>IFERROR(VLOOKUP(C130,'تقرير المصروفات حسب الشهر'!$C$136:$AD$245,3,FALSE),0)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الشهر'!$C$391:$AD$510,3,FALSE),0)</f>
        <v>0</v>
      </c>
      <c r="H130" s="330">
        <f>IFERROR(VLOOKUP(C130,'تقرير المصروفات حسب الشهر'!$C$519:$AD$634,3,FALSE),0)</f>
        <v>0</v>
      </c>
      <c r="I130" s="330">
        <f>IFERROR(VLOOKUP(C130,'تقرير المصروفات حسب الشهر'!$C$647:$AD$756,3,FALSE),0)</f>
        <v>0</v>
      </c>
      <c r="J130" s="330">
        <f>IFERROR(VLOOKUP(C130,'تقرير المصروفات حسب الشهر'!$C$775:$AD$884,3,FALSE),0)</f>
        <v>0</v>
      </c>
      <c r="K130" s="330">
        <f>IFERROR(VLOOKUP(C130,'تقرير المصروفات حسب الشهر'!$C$902:$AD$1011,3,FALSE),0)</f>
        <v>0</v>
      </c>
      <c r="L130" s="330">
        <f>IFERROR(VLOOKUP(C130,'تقرير المصروفات حسب الشهر'!$C$1028:$AD$1138,3,FALSE),0)</f>
        <v>0</v>
      </c>
      <c r="M130" s="344">
        <f>IFERROR(VLOOKUP(C130,'تقرير المصروفات حسب الشهر'!$C$1155:$AD$1266,3,FALSE),0)</f>
        <v>0</v>
      </c>
      <c r="N130" s="344">
        <f>IFERROR(VLOOKUP(C130,'تقرير المصروفات حسب الشهر'!$C$1282:$AD$1393,3,FALSE),0)</f>
        <v>0</v>
      </c>
      <c r="O130" s="344">
        <f>IFERROR(VLOOKUP(C130,'تقرير المصروفات حسب الشهر'!$C$1409:$AI$1524,3,FALSE),0)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الشهر'!$C$10:$AD$119,3,FALSE),0)</f>
        <v>0</v>
      </c>
      <c r="E131" s="330">
        <f>IFERROR(VLOOKUP(C131,'تقرير المصروفات حسب الشهر'!$C$136:$AD$245,3,FALSE),0)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الشهر'!$C$391:$AD$510,3,FALSE),0)</f>
        <v>0</v>
      </c>
      <c r="H131" s="330">
        <f>IFERROR(VLOOKUP(C131,'تقرير المصروفات حسب الشهر'!$C$519:$AD$634,3,FALSE),0)</f>
        <v>0</v>
      </c>
      <c r="I131" s="330">
        <f>IFERROR(VLOOKUP(C131,'تقرير المصروفات حسب الشهر'!$C$647:$AD$756,3,FALSE),0)</f>
        <v>0</v>
      </c>
      <c r="J131" s="330">
        <f>IFERROR(VLOOKUP(C131,'تقرير المصروفات حسب الشهر'!$C$775:$AD$884,3,FALSE),0)</f>
        <v>0</v>
      </c>
      <c r="K131" s="330">
        <f>IFERROR(VLOOKUP(C131,'تقرير المصروفات حسب الشهر'!$C$902:$AD$1011,3,FALSE),0)</f>
        <v>0</v>
      </c>
      <c r="L131" s="330">
        <f>IFERROR(VLOOKUP(C131,'تقرير المصروفات حسب الشهر'!$C$1028:$AI$1140,3,FALSE),0)</f>
        <v>0</v>
      </c>
      <c r="M131" s="344">
        <f>IFERROR(VLOOKUP(C131,'تقرير المصروفات حسب الشهر'!$C$1155:$AD$1266,3,FALSE),0)</f>
        <v>0</v>
      </c>
      <c r="N131" s="344">
        <f>IFERROR(VLOOKUP(C131,'تقرير المصروفات حسب الشهر'!$C$1282:$AD$1393,3,FALSE),0)</f>
        <v>0</v>
      </c>
      <c r="O131" s="344">
        <f>IFERROR(VLOOKUP(C131,'تقرير المصروفات حسب الشهر'!$C$1409:$AI$1524,3,FALSE),0)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الشهر'!$C$10:$AD$124,3,FALSE),0)</f>
        <v>535895.66</v>
      </c>
      <c r="E132" s="330">
        <f>IFERROR(VLOOKUP(C132,'تقرير المصروفات حسب الشهر'!$C$136:$AD$254,3,FALSE),0)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الشهر'!$C$391:$AD$510,3,FALSE),0)</f>
        <v>486060.5</v>
      </c>
      <c r="H132" s="330">
        <f>IFERROR(VLOOKUP(C132,'تقرير المصروفات حسب الشهر'!$C$519:$AD$634,3,FALSE),0)</f>
        <v>517920.33</v>
      </c>
      <c r="I132" s="330">
        <f>IFERROR(VLOOKUP(C132,'تقرير المصروفات حسب الشهر'!$C$647:$AD$762,3,FALSE),0)</f>
        <v>599553.03</v>
      </c>
      <c r="J132" s="330">
        <f>IFERROR(VLOOKUP(C132,'تقرير المصروفات حسب الشهر'!$C$775:$AD$889,3,FALSE),0)</f>
        <v>0</v>
      </c>
      <c r="K132" s="330">
        <f>IFERROR(VLOOKUP(C132,'تقرير المصروفات حسب الشهر'!$C$902:$AD$1014,3,FALSE),0)</f>
        <v>0</v>
      </c>
      <c r="L132" s="330">
        <f>IFERROR(VLOOKUP(C132,'تقرير المصروفات حسب الشهر'!$C$1028:$AI$1140,3,FALSE),0)</f>
        <v>0</v>
      </c>
      <c r="M132" s="344">
        <f>IFERROR(VLOOKUP(C132,'تقرير المصروفات حسب الشهر'!$C$1155:$AD$1266,3,FALSE),0)</f>
        <v>0</v>
      </c>
      <c r="N132" s="478">
        <f>IFERROR(VLOOKUP(C132,'تقرير المصروفات حسب الشهر'!$C$1282:$AD$1394,3,FALSE),0)</f>
        <v>0</v>
      </c>
      <c r="O132" s="344">
        <f>IFERROR(VLOOKUP(C132,'تقرير المصروفات حسب الشهر'!$C$1409:$AI$1524,3,FALSE),0)</f>
        <v>0</v>
      </c>
      <c r="P132" s="332">
        <f t="shared" si="8"/>
        <v>3002451.66</v>
      </c>
    </row>
    <row r="133" spans="1:17" ht="18" customHeight="1">
      <c r="B133" s="94"/>
      <c r="C133" s="309" t="s">
        <v>160</v>
      </c>
      <c r="D133" s="330">
        <f>IFERROR(VLOOKUP(C133,'تقرير المصروفات حسب الشهر'!$C$10:$AD$124,3,FALSE),0)</f>
        <v>92639.83</v>
      </c>
      <c r="E133" s="330">
        <f>IFERROR(VLOOKUP(C133,'تقرير المصروفات حسب الشهر'!$C$136:$AD$254,3,FALSE),0)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الشهر'!$C$391:$AD$510,3,FALSE),0)</f>
        <v>70668.100000000006</v>
      </c>
      <c r="H133" s="330">
        <f>IFERROR(VLOOKUP(C133,'تقرير المصروفات حسب الشهر'!$C$519:$AD$634,3,FALSE),0)</f>
        <v>38118.229999999996</v>
      </c>
      <c r="I133" s="330">
        <f>IFERROR(VLOOKUP(C133,'تقرير المصروفات حسب الشهر'!$C$647:$AD$762,3,FALSE),0)</f>
        <v>88334.239999999991</v>
      </c>
      <c r="J133" s="330">
        <f>IFERROR(VLOOKUP(C133,'تقرير المصروفات حسب الشهر'!$C$775:$AD$889,3,FALSE),0)</f>
        <v>0</v>
      </c>
      <c r="K133" s="330">
        <f>IFERROR(VLOOKUP(C133,'تقرير المصروفات حسب الشهر'!$C$902:$AD$1014,3,FALSE),0)</f>
        <v>0</v>
      </c>
      <c r="L133" s="330">
        <f>IFERROR(VLOOKUP(C133,'تقرير المصروفات حسب الشهر'!$C$1028:$AI$1143,3,FALSE),0)</f>
        <v>0</v>
      </c>
      <c r="M133" s="344">
        <f>IFERROR(VLOOKUP(C133,'تقرير المصروفات حسب الشهر'!$C$1155:$AD$1270,3,FALSE),0)</f>
        <v>0</v>
      </c>
      <c r="N133" s="478">
        <f>IFERROR(VLOOKUP(C133,'تقرير المصروفات حسب الشهر'!$C$1282:$AD$1395,3,FALSE),0)</f>
        <v>0</v>
      </c>
      <c r="O133" s="344">
        <f>IFERROR(VLOOKUP(C133,'تقرير المصروفات حسب الشهر'!$C$1409:$AI$1524,3,FALSE),0)</f>
        <v>0</v>
      </c>
      <c r="P133" s="332">
        <f t="shared" si="8"/>
        <v>424805.52</v>
      </c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SUM(H22:H133)</f>
        <v>1302319.6000000001</v>
      </c>
      <c r="I134" s="116">
        <f>SUM(I22:I133)</f>
        <v>1535090.4800000002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8094097.2200000007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1600095.5499999989</v>
      </c>
      <c r="E136" s="359">
        <f t="shared" si="10"/>
        <v>1313573.3200000005</v>
      </c>
      <c r="F136" s="359">
        <f t="shared" si="10"/>
        <v>1637422.3399999996</v>
      </c>
      <c r="G136" s="359">
        <f t="shared" si="10"/>
        <v>1685142.8599999994</v>
      </c>
      <c r="H136" s="359">
        <f t="shared" si="10"/>
        <v>1944083.7300000014</v>
      </c>
      <c r="I136" s="359">
        <f t="shared" si="10"/>
        <v>1842345.6000000003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10022663.4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0">
        <f t="shared" ref="D139:O139" si="11">D136-D134</f>
        <v>189331.02999999933</v>
      </c>
      <c r="E139" s="510">
        <f t="shared" si="11"/>
        <v>36951.160000000382</v>
      </c>
      <c r="F139" s="510">
        <f t="shared" si="11"/>
        <v>413879.46999999927</v>
      </c>
      <c r="G139" s="351">
        <f t="shared" si="11"/>
        <v>339385.26999999909</v>
      </c>
      <c r="H139" s="351">
        <f t="shared" si="11"/>
        <v>641764.13000000129</v>
      </c>
      <c r="I139" s="351">
        <f t="shared" si="11"/>
        <v>307255.12000000011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1928566.1799999995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7030A0"/>
  </sheetPr>
  <dimension ref="A1:T145"/>
  <sheetViews>
    <sheetView rightToLeft="1" topLeftCell="K125" workbookViewId="0">
      <selection activeCell="O144" sqref="O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257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242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38799892.200000003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25308997.840000004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10845410.600000001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2645483.7599999998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30778683.449999999</v>
      </c>
    </row>
    <row r="13" spans="1:20" ht="18" customHeight="1">
      <c r="B13" s="94"/>
      <c r="C13" s="339" t="s">
        <v>247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8021208.7500000037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17236.089999999997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17236.089999999997</v>
      </c>
    </row>
    <row r="19" spans="2:16" ht="18" customHeight="1">
      <c r="B19" s="94"/>
      <c r="C19" s="353" t="s">
        <v>247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8038444.8400000036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 t="e">
        <f t="shared" si="5"/>
        <v>#DIV/0!</v>
      </c>
      <c r="K20" s="378" t="e">
        <f t="shared" si="5"/>
        <v>#DIV/0!</v>
      </c>
      <c r="L20" s="378" t="e">
        <f t="shared" si="5"/>
        <v>#DIV/0!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الشهر'!$C$10:$AD$119,4,FALSE),0)</f>
        <v>0</v>
      </c>
      <c r="E22" s="330">
        <f>IFERROR(VLOOKUP(C22,'تقرير المصروفات حسب الشهر'!$C$136:$AD$245,4,FALSE),0)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الشهر'!$C$391:$AD$499,4,FALSE),0)</f>
        <v>0</v>
      </c>
      <c r="H22" s="330">
        <f>IFERROR(VLOOKUP(C22,'تقرير المصروفات حسب الشهر'!$C$519:$AD$634,4,FALSE),0)</f>
        <v>0</v>
      </c>
      <c r="I22" s="330">
        <f>IFERROR(VLOOKUP(C22,'تقرير المصروفات حسب الشهر'!$C$647:$AD$756,4,FALSE),0)</f>
        <v>0</v>
      </c>
      <c r="J22" s="330">
        <f>IFERROR(VLOOKUP(C22,'تقرير المصروفات حسب الشهر'!$C$775:$AD$884,4,FALSE),0)</f>
        <v>0</v>
      </c>
      <c r="K22" s="330">
        <f>IFERROR(VLOOKUP(C22,'تقرير المصروفات حسب الشهر'!$C$902:$AD$1011,4,FALSE),0)</f>
        <v>0</v>
      </c>
      <c r="L22" s="330">
        <f>IFERROR(VLOOKUP(C22,'تقرير المصروفات حسب الشهر'!$C$1028:$AD$1138,4,FALSE),0)</f>
        <v>0</v>
      </c>
      <c r="M22" s="344">
        <f>IFERROR(VLOOKUP(C22,'تقرير المصروفات حسب الشهر'!$C$1155:$AD$1266,4,FALSE),0)</f>
        <v>0</v>
      </c>
      <c r="N22" s="344">
        <f>IFERROR(VLOOKUP(C22,'تقرير المصروفات حسب الشهر'!$C$1282:$AD$1393,4,FALSE),0)</f>
        <v>0</v>
      </c>
      <c r="O22" s="344">
        <f>IFERROR(VLOOKUP(C22,'تقرير المصروفات حسب الشهر'!$C$1409:$AI$1524,4,FALSE),0)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الشهر'!$C$10:$AD$119,4,FALSE),0)</f>
        <v>452230.06</v>
      </c>
      <c r="E23" s="330">
        <f>IFERROR(VLOOKUP(C23,'تقرير المصروفات حسب الشهر'!$C$136:$AD$245,4,FALSE),0)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الشهر'!$C$391:$AD$499,4,FALSE),0)</f>
        <v>448660.76</v>
      </c>
      <c r="H23" s="330">
        <f>IFERROR(VLOOKUP(C23,'تقرير المصروفات حسب الشهر'!$C$519:$AD$634,4,FALSE),0)</f>
        <v>461407.72</v>
      </c>
      <c r="I23" s="330">
        <f>IFERROR(VLOOKUP(C23,'تقرير المصروفات حسب الشهر'!$C$647:$AD$756,4,FALSE),0)</f>
        <v>465174.93999999994</v>
      </c>
      <c r="J23" s="330">
        <f>IFERROR(VLOOKUP(C23,'تقرير المصروفات حسب الشهر'!$C$775:$AD$884,4,FALSE),0)</f>
        <v>0</v>
      </c>
      <c r="K23" s="330">
        <f>IFERROR(VLOOKUP(C23,'تقرير المصروفات حسب الشهر'!$C$902:$AD$1011,4,FALSE),0)</f>
        <v>0</v>
      </c>
      <c r="L23" s="330">
        <f>IFERROR(VLOOKUP(C23,'تقرير المصروفات حسب الشهر'!$C$1028:$AD$1138,4,FALSE),0)</f>
        <v>0</v>
      </c>
      <c r="M23" s="344">
        <f>IFERROR(VLOOKUP(C23,'تقرير المصروفات حسب الشهر'!$C$1155:$AD$1266,4,FALSE),0)</f>
        <v>0</v>
      </c>
      <c r="N23" s="344">
        <f>IFERROR(VLOOKUP(C23,'تقرير المصروفات حسب الشهر'!$C$1282:$AD$1393,4,FALSE),0)</f>
        <v>0</v>
      </c>
      <c r="O23" s="344">
        <f>IFERROR(VLOOKUP(C23,'تقرير المصروفات حسب الشهر'!$C$1409:$AI$1524,4,FALSE),0)</f>
        <v>0</v>
      </c>
      <c r="P23" s="332">
        <f t="shared" si="6"/>
        <v>2676830.1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الشهر'!$C$10:$AD$119,4,FALSE),0)</f>
        <v>3555</v>
      </c>
      <c r="E24" s="330">
        <f>IFERROR(VLOOKUP(C24,'تقرير المصروفات حسب الشهر'!$C$136:$AD$245,4,FALSE),0)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الشهر'!$C$391:$AD$499,4,FALSE),0)</f>
        <v>1000</v>
      </c>
      <c r="H24" s="330">
        <f>IFERROR(VLOOKUP(C24,'تقرير المصروفات حسب الشهر'!$C$519:$AD$634,4,FALSE),0)</f>
        <v>6756</v>
      </c>
      <c r="I24" s="330">
        <f>IFERROR(VLOOKUP(C24,'تقرير المصروفات حسب الشهر'!$C$647:$AD$756,4,FALSE),0)</f>
        <v>4670</v>
      </c>
      <c r="J24" s="449">
        <f>IFERROR(VLOOKUP(C24,'تقرير المصروفات حسب الشهر'!$C$775:$AD$884,4,FALSE),0)</f>
        <v>0</v>
      </c>
      <c r="K24" s="330">
        <f>IFERROR(VLOOKUP(C24,'تقرير المصروفات حسب الشهر'!$C$902:$AD$1011,4,FALSE),0)</f>
        <v>0</v>
      </c>
      <c r="L24" s="330">
        <f>IFERROR(VLOOKUP(C24,'تقرير المصروفات حسب الشهر'!$C$1028:$AD$1138,4,FALSE),0)</f>
        <v>0</v>
      </c>
      <c r="M24" s="344">
        <f>IFERROR(VLOOKUP(C24,'تقرير المصروفات حسب الشهر'!$C$1155:$AD$1266,4,FALSE),0)</f>
        <v>0</v>
      </c>
      <c r="N24" s="344">
        <f>IFERROR(VLOOKUP(C24,'تقرير المصروفات حسب الشهر'!$C$1282:$AD$1393,4,FALSE),0)</f>
        <v>0</v>
      </c>
      <c r="O24" s="344">
        <f>IFERROR(VLOOKUP(C24,'تقرير المصروفات حسب الشهر'!$C$1409:$AI$1524,4,FALSE),0)</f>
        <v>0</v>
      </c>
      <c r="P24" s="332">
        <f t="shared" si="6"/>
        <v>20031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الشهر'!$C$10:$AD$119,4,FALSE),0)</f>
        <v>0</v>
      </c>
      <c r="E25" s="330">
        <f>IFERROR(VLOOKUP(C25,'تقرير المصروفات حسب الشهر'!$C$136:$AD$245,4,FALSE),0)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الشهر'!$C$391:$AD$499,4,FALSE),0)</f>
        <v>0</v>
      </c>
      <c r="H25" s="330">
        <f>IFERROR(VLOOKUP(C25,'تقرير المصروفات حسب الشهر'!$C$519:$AD$634,4,FALSE),0)</f>
        <v>0</v>
      </c>
      <c r="I25" s="330">
        <f>IFERROR(VLOOKUP(C25,'تقرير المصروفات حسب الشهر'!$C$647:$AD$756,4,FALSE),0)</f>
        <v>0</v>
      </c>
      <c r="J25" s="330">
        <f>IFERROR(VLOOKUP(C25,'تقرير المصروفات حسب الشهر'!$C$775:$AD$884,4,FALSE),0)</f>
        <v>0</v>
      </c>
      <c r="K25" s="330">
        <f>IFERROR(VLOOKUP(C25,'تقرير المصروفات حسب الشهر'!$C$902:$AD$1011,4,FALSE),0)</f>
        <v>0</v>
      </c>
      <c r="L25" s="330">
        <f>IFERROR(VLOOKUP(C25,'تقرير المصروفات حسب الشهر'!$C$1028:$AD$1138,4,FALSE),0)</f>
        <v>0</v>
      </c>
      <c r="M25" s="344">
        <f>IFERROR(VLOOKUP(C25,'تقرير المصروفات حسب الشهر'!$C$1155:$AD$1266,4,FALSE),0)</f>
        <v>0</v>
      </c>
      <c r="N25" s="344">
        <f>IFERROR(VLOOKUP(C25,'تقرير المصروفات حسب الشهر'!$C$1282:$AD$1393,4,FALSE),0)</f>
        <v>0</v>
      </c>
      <c r="O25" s="344">
        <f>IFERROR(VLOOKUP(C25,'تقرير المصروفات حسب الشهر'!$C$1409:$AI$1524,4,FALSE),0)</f>
        <v>0</v>
      </c>
      <c r="P25" s="332">
        <f t="shared" si="6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الشهر'!$C$10:$AD$119,4,FALSE),0)</f>
        <v>0</v>
      </c>
      <c r="E26" s="330">
        <f>IFERROR(VLOOKUP(C26,'تقرير المصروفات حسب الشهر'!$C$136:$AD$245,4,FALSE),0)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الشهر'!$C$391:$AD$499,4,FALSE),0)</f>
        <v>0</v>
      </c>
      <c r="H26" s="330">
        <f>IFERROR(VLOOKUP(C26,'تقرير المصروفات حسب الشهر'!$C$519:$AD$634,4,FALSE),0)</f>
        <v>0</v>
      </c>
      <c r="I26" s="330">
        <f>IFERROR(VLOOKUP(C26,'تقرير المصروفات حسب الشهر'!$C$647:$AD$756,4,FALSE),0)</f>
        <v>0</v>
      </c>
      <c r="J26" s="330">
        <f>IFERROR(VLOOKUP(C26,'تقرير المصروفات حسب الشهر'!$C$775:$AD$884,4,FALSE),0)</f>
        <v>0</v>
      </c>
      <c r="K26" s="330">
        <f>IFERROR(VLOOKUP(C26,'تقرير المصروفات حسب الشهر'!$C$902:$AD$1011,4,FALSE),0)</f>
        <v>0</v>
      </c>
      <c r="L26" s="330">
        <f>IFERROR(VLOOKUP(C26,'تقرير المصروفات حسب الشهر'!$C$1028:$AD$1138,4,FALSE),0)</f>
        <v>0</v>
      </c>
      <c r="M26" s="344">
        <f>IFERROR(VLOOKUP(C26,'تقرير المصروفات حسب الشهر'!$C$1155:$AD$1266,4,FALSE),0)</f>
        <v>0</v>
      </c>
      <c r="N26" s="344">
        <f>IFERROR(VLOOKUP(C26,'تقرير المصروفات حسب الشهر'!$C$1282:$AD$1393,4,FALSE),0)</f>
        <v>0</v>
      </c>
      <c r="O26" s="344">
        <f>IFERROR(VLOOKUP(C26,'تقرير المصروفات حسب الشهر'!$C$1409:$AI$1524,4,FALSE),0)</f>
        <v>0</v>
      </c>
      <c r="P26" s="332">
        <f t="shared" si="6"/>
        <v>1700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الشهر'!$C$10:$AD$119,4,FALSE),0)</f>
        <v>170000</v>
      </c>
      <c r="E27" s="330">
        <f>IFERROR(VLOOKUP(C27,'تقرير المصروفات حسب الشهر'!$C$136:$AD$245,4,FALSE),0)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الشهر'!$C$391:$AD$499,4,FALSE),0)</f>
        <v>170000</v>
      </c>
      <c r="H27" s="330">
        <f>IFERROR(VLOOKUP(C27,'تقرير المصروفات حسب الشهر'!$C$519:$AD$634,4,FALSE),0)</f>
        <v>170000</v>
      </c>
      <c r="I27" s="330">
        <f>IFERROR(VLOOKUP(C27,'تقرير المصروفات حسب الشهر'!$C$647:$AD$756,4,FALSE),0)</f>
        <v>170000</v>
      </c>
      <c r="J27" s="449">
        <f>IFERROR(VLOOKUP(C27,'تقرير المصروفات حسب الشهر'!$C$775:$AD$884,4,FALSE),0)</f>
        <v>0</v>
      </c>
      <c r="K27" s="330">
        <f>IFERROR(VLOOKUP(C27,'تقرير المصروفات حسب الشهر'!$C$902:$AD$1011,4,FALSE),0)</f>
        <v>0</v>
      </c>
      <c r="L27" s="330">
        <f>IFERROR(VLOOKUP(C27,'تقرير المصروفات حسب الشهر'!$C$1028:$AD$1138,4,FALSE),0)</f>
        <v>0</v>
      </c>
      <c r="M27" s="344">
        <f>IFERROR(VLOOKUP(C27,'تقرير المصروفات حسب الشهر'!$C$1155:$AD$1266,4,FALSE),0)</f>
        <v>0</v>
      </c>
      <c r="N27" s="344">
        <f>IFERROR(VLOOKUP(C27,'تقرير المصروفات حسب الشهر'!$C$1282:$AD$1393,4,FALSE),0)</f>
        <v>0</v>
      </c>
      <c r="O27" s="344">
        <f>IFERROR(VLOOKUP(C27,'تقرير المصروفات حسب الشهر'!$C$1409:$AI$1524,4,FALSE),0)</f>
        <v>0</v>
      </c>
      <c r="P27" s="332">
        <f t="shared" si="6"/>
        <v>1020000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الشهر'!$C$10:$AD$119,4,FALSE),0)</f>
        <v>0</v>
      </c>
      <c r="E28" s="330">
        <f>IFERROR(VLOOKUP(C28,'تقرير المصروفات حسب الشهر'!$C$136:$AD$245,4,FALSE),0)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الشهر'!$C$391:$AD$499,4,FALSE),0)</f>
        <v>0</v>
      </c>
      <c r="H28" s="330">
        <f>IFERROR(VLOOKUP(C28,'تقرير المصروفات حسب الشهر'!$C$519:$AD$634,4,FALSE),0)</f>
        <v>0</v>
      </c>
      <c r="I28" s="330">
        <f>IFERROR(VLOOKUP(C28,'تقرير المصروفات حسب الشهر'!$C$647:$AD$756,4,FALSE),0)</f>
        <v>0</v>
      </c>
      <c r="J28" s="330">
        <f>IFERROR(VLOOKUP(C28,'تقرير المصروفات حسب الشهر'!$C$775:$AD$884,4,FALSE),0)</f>
        <v>0</v>
      </c>
      <c r="K28" s="330">
        <f>IFERROR(VLOOKUP(C28,'تقرير المصروفات حسب الشهر'!$C$902:$AD$1011,4,FALSE),0)</f>
        <v>0</v>
      </c>
      <c r="L28" s="330">
        <f>IFERROR(VLOOKUP(C28,'تقرير المصروفات حسب الشهر'!$C$1028:$AD$1138,4,FALSE),0)</f>
        <v>0</v>
      </c>
      <c r="M28" s="344">
        <f>IFERROR(VLOOKUP(C28,'تقرير المصروفات حسب الشهر'!$C$1155:$AD$1266,4,FALSE),0)</f>
        <v>0</v>
      </c>
      <c r="N28" s="344">
        <f>IFERROR(VLOOKUP(C28,'تقرير المصروفات حسب الشهر'!$C$1282:$AD$1393,4,FALSE),0)</f>
        <v>0</v>
      </c>
      <c r="O28" s="344">
        <f>IFERROR(VLOOKUP(C28,'تقرير المصروفات حسب الشهر'!$C$1409:$AI$1524,4,FALSE),0)</f>
        <v>0</v>
      </c>
      <c r="P28" s="332">
        <f t="shared" si="6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الشهر'!$C$10:$AD$119,4,FALSE),0)</f>
        <v>23200</v>
      </c>
      <c r="E29" s="330">
        <f>IFERROR(VLOOKUP(C29,'تقرير المصروفات حسب الشهر'!$C$136:$AD$245,4,FALSE),0)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الشهر'!$C$391:$AD$499,4,FALSE),0)</f>
        <v>23200</v>
      </c>
      <c r="H29" s="330">
        <f>IFERROR(VLOOKUP(C29,'تقرير المصروفات حسب الشهر'!$C$519:$AD$634,4,FALSE),0)</f>
        <v>23200</v>
      </c>
      <c r="I29" s="330">
        <f>IFERROR(VLOOKUP(C29,'تقرير المصروفات حسب الشهر'!$C$647:$AD$756,4,FALSE),0)</f>
        <v>23200</v>
      </c>
      <c r="J29" s="449">
        <f>IFERROR(VLOOKUP(C29,'تقرير المصروفات حسب الشهر'!$C$775:$AD$884,4,FALSE),0)</f>
        <v>0</v>
      </c>
      <c r="K29" s="330">
        <f>IFERROR(VLOOKUP(C29,'تقرير المصروفات حسب الشهر'!$C$902:$AD$1011,4,FALSE),0)</f>
        <v>0</v>
      </c>
      <c r="L29" s="330">
        <f>IFERROR(VLOOKUP(C29,'تقرير المصروفات حسب الشهر'!$C$1028:$AD$1138,4,FALSE),0)</f>
        <v>0</v>
      </c>
      <c r="M29" s="344">
        <f>IFERROR(VLOOKUP(C29,'تقرير المصروفات حسب الشهر'!$C$1155:$AD$1266,4,FALSE),0)</f>
        <v>0</v>
      </c>
      <c r="N29" s="344">
        <f>IFERROR(VLOOKUP(C29,'تقرير المصروفات حسب الشهر'!$C$1282:$AD$1393,4,FALSE),0)</f>
        <v>0</v>
      </c>
      <c r="O29" s="344">
        <f>IFERROR(VLOOKUP(C29,'تقرير المصروفات حسب الشهر'!$C$1409:$AI$1524,4,FALSE),0)</f>
        <v>0</v>
      </c>
      <c r="P29" s="332">
        <f t="shared" si="6"/>
        <v>139200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الشهر'!$C$10:$AD$119,4,FALSE),0)</f>
        <v>0</v>
      </c>
      <c r="E30" s="330">
        <f>IFERROR(VLOOKUP(C30,'تقرير المصروفات حسب الشهر'!$C$136:$AD$245,4,FALSE),0)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الشهر'!$C$391:$AD$499,4,FALSE),0)</f>
        <v>0</v>
      </c>
      <c r="H30" s="330">
        <f>IFERROR(VLOOKUP(C30,'تقرير المصروفات حسب الشهر'!$C$519:$AD$634,4,FALSE),0)</f>
        <v>1365</v>
      </c>
      <c r="I30" s="330">
        <f>IFERROR(VLOOKUP(C30,'تقرير المصروفات حسب الشهر'!$C$647:$AD$756,4,FALSE),0)</f>
        <v>950</v>
      </c>
      <c r="J30" s="449">
        <f>IFERROR(VLOOKUP(C30,'تقرير المصروفات حسب الشهر'!$C$775:$AD$884,4,FALSE),0)</f>
        <v>0</v>
      </c>
      <c r="K30" s="330">
        <f>IFERROR(VLOOKUP(C30,'تقرير المصروفات حسب الشهر'!$C$902:$AD$1011,4,FALSE),0)</f>
        <v>0</v>
      </c>
      <c r="L30" s="330">
        <f>IFERROR(VLOOKUP(C30,'تقرير المصروفات حسب الشهر'!$C$1028:$AD$1138,4,FALSE),0)</f>
        <v>0</v>
      </c>
      <c r="M30" s="344">
        <f>IFERROR(VLOOKUP(C30,'تقرير المصروفات حسب الشهر'!$C$1155:$AD$1266,4,FALSE),0)</f>
        <v>0</v>
      </c>
      <c r="N30" s="344">
        <f>IFERROR(VLOOKUP(C30,'تقرير المصروفات حسب الشهر'!$C$1282:$AD$1393,4,FALSE),0)</f>
        <v>0</v>
      </c>
      <c r="O30" s="344">
        <f>IFERROR(VLOOKUP(C30,'تقرير المصروفات حسب الشهر'!$C$1409:$AI$1524,4,FALSE),0)</f>
        <v>0</v>
      </c>
      <c r="P30" s="332">
        <f t="shared" si="6"/>
        <v>3635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الشهر'!$C$10:$AD$119,4,FALSE),0)</f>
        <v>100</v>
      </c>
      <c r="E31" s="330">
        <f>IFERROR(VLOOKUP(C31,'تقرير المصروفات حسب الشهر'!$C$136:$AD$245,4,FALSE),0)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الشهر'!$C$391:$AD$499,4,FALSE),0)</f>
        <v>390</v>
      </c>
      <c r="H31" s="330">
        <f>IFERROR(VLOOKUP(C31,'تقرير المصروفات حسب الشهر'!$C$519:$AD$634,4,FALSE),0)</f>
        <v>450</v>
      </c>
      <c r="I31" s="330">
        <f>IFERROR(VLOOKUP(C31,'تقرير المصروفات حسب الشهر'!$C$647:$AD$756,4,FALSE),0)</f>
        <v>420</v>
      </c>
      <c r="J31" s="449">
        <f>IFERROR(VLOOKUP(C31,'تقرير المصروفات حسب الشهر'!$C$775:$AD$884,4,FALSE),0)</f>
        <v>0</v>
      </c>
      <c r="K31" s="330">
        <f>IFERROR(VLOOKUP(C31,'تقرير المصروفات حسب الشهر'!$C$902:$AD$1011,4,FALSE),0)</f>
        <v>0</v>
      </c>
      <c r="L31" s="330">
        <f>IFERROR(VLOOKUP(C31,'تقرير المصروفات حسب الشهر'!$C$1028:$AD$1138,4,FALSE),0)</f>
        <v>0</v>
      </c>
      <c r="M31" s="344">
        <f>IFERROR(VLOOKUP(C31,'تقرير المصروفات حسب الشهر'!$C$1155:$AD$1266,4,FALSE),0)</f>
        <v>0</v>
      </c>
      <c r="N31" s="344">
        <f>IFERROR(VLOOKUP(C31,'تقرير المصروفات حسب الشهر'!$C$1282:$AD$1393,4,FALSE),0)</f>
        <v>0</v>
      </c>
      <c r="O31" s="344">
        <f>IFERROR(VLOOKUP(C31,'تقرير المصروفات حسب الشهر'!$C$1409:$AI$1524,4,FALSE),0)</f>
        <v>0</v>
      </c>
      <c r="P31" s="332">
        <f t="shared" si="6"/>
        <v>2395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الشهر'!$C$10:$AD$119,4,FALSE),0)</f>
        <v>0</v>
      </c>
      <c r="E32" s="330">
        <f>IFERROR(VLOOKUP(C32,'تقرير المصروفات حسب الشهر'!$C$136:$AD$245,4,FALSE),0)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الشهر'!$C$391:$AD$499,4,FALSE),0)</f>
        <v>0</v>
      </c>
      <c r="H32" s="330">
        <f>IFERROR(VLOOKUP(C32,'تقرير المصروفات حسب الشهر'!$C$519:$AD$634,4,FALSE),0)</f>
        <v>0</v>
      </c>
      <c r="I32" s="330">
        <f>IFERROR(VLOOKUP(C32,'تقرير المصروفات حسب الشهر'!$C$647:$AD$756,4,FALSE),0)</f>
        <v>0</v>
      </c>
      <c r="J32" s="330">
        <f>IFERROR(VLOOKUP(C32,'تقرير المصروفات حسب الشهر'!$C$775:$AD$884,4,FALSE),0)</f>
        <v>0</v>
      </c>
      <c r="K32" s="330">
        <f>IFERROR(VLOOKUP(C32,'تقرير المصروفات حسب الشهر'!$C$902:$AD$1011,4,FALSE),0)</f>
        <v>0</v>
      </c>
      <c r="L32" s="330">
        <f>IFERROR(VLOOKUP(C32,'تقرير المصروفات حسب الشهر'!$C$1028:$AD$1138,4,FALSE),0)</f>
        <v>0</v>
      </c>
      <c r="M32" s="344">
        <f>IFERROR(VLOOKUP(C32,'تقرير المصروفات حسب الشهر'!$C$1155:$AD$1266,4,FALSE),0)</f>
        <v>0</v>
      </c>
      <c r="N32" s="344">
        <f>IFERROR(VLOOKUP(C32,'تقرير المصروفات حسب الشهر'!$C$1282:$AD$1393,4,FALSE),0)</f>
        <v>0</v>
      </c>
      <c r="O32" s="344">
        <f>IFERROR(VLOOKUP(C32,'تقرير المصروفات حسب الشهر'!$C$1409:$AI$1524,4,FALSE),0)</f>
        <v>0</v>
      </c>
      <c r="P32" s="332">
        <f t="shared" si="6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الشهر'!$C$10:$AD$119,4,FALSE),0)</f>
        <v>400</v>
      </c>
      <c r="E33" s="330">
        <f>IFERROR(VLOOKUP(C33,'تقرير المصروفات حسب الشهر'!$C$136:$AD$245,4,FALSE),0)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الشهر'!$C$391:$AD$499,4,FALSE),0)</f>
        <v>0</v>
      </c>
      <c r="H33" s="330">
        <f>IFERROR(VLOOKUP(C33,'تقرير المصروفات حسب الشهر'!$C$519:$AD$634,4,FALSE),0)</f>
        <v>0</v>
      </c>
      <c r="I33" s="330">
        <f>IFERROR(VLOOKUP(C33,'تقرير المصروفات حسب الشهر'!$C$647:$AD$756,4,FALSE),0)</f>
        <v>1625</v>
      </c>
      <c r="J33" s="449">
        <f>IFERROR(VLOOKUP(C33,'تقرير المصروفات حسب الشهر'!$C$775:$AD$884,4,FALSE),0)</f>
        <v>0</v>
      </c>
      <c r="K33" s="330">
        <f>IFERROR(VLOOKUP(C33,'تقرير المصروفات حسب الشهر'!$C$902:$AD$1011,4,FALSE),0)</f>
        <v>0</v>
      </c>
      <c r="L33" s="330">
        <f>IFERROR(VLOOKUP(C33,'تقرير المصروفات حسب الشهر'!$C$1028:$AD$1138,4,FALSE),0)</f>
        <v>0</v>
      </c>
      <c r="M33" s="344">
        <f>IFERROR(VLOOKUP(C33,'تقرير المصروفات حسب الشهر'!$C$1155:$AD$1266,4,FALSE),0)</f>
        <v>0</v>
      </c>
      <c r="N33" s="344">
        <f>IFERROR(VLOOKUP(C33,'تقرير المصروفات حسب الشهر'!$C$1282:$AD$1393,4,FALSE),0)</f>
        <v>0</v>
      </c>
      <c r="O33" s="344">
        <f>IFERROR(VLOOKUP(C33,'تقرير المصروفات حسب الشهر'!$C$1409:$AI$1524,4,FALSE),0)</f>
        <v>0</v>
      </c>
      <c r="P33" s="332">
        <f t="shared" si="6"/>
        <v>3490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الشهر'!$C$10:$AD$119,4,FALSE),0)</f>
        <v>0</v>
      </c>
      <c r="E34" s="330">
        <f>IFERROR(VLOOKUP(C34,'تقرير المصروفات حسب الشهر'!$C$136:$AD$245,4,FALSE),0)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الشهر'!$C$391:$AD$499,4,FALSE),0)</f>
        <v>0</v>
      </c>
      <c r="H34" s="330">
        <f>IFERROR(VLOOKUP(C34,'تقرير المصروفات حسب الشهر'!$C$519:$AD$634,4,FALSE),0)</f>
        <v>0</v>
      </c>
      <c r="I34" s="330">
        <f>IFERROR(VLOOKUP(C34,'تقرير المصروفات حسب الشهر'!$C$647:$AD$756,4,FALSE),0)</f>
        <v>0</v>
      </c>
      <c r="J34" s="330">
        <f>IFERROR(VLOOKUP(C34,'تقرير المصروفات حسب الشهر'!$C$775:$AD$884,4,FALSE),0)</f>
        <v>0</v>
      </c>
      <c r="K34" s="330">
        <f>IFERROR(VLOOKUP(C34,'تقرير المصروفات حسب الشهر'!$C$902:$AD$1011,4,FALSE),0)</f>
        <v>0</v>
      </c>
      <c r="L34" s="330">
        <f>IFERROR(VLOOKUP(C34,'تقرير المصروفات حسب الشهر'!$C$1028:$AD$1138,4,FALSE),0)</f>
        <v>0</v>
      </c>
      <c r="M34" s="344">
        <f>IFERROR(VLOOKUP(C34,'تقرير المصروفات حسب الشهر'!$C$1155:$AD$1266,4,FALSE),0)</f>
        <v>0</v>
      </c>
      <c r="N34" s="344">
        <f>IFERROR(VLOOKUP(C34,'تقرير المصروفات حسب الشهر'!$C$1282:$AD$1393,4,FALSE),0)</f>
        <v>0</v>
      </c>
      <c r="O34" s="344">
        <f>IFERROR(VLOOKUP(C34,'تقرير المصروفات حسب الشهر'!$C$1409:$AI$1524,4,FALSE),0)</f>
        <v>0</v>
      </c>
      <c r="P34" s="332">
        <f t="shared" si="6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الشهر'!$C$10:$AD$119,4,FALSE),0)</f>
        <v>0</v>
      </c>
      <c r="E35" s="330">
        <f>IFERROR(VLOOKUP(C35,'تقرير المصروفات حسب الشهر'!$C$136:$AD$245,4,FALSE),0)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الشهر'!$C$391:$AD$499,4,FALSE),0)</f>
        <v>160</v>
      </c>
      <c r="H35" s="330">
        <f>IFERROR(VLOOKUP(C35,'تقرير المصروفات حسب الشهر'!$C$519:$AD$634,4,FALSE),0)</f>
        <v>1850</v>
      </c>
      <c r="I35" s="330">
        <f>IFERROR(VLOOKUP(C35,'تقرير المصروفات حسب الشهر'!$C$647:$AD$756,4,FALSE),0)</f>
        <v>0</v>
      </c>
      <c r="J35" s="449">
        <f>IFERROR(VLOOKUP(C35,'تقرير المصروفات حسب الشهر'!$C$775:$AD$884,4,FALSE),0)</f>
        <v>0</v>
      </c>
      <c r="K35" s="330">
        <f>IFERROR(VLOOKUP(C35,'تقرير المصروفات حسب الشهر'!$C$902:$AD$1011,4,FALSE),0)</f>
        <v>0</v>
      </c>
      <c r="L35" s="330">
        <f>IFERROR(VLOOKUP(C35,'تقرير المصروفات حسب الشهر'!$C$1028:$AD$1138,4,FALSE),0)</f>
        <v>0</v>
      </c>
      <c r="M35" s="344">
        <f>IFERROR(VLOOKUP(C35,'تقرير المصروفات حسب الشهر'!$C$1155:$AD$1266,4,FALSE),0)</f>
        <v>0</v>
      </c>
      <c r="N35" s="344">
        <f>IFERROR(VLOOKUP(C35,'تقرير المصروفات حسب الشهر'!$C$1282:$AD$1393,4,FALSE),0)</f>
        <v>0</v>
      </c>
      <c r="O35" s="344">
        <f>IFERROR(VLOOKUP(C35,'تقرير المصروفات حسب الشهر'!$C$1409:$AI$1524,4,FALSE),0)</f>
        <v>0</v>
      </c>
      <c r="P35" s="332">
        <f t="shared" si="6"/>
        <v>2360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الشهر'!$C$10:$AD$119,4,FALSE),0)</f>
        <v>1540</v>
      </c>
      <c r="E36" s="330">
        <f>IFERROR(VLOOKUP(C36,'تقرير المصروفات حسب الشهر'!$C$136:$AD$245,4,FALSE),0)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الشهر'!$C$391:$AD$499,4,FALSE),0)</f>
        <v>0</v>
      </c>
      <c r="H36" s="330">
        <f>IFERROR(VLOOKUP(C36,'تقرير المصروفات حسب الشهر'!$C$519:$AD$634,4,FALSE),0)</f>
        <v>2250</v>
      </c>
      <c r="I36" s="330">
        <f>IFERROR(VLOOKUP(C36,'تقرير المصروفات حسب الشهر'!$C$647:$AD$756,4,FALSE),0)</f>
        <v>750</v>
      </c>
      <c r="J36" s="449">
        <f>IFERROR(VLOOKUP(C36,'تقرير المصروفات حسب الشهر'!$C$775:$AD$884,4,FALSE),0)</f>
        <v>0</v>
      </c>
      <c r="K36" s="330">
        <f>IFERROR(VLOOKUP(C36,'تقرير المصروفات حسب الشهر'!$C$902:$AD$1011,4,FALSE),0)</f>
        <v>0</v>
      </c>
      <c r="L36" s="330">
        <f>IFERROR(VLOOKUP(C36,'تقرير المصروفات حسب الشهر'!$C$1028:$AD$1138,4,FALSE),0)</f>
        <v>0</v>
      </c>
      <c r="M36" s="344">
        <f>IFERROR(VLOOKUP(C36,'تقرير المصروفات حسب الشهر'!$C$1155:$AD$1266,4,FALSE),0)</f>
        <v>0</v>
      </c>
      <c r="N36" s="344">
        <f>IFERROR(VLOOKUP(C36,'تقرير المصروفات حسب الشهر'!$C$1282:$AD$1393,4,FALSE),0)</f>
        <v>0</v>
      </c>
      <c r="O36" s="344">
        <f>IFERROR(VLOOKUP(C36,'تقرير المصروفات حسب الشهر'!$C$1409:$AI$1524,4,FALSE),0)</f>
        <v>0</v>
      </c>
      <c r="P36" s="332">
        <f t="shared" si="6"/>
        <v>4540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الشهر'!$C$10:$AD$119,4,FALSE),0)</f>
        <v>2260</v>
      </c>
      <c r="E37" s="330">
        <f>IFERROR(VLOOKUP(C37,'تقرير المصروفات حسب الشهر'!$C$136:$AD$245,4,FALSE),0)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الشهر'!$C$391:$AD$499,4,FALSE),0)</f>
        <v>0</v>
      </c>
      <c r="H37" s="330">
        <f>IFERROR(VLOOKUP(C37,'تقرير المصروفات حسب الشهر'!$C$519:$AD$634,4,FALSE),0)</f>
        <v>9000</v>
      </c>
      <c r="I37" s="330">
        <f>IFERROR(VLOOKUP(C37,'تقرير المصروفات حسب الشهر'!$C$647:$AD$756,4,FALSE),0)</f>
        <v>2250</v>
      </c>
      <c r="J37" s="330">
        <f>IFERROR(VLOOKUP(C37,'تقرير المصروفات حسب الشهر'!$C$775:$AD$884,4,FALSE),0)</f>
        <v>0</v>
      </c>
      <c r="K37" s="330">
        <f>IFERROR(VLOOKUP(C37,'تقرير المصروفات حسب الشهر'!$C$902:$AD$1011,4,FALSE),0)</f>
        <v>0</v>
      </c>
      <c r="L37" s="330">
        <f>IFERROR(VLOOKUP(C37,'تقرير المصروفات حسب الشهر'!$C$1028:$AD$1138,4,FALSE),0)</f>
        <v>0</v>
      </c>
      <c r="M37" s="344">
        <f>IFERROR(VLOOKUP(C37,'تقرير المصروفات حسب الشهر'!$C$1155:$AD$1266,4,FALSE),0)</f>
        <v>0</v>
      </c>
      <c r="N37" s="344">
        <f>IFERROR(VLOOKUP(C37,'تقرير المصروفات حسب الشهر'!$C$1282:$AD$1393,4,FALSE),0)</f>
        <v>0</v>
      </c>
      <c r="O37" s="344">
        <f>IFERROR(VLOOKUP(C37,'تقرير المصروفات حسب الشهر'!$C$1409:$AI$1524,4,FALSE),0)</f>
        <v>0</v>
      </c>
      <c r="P37" s="332">
        <f t="shared" si="6"/>
        <v>15765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الشهر'!$C$10:$AD$119,4,FALSE),0)</f>
        <v>0</v>
      </c>
      <c r="E38" s="330">
        <f>IFERROR(VLOOKUP(C38,'تقرير المصروفات حسب الشهر'!$C$136:$AD$245,4,FALSE),0)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الشهر'!$C$391:$AD$499,4,FALSE),0)</f>
        <v>0</v>
      </c>
      <c r="H38" s="330">
        <f>IFERROR(VLOOKUP(C38,'تقرير المصروفات حسب الشهر'!$C$519:$AD$634,4,FALSE),0)</f>
        <v>0</v>
      </c>
      <c r="I38" s="330">
        <f>IFERROR(VLOOKUP(C38,'تقرير المصروفات حسب الشهر'!$C$647:$AD$756,4,FALSE),0)</f>
        <v>0</v>
      </c>
      <c r="J38" s="330">
        <f>IFERROR(VLOOKUP(C38,'تقرير المصروفات حسب الشهر'!$C$775:$AD$884,4,FALSE),0)</f>
        <v>0</v>
      </c>
      <c r="K38" s="330">
        <f>IFERROR(VLOOKUP(C38,'تقرير المصروفات حسب الشهر'!$C$902:$AD$1011,4,FALSE),0)</f>
        <v>0</v>
      </c>
      <c r="L38" s="330">
        <f>IFERROR(VLOOKUP(C38,'تقرير المصروفات حسب الشهر'!$C$1028:$AD$1138,4,FALSE),0)</f>
        <v>0</v>
      </c>
      <c r="M38" s="344">
        <f>IFERROR(VLOOKUP(C38,'تقرير المصروفات حسب الشهر'!$C$1155:$AD$1266,4,FALSE),0)</f>
        <v>0</v>
      </c>
      <c r="N38" s="344">
        <f>IFERROR(VLOOKUP(C38,'تقرير المصروفات حسب الشهر'!$C$1282:$AD$1393,4,FALSE),0)</f>
        <v>0</v>
      </c>
      <c r="O38" s="344">
        <f>IFERROR(VLOOKUP(C38,'تقرير المصروفات حسب الشهر'!$C$1409:$AI$1524,4,FALSE),0)</f>
        <v>0</v>
      </c>
      <c r="P38" s="332">
        <f t="shared" si="6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الشهر'!$C$10:$AD$119,4,FALSE),0)</f>
        <v>2086</v>
      </c>
      <c r="E39" s="330">
        <f>IFERROR(VLOOKUP(C39,'تقرير المصروفات حسب الشهر'!$C$136:$AD$245,4,FALSE),0)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الشهر'!$C$391:$AD$499,4,FALSE),0)</f>
        <v>2511</v>
      </c>
      <c r="H39" s="330">
        <f>IFERROR(VLOOKUP(C39,'تقرير المصروفات حسب الشهر'!$C$519:$AD$634,4,FALSE),0)</f>
        <v>1615</v>
      </c>
      <c r="I39" s="330">
        <f>IFERROR(VLOOKUP(C39,'تقرير المصروفات حسب الشهر'!$C$647:$AD$756,4,FALSE),0)</f>
        <v>1716</v>
      </c>
      <c r="J39" s="449">
        <f>IFERROR(VLOOKUP(C39,'تقرير المصروفات حسب الشهر'!$C$775:$AD$884,4,FALSE),0)</f>
        <v>0</v>
      </c>
      <c r="K39" s="330">
        <f>IFERROR(VLOOKUP(C39,'تقرير المصروفات حسب الشهر'!$C$902:$AD$1011,4,FALSE),0)</f>
        <v>0</v>
      </c>
      <c r="L39" s="330">
        <f>IFERROR(VLOOKUP(C39,'تقرير المصروفات حسب الشهر'!$C$1028:$AD$1138,4,FALSE),0)</f>
        <v>0</v>
      </c>
      <c r="M39" s="344">
        <f>IFERROR(VLOOKUP(C39,'تقرير المصروفات حسب الشهر'!$C$1155:$AD$1266,4,FALSE),0)</f>
        <v>0</v>
      </c>
      <c r="N39" s="344">
        <f>IFERROR(VLOOKUP(C39,'تقرير المصروفات حسب الشهر'!$C$1282:$AD$1393,4,FALSE),0)</f>
        <v>0</v>
      </c>
      <c r="O39" s="344">
        <f>IFERROR(VLOOKUP(C39,'تقرير المصروفات حسب الشهر'!$C$1409:$AI$1524,4,FALSE),0)</f>
        <v>0</v>
      </c>
      <c r="P39" s="332">
        <f t="shared" si="6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الشهر'!$C$10:$AD$119,4,FALSE),0)</f>
        <v>1300</v>
      </c>
      <c r="E40" s="330">
        <f>IFERROR(VLOOKUP(C40,'تقرير المصروفات حسب الشهر'!$C$136:$AD$245,4,FALSE),0)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الشهر'!$C$391:$AD$499,4,FALSE),0)</f>
        <v>0</v>
      </c>
      <c r="H40" s="330">
        <f>IFERROR(VLOOKUP(C40,'تقرير المصروفات حسب الشهر'!$C$519:$AD$634,4,FALSE),0)</f>
        <v>0</v>
      </c>
      <c r="I40" s="330">
        <f>IFERROR(VLOOKUP(C40,'تقرير المصروفات حسب الشهر'!$C$647:$AD$756,4,FALSE),0)</f>
        <v>0</v>
      </c>
      <c r="J40" s="330">
        <f>IFERROR(VLOOKUP(C40,'تقرير المصروفات حسب الشهر'!$C$775:$AD$884,4,FALSE),0)</f>
        <v>0</v>
      </c>
      <c r="K40" s="330">
        <f>IFERROR(VLOOKUP(C40,'تقرير المصروفات حسب الشهر'!$C$902:$AD$1011,4,FALSE),0)</f>
        <v>0</v>
      </c>
      <c r="L40" s="330">
        <f>IFERROR(VLOOKUP(C40,'تقرير المصروفات حسب الشهر'!$C$1028:$AD$1138,4,FALSE),0)</f>
        <v>0</v>
      </c>
      <c r="M40" s="344">
        <f>IFERROR(VLOOKUP(C40,'تقرير المصروفات حسب الشهر'!$C$1155:$AD$1266,4,FALSE),0)</f>
        <v>0</v>
      </c>
      <c r="N40" s="344">
        <f>IFERROR(VLOOKUP(C40,'تقرير المصروفات حسب الشهر'!$C$1282:$AD$1393,4,FALSE),0)</f>
        <v>0</v>
      </c>
      <c r="O40" s="344">
        <f>IFERROR(VLOOKUP(C40,'تقرير المصروفات حسب الشهر'!$C$1409:$AI$1524,4,FALSE),0)</f>
        <v>0</v>
      </c>
      <c r="P40" s="332">
        <f t="shared" si="6"/>
        <v>1300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الشهر'!$C$10:$AD$119,4,FALSE),0)</f>
        <v>1390.46</v>
      </c>
      <c r="E41" s="330">
        <f>IFERROR(VLOOKUP(C41,'تقرير المصروفات حسب الشهر'!$C$136:$AD$245,4,FALSE),0)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الشهر'!$C$391:$AD$499,4,FALSE),0)</f>
        <v>2131.1</v>
      </c>
      <c r="H41" s="330">
        <f>IFERROR(VLOOKUP(C41,'تقرير المصروفات حسب الشهر'!$C$519:$AD$634,4,FALSE),0)</f>
        <v>2994.22</v>
      </c>
      <c r="I41" s="330">
        <f>IFERROR(VLOOKUP(C41,'تقرير المصروفات حسب الشهر'!$C$647:$AD$756,4,FALSE),0)</f>
        <v>1469.92</v>
      </c>
      <c r="J41" s="449">
        <f>IFERROR(VLOOKUP(C41,'تقرير المصروفات حسب الشهر'!$C$775:$AD$884,4,FALSE),0)</f>
        <v>0</v>
      </c>
      <c r="K41" s="330">
        <f>IFERROR(VLOOKUP(C41,'تقرير المصروفات حسب الشهر'!$C$902:$AD$1011,4,FALSE),0)</f>
        <v>0</v>
      </c>
      <c r="L41" s="330">
        <f>IFERROR(VLOOKUP(C41,'تقرير المصروفات حسب الشهر'!$C$1028:$AD$1138,4,FALSE),0)</f>
        <v>0</v>
      </c>
      <c r="M41" s="344">
        <f>IFERROR(VLOOKUP(C41,'تقرير المصروفات حسب الشهر'!$C$1155:$AD$1266,4,FALSE),0)</f>
        <v>0</v>
      </c>
      <c r="N41" s="344">
        <f>IFERROR(VLOOKUP(C41,'تقرير المصروفات حسب الشهر'!$C$1282:$AD$1393,4,FALSE),0)</f>
        <v>0</v>
      </c>
      <c r="O41" s="344">
        <f>IFERROR(VLOOKUP(C41,'تقرير المصروفات حسب الشهر'!$C$1409:$AI$1524,4,FALSE),0)</f>
        <v>0</v>
      </c>
      <c r="P41" s="332">
        <f t="shared" si="6"/>
        <v>10956.3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الشهر'!$C$10:$AD$119,4,FALSE),0)</f>
        <v>0</v>
      </c>
      <c r="E42" s="330">
        <f>IFERROR(VLOOKUP(C42,'تقرير المصروفات حسب الشهر'!$C$136:$AD$245,4,FALSE),0)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الشهر'!$C$391:$AD$499,4,FALSE),0)</f>
        <v>0</v>
      </c>
      <c r="H42" s="330">
        <f>IFERROR(VLOOKUP(C42,'تقرير المصروفات حسب الشهر'!$C$519:$AD$634,4,FALSE),0)</f>
        <v>175</v>
      </c>
      <c r="I42" s="330">
        <f>IFERROR(VLOOKUP(C42,'تقرير المصروفات حسب الشهر'!$C$647:$AD$756,4,FALSE),0)</f>
        <v>80</v>
      </c>
      <c r="J42" s="449">
        <f>IFERROR(VLOOKUP(C42,'تقرير المصروفات حسب الشهر'!$C$775:$AD$884,4,FALSE),0)</f>
        <v>0</v>
      </c>
      <c r="K42" s="330">
        <f>IFERROR(VLOOKUP(C42,'تقرير المصروفات حسب الشهر'!$C$902:$AD$1011,4,FALSE),0)</f>
        <v>0</v>
      </c>
      <c r="L42" s="330">
        <f>IFERROR(VLOOKUP(C42,'تقرير المصروفات حسب الشهر'!$C$1028:$AD$1138,4,FALSE),0)</f>
        <v>0</v>
      </c>
      <c r="M42" s="344">
        <f>IFERROR(VLOOKUP(C42,'تقرير المصروفات حسب الشهر'!$C$1155:$AD$1266,4,FALSE),0)</f>
        <v>0</v>
      </c>
      <c r="N42" s="344">
        <f>IFERROR(VLOOKUP(C42,'تقرير المصروفات حسب الشهر'!$C$1282:$AD$1393,4,FALSE),0)</f>
        <v>0</v>
      </c>
      <c r="O42" s="344">
        <f>IFERROR(VLOOKUP(C42,'تقرير المصروفات حسب الشهر'!$C$1409:$AI$1524,4,FALSE),0)</f>
        <v>0</v>
      </c>
      <c r="P42" s="332">
        <f t="shared" si="6"/>
        <v>315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الشهر'!$C$10:$AD$119,4,FALSE),0)</f>
        <v>0</v>
      </c>
      <c r="E43" s="330">
        <f>IFERROR(VLOOKUP(C43,'تقرير المصروفات حسب الشهر'!$C$136:$AD$245,4,FALSE),0)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الشهر'!$C$391:$AD$499,4,FALSE),0)</f>
        <v>0</v>
      </c>
      <c r="H43" s="330">
        <f>IFERROR(VLOOKUP(C43,'تقرير المصروفات حسب الشهر'!$C$519:$AD$634,4,FALSE),0)</f>
        <v>0</v>
      </c>
      <c r="I43" s="330">
        <f>IFERROR(VLOOKUP(C43,'تقرير المصروفات حسب الشهر'!$C$647:$AD$756,4,FALSE),0)</f>
        <v>0</v>
      </c>
      <c r="J43" s="330">
        <f>IFERROR(VLOOKUP(C43,'تقرير المصروفات حسب الشهر'!$C$775:$AD$884,4,FALSE),0)</f>
        <v>0</v>
      </c>
      <c r="K43" s="330">
        <f>IFERROR(VLOOKUP(C43,'تقرير المصروفات حسب الشهر'!$C$902:$AD$1011,4,FALSE),0)</f>
        <v>0</v>
      </c>
      <c r="L43" s="330">
        <f>IFERROR(VLOOKUP(C43,'تقرير المصروفات حسب الشهر'!$C$1028:$AD$1138,4,FALSE),0)</f>
        <v>0</v>
      </c>
      <c r="M43" s="344">
        <f>IFERROR(VLOOKUP(C43,'تقرير المصروفات حسب الشهر'!$C$1155:$AD$1266,4,FALSE),0)</f>
        <v>0</v>
      </c>
      <c r="N43" s="344">
        <f>IFERROR(VLOOKUP(C43,'تقرير المصروفات حسب الشهر'!$C$1282:$AD$1393,4,FALSE),0)</f>
        <v>0</v>
      </c>
      <c r="O43" s="344">
        <f>IFERROR(VLOOKUP(C43,'تقرير المصروفات حسب الشهر'!$C$1409:$AI$1524,4,FALSE),0)</f>
        <v>0</v>
      </c>
      <c r="P43" s="332">
        <f t="shared" si="6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الشهر'!$C$10:$AD$119,4,FALSE),0)</f>
        <v>180</v>
      </c>
      <c r="E44" s="330">
        <f>IFERROR(VLOOKUP(C44,'تقرير المصروفات حسب الشهر'!$C$136:$AD$245,4,FALSE),0)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الشهر'!$C$391:$AD$499,4,FALSE),0)</f>
        <v>35</v>
      </c>
      <c r="H44" s="330">
        <f>IFERROR(VLOOKUP(C44,'تقرير المصروفات حسب الشهر'!$C$519:$AD$634,4,FALSE),0)</f>
        <v>560</v>
      </c>
      <c r="I44" s="330">
        <f>IFERROR(VLOOKUP(C44,'تقرير المصروفات حسب الشهر'!$C$647:$AD$756,4,FALSE),0)</f>
        <v>175</v>
      </c>
      <c r="J44" s="449">
        <f>IFERROR(VLOOKUP(C44,'تقرير المصروفات حسب الشهر'!$C$775:$AD$884,4,FALSE),0)</f>
        <v>0</v>
      </c>
      <c r="K44" s="330">
        <f>IFERROR(VLOOKUP(C44,'تقرير المصروفات حسب الشهر'!$C$902:$AD$1011,4,FALSE),0)</f>
        <v>0</v>
      </c>
      <c r="L44" s="330">
        <f>IFERROR(VLOOKUP(C44,'تقرير المصروفات حسب الشهر'!$C$1028:$AD$1138,4,FALSE),0)</f>
        <v>0</v>
      </c>
      <c r="M44" s="344">
        <f>IFERROR(VLOOKUP(C44,'تقرير المصروفات حسب الشهر'!$C$1155:$AD$1266,4,FALSE),0)</f>
        <v>0</v>
      </c>
      <c r="N44" s="344">
        <f>IFERROR(VLOOKUP(C44,'تقرير المصروفات حسب الشهر'!$C$1282:$AD$1393,4,FALSE),0)</f>
        <v>0</v>
      </c>
      <c r="O44" s="344">
        <f>IFERROR(VLOOKUP(C44,'تقرير المصروفات حسب الشهر'!$C$1409:$AI$1524,4,FALSE),0)</f>
        <v>0</v>
      </c>
      <c r="P44" s="332">
        <f t="shared" si="6"/>
        <v>1544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الشهر'!$C$10:$AD$119,4,FALSE),0)</f>
        <v>0</v>
      </c>
      <c r="E45" s="330">
        <f>IFERROR(VLOOKUP(C45,'تقرير المصروفات حسب الشهر'!$C$136:$AD$245,4,FALSE),0)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الشهر'!$C$391:$AD$499,4,FALSE),0)</f>
        <v>0</v>
      </c>
      <c r="H45" s="330">
        <f>IFERROR(VLOOKUP(C45,'تقرير المصروفات حسب الشهر'!$C$519:$AD$634,4,FALSE),0)</f>
        <v>0</v>
      </c>
      <c r="I45" s="330">
        <f>IFERROR(VLOOKUP(C45,'تقرير المصروفات حسب الشهر'!$C$647:$AD$756,4,FALSE),0)</f>
        <v>0</v>
      </c>
      <c r="J45" s="330">
        <f>IFERROR(VLOOKUP(C45,'تقرير المصروفات حسب الشهر'!$C$775:$AD$884,4,FALSE),0)</f>
        <v>0</v>
      </c>
      <c r="K45" s="330">
        <f>IFERROR(VLOOKUP(C45,'تقرير المصروفات حسب الشهر'!$C$902:$AD$1011,4,FALSE),0)</f>
        <v>0</v>
      </c>
      <c r="L45" s="330">
        <f>IFERROR(VLOOKUP(C45,'تقرير المصروفات حسب الشهر'!$C$1028:$AD$1138,4,FALSE),0)</f>
        <v>0</v>
      </c>
      <c r="M45" s="344">
        <f>IFERROR(VLOOKUP(C45,'تقرير المصروفات حسب الشهر'!$C$1155:$AD$1266,4,FALSE),0)</f>
        <v>0</v>
      </c>
      <c r="N45" s="344">
        <f>IFERROR(VLOOKUP(C45,'تقرير المصروفات حسب الشهر'!$C$1282:$AD$1393,4,FALSE),0)</f>
        <v>0</v>
      </c>
      <c r="O45" s="344">
        <f>IFERROR(VLOOKUP(C45,'تقرير المصروفات حسب الشهر'!$C$1409:$AI$1524,4,FALSE),0)</f>
        <v>0</v>
      </c>
      <c r="P45" s="332">
        <f t="shared" si="6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الشهر'!$C$10:$AD$119,4,FALSE),0)</f>
        <v>217.24</v>
      </c>
      <c r="E46" s="330">
        <f>IFERROR(VLOOKUP(C46,'تقرير المصروفات حسب الشهر'!$C$136:$AD$245,4,FALSE),0)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الشهر'!$C$391:$AD$499,4,FALSE),0)</f>
        <v>217.24</v>
      </c>
      <c r="H46" s="330">
        <f>IFERROR(VLOOKUP(C46,'تقرير المصروفات حسب الشهر'!$C$519:$AD$634,4,FALSE),0)</f>
        <v>217.24</v>
      </c>
      <c r="I46" s="330">
        <f>IFERROR(VLOOKUP(C46,'تقرير المصروفات حسب الشهر'!$C$647:$AD$756,4,FALSE),0)</f>
        <v>217.24</v>
      </c>
      <c r="J46" s="449">
        <f>IFERROR(VLOOKUP(C46,'تقرير المصروفات حسب الشهر'!$C$775:$AD$884,4,FALSE),0)</f>
        <v>0</v>
      </c>
      <c r="K46" s="330">
        <f>IFERROR(VLOOKUP(C46,'تقرير المصروفات حسب الشهر'!$C$902:$AD$1011,4,FALSE),0)</f>
        <v>0</v>
      </c>
      <c r="L46" s="330">
        <f>IFERROR(VLOOKUP(C46,'تقرير المصروفات حسب الشهر'!$C$1028:$AD$1138,4,FALSE),0)</f>
        <v>0</v>
      </c>
      <c r="M46" s="344">
        <f>IFERROR(VLOOKUP(C46,'تقرير المصروفات حسب الشهر'!$C$1155:$AD$1266,4,FALSE),0)</f>
        <v>0</v>
      </c>
      <c r="N46" s="344">
        <f>IFERROR(VLOOKUP(C46,'تقرير المصروفات حسب الشهر'!$C$1282:$AD$1393,4,FALSE),0)</f>
        <v>0</v>
      </c>
      <c r="O46" s="344">
        <f>IFERROR(VLOOKUP(C46,'تقرير المصروفات حسب الشهر'!$C$1409:$AI$1524,4,FALSE),0)</f>
        <v>0</v>
      </c>
      <c r="P46" s="332">
        <f t="shared" si="6"/>
        <v>1303.44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الشهر'!$C$10:$AD$119,4,FALSE),0)</f>
        <v>0</v>
      </c>
      <c r="E47" s="330">
        <f>IFERROR(VLOOKUP(C47,'تقرير المصروفات حسب الشهر'!$C$136:$AD$245,4,FALSE),0)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الشهر'!$C$391:$AD$499,4,FALSE),0)</f>
        <v>800</v>
      </c>
      <c r="H47" s="330">
        <f>IFERROR(VLOOKUP(C47,'تقرير المصروفات حسب الشهر'!$C$519:$AD$634,4,FALSE),0)</f>
        <v>0</v>
      </c>
      <c r="I47" s="330">
        <f>IFERROR(VLOOKUP(C47,'تقرير المصروفات حسب الشهر'!$C$647:$AD$756,4,FALSE),0)</f>
        <v>1200</v>
      </c>
      <c r="J47" s="449">
        <f>IFERROR(VLOOKUP(C47,'تقرير المصروفات حسب الشهر'!$C$775:$AD$884,4,FALSE),0)</f>
        <v>0</v>
      </c>
      <c r="K47" s="330">
        <f>IFERROR(VLOOKUP(C47,'تقرير المصروفات حسب الشهر'!$C$902:$AD$1011,4,FALSE),0)</f>
        <v>0</v>
      </c>
      <c r="L47" s="330">
        <f>IFERROR(VLOOKUP(C47,'تقرير المصروفات حسب الشهر'!$C$1028:$AD$1138,4,FALSE),0)</f>
        <v>0</v>
      </c>
      <c r="M47" s="344">
        <f>IFERROR(VLOOKUP(C47,'تقرير المصروفات حسب الشهر'!$C$1155:$AD$1266,4,FALSE),0)</f>
        <v>0</v>
      </c>
      <c r="N47" s="344">
        <f>IFERROR(VLOOKUP(C47,'تقرير المصروفات حسب الشهر'!$C$1282:$AD$1393,4,FALSE),0)</f>
        <v>0</v>
      </c>
      <c r="O47" s="344">
        <f>IFERROR(VLOOKUP(C47,'تقرير المصروفات حسب الشهر'!$C$1409:$AI$1524,4,FALSE),0)</f>
        <v>0</v>
      </c>
      <c r="P47" s="332">
        <f t="shared" si="6"/>
        <v>2000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الشهر'!$C$10:$AD$119,4,FALSE),0)</f>
        <v>0</v>
      </c>
      <c r="E48" s="330">
        <f>IFERROR(VLOOKUP(C48,'تقرير المصروفات حسب الشهر'!$C$136:$AD$245,4,FALSE),0)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الشهر'!$C$391:$AD$499,4,FALSE),0)</f>
        <v>280</v>
      </c>
      <c r="H48" s="330">
        <f>IFERROR(VLOOKUP(C48,'تقرير المصروفات حسب الشهر'!$C$519:$AD$634,4,FALSE),0)</f>
        <v>0</v>
      </c>
      <c r="I48" s="330">
        <f>IFERROR(VLOOKUP(C48,'تقرير المصروفات حسب الشهر'!$C$647:$AD$756,4,FALSE),0)</f>
        <v>0</v>
      </c>
      <c r="J48" s="330">
        <f>IFERROR(VLOOKUP(C48,'تقرير المصروفات حسب الشهر'!$C$775:$AD$884,4,FALSE),0)</f>
        <v>0</v>
      </c>
      <c r="K48" s="330">
        <f>IFERROR(VLOOKUP(C48,'تقرير المصروفات حسب الشهر'!$C$902:$AD$1011,4,FALSE),0)</f>
        <v>0</v>
      </c>
      <c r="L48" s="330">
        <f>IFERROR(VLOOKUP(C48,'تقرير المصروفات حسب الشهر'!$C$1028:$AD$1138,4,FALSE),0)</f>
        <v>0</v>
      </c>
      <c r="M48" s="344">
        <f>IFERROR(VLOOKUP(C48,'تقرير المصروفات حسب الشهر'!$C$1155:$AD$1266,4,FALSE),0)</f>
        <v>0</v>
      </c>
      <c r="N48" s="344">
        <f>IFERROR(VLOOKUP(C48,'تقرير المصروفات حسب الشهر'!$C$1282:$AD$1393,4,FALSE),0)</f>
        <v>0</v>
      </c>
      <c r="O48" s="344">
        <f>IFERROR(VLOOKUP(C48,'تقرير المصروفات حسب الشهر'!$C$1409:$AI$1524,4,FALSE),0)</f>
        <v>0</v>
      </c>
      <c r="P48" s="332">
        <f t="shared" si="6"/>
        <v>280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الشهر'!$C$10:$AD$119,4,FALSE),0)</f>
        <v>0</v>
      </c>
      <c r="E49" s="330">
        <f>IFERROR(VLOOKUP(C49,'تقرير المصروفات حسب الشهر'!$C$136:$AD$245,4,FALSE),0)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الشهر'!$C$391:$AD$499,4,FALSE),0)</f>
        <v>0</v>
      </c>
      <c r="H49" s="330">
        <f>IFERROR(VLOOKUP(C49,'تقرير المصروفات حسب الشهر'!$C$519:$AD$634,4,FALSE),0)</f>
        <v>0</v>
      </c>
      <c r="I49" s="330">
        <f>IFERROR(VLOOKUP(C49,'تقرير المصروفات حسب الشهر'!$C$647:$AD$756,4,FALSE),0)</f>
        <v>600</v>
      </c>
      <c r="J49" s="330">
        <f>IFERROR(VLOOKUP(C49,'تقرير المصروفات حسب الشهر'!$C$775:$AD$884,4,FALSE),0)</f>
        <v>0</v>
      </c>
      <c r="K49" s="330">
        <f>IFERROR(VLOOKUP(C49,'تقرير المصروفات حسب الشهر'!$C$902:$AD$1011,4,FALSE),0)</f>
        <v>0</v>
      </c>
      <c r="L49" s="330">
        <f>IFERROR(VLOOKUP(C49,'تقرير المصروفات حسب الشهر'!$C$1028:$AD$1138,4,FALSE),0)</f>
        <v>0</v>
      </c>
      <c r="M49" s="344">
        <f>IFERROR(VLOOKUP(C49,'تقرير المصروفات حسب الشهر'!$C$1155:$AD$1266,4,FALSE),0)</f>
        <v>0</v>
      </c>
      <c r="N49" s="344">
        <f>IFERROR(VLOOKUP(C49,'تقرير المصروفات حسب الشهر'!$C$1282:$AD$1393,4,FALSE),0)</f>
        <v>0</v>
      </c>
      <c r="O49" s="344">
        <f>IFERROR(VLOOKUP(C49,'تقرير المصروفات حسب الشهر'!$C$1409:$AI$1524,4,FALSE),0)</f>
        <v>0</v>
      </c>
      <c r="P49" s="332">
        <f t="shared" si="6"/>
        <v>1050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الشهر'!$C$10:$AD$119,4,FALSE),0)</f>
        <v>0</v>
      </c>
      <c r="E50" s="330">
        <f>IFERROR(VLOOKUP(C50,'تقرير المصروفات حسب الشهر'!$C$136:$AD$245,4,FALSE),0)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الشهر'!$C$391:$AD$499,4,FALSE),0)</f>
        <v>0</v>
      </c>
      <c r="H50" s="330">
        <f>IFERROR(VLOOKUP(C50,'تقرير المصروفات حسب الشهر'!$C$519:$AD$634,4,FALSE),0)</f>
        <v>0</v>
      </c>
      <c r="I50" s="330">
        <f>IFERROR(VLOOKUP(C50,'تقرير المصروفات حسب الشهر'!$C$647:$AD$756,4,FALSE),0)</f>
        <v>0</v>
      </c>
      <c r="J50" s="330">
        <f>IFERROR(VLOOKUP(C50,'تقرير المصروفات حسب الشهر'!$C$775:$AD$884,4,FALSE),0)</f>
        <v>0</v>
      </c>
      <c r="K50" s="330">
        <f>IFERROR(VLOOKUP(C50,'تقرير المصروفات حسب الشهر'!$C$902:$AD$1011,4,FALSE),0)</f>
        <v>0</v>
      </c>
      <c r="L50" s="330">
        <f>IFERROR(VLOOKUP(C50,'تقرير المصروفات حسب الشهر'!$C$1028:$AD$1138,4,FALSE),0)</f>
        <v>0</v>
      </c>
      <c r="M50" s="344">
        <f>IFERROR(VLOOKUP(C50,'تقرير المصروفات حسب الشهر'!$C$1155:$AD$1266,4,FALSE),0)</f>
        <v>0</v>
      </c>
      <c r="N50" s="344">
        <f>IFERROR(VLOOKUP(C50,'تقرير المصروفات حسب الشهر'!$C$1282:$AD$1393,4,FALSE),0)</f>
        <v>0</v>
      </c>
      <c r="O50" s="344">
        <f>IFERROR(VLOOKUP(C50,'تقرير المصروفات حسب الشهر'!$C$1409:$AI$1524,4,FALSE),0)</f>
        <v>0</v>
      </c>
      <c r="P50" s="332">
        <f t="shared" si="6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الشهر'!$C$10:$AD$119,4,FALSE),0)</f>
        <v>1000</v>
      </c>
      <c r="E51" s="330">
        <f>IFERROR(VLOOKUP(C51,'تقرير المصروفات حسب الشهر'!$C$136:$AD$245,4,FALSE),0)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الشهر'!$C$391:$AD$499,4,FALSE),0)</f>
        <v>270</v>
      </c>
      <c r="H51" s="330">
        <f>IFERROR(VLOOKUP(C51,'تقرير المصروفات حسب الشهر'!$C$519:$AD$634,4,FALSE),0)</f>
        <v>4000</v>
      </c>
      <c r="I51" s="330">
        <f>IFERROR(VLOOKUP(C51,'تقرير المصروفات حسب الشهر'!$C$647:$AD$756,4,FALSE),0)</f>
        <v>850</v>
      </c>
      <c r="J51" s="449">
        <f>IFERROR(VLOOKUP(C51,'تقرير المصروفات حسب الشهر'!$C$775:$AD$884,4,FALSE),0)</f>
        <v>0</v>
      </c>
      <c r="K51" s="330">
        <f>IFERROR(VLOOKUP(C51,'تقرير المصروفات حسب الشهر'!$C$902:$AD$1011,4,FALSE),0)</f>
        <v>0</v>
      </c>
      <c r="L51" s="330">
        <f>IFERROR(VLOOKUP(C51,'تقرير المصروفات حسب الشهر'!$C$1028:$AD$1138,4,FALSE),0)</f>
        <v>0</v>
      </c>
      <c r="M51" s="344">
        <f>IFERROR(VLOOKUP(C51,'تقرير المصروفات حسب الشهر'!$C$1155:$AD$1266,4,FALSE),0)</f>
        <v>0</v>
      </c>
      <c r="N51" s="344">
        <f>IFERROR(VLOOKUP(C51,'تقرير المصروفات حسب الشهر'!$C$1282:$AD$1393,4,FALSE),0)</f>
        <v>0</v>
      </c>
      <c r="O51" s="344">
        <f>IFERROR(VLOOKUP(C51,'تقرير المصروفات حسب الشهر'!$C$1409:$AI$1524,4,FALSE),0)</f>
        <v>0</v>
      </c>
      <c r="P51" s="332">
        <f t="shared" si="6"/>
        <v>6680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الشهر'!$C$10:$AD$119,4,FALSE),0)</f>
        <v>0</v>
      </c>
      <c r="E52" s="330">
        <f>IFERROR(VLOOKUP(C52,'تقرير المصروفات حسب الشهر'!$C$136:$AD$245,4,FALSE),0)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الشهر'!$C$391:$AD$499,4,FALSE),0)</f>
        <v>0</v>
      </c>
      <c r="H52" s="330">
        <f>IFERROR(VLOOKUP(C52,'تقرير المصروفات حسب الشهر'!$C$519:$AD$634,4,FALSE),0)</f>
        <v>0</v>
      </c>
      <c r="I52" s="330">
        <f>IFERROR(VLOOKUP(C52,'تقرير المصروفات حسب الشهر'!$C$647:$AD$756,4,FALSE),0)</f>
        <v>0</v>
      </c>
      <c r="J52" s="449">
        <f>IFERROR(VLOOKUP(C52,'تقرير المصروفات حسب الشهر'!$C$775:$AD$884,4,FALSE),0)</f>
        <v>0</v>
      </c>
      <c r="K52" s="330">
        <f>IFERROR(VLOOKUP(C52,'تقرير المصروفات حسب الشهر'!$C$902:$AD$1011,4,FALSE),0)</f>
        <v>0</v>
      </c>
      <c r="L52" s="330">
        <f>IFERROR(VLOOKUP(C52,'تقرير المصروفات حسب الشهر'!$C$1028:$AD$1138,4,FALSE),0)</f>
        <v>0</v>
      </c>
      <c r="M52" s="344">
        <f>IFERROR(VLOOKUP(C52,'تقرير المصروفات حسب الشهر'!$C$1155:$AD$1266,4,FALSE),0)</f>
        <v>0</v>
      </c>
      <c r="N52" s="344">
        <f>IFERROR(VLOOKUP(C52,'تقرير المصروفات حسب الشهر'!$C$1282:$AD$1393,4,FALSE),0)</f>
        <v>0</v>
      </c>
      <c r="O52" s="344">
        <f>IFERROR(VLOOKUP(C52,'تقرير المصروفات حسب الشهر'!$C$1409:$AI$1524,4,FALSE),0)</f>
        <v>0</v>
      </c>
      <c r="P52" s="332">
        <f t="shared" si="6"/>
        <v>200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الشهر'!$C$10:$AD$119,4,FALSE),0)</f>
        <v>0</v>
      </c>
      <c r="E53" s="330">
        <f>IFERROR(VLOOKUP(C53,'تقرير المصروفات حسب الشهر'!$C$136:$AD$245,4,FALSE),0)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الشهر'!$C$391:$AD$499,4,FALSE),0)</f>
        <v>0</v>
      </c>
      <c r="H53" s="330">
        <f>IFERROR(VLOOKUP(C53,'تقرير المصروفات حسب الشهر'!$C$519:$AD$634,4,FALSE),0)</f>
        <v>0</v>
      </c>
      <c r="I53" s="330">
        <f>IFERROR(VLOOKUP(C53,'تقرير المصروفات حسب الشهر'!$C$647:$AD$756,4,FALSE),0)</f>
        <v>0</v>
      </c>
      <c r="J53" s="330">
        <f>IFERROR(VLOOKUP(C53,'تقرير المصروفات حسب الشهر'!$C$775:$AD$884,4,FALSE),0)</f>
        <v>0</v>
      </c>
      <c r="K53" s="330">
        <f>IFERROR(VLOOKUP(C53,'تقرير المصروفات حسب الشهر'!$C$902:$AD$1011,4,FALSE),0)</f>
        <v>0</v>
      </c>
      <c r="L53" s="330">
        <f>IFERROR(VLOOKUP(C53,'تقرير المصروفات حسب الشهر'!$C$1028:$AD$1138,4,FALSE),0)</f>
        <v>0</v>
      </c>
      <c r="M53" s="344">
        <f>IFERROR(VLOOKUP(C53,'تقرير المصروفات حسب الشهر'!$C$1155:$AD$1266,4,FALSE),0)</f>
        <v>0</v>
      </c>
      <c r="N53" s="344">
        <f>IFERROR(VLOOKUP(C53,'تقرير المصروفات حسب الشهر'!$C$1282:$AD$1393,4,FALSE),0)</f>
        <v>0</v>
      </c>
      <c r="O53" s="344">
        <f>IFERROR(VLOOKUP(C53,'تقرير المصروفات حسب الشهر'!$C$1409:$AI$1524,4,FALSE),0)</f>
        <v>0</v>
      </c>
      <c r="P53" s="332">
        <f t="shared" si="6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الشهر'!$C$10:$AD$119,4,FALSE),0)</f>
        <v>20409</v>
      </c>
      <c r="E54" s="330">
        <f>IFERROR(VLOOKUP(C54,'تقرير المصروفات حسب الشهر'!$C$136:$AD$245,4,FALSE),0)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الشهر'!$C$391:$AD$499,4,FALSE),0)</f>
        <v>34552</v>
      </c>
      <c r="H54" s="330">
        <f>IFERROR(VLOOKUP(C54,'تقرير المصروفات حسب الشهر'!$C$519:$AD$634,4,FALSE),0)</f>
        <v>0</v>
      </c>
      <c r="I54" s="330">
        <f>IFERROR(VLOOKUP(C54,'تقرير المصروفات حسب الشهر'!$C$647:$AD$756,4,FALSE),0)</f>
        <v>21154</v>
      </c>
      <c r="J54" s="449">
        <f>IFERROR(VLOOKUP(C54,'تقرير المصروفات حسب الشهر'!$C$775:$AD$884,4,FALSE),0)</f>
        <v>0</v>
      </c>
      <c r="K54" s="330">
        <f>IFERROR(VLOOKUP(C54,'تقرير المصروفات حسب الشهر'!$C$902:$AD$1011,4,FALSE),0)</f>
        <v>0</v>
      </c>
      <c r="L54" s="330">
        <f>IFERROR(VLOOKUP(C54,'تقرير المصروفات حسب الشهر'!$C$1028:$AD$1138,4,FALSE),0)</f>
        <v>0</v>
      </c>
      <c r="M54" s="344">
        <f>IFERROR(VLOOKUP(C54,'تقرير المصروفات حسب الشهر'!$C$1155:$AD$1266,4,FALSE),0)</f>
        <v>0</v>
      </c>
      <c r="N54" s="344">
        <f>IFERROR(VLOOKUP(C54,'تقرير المصروفات حسب الشهر'!$C$1282:$AD$1393,4,FALSE),0)</f>
        <v>0</v>
      </c>
      <c r="O54" s="344">
        <f>IFERROR(VLOOKUP(C54,'تقرير المصروفات حسب الشهر'!$C$1409:$AI$1524,4,FALSE),0)</f>
        <v>0</v>
      </c>
      <c r="P54" s="332">
        <f t="shared" ref="P54:P85" si="7">SUM(D54:O54)</f>
        <v>96815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الشهر'!$C$10:$AD$119,4,FALSE),0)</f>
        <v>0</v>
      </c>
      <c r="E55" s="330">
        <f>IFERROR(VLOOKUP(C55,'تقرير المصروفات حسب الشهر'!$C$136:$AD$245,4,FALSE),0)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الشهر'!$C$391:$AD$499,4,FALSE),0)</f>
        <v>0</v>
      </c>
      <c r="H55" s="330">
        <f>IFERROR(VLOOKUP(C55,'تقرير المصروفات حسب الشهر'!$C$519:$AD$634,4,FALSE),0)</f>
        <v>0</v>
      </c>
      <c r="I55" s="330">
        <f>IFERROR(VLOOKUP(C55,'تقرير المصروفات حسب الشهر'!$C$647:$AD$756,4,FALSE),0)</f>
        <v>0</v>
      </c>
      <c r="J55" s="330">
        <f>IFERROR(VLOOKUP(C55,'تقرير المصروفات حسب الشهر'!$C$775:$AD$884,4,FALSE),0)</f>
        <v>0</v>
      </c>
      <c r="K55" s="330">
        <f>IFERROR(VLOOKUP(C55,'تقرير المصروفات حسب الشهر'!$C$902:$AD$1011,4,FALSE),0)</f>
        <v>0</v>
      </c>
      <c r="L55" s="330">
        <f>IFERROR(VLOOKUP(C55,'تقرير المصروفات حسب الشهر'!$C$1028:$AD$1138,4,FALSE),0)</f>
        <v>0</v>
      </c>
      <c r="M55" s="344">
        <f>IFERROR(VLOOKUP(C55,'تقرير المصروفات حسب الشهر'!$C$1155:$AD$1266,4,FALSE),0)</f>
        <v>0</v>
      </c>
      <c r="N55" s="344">
        <f>IFERROR(VLOOKUP(C55,'تقرير المصروفات حسب الشهر'!$C$1282:$AD$1393,4,FALSE),0)</f>
        <v>0</v>
      </c>
      <c r="O55" s="344">
        <f>IFERROR(VLOOKUP(C55,'تقرير المصروفات حسب الشهر'!$C$1409:$AI$1524,4,FALSE),0)</f>
        <v>0</v>
      </c>
      <c r="P55" s="332">
        <f t="shared" si="7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الشهر'!$C$10:$AD$119,4,FALSE),0)</f>
        <v>228.75</v>
      </c>
      <c r="E56" s="330">
        <f>IFERROR(VLOOKUP(C56,'تقرير المصروفات حسب الشهر'!$C$136:$AD$245,4,FALSE),0)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الشهر'!$C$391:$AD$499,4,FALSE),0)</f>
        <v>476.51</v>
      </c>
      <c r="H56" s="330">
        <f>IFERROR(VLOOKUP(C56,'تقرير المصروفات حسب الشهر'!$C$519:$AD$634,4,FALSE),0)</f>
        <v>440.5</v>
      </c>
      <c r="I56" s="330">
        <f>IFERROR(VLOOKUP(C56,'تقرير المصروفات حسب الشهر'!$C$647:$AD$756,4,FALSE),0)</f>
        <v>472.21</v>
      </c>
      <c r="J56" s="330">
        <f>IFERROR(VLOOKUP(C56,'تقرير المصروفات حسب الشهر'!$C$775:$AD$884,4,FALSE),0)</f>
        <v>0</v>
      </c>
      <c r="K56" s="330">
        <f>IFERROR(VLOOKUP(C56,'تقرير المصروفات حسب الشهر'!$C$902:$AD$1011,4,FALSE),0)</f>
        <v>0</v>
      </c>
      <c r="L56" s="330">
        <f>IFERROR(VLOOKUP(C56,'تقرير المصروفات حسب الشهر'!$C$1028:$AD$1138,4,FALSE),0)</f>
        <v>0</v>
      </c>
      <c r="M56" s="344">
        <f>IFERROR(VLOOKUP(C56,'تقرير المصروفات حسب الشهر'!$C$1155:$AD$1266,4,FALSE),0)</f>
        <v>0</v>
      </c>
      <c r="N56" s="344">
        <f>IFERROR(VLOOKUP(C56,'تقرير المصروفات حسب الشهر'!$C$1282:$AD$1393,4,FALSE),0)</f>
        <v>0</v>
      </c>
      <c r="O56" s="344">
        <f>IFERROR(VLOOKUP(C56,'تقرير المصروفات حسب الشهر'!$C$1409:$AI$1524,4,FALSE),0)</f>
        <v>0</v>
      </c>
      <c r="P56" s="332">
        <f t="shared" si="7"/>
        <v>2101.63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الشهر'!$C$10:$AD$119,4,FALSE),0)</f>
        <v>0</v>
      </c>
      <c r="E57" s="330">
        <f>IFERROR(VLOOKUP(C57,'تقرير المصروفات حسب الشهر'!$C$136:$AD$245,4,FALSE),0)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الشهر'!$C$391:$AD$499,4,FALSE),0)</f>
        <v>0</v>
      </c>
      <c r="H57" s="330">
        <f>IFERROR(VLOOKUP(C57,'تقرير المصروفات حسب الشهر'!$C$519:$AD$634,4,FALSE),0)</f>
        <v>0</v>
      </c>
      <c r="I57" s="330">
        <f>IFERROR(VLOOKUP(C57,'تقرير المصروفات حسب الشهر'!$C$647:$AD$756,4,FALSE),0)</f>
        <v>0</v>
      </c>
      <c r="J57" s="330">
        <f>IFERROR(VLOOKUP(C57,'تقرير المصروفات حسب الشهر'!$C$775:$AD$884,4,FALSE),0)</f>
        <v>0</v>
      </c>
      <c r="K57" s="330">
        <f>IFERROR(VLOOKUP(C57,'تقرير المصروفات حسب الشهر'!$C$902:$AD$1011,4,FALSE),0)</f>
        <v>0</v>
      </c>
      <c r="L57" s="330">
        <f>IFERROR(VLOOKUP(C57,'تقرير المصروفات حسب الشهر'!$C$1028:$AD$1138,4,FALSE),0)</f>
        <v>0</v>
      </c>
      <c r="M57" s="344">
        <f>IFERROR(VLOOKUP(C57,'تقرير المصروفات حسب الشهر'!$C$1155:$AD$1266,4,FALSE),0)</f>
        <v>0</v>
      </c>
      <c r="N57" s="344">
        <f>IFERROR(VLOOKUP(C57,'تقرير المصروفات حسب الشهر'!$C$1282:$AD$1393,4,FALSE),0)</f>
        <v>0</v>
      </c>
      <c r="O57" s="344">
        <f>IFERROR(VLOOKUP(C57,'تقرير المصروفات حسب الشهر'!$C$1409:$AI$1524,4,FALSE),0)</f>
        <v>0</v>
      </c>
      <c r="P57" s="332">
        <f t="shared" si="7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الشهر'!$C$10:$AD$119,4,FALSE),0)</f>
        <v>0</v>
      </c>
      <c r="E58" s="330">
        <f>IFERROR(VLOOKUP(C58,'تقرير المصروفات حسب الشهر'!$C$136:$AD$245,4,FALSE),0)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الشهر'!$C$391:$AD$499,4,FALSE),0)</f>
        <v>0</v>
      </c>
      <c r="H58" s="330">
        <f>IFERROR(VLOOKUP(C58,'تقرير المصروفات حسب الشهر'!$C$519:$AD$634,4,FALSE),0)</f>
        <v>0</v>
      </c>
      <c r="I58" s="330">
        <f>IFERROR(VLOOKUP(C58,'تقرير المصروفات حسب الشهر'!$C$647:$AD$756,4,FALSE),0)</f>
        <v>0</v>
      </c>
      <c r="J58" s="330">
        <f>IFERROR(VLOOKUP(C58,'تقرير المصروفات حسب الشهر'!$C$775:$AD$884,4,FALSE),0)</f>
        <v>0</v>
      </c>
      <c r="K58" s="330">
        <f>IFERROR(VLOOKUP(C58,'تقرير المصروفات حسب الشهر'!$C$902:$AD$1011,4,FALSE),0)</f>
        <v>0</v>
      </c>
      <c r="L58" s="330">
        <f>IFERROR(VLOOKUP(C58,'تقرير المصروفات حسب الشهر'!$C$1028:$AD$1138,4,FALSE),0)</f>
        <v>0</v>
      </c>
      <c r="M58" s="344">
        <f>IFERROR(VLOOKUP(C58,'تقرير المصروفات حسب الشهر'!$C$1155:$AD$1266,4,FALSE),0)</f>
        <v>0</v>
      </c>
      <c r="N58" s="344">
        <f>IFERROR(VLOOKUP(C58,'تقرير المصروفات حسب الشهر'!$C$1282:$AD$1393,4,FALSE),0)</f>
        <v>0</v>
      </c>
      <c r="O58" s="344">
        <f>IFERROR(VLOOKUP(C58,'تقرير المصروفات حسب الشهر'!$C$1409:$AI$1524,4,FALSE),0)</f>
        <v>0</v>
      </c>
      <c r="P58" s="332">
        <f t="shared" si="7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الشهر'!$C$10:$AD$119,4,FALSE),0)</f>
        <v>19600.25</v>
      </c>
      <c r="E59" s="330">
        <f>IFERROR(VLOOKUP(C59,'تقرير المصروفات حسب الشهر'!$C$136:$AD$245,4,FALSE),0)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الشهر'!$C$391:$AD$499,4,FALSE),0)</f>
        <v>21800.9</v>
      </c>
      <c r="H59" s="330">
        <f>IFERROR(VLOOKUP(C59,'تقرير المصروفات حسب الشهر'!$C$519:$AD$634,4,FALSE),0)</f>
        <v>0</v>
      </c>
      <c r="I59" s="330">
        <f>IFERROR(VLOOKUP(C59,'تقرير المصروفات حسب الشهر'!$C$647:$AD$756,4,FALSE),0)</f>
        <v>34500</v>
      </c>
      <c r="J59" s="449">
        <f>IFERROR(VLOOKUP(C59,'تقرير المصروفات حسب الشهر'!$C$775:$AD$884,4,FALSE),0)</f>
        <v>0</v>
      </c>
      <c r="K59" s="330">
        <f>IFERROR(VLOOKUP(C59,'تقرير المصروفات حسب الشهر'!$C$902:$AD$1011,4,FALSE),0)</f>
        <v>0</v>
      </c>
      <c r="L59" s="330">
        <f>IFERROR(VLOOKUP(C59,'تقرير المصروفات حسب الشهر'!$C$1028:$AD$1138,4,FALSE),0)</f>
        <v>0</v>
      </c>
      <c r="M59" s="344">
        <f>IFERROR(VLOOKUP(C59,'تقرير المصروفات حسب الشهر'!$C$1155:$AD$1266,4,FALSE),0)</f>
        <v>0</v>
      </c>
      <c r="N59" s="344">
        <f>IFERROR(VLOOKUP(C59,'تقرير المصروفات حسب الشهر'!$C$1282:$AD$1393,4,FALSE),0)</f>
        <v>0</v>
      </c>
      <c r="O59" s="344">
        <f>IFERROR(VLOOKUP(C59,'تقرير المصروفات حسب الشهر'!$C$1409:$AI$1524,4,FALSE),0)</f>
        <v>0</v>
      </c>
      <c r="P59" s="332">
        <f t="shared" si="7"/>
        <v>122436.4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الشهر'!$C$10:$AD$119,4,FALSE),0)</f>
        <v>8250</v>
      </c>
      <c r="E60" s="330">
        <f>IFERROR(VLOOKUP(C60,'تقرير المصروفات حسب الشهر'!$C$136:$AD$245,4,FALSE),0)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الشهر'!$C$391:$AD$499,4,FALSE),0)</f>
        <v>0</v>
      </c>
      <c r="H60" s="330">
        <f>IFERROR(VLOOKUP(C60,'تقرير المصروفات حسب الشهر'!$C$519:$AD$634,4,FALSE),0)</f>
        <v>16425</v>
      </c>
      <c r="I60" s="330">
        <f>IFERROR(VLOOKUP(C60,'تقرير المصروفات حسب الشهر'!$C$647:$AD$756,4,FALSE),0)</f>
        <v>4650</v>
      </c>
      <c r="J60" s="330">
        <f>IFERROR(VLOOKUP(C60,'تقرير المصروفات حسب الشهر'!$C$775:$AD$884,4,FALSE),0)</f>
        <v>0</v>
      </c>
      <c r="K60" s="330">
        <f>IFERROR(VLOOKUP(C60,'تقرير المصروفات حسب الشهر'!$C$902:$AD$1011,4,FALSE),0)</f>
        <v>0</v>
      </c>
      <c r="L60" s="330">
        <f>IFERROR(VLOOKUP(C60,'تقرير المصروفات حسب الشهر'!$C$1028:$AD$1138,4,FALSE),0)</f>
        <v>0</v>
      </c>
      <c r="M60" s="344">
        <f>IFERROR(VLOOKUP(C60,'تقرير المصروفات حسب الشهر'!$C$1155:$AD$1266,4,FALSE),0)</f>
        <v>0</v>
      </c>
      <c r="N60" s="344">
        <f>IFERROR(VLOOKUP(C60,'تقرير المصروفات حسب الشهر'!$C$1282:$AD$1393,4,FALSE),0)</f>
        <v>0</v>
      </c>
      <c r="O60" s="344">
        <f>IFERROR(VLOOKUP(C60,'تقرير المصروفات حسب الشهر'!$C$1409:$AI$1524,4,FALSE),0)</f>
        <v>0</v>
      </c>
      <c r="P60" s="332">
        <f t="shared" si="7"/>
        <v>41865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الشهر'!$C$10:$AD$119,4,FALSE),0)</f>
        <v>1500</v>
      </c>
      <c r="E61" s="330">
        <f>IFERROR(VLOOKUP(C61,'تقرير المصروفات حسب الشهر'!$C$136:$AD$245,4,FALSE),0)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الشهر'!$C$391:$AD$499,4,FALSE),0)</f>
        <v>200</v>
      </c>
      <c r="H61" s="330">
        <f>IFERROR(VLOOKUP(C61,'تقرير المصروفات حسب الشهر'!$C$519:$AD$634,4,FALSE),0)</f>
        <v>1300</v>
      </c>
      <c r="I61" s="330">
        <f>IFERROR(VLOOKUP(C61,'تقرير المصروفات حسب الشهر'!$C$647:$AD$756,4,FALSE),0)</f>
        <v>700</v>
      </c>
      <c r="J61" s="449">
        <f>IFERROR(VLOOKUP(C61,'تقرير المصروفات حسب الشهر'!$C$775:$AD$884,4,FALSE),0)</f>
        <v>0</v>
      </c>
      <c r="K61" s="330">
        <f>IFERROR(VLOOKUP(C61,'تقرير المصروفات حسب الشهر'!$C$902:$AD$1011,4,FALSE),0)</f>
        <v>0</v>
      </c>
      <c r="L61" s="330">
        <f>IFERROR(VLOOKUP(C61,'تقرير المصروفات حسب الشهر'!$C$1028:$AD$1138,4,FALSE),0)</f>
        <v>0</v>
      </c>
      <c r="M61" s="344">
        <f>IFERROR(VLOOKUP(C61,'تقرير المصروفات حسب الشهر'!$C$1155:$AD$1266,4,FALSE),0)</f>
        <v>0</v>
      </c>
      <c r="N61" s="344">
        <f>IFERROR(VLOOKUP(C61,'تقرير المصروفات حسب الشهر'!$C$1282:$AD$1393,4,FALSE),0)</f>
        <v>0</v>
      </c>
      <c r="O61" s="344">
        <f>IFERROR(VLOOKUP(C61,'تقرير المصروفات حسب الشهر'!$C$1409:$AI$1524,4,FALSE),0)</f>
        <v>0</v>
      </c>
      <c r="P61" s="332">
        <f t="shared" si="7"/>
        <v>5000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الشهر'!$C$10:$AD$119,4,FALSE),0)</f>
        <v>2072</v>
      </c>
      <c r="E62" s="330">
        <f>IFERROR(VLOOKUP(C62,'تقرير المصروفات حسب الشهر'!$C$136:$AD$245,4,FALSE),0)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الشهر'!$C$391:$AD$499,4,FALSE),0)</f>
        <v>0</v>
      </c>
      <c r="H62" s="330">
        <f>IFERROR(VLOOKUP(C62,'تقرير المصروفات حسب الشهر'!$C$519:$AD$634,4,FALSE),0)</f>
        <v>0</v>
      </c>
      <c r="I62" s="330">
        <f>IFERROR(VLOOKUP(C62,'تقرير المصروفات حسب الشهر'!$C$647:$AD$756,4,FALSE),0)</f>
        <v>3420</v>
      </c>
      <c r="J62" s="330">
        <f>IFERROR(VLOOKUP(C62,'تقرير المصروفات حسب الشهر'!$C$775:$AD$884,4,FALSE),0)</f>
        <v>0</v>
      </c>
      <c r="K62" s="330">
        <f>IFERROR(VLOOKUP(C62,'تقرير المصروفات حسب الشهر'!$C$902:$AD$1011,4,FALSE),0)</f>
        <v>0</v>
      </c>
      <c r="L62" s="330">
        <f>IFERROR(VLOOKUP(C62,'تقرير المصروفات حسب الشهر'!$C$1028:$AD$1138,4,FALSE),0)</f>
        <v>0</v>
      </c>
      <c r="M62" s="344">
        <f>IFERROR(VLOOKUP(C62,'تقرير المصروفات حسب الشهر'!$C$1155:$AD$1266,4,FALSE),0)</f>
        <v>0</v>
      </c>
      <c r="N62" s="344">
        <f>IFERROR(VLOOKUP(C62,'تقرير المصروفات حسب الشهر'!$C$1282:$AD$1393,4,FALSE),0)</f>
        <v>0</v>
      </c>
      <c r="O62" s="344">
        <f>IFERROR(VLOOKUP(C62,'تقرير المصروفات حسب الشهر'!$C$1409:$AI$1524,4,FALSE),0)</f>
        <v>0</v>
      </c>
      <c r="P62" s="332">
        <f t="shared" si="7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الشهر'!$C$10:$AD$119,4,FALSE),0)</f>
        <v>0</v>
      </c>
      <c r="E63" s="330">
        <f>IFERROR(VLOOKUP(C63,'تقرير المصروفات حسب الشهر'!$C$136:$AD$245,4,FALSE),0)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الشهر'!$C$391:$AD$499,4,FALSE),0)</f>
        <v>0</v>
      </c>
      <c r="H63" s="330">
        <f>IFERROR(VLOOKUP(C63,'تقرير المصروفات حسب الشهر'!$C$519:$AD$634,4,FALSE),0)</f>
        <v>0</v>
      </c>
      <c r="I63" s="330">
        <f>IFERROR(VLOOKUP(C63,'تقرير المصروفات حسب الشهر'!$C$647:$AD$756,4,FALSE),0)</f>
        <v>0</v>
      </c>
      <c r="J63" s="449">
        <f>IFERROR(VLOOKUP(C63,'تقرير المصروفات حسب الشهر'!$C$775:$AD$884,4,FALSE),0)</f>
        <v>0</v>
      </c>
      <c r="K63" s="330">
        <f>IFERROR(VLOOKUP(C63,'تقرير المصروفات حسب الشهر'!$C$902:$AD$1011,4,FALSE),0)</f>
        <v>0</v>
      </c>
      <c r="L63" s="330">
        <f>IFERROR(VLOOKUP(C63,'تقرير المصروفات حسب الشهر'!$C$1028:$AD$1138,4,FALSE),0)</f>
        <v>0</v>
      </c>
      <c r="M63" s="344">
        <f>IFERROR(VLOOKUP(C63,'تقرير المصروفات حسب الشهر'!$C$1155:$AD$1266,4,FALSE),0)</f>
        <v>0</v>
      </c>
      <c r="N63" s="344">
        <f>IFERROR(VLOOKUP(C63,'تقرير المصروفات حسب الشهر'!$C$1282:$AD$1393,4,FALSE),0)</f>
        <v>0</v>
      </c>
      <c r="O63" s="344">
        <f>IFERROR(VLOOKUP(C63,'تقرير المصروفات حسب الشهر'!$C$1409:$AI$1524,4,FALSE),0)</f>
        <v>0</v>
      </c>
      <c r="P63" s="332">
        <f t="shared" si="7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الشهر'!$C$10:$AD$119,4,FALSE),0)</f>
        <v>0</v>
      </c>
      <c r="E64" s="330">
        <f>IFERROR(VLOOKUP(C64,'تقرير المصروفات حسب الشهر'!$C$136:$AD$245,4,FALSE),0)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الشهر'!$C$391:$AD$499,4,FALSE),0)</f>
        <v>0</v>
      </c>
      <c r="H64" s="330">
        <f>IFERROR(VLOOKUP(C64,'تقرير المصروفات حسب الشهر'!$C$519:$AD$634,4,FALSE),0)</f>
        <v>2200</v>
      </c>
      <c r="I64" s="330">
        <f>IFERROR(VLOOKUP(C64,'تقرير المصروفات حسب الشهر'!$C$647:$AD$756,4,FALSE),0)</f>
        <v>0</v>
      </c>
      <c r="J64" s="330">
        <f>IFERROR(VLOOKUP(C64,'تقرير المصروفات حسب الشهر'!$C$775:$AD$884,4,FALSE),0)</f>
        <v>0</v>
      </c>
      <c r="K64" s="330">
        <f>IFERROR(VLOOKUP(C64,'تقرير المصروفات حسب الشهر'!$C$902:$AD$1011,4,FALSE),0)</f>
        <v>0</v>
      </c>
      <c r="L64" s="330">
        <f>IFERROR(VLOOKUP(C64,'تقرير المصروفات حسب الشهر'!$C$1028:$AD$1138,4,FALSE),0)</f>
        <v>0</v>
      </c>
      <c r="M64" s="344">
        <f>IFERROR(VLOOKUP(C64,'تقرير المصروفات حسب الشهر'!$C$1155:$AD$1266,4,FALSE),0)</f>
        <v>0</v>
      </c>
      <c r="N64" s="344">
        <f>IFERROR(VLOOKUP(C64,'تقرير المصروفات حسب الشهر'!$C$1282:$AD$1393,4,FALSE),0)</f>
        <v>0</v>
      </c>
      <c r="O64" s="344">
        <f>IFERROR(VLOOKUP(C64,'تقرير المصروفات حسب الشهر'!$C$1409:$AI$1524,4,FALSE),0)</f>
        <v>0</v>
      </c>
      <c r="P64" s="332">
        <f t="shared" si="7"/>
        <v>19600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الشهر'!$C$10:$AD$119,4,FALSE),0)</f>
        <v>0</v>
      </c>
      <c r="E65" s="330">
        <f>IFERROR(VLOOKUP(C65,'تقرير المصروفات حسب الشهر'!$C$136:$AD$245,4,FALSE),0)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الشهر'!$C$391:$AD$499,4,FALSE),0)</f>
        <v>0</v>
      </c>
      <c r="H65" s="330">
        <f>IFERROR(VLOOKUP(C65,'تقرير المصروفات حسب الشهر'!$C$519:$AD$634,4,FALSE),0)</f>
        <v>0</v>
      </c>
      <c r="I65" s="330">
        <f>IFERROR(VLOOKUP(C65,'تقرير المصروفات حسب الشهر'!$C$647:$AD$756,4,FALSE),0)</f>
        <v>0</v>
      </c>
      <c r="J65" s="330">
        <f>IFERROR(VLOOKUP(C65,'تقرير المصروفات حسب الشهر'!$C$775:$AD$884,4,FALSE),0)</f>
        <v>0</v>
      </c>
      <c r="K65" s="330">
        <f>IFERROR(VLOOKUP(C65,'تقرير المصروفات حسب الشهر'!$C$902:$AD$1011,4,FALSE),0)</f>
        <v>0</v>
      </c>
      <c r="L65" s="330">
        <f>IFERROR(VLOOKUP(C65,'تقرير المصروفات حسب الشهر'!$C$1028:$AD$1138,4,FALSE),0)</f>
        <v>0</v>
      </c>
      <c r="M65" s="344">
        <f>IFERROR(VLOOKUP(C65,'تقرير المصروفات حسب الشهر'!$C$1155:$AD$1266,4,FALSE),0)</f>
        <v>0</v>
      </c>
      <c r="N65" s="344">
        <f>IFERROR(VLOOKUP(C65,'تقرير المصروفات حسب الشهر'!$C$1282:$AD$1393,4,FALSE),0)</f>
        <v>0</v>
      </c>
      <c r="O65" s="344">
        <f>IFERROR(VLOOKUP(C65,'تقرير المصروفات حسب الشهر'!$C$1409:$AI$1524,4,FALSE),0)</f>
        <v>0</v>
      </c>
      <c r="P65" s="332">
        <f t="shared" si="7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الشهر'!$C$10:$AD$119,4,FALSE),0)</f>
        <v>0</v>
      </c>
      <c r="E66" s="330">
        <f>IFERROR(VLOOKUP(C66,'تقرير المصروفات حسب الشهر'!$C$136:$AD$245,4,FALSE),0)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الشهر'!$C$391:$AD$499,4,FALSE),0)</f>
        <v>0</v>
      </c>
      <c r="H66" s="330">
        <f>IFERROR(VLOOKUP(C66,'تقرير المصروفات حسب الشهر'!$C$519:$AD$634,4,FALSE),0)</f>
        <v>0</v>
      </c>
      <c r="I66" s="330">
        <f>IFERROR(VLOOKUP(C66,'تقرير المصروفات حسب الشهر'!$C$647:$AD$756,4,FALSE),0)</f>
        <v>0</v>
      </c>
      <c r="J66" s="330">
        <f>IFERROR(VLOOKUP(C66,'تقرير المصروفات حسب الشهر'!$C$775:$AD$884,4,FALSE),0)</f>
        <v>0</v>
      </c>
      <c r="K66" s="330">
        <f>IFERROR(VLOOKUP(C66,'تقرير المصروفات حسب الشهر'!$C$902:$AD$1011,4,FALSE),0)</f>
        <v>0</v>
      </c>
      <c r="L66" s="330">
        <f>IFERROR(VLOOKUP(C66,'تقرير المصروفات حسب الشهر'!$C$1028:$AD$1138,4,FALSE),0)</f>
        <v>0</v>
      </c>
      <c r="M66" s="344">
        <f>IFERROR(VLOOKUP(C66,'تقرير المصروفات حسب الشهر'!$C$1155:$AD$1266,4,FALSE),0)</f>
        <v>0</v>
      </c>
      <c r="N66" s="344">
        <f>IFERROR(VLOOKUP(C66,'تقرير المصروفات حسب الشهر'!$C$1282:$AD$1393,4,FALSE),0)</f>
        <v>0</v>
      </c>
      <c r="O66" s="344">
        <f>IFERROR(VLOOKUP(C66,'تقرير المصروفات حسب الشهر'!$C$1409:$AI$1524,4,FALSE),0)</f>
        <v>0</v>
      </c>
      <c r="P66" s="332">
        <f t="shared" si="7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الشهر'!$C$10:$AD$119,4,FALSE),0)</f>
        <v>0</v>
      </c>
      <c r="E67" s="330">
        <f>IFERROR(VLOOKUP(C67,'تقرير المصروفات حسب الشهر'!$C$136:$AD$245,4,FALSE),0)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الشهر'!$C$391:$AD$499,4,FALSE),0)</f>
        <v>0</v>
      </c>
      <c r="H67" s="330">
        <f>IFERROR(VLOOKUP(C67,'تقرير المصروفات حسب الشهر'!$C$519:$AD$634,4,FALSE),0)</f>
        <v>0</v>
      </c>
      <c r="I67" s="330">
        <f>IFERROR(VLOOKUP(C67,'تقرير المصروفات حسب الشهر'!$C$647:$AD$756,4,FALSE),0)</f>
        <v>0</v>
      </c>
      <c r="J67" s="330">
        <f>IFERROR(VLOOKUP(C67,'تقرير المصروفات حسب الشهر'!$C$775:$AD$884,4,FALSE),0)</f>
        <v>0</v>
      </c>
      <c r="K67" s="330">
        <f>IFERROR(VLOOKUP(C67,'تقرير المصروفات حسب الشهر'!$C$902:$AD$1011,4,FALSE),0)</f>
        <v>0</v>
      </c>
      <c r="L67" s="330">
        <f>IFERROR(VLOOKUP(C67,'تقرير المصروفات حسب الشهر'!$C$1028:$AD$1138,4,FALSE),0)</f>
        <v>0</v>
      </c>
      <c r="M67" s="344">
        <f>IFERROR(VLOOKUP(C67,'تقرير المصروفات حسب الشهر'!$C$1155:$AD$1266,4,FALSE),0)</f>
        <v>0</v>
      </c>
      <c r="N67" s="344">
        <f>IFERROR(VLOOKUP(C67,'تقرير المصروفات حسب الشهر'!$C$1282:$AD$1393,4,FALSE),0)</f>
        <v>0</v>
      </c>
      <c r="O67" s="344">
        <f>IFERROR(VLOOKUP(C67,'تقرير المصروفات حسب الشهر'!$C$1409:$AI$1524,4,FALSE),0)</f>
        <v>0</v>
      </c>
      <c r="P67" s="332">
        <f t="shared" si="7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الشهر'!$C$10:$AD$119,4,FALSE),0)</f>
        <v>0</v>
      </c>
      <c r="E68" s="330">
        <f>IFERROR(VLOOKUP(C68,'تقرير المصروفات حسب الشهر'!$C$136:$AD$245,4,FALSE),0)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الشهر'!$C$391:$AD$499,4,FALSE),0)</f>
        <v>0</v>
      </c>
      <c r="H68" s="330">
        <f>IFERROR(VLOOKUP(C68,'تقرير المصروفات حسب الشهر'!$C$519:$AD$634,4,FALSE),0)</f>
        <v>0</v>
      </c>
      <c r="I68" s="330">
        <f>IFERROR(VLOOKUP(C68,'تقرير المصروفات حسب الشهر'!$C$647:$AD$756,4,FALSE),0)</f>
        <v>0</v>
      </c>
      <c r="J68" s="330">
        <f>IFERROR(VLOOKUP(C68,'تقرير المصروفات حسب الشهر'!$C$775:$AD$884,4,FALSE),0)</f>
        <v>0</v>
      </c>
      <c r="K68" s="330">
        <f>IFERROR(VLOOKUP(C68,'تقرير المصروفات حسب الشهر'!$C$902:$AD$1011,4,FALSE),0)</f>
        <v>0</v>
      </c>
      <c r="L68" s="330">
        <f>IFERROR(VLOOKUP(C68,'تقرير المصروفات حسب الشهر'!$C$1028:$AD$1138,4,FALSE),0)</f>
        <v>0</v>
      </c>
      <c r="M68" s="344">
        <f>IFERROR(VLOOKUP(C68,'تقرير المصروفات حسب الشهر'!$C$1155:$AD$1266,4,FALSE),0)</f>
        <v>0</v>
      </c>
      <c r="N68" s="344">
        <f>IFERROR(VLOOKUP(C68,'تقرير المصروفات حسب الشهر'!$C$1282:$AD$1393,4,FALSE),0)</f>
        <v>0</v>
      </c>
      <c r="O68" s="344">
        <f>IFERROR(VLOOKUP(C68,'تقرير المصروفات حسب الشهر'!$C$1409:$AI$1524,4,FALSE),0)</f>
        <v>0</v>
      </c>
      <c r="P68" s="332">
        <f t="shared" si="7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الشهر'!$C$10:$AD$119,4,FALSE),0)</f>
        <v>0</v>
      </c>
      <c r="E69" s="330">
        <f>IFERROR(VLOOKUP(C69,'تقرير المصروفات حسب الشهر'!$C$136:$AD$245,4,FALSE),0)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الشهر'!$C$391:$AD$499,4,FALSE),0)</f>
        <v>0</v>
      </c>
      <c r="H69" s="330">
        <f>IFERROR(VLOOKUP(C69,'تقرير المصروفات حسب الشهر'!$C$519:$AD$634,4,FALSE),0)</f>
        <v>0</v>
      </c>
      <c r="I69" s="330">
        <f>IFERROR(VLOOKUP(C69,'تقرير المصروفات حسب الشهر'!$C$647:$AD$756,4,FALSE),0)</f>
        <v>0</v>
      </c>
      <c r="J69" s="330">
        <f>IFERROR(VLOOKUP(C69,'تقرير المصروفات حسب الشهر'!$C$775:$AD$884,4,FALSE),0)</f>
        <v>0</v>
      </c>
      <c r="K69" s="330">
        <f>IFERROR(VLOOKUP(C69,'تقرير المصروفات حسب الشهر'!$C$902:$AD$1011,4,FALSE),0)</f>
        <v>0</v>
      </c>
      <c r="L69" s="330">
        <f>IFERROR(VLOOKUP(C69,'تقرير المصروفات حسب الشهر'!$C$1028:$AD$1138,4,FALSE),0)</f>
        <v>0</v>
      </c>
      <c r="M69" s="344">
        <f>IFERROR(VLOOKUP(C69,'تقرير المصروفات حسب الشهر'!$C$1155:$AD$1266,4,FALSE),0)</f>
        <v>0</v>
      </c>
      <c r="N69" s="344">
        <f>IFERROR(VLOOKUP(C69,'تقرير المصروفات حسب الشهر'!$C$1282:$AD$1393,4,FALSE),0)</f>
        <v>0</v>
      </c>
      <c r="O69" s="344">
        <f>IFERROR(VLOOKUP(C69,'تقرير المصروفات حسب الشهر'!$C$1409:$AI$1524,4,FALSE),0)</f>
        <v>0</v>
      </c>
      <c r="P69" s="332">
        <f t="shared" si="7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الشهر'!$C$10:$AD$119,4,FALSE),0)</f>
        <v>0</v>
      </c>
      <c r="E70" s="330">
        <f>IFERROR(VLOOKUP(C70,'تقرير المصروفات حسب الشهر'!$C$136:$AD$245,4,FALSE),0)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الشهر'!$C$391:$AD$499,4,FALSE),0)</f>
        <v>0</v>
      </c>
      <c r="H70" s="330">
        <f>IFERROR(VLOOKUP(C70,'تقرير المصروفات حسب الشهر'!$C$519:$AD$634,4,FALSE),0)</f>
        <v>0</v>
      </c>
      <c r="I70" s="330">
        <f>IFERROR(VLOOKUP(C70,'تقرير المصروفات حسب الشهر'!$C$647:$AD$756,4,FALSE),0)</f>
        <v>0</v>
      </c>
      <c r="J70" s="330">
        <f>IFERROR(VLOOKUP(C70,'تقرير المصروفات حسب الشهر'!$C$775:$AD$884,4,FALSE),0)</f>
        <v>0</v>
      </c>
      <c r="K70" s="330">
        <f>IFERROR(VLOOKUP(C70,'تقرير المصروفات حسب الشهر'!$C$902:$AD$1011,4,FALSE),0)</f>
        <v>0</v>
      </c>
      <c r="L70" s="330">
        <f>IFERROR(VLOOKUP(C70,'تقرير المصروفات حسب الشهر'!$C$1028:$AD$1138,4,FALSE),0)</f>
        <v>0</v>
      </c>
      <c r="M70" s="344">
        <f>IFERROR(VLOOKUP(C70,'تقرير المصروفات حسب الشهر'!$C$1155:$AD$1266,4,FALSE),0)</f>
        <v>0</v>
      </c>
      <c r="N70" s="344">
        <f>IFERROR(VLOOKUP(C70,'تقرير المصروفات حسب الشهر'!$C$1282:$AD$1393,4,FALSE),0)</f>
        <v>0</v>
      </c>
      <c r="O70" s="344">
        <f>IFERROR(VLOOKUP(C70,'تقرير المصروفات حسب الشهر'!$C$1409:$AI$1524,4,FALSE),0)</f>
        <v>0</v>
      </c>
      <c r="P70" s="332">
        <f t="shared" si="7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الشهر'!$C$10:$AD$119,4,FALSE),0)</f>
        <v>0</v>
      </c>
      <c r="E71" s="330">
        <f>IFERROR(VLOOKUP(C71,'تقرير المصروفات حسب الشهر'!$C$136:$AD$245,4,FALSE),0)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الشهر'!$C$391:$AD$499,4,FALSE),0)</f>
        <v>0</v>
      </c>
      <c r="H71" s="330">
        <f>IFERROR(VLOOKUP(C71,'تقرير المصروفات حسب الشهر'!$C$519:$AD$634,4,FALSE),0)</f>
        <v>0</v>
      </c>
      <c r="I71" s="330">
        <f>IFERROR(VLOOKUP(C71,'تقرير المصروفات حسب الشهر'!$C$647:$AD$756,4,FALSE),0)</f>
        <v>0</v>
      </c>
      <c r="J71" s="330">
        <f>IFERROR(VLOOKUP(C71,'تقرير المصروفات حسب الشهر'!$C$775:$AD$884,4,FALSE),0)</f>
        <v>0</v>
      </c>
      <c r="K71" s="330">
        <f>IFERROR(VLOOKUP(C71,'تقرير المصروفات حسب الشهر'!$C$902:$AD$1011,4,FALSE),0)</f>
        <v>0</v>
      </c>
      <c r="L71" s="330">
        <f>IFERROR(VLOOKUP(C71,'تقرير المصروفات حسب الشهر'!$C$1028:$AD$1138,4,FALSE),0)</f>
        <v>0</v>
      </c>
      <c r="M71" s="344">
        <f>IFERROR(VLOOKUP(C71,'تقرير المصروفات حسب الشهر'!$C$1155:$AD$1266,4,FALSE),0)</f>
        <v>0</v>
      </c>
      <c r="N71" s="344">
        <f>IFERROR(VLOOKUP(C71,'تقرير المصروفات حسب الشهر'!$C$1282:$AD$1393,4,FALSE),0)</f>
        <v>0</v>
      </c>
      <c r="O71" s="344">
        <f>IFERROR(VLOOKUP(C71,'تقرير المصروفات حسب الشهر'!$C$1409:$AI$1524,4,FALSE),0)</f>
        <v>0</v>
      </c>
      <c r="P71" s="332">
        <f t="shared" si="7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الشهر'!$C$10:$AD$119,4,FALSE),0)</f>
        <v>0</v>
      </c>
      <c r="E72" s="330">
        <f>IFERROR(VLOOKUP(C72,'تقرير المصروفات حسب الشهر'!$C$136:$AD$245,4,FALSE),0)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الشهر'!$C$391:$AD$499,4,FALSE),0)</f>
        <v>0</v>
      </c>
      <c r="H72" s="330">
        <f>IFERROR(VLOOKUP(C72,'تقرير المصروفات حسب الشهر'!$C$519:$AD$634,4,FALSE),0)</f>
        <v>0</v>
      </c>
      <c r="I72" s="330">
        <f>IFERROR(VLOOKUP(C72,'تقرير المصروفات حسب الشهر'!$C$647:$AD$756,4,FALSE),0)</f>
        <v>0</v>
      </c>
      <c r="J72" s="330">
        <f>IFERROR(VLOOKUP(C72,'تقرير المصروفات حسب الشهر'!$C$775:$AD$884,4,FALSE),0)</f>
        <v>0</v>
      </c>
      <c r="K72" s="330">
        <f>IFERROR(VLOOKUP(C72,'تقرير المصروفات حسب الشهر'!$C$902:$AD$1011,4,FALSE),0)</f>
        <v>0</v>
      </c>
      <c r="L72" s="330">
        <f>IFERROR(VLOOKUP(C72,'تقرير المصروفات حسب الشهر'!$C$1028:$AD$1138,4,FALSE),0)</f>
        <v>0</v>
      </c>
      <c r="M72" s="344">
        <f>IFERROR(VLOOKUP(C72,'تقرير المصروفات حسب الشهر'!$C$1155:$AD$1266,4,FALSE),0)</f>
        <v>0</v>
      </c>
      <c r="N72" s="344">
        <f>IFERROR(VLOOKUP(C72,'تقرير المصروفات حسب الشهر'!$C$1282:$AD$1393,4,FALSE),0)</f>
        <v>0</v>
      </c>
      <c r="O72" s="344">
        <f>IFERROR(VLOOKUP(C72,'تقرير المصروفات حسب الشهر'!$C$1409:$AI$1524,4,FALSE),0)</f>
        <v>0</v>
      </c>
      <c r="P72" s="332">
        <f t="shared" si="7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الشهر'!$C$10:$AD$119,4,FALSE),0)</f>
        <v>0</v>
      </c>
      <c r="E73" s="330">
        <f>IFERROR(VLOOKUP(C73,'تقرير المصروفات حسب الشهر'!$C$136:$AD$245,4,FALSE),0)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الشهر'!$C$391:$AD$499,4,FALSE),0)</f>
        <v>0</v>
      </c>
      <c r="H73" s="330">
        <f>IFERROR(VLOOKUP(C73,'تقرير المصروفات حسب الشهر'!$C$519:$AD$634,4,FALSE),0)</f>
        <v>0</v>
      </c>
      <c r="I73" s="330">
        <f>IFERROR(VLOOKUP(C73,'تقرير المصروفات حسب الشهر'!$C$647:$AD$756,4,FALSE),0)</f>
        <v>0</v>
      </c>
      <c r="J73" s="330">
        <f>IFERROR(VLOOKUP(C73,'تقرير المصروفات حسب الشهر'!$C$775:$AD$884,4,FALSE),0)</f>
        <v>0</v>
      </c>
      <c r="K73" s="330">
        <f>IFERROR(VLOOKUP(C73,'تقرير المصروفات حسب الشهر'!$C$902:$AD$1011,4,FALSE),0)</f>
        <v>0</v>
      </c>
      <c r="L73" s="330">
        <f>IFERROR(VLOOKUP(C73,'تقرير المصروفات حسب الشهر'!$C$1028:$AD$1138,4,FALSE),0)</f>
        <v>0</v>
      </c>
      <c r="M73" s="344">
        <f>IFERROR(VLOOKUP(C73,'تقرير المصروفات حسب الشهر'!$C$1155:$AD$1266,4,FALSE),0)</f>
        <v>0</v>
      </c>
      <c r="N73" s="344">
        <f>IFERROR(VLOOKUP(C73,'تقرير المصروفات حسب الشهر'!$C$1282:$AD$1393,4,FALSE),0)</f>
        <v>0</v>
      </c>
      <c r="O73" s="344">
        <f>IFERROR(VLOOKUP(C73,'تقرير المصروفات حسب الشهر'!$C$1409:$AI$1524,4,FALSE),0)</f>
        <v>0</v>
      </c>
      <c r="P73" s="332">
        <f t="shared" si="7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الشهر'!$C$10:$AD$119,4,FALSE),0)</f>
        <v>0</v>
      </c>
      <c r="E74" s="330">
        <f>IFERROR(VLOOKUP(C74,'تقرير المصروفات حسب الشهر'!$C$136:$AD$245,4,FALSE),0)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الشهر'!$C$391:$AD$499,4,FALSE),0)</f>
        <v>0</v>
      </c>
      <c r="H74" s="330">
        <f>IFERROR(VLOOKUP(C74,'تقرير المصروفات حسب الشهر'!$C$519:$AD$634,4,FALSE),0)</f>
        <v>0</v>
      </c>
      <c r="I74" s="330">
        <f>IFERROR(VLOOKUP(C74,'تقرير المصروفات حسب الشهر'!$C$647:$AD$756,4,FALSE),0)</f>
        <v>0</v>
      </c>
      <c r="J74" s="330">
        <f>IFERROR(VLOOKUP(C74,'تقرير المصروفات حسب الشهر'!$C$775:$AD$884,4,FALSE),0)</f>
        <v>0</v>
      </c>
      <c r="K74" s="330">
        <f>IFERROR(VLOOKUP(C74,'تقرير المصروفات حسب الشهر'!$C$902:$AD$1011,4,FALSE),0)</f>
        <v>0</v>
      </c>
      <c r="L74" s="330">
        <f>IFERROR(VLOOKUP(C74,'تقرير المصروفات حسب الشهر'!$C$1028:$AD$1138,4,FALSE),0)</f>
        <v>0</v>
      </c>
      <c r="M74" s="344">
        <f>IFERROR(VLOOKUP(C74,'تقرير المصروفات حسب الشهر'!$C$1155:$AD$1266,4,FALSE),0)</f>
        <v>0</v>
      </c>
      <c r="N74" s="344">
        <f>IFERROR(VLOOKUP(C74,'تقرير المصروفات حسب الشهر'!$C$1282:$AD$1393,4,FALSE),0)</f>
        <v>0</v>
      </c>
      <c r="O74" s="344">
        <f>IFERROR(VLOOKUP(C74,'تقرير المصروفات حسب الشهر'!$C$1409:$AI$1524,4,FALSE),0)</f>
        <v>0</v>
      </c>
      <c r="P74" s="332">
        <f t="shared" si="7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الشهر'!$C$10:$AD$119,4,FALSE),0)</f>
        <v>0</v>
      </c>
      <c r="E75" s="330">
        <f>IFERROR(VLOOKUP(C75,'تقرير المصروفات حسب الشهر'!$C$136:$AD$245,4,FALSE),0)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الشهر'!$C$391:$AD$499,4,FALSE),0)</f>
        <v>0</v>
      </c>
      <c r="H75" s="330">
        <f>IFERROR(VLOOKUP(C75,'تقرير المصروفات حسب الشهر'!$C$519:$AD$634,4,FALSE),0)</f>
        <v>0</v>
      </c>
      <c r="I75" s="330">
        <f>IFERROR(VLOOKUP(C75,'تقرير المصروفات حسب الشهر'!$C$647:$AD$756,4,FALSE),0)</f>
        <v>0</v>
      </c>
      <c r="J75" s="330">
        <f>IFERROR(VLOOKUP(C75,'تقرير المصروفات حسب الشهر'!$C$775:$AD$884,4,FALSE),0)</f>
        <v>0</v>
      </c>
      <c r="K75" s="330">
        <f>IFERROR(VLOOKUP(C75,'تقرير المصروفات حسب الشهر'!$C$902:$AD$1011,4,FALSE),0)</f>
        <v>0</v>
      </c>
      <c r="L75" s="330">
        <f>IFERROR(VLOOKUP(C75,'تقرير المصروفات حسب الشهر'!$C$1028:$AD$1138,4,FALSE),0)</f>
        <v>0</v>
      </c>
      <c r="M75" s="344">
        <f>IFERROR(VLOOKUP(C75,'تقرير المصروفات حسب الشهر'!$C$1155:$AD$1266,4,FALSE),0)</f>
        <v>0</v>
      </c>
      <c r="N75" s="344">
        <f>IFERROR(VLOOKUP(C75,'تقرير المصروفات حسب الشهر'!$C$1282:$AD$1393,4,FALSE),0)</f>
        <v>0</v>
      </c>
      <c r="O75" s="344">
        <f>IFERROR(VLOOKUP(C75,'تقرير المصروفات حسب الشهر'!$C$1409:$AI$1524,4,FALSE),0)</f>
        <v>0</v>
      </c>
      <c r="P75" s="332">
        <f t="shared" si="7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الشهر'!$C$10:$AD$119,4,FALSE),0)</f>
        <v>0</v>
      </c>
      <c r="E76" s="330">
        <f>IFERROR(VLOOKUP(C76,'تقرير المصروفات حسب الشهر'!$C$136:$AD$245,4,FALSE),0)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الشهر'!$C$391:$AD$499,4,FALSE),0)</f>
        <v>0</v>
      </c>
      <c r="H76" s="330">
        <f>IFERROR(VLOOKUP(C76,'تقرير المصروفات حسب الشهر'!$C$519:$AD$634,4,FALSE),0)</f>
        <v>0</v>
      </c>
      <c r="I76" s="330">
        <f>IFERROR(VLOOKUP(C76,'تقرير المصروفات حسب الشهر'!$C$647:$AD$756,4,FALSE),0)</f>
        <v>0</v>
      </c>
      <c r="J76" s="330">
        <f>IFERROR(VLOOKUP(C76,'تقرير المصروفات حسب الشهر'!$C$775:$AD$884,4,FALSE),0)</f>
        <v>0</v>
      </c>
      <c r="K76" s="330">
        <f>IFERROR(VLOOKUP(C76,'تقرير المصروفات حسب الشهر'!$C$902:$AD$1011,4,FALSE),0)</f>
        <v>0</v>
      </c>
      <c r="L76" s="330">
        <f>IFERROR(VLOOKUP(C76,'تقرير المصروفات حسب الشهر'!$C$1028:$AD$1138,4,FALSE),0)</f>
        <v>0</v>
      </c>
      <c r="M76" s="344">
        <f>IFERROR(VLOOKUP(C76,'تقرير المصروفات حسب الشهر'!$C$1155:$AD$1266,4,FALSE),0)</f>
        <v>0</v>
      </c>
      <c r="N76" s="344">
        <f>IFERROR(VLOOKUP(C76,'تقرير المصروفات حسب الشهر'!$C$1282:$AD$1393,4,FALSE),0)</f>
        <v>0</v>
      </c>
      <c r="O76" s="344">
        <f>IFERROR(VLOOKUP(C76,'تقرير المصروفات حسب الشهر'!$C$1409:$AI$1524,4,FALSE),0)</f>
        <v>0</v>
      </c>
      <c r="P76" s="332">
        <f t="shared" si="7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الشهر'!$C$10:$AD$119,4,FALSE),0)</f>
        <v>0</v>
      </c>
      <c r="E77" s="330">
        <f>IFERROR(VLOOKUP(C77,'تقرير المصروفات حسب الشهر'!$C$136:$AD$245,4,FALSE),0)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الشهر'!$C$391:$AD$499,4,FALSE),0)</f>
        <v>0</v>
      </c>
      <c r="H77" s="330">
        <f>IFERROR(VLOOKUP(C77,'تقرير المصروفات حسب الشهر'!$C$519:$AD$634,4,FALSE),0)</f>
        <v>0</v>
      </c>
      <c r="I77" s="330">
        <f>IFERROR(VLOOKUP(C77,'تقرير المصروفات حسب الشهر'!$C$647:$AD$756,4,FALSE),0)</f>
        <v>0</v>
      </c>
      <c r="J77" s="330">
        <f>IFERROR(VLOOKUP(C77,'تقرير المصروفات حسب الشهر'!$C$775:$AD$884,4,FALSE),0)</f>
        <v>0</v>
      </c>
      <c r="K77" s="330">
        <f>IFERROR(VLOOKUP(C77,'تقرير المصروفات حسب الشهر'!$C$902:$AD$1011,4,FALSE),0)</f>
        <v>0</v>
      </c>
      <c r="L77" s="330">
        <f>IFERROR(VLOOKUP(C77,'تقرير المصروفات حسب الشهر'!$C$1028:$AD$1138,4,FALSE),0)</f>
        <v>0</v>
      </c>
      <c r="M77" s="344">
        <f>IFERROR(VLOOKUP(C77,'تقرير المصروفات حسب الشهر'!$C$1155:$AD$1266,4,FALSE),0)</f>
        <v>0</v>
      </c>
      <c r="N77" s="344">
        <f>IFERROR(VLOOKUP(C77,'تقرير المصروفات حسب الشهر'!$C$1282:$AD$1393,4,FALSE),0)</f>
        <v>0</v>
      </c>
      <c r="O77" s="344">
        <f>IFERROR(VLOOKUP(C77,'تقرير المصروفات حسب الشهر'!$C$1409:$AI$1524,4,FALSE),0)</f>
        <v>0</v>
      </c>
      <c r="P77" s="332">
        <f t="shared" si="7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الشهر'!$C$10:$AD$119,4,FALSE),0)</f>
        <v>0</v>
      </c>
      <c r="E78" s="330">
        <f>IFERROR(VLOOKUP(C78,'تقرير المصروفات حسب الشهر'!$C$136:$AD$245,4,FALSE),0)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الشهر'!$C$391:$AD$499,4,FALSE),0)</f>
        <v>0</v>
      </c>
      <c r="H78" s="330">
        <f>IFERROR(VLOOKUP(C78,'تقرير المصروفات حسب الشهر'!$C$519:$AD$634,4,FALSE),0)</f>
        <v>0</v>
      </c>
      <c r="I78" s="330">
        <f>IFERROR(VLOOKUP(C78,'تقرير المصروفات حسب الشهر'!$C$647:$AD$756,4,FALSE),0)</f>
        <v>0</v>
      </c>
      <c r="J78" s="330">
        <f>IFERROR(VLOOKUP(C78,'تقرير المصروفات حسب الشهر'!$C$775:$AD$884,4,FALSE),0)</f>
        <v>0</v>
      </c>
      <c r="K78" s="330">
        <f>IFERROR(VLOOKUP(C78,'تقرير المصروفات حسب الشهر'!$C$902:$AD$1011,4,FALSE),0)</f>
        <v>0</v>
      </c>
      <c r="L78" s="330">
        <f>IFERROR(VLOOKUP(C78,'تقرير المصروفات حسب الشهر'!$C$1028:$AD$1138,4,FALSE),0)</f>
        <v>0</v>
      </c>
      <c r="M78" s="344">
        <f>IFERROR(VLOOKUP(C78,'تقرير المصروفات حسب الشهر'!$C$1155:$AD$1266,4,FALSE),0)</f>
        <v>0</v>
      </c>
      <c r="N78" s="344">
        <f>IFERROR(VLOOKUP(C78,'تقرير المصروفات حسب الشهر'!$C$1282:$AD$1393,4,FALSE),0)</f>
        <v>0</v>
      </c>
      <c r="O78" s="344">
        <f>IFERROR(VLOOKUP(C78,'تقرير المصروفات حسب الشهر'!$C$1409:$AI$1524,4,FALSE),0)</f>
        <v>0</v>
      </c>
      <c r="P78" s="332">
        <f t="shared" si="7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الشهر'!$C$10:$AD$119,4,FALSE),0)</f>
        <v>0</v>
      </c>
      <c r="E79" s="330">
        <f>IFERROR(VLOOKUP(C79,'تقرير المصروفات حسب الشهر'!$C$136:$AD$245,4,FALSE),0)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الشهر'!$C$391:$AD$499,4,FALSE),0)</f>
        <v>0</v>
      </c>
      <c r="H79" s="330">
        <f>IFERROR(VLOOKUP(C79,'تقرير المصروفات حسب الشهر'!$C$519:$AD$634,4,FALSE),0)</f>
        <v>0</v>
      </c>
      <c r="I79" s="330">
        <f>IFERROR(VLOOKUP(C79,'تقرير المصروفات حسب الشهر'!$C$647:$AD$756,4,FALSE),0)</f>
        <v>0</v>
      </c>
      <c r="J79" s="330">
        <f>IFERROR(VLOOKUP(C79,'تقرير المصروفات حسب الشهر'!$C$775:$AD$884,4,FALSE),0)</f>
        <v>0</v>
      </c>
      <c r="K79" s="330">
        <f>IFERROR(VLOOKUP(C79,'تقرير المصروفات حسب الشهر'!$C$902:$AD$1011,4,FALSE),0)</f>
        <v>0</v>
      </c>
      <c r="L79" s="330">
        <f>IFERROR(VLOOKUP(C79,'تقرير المصروفات حسب الشهر'!$C$1028:$AD$1138,4,FALSE),0)</f>
        <v>0</v>
      </c>
      <c r="M79" s="344">
        <f>IFERROR(VLOOKUP(C79,'تقرير المصروفات حسب الشهر'!$C$1155:$AD$1266,4,FALSE),0)</f>
        <v>0</v>
      </c>
      <c r="N79" s="344">
        <f>IFERROR(VLOOKUP(C79,'تقرير المصروفات حسب الشهر'!$C$1282:$AD$1393,4,FALSE),0)</f>
        <v>0</v>
      </c>
      <c r="O79" s="344">
        <f>IFERROR(VLOOKUP(C79,'تقرير المصروفات حسب الشهر'!$C$1409:$AI$1524,4,FALSE),0)</f>
        <v>0</v>
      </c>
      <c r="P79" s="332">
        <f t="shared" si="7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الشهر'!$C$10:$AD$119,4,FALSE),0)</f>
        <v>0</v>
      </c>
      <c r="E80" s="330">
        <f>IFERROR(VLOOKUP(C80,'تقرير المصروفات حسب الشهر'!$C$136:$AD$245,4,FALSE),0)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الشهر'!$C$391:$AD$499,4,FALSE),0)</f>
        <v>0</v>
      </c>
      <c r="H80" s="330">
        <f>IFERROR(VLOOKUP(C80,'تقرير المصروفات حسب الشهر'!$C$519:$AD$634,4,FALSE),0)</f>
        <v>0</v>
      </c>
      <c r="I80" s="330">
        <f>IFERROR(VLOOKUP(C80,'تقرير المصروفات حسب الشهر'!$C$647:$AD$756,4,FALSE),0)</f>
        <v>0</v>
      </c>
      <c r="J80" s="330">
        <f>IFERROR(VLOOKUP(C80,'تقرير المصروفات حسب الشهر'!$C$775:$AD$884,4,FALSE),0)</f>
        <v>0</v>
      </c>
      <c r="K80" s="330">
        <f>IFERROR(VLOOKUP(C80,'تقرير المصروفات حسب الشهر'!$C$902:$AD$1011,4,FALSE),0)</f>
        <v>0</v>
      </c>
      <c r="L80" s="330">
        <f>IFERROR(VLOOKUP(C80,'تقرير المصروفات حسب الشهر'!$C$1028:$AD$1138,4,FALSE),0)</f>
        <v>0</v>
      </c>
      <c r="M80" s="344">
        <f>IFERROR(VLOOKUP(C80,'تقرير المصروفات حسب الشهر'!$C$1155:$AD$1266,4,FALSE),0)</f>
        <v>0</v>
      </c>
      <c r="N80" s="344">
        <f>IFERROR(VLOOKUP(C80,'تقرير المصروفات حسب الشهر'!$C$1282:$AD$1393,4,FALSE),0)</f>
        <v>0</v>
      </c>
      <c r="O80" s="344">
        <f>IFERROR(VLOOKUP(C80,'تقرير المصروفات حسب الشهر'!$C$1409:$AI$1524,4,FALSE),0)</f>
        <v>0</v>
      </c>
      <c r="P80" s="332">
        <f t="shared" si="7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الشهر'!$C$10:$AD$119,4,FALSE),0)</f>
        <v>600</v>
      </c>
      <c r="E81" s="330">
        <f>IFERROR(VLOOKUP(C81,'تقرير المصروفات حسب الشهر'!$C$136:$AD$245,4,FALSE),0)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الشهر'!$C$391:$AD$499,4,FALSE),0)</f>
        <v>200</v>
      </c>
      <c r="H81" s="330">
        <f>IFERROR(VLOOKUP(C81,'تقرير المصروفات حسب الشهر'!$C$519:$AD$634,4,FALSE),0)</f>
        <v>7206</v>
      </c>
      <c r="I81" s="330">
        <f>IFERROR(VLOOKUP(C81,'تقرير المصروفات حسب الشهر'!$C$647:$AD$756,4,FALSE),0)</f>
        <v>200</v>
      </c>
      <c r="J81" s="330">
        <f>IFERROR(VLOOKUP(C81,'تقرير المصروفات حسب الشهر'!$C$775:$AD$884,4,FALSE),0)</f>
        <v>0</v>
      </c>
      <c r="K81" s="330">
        <f>IFERROR(VLOOKUP(C81,'تقرير المصروفات حسب الشهر'!$C$902:$AD$1011,4,FALSE),0)</f>
        <v>0</v>
      </c>
      <c r="L81" s="330">
        <f>IFERROR(VLOOKUP(C81,'تقرير المصروفات حسب الشهر'!$C$1028:$AD$1138,4,FALSE),0)</f>
        <v>0</v>
      </c>
      <c r="M81" s="344">
        <f>IFERROR(VLOOKUP(C81,'تقرير المصروفات حسب الشهر'!$C$1155:$AD$1266,4,FALSE),0)</f>
        <v>0</v>
      </c>
      <c r="N81" s="344">
        <f>IFERROR(VLOOKUP(C81,'تقرير المصروفات حسب الشهر'!$C$1282:$AD$1393,4,FALSE),0)</f>
        <v>0</v>
      </c>
      <c r="O81" s="344">
        <f>IFERROR(VLOOKUP(C81,'تقرير المصروفات حسب الشهر'!$C$1409:$AI$1524,4,FALSE),0)</f>
        <v>0</v>
      </c>
      <c r="P81" s="332">
        <f t="shared" si="7"/>
        <v>8606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الشهر'!$C$10:$AD$119,4,FALSE),0)</f>
        <v>0</v>
      </c>
      <c r="E82" s="330">
        <f>IFERROR(VLOOKUP(C82,'تقرير المصروفات حسب الشهر'!$C$136:$AD$245,4,FALSE),0)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الشهر'!$C$391:$AD$499,4,FALSE),0)</f>
        <v>0</v>
      </c>
      <c r="H82" s="330">
        <f>IFERROR(VLOOKUP(C82,'تقرير المصروفات حسب الشهر'!$C$519:$AD$634,4,FALSE),0)</f>
        <v>0</v>
      </c>
      <c r="I82" s="330">
        <f>IFERROR(VLOOKUP(C82,'تقرير المصروفات حسب الشهر'!$C$647:$AD$756,4,FALSE),0)</f>
        <v>0</v>
      </c>
      <c r="J82" s="330">
        <f>IFERROR(VLOOKUP(C82,'تقرير المصروفات حسب الشهر'!$C$775:$AD$884,4,FALSE),0)</f>
        <v>0</v>
      </c>
      <c r="K82" s="330">
        <f>IFERROR(VLOOKUP(C82,'تقرير المصروفات حسب الشهر'!$C$902:$AD$1011,4,FALSE),0)</f>
        <v>0</v>
      </c>
      <c r="L82" s="330">
        <f>IFERROR(VLOOKUP(C82,'تقرير المصروفات حسب الشهر'!$C$1028:$AD$1138,4,FALSE),0)</f>
        <v>0</v>
      </c>
      <c r="M82" s="344">
        <f>IFERROR(VLOOKUP(C82,'تقرير المصروفات حسب الشهر'!$C$1155:$AD$1266,4,FALSE),0)</f>
        <v>0</v>
      </c>
      <c r="N82" s="344">
        <f>IFERROR(VLOOKUP(C82,'تقرير المصروفات حسب الشهر'!$C$1282:$AD$1393,4,FALSE),0)</f>
        <v>0</v>
      </c>
      <c r="O82" s="344">
        <f>IFERROR(VLOOKUP(C82,'تقرير المصروفات حسب الشهر'!$C$1409:$AI$1524,4,FALSE),0)</f>
        <v>0</v>
      </c>
      <c r="P82" s="332">
        <f t="shared" si="7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الشهر'!$C$10:$AD$119,4,FALSE),0)</f>
        <v>0</v>
      </c>
      <c r="E83" s="330">
        <f>IFERROR(VLOOKUP(C83,'تقرير المصروفات حسب الشهر'!$C$136:$AD$245,4,FALSE),0)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الشهر'!$C$391:$AD$499,4,FALSE),0)</f>
        <v>0</v>
      </c>
      <c r="H83" s="330">
        <f>IFERROR(VLOOKUP(C83,'تقرير المصروفات حسب الشهر'!$C$519:$AD$634,4,FALSE),0)</f>
        <v>0</v>
      </c>
      <c r="I83" s="330">
        <f>IFERROR(VLOOKUP(C83,'تقرير المصروفات حسب الشهر'!$C$647:$AD$756,4,FALSE),0)</f>
        <v>0</v>
      </c>
      <c r="J83" s="330">
        <f>IFERROR(VLOOKUP(C83,'تقرير المصروفات حسب الشهر'!$C$775:$AD$884,4,FALSE),0)</f>
        <v>0</v>
      </c>
      <c r="K83" s="330">
        <f>IFERROR(VLOOKUP(C83,'تقرير المصروفات حسب الشهر'!$C$902:$AD$1011,4,FALSE),0)</f>
        <v>0</v>
      </c>
      <c r="L83" s="330">
        <f>IFERROR(VLOOKUP(C83,'تقرير المصروفات حسب الشهر'!$C$1028:$AD$1138,4,FALSE),0)</f>
        <v>0</v>
      </c>
      <c r="M83" s="344">
        <f>IFERROR(VLOOKUP(C83,'تقرير المصروفات حسب الشهر'!$C$1155:$AD$1266,4,FALSE),0)</f>
        <v>0</v>
      </c>
      <c r="N83" s="344">
        <f>IFERROR(VLOOKUP(C83,'تقرير المصروفات حسب الشهر'!$C$1282:$AD$1393,4,FALSE),0)</f>
        <v>0</v>
      </c>
      <c r="O83" s="344">
        <f>IFERROR(VLOOKUP(C83,'تقرير المصروفات حسب الشهر'!$C$1409:$AI$1524,4,FALSE),0)</f>
        <v>0</v>
      </c>
      <c r="P83" s="332">
        <f t="shared" si="7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الشهر'!$C$10:$AD$119,4,FALSE),0)</f>
        <v>0</v>
      </c>
      <c r="E84" s="330">
        <f>IFERROR(VLOOKUP(C84,'تقرير المصروفات حسب الشهر'!$C$136:$AD$245,4,FALSE),0)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الشهر'!$C$391:$AD$499,4,FALSE),0)</f>
        <v>0</v>
      </c>
      <c r="H84" s="330">
        <f>IFERROR(VLOOKUP(C84,'تقرير المصروفات حسب الشهر'!$C$519:$AD$634,4,FALSE),0)</f>
        <v>0</v>
      </c>
      <c r="I84" s="330">
        <f>IFERROR(VLOOKUP(C84,'تقرير المصروفات حسب الشهر'!$C$647:$AD$756,4,FALSE),0)</f>
        <v>0</v>
      </c>
      <c r="J84" s="330">
        <f>IFERROR(VLOOKUP(C84,'تقرير المصروفات حسب الشهر'!$C$775:$AD$884,4,FALSE),0)</f>
        <v>0</v>
      </c>
      <c r="K84" s="330">
        <f>IFERROR(VLOOKUP(C84,'تقرير المصروفات حسب الشهر'!$C$902:$AD$1011,4,FALSE),0)</f>
        <v>0</v>
      </c>
      <c r="L84" s="330">
        <f>IFERROR(VLOOKUP(C84,'تقرير المصروفات حسب الشهر'!$C$1028:$AD$1138,4,FALSE),0)</f>
        <v>0</v>
      </c>
      <c r="M84" s="344">
        <f>IFERROR(VLOOKUP(C84,'تقرير المصروفات حسب الشهر'!$C$1155:$AD$1266,4,FALSE),0)</f>
        <v>0</v>
      </c>
      <c r="N84" s="344">
        <f>IFERROR(VLOOKUP(C84,'تقرير المصروفات حسب الشهر'!$C$1282:$AD$1393,4,FALSE),0)</f>
        <v>0</v>
      </c>
      <c r="O84" s="344">
        <f>IFERROR(VLOOKUP(C84,'تقرير المصروفات حسب الشهر'!$C$1409:$AI$1524,4,FALSE),0)</f>
        <v>0</v>
      </c>
      <c r="P84" s="332">
        <f t="shared" si="7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الشهر'!$C$10:$AD$119,4,FALSE),0)</f>
        <v>0</v>
      </c>
      <c r="E85" s="330">
        <f>IFERROR(VLOOKUP(C85,'تقرير المصروفات حسب الشهر'!$C$136:$AD$245,4,FALSE),0)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الشهر'!$C$391:$AD$499,4,FALSE),0)</f>
        <v>0</v>
      </c>
      <c r="H85" s="330">
        <f>IFERROR(VLOOKUP(C85,'تقرير المصروفات حسب الشهر'!$C$519:$AD$634,4,FALSE),0)</f>
        <v>0</v>
      </c>
      <c r="I85" s="330">
        <f>IFERROR(VLOOKUP(C85,'تقرير المصروفات حسب الشهر'!$C$647:$AD$756,4,FALSE),0)</f>
        <v>0</v>
      </c>
      <c r="J85" s="330">
        <f>IFERROR(VLOOKUP(C85,'تقرير المصروفات حسب الشهر'!$C$775:$AD$884,4,FALSE),0)</f>
        <v>0</v>
      </c>
      <c r="K85" s="330">
        <f>IFERROR(VLOOKUP(C85,'تقرير المصروفات حسب الشهر'!$C$902:$AD$1011,4,FALSE),0)</f>
        <v>0</v>
      </c>
      <c r="L85" s="330">
        <f>IFERROR(VLOOKUP(C85,'تقرير المصروفات حسب الشهر'!$C$1028:$AD$1138,4,FALSE),0)</f>
        <v>0</v>
      </c>
      <c r="M85" s="344">
        <f>IFERROR(VLOOKUP(C85,'تقرير المصروفات حسب الشهر'!$C$1155:$AD$1266,4,FALSE),0)</f>
        <v>0</v>
      </c>
      <c r="N85" s="344">
        <f>IFERROR(VLOOKUP(C85,'تقرير المصروفات حسب الشهر'!$C$1282:$AD$1393,4,FALSE),0)</f>
        <v>0</v>
      </c>
      <c r="O85" s="344">
        <f>IFERROR(VLOOKUP(C85,'تقرير المصروفات حسب الشهر'!$C$1409:$AI$1524,4,FALSE),0)</f>
        <v>0</v>
      </c>
      <c r="P85" s="332">
        <f t="shared" si="7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الشهر'!$C$10:$AD$119,4,FALSE),0)</f>
        <v>1766.5</v>
      </c>
      <c r="E86" s="330">
        <f>IFERROR(VLOOKUP(C86,'تقرير المصروفات حسب الشهر'!$C$136:$AD$245,4,FALSE),0)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الشهر'!$C$391:$AD$499,4,FALSE),0)</f>
        <v>0</v>
      </c>
      <c r="H86" s="330">
        <f>IFERROR(VLOOKUP(C86,'تقرير المصروفات حسب الشهر'!$C$519:$AD$634,4,FALSE),0)</f>
        <v>3602</v>
      </c>
      <c r="I86" s="330">
        <f>IFERROR(VLOOKUP(C86,'تقرير المصروفات حسب الشهر'!$C$647:$AD$756,4,FALSE),0)</f>
        <v>1463</v>
      </c>
      <c r="J86" s="449">
        <f>IFERROR(VLOOKUP(C86,'تقرير المصروفات حسب الشهر'!$C$775:$AD$884,4,FALSE),0)</f>
        <v>0</v>
      </c>
      <c r="K86" s="330">
        <f>IFERROR(VLOOKUP(C86,'تقرير المصروفات حسب الشهر'!$C$902:$AD$1011,4,FALSE),0)</f>
        <v>0</v>
      </c>
      <c r="L86" s="330">
        <f>IFERROR(VLOOKUP(C86,'تقرير المصروفات حسب الشهر'!$C$1028:$AD$1138,4,FALSE),0)</f>
        <v>0</v>
      </c>
      <c r="M86" s="344">
        <f>IFERROR(VLOOKUP(C86,'تقرير المصروفات حسب الشهر'!$C$1155:$AD$1266,4,FALSE),0)</f>
        <v>0</v>
      </c>
      <c r="N86" s="344">
        <f>IFERROR(VLOOKUP(C86,'تقرير المصروفات حسب الشهر'!$C$1282:$AD$1393,4,FALSE),0)</f>
        <v>0</v>
      </c>
      <c r="O86" s="344">
        <f>IFERROR(VLOOKUP(C86,'تقرير المصروفات حسب الشهر'!$C$1409:$AI$1524,4,FALSE),0)</f>
        <v>0</v>
      </c>
      <c r="P86" s="332">
        <f t="shared" ref="P86:P117" si="8">SUM(D86:O86)</f>
        <v>11746.5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الشهر'!$C$10:$AD$119,4,FALSE),0)</f>
        <v>0</v>
      </c>
      <c r="E87" s="330">
        <f>IFERROR(VLOOKUP(C87,'تقرير المصروفات حسب الشهر'!$C$136:$AD$245,4,FALSE),0)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الشهر'!$C$391:$AD$499,4,FALSE),0)</f>
        <v>0</v>
      </c>
      <c r="H87" s="330">
        <f>IFERROR(VLOOKUP(C87,'تقرير المصروفات حسب الشهر'!$C$519:$AD$634,4,FALSE),0)</f>
        <v>0</v>
      </c>
      <c r="I87" s="330">
        <f>IFERROR(VLOOKUP(C87,'تقرير المصروفات حسب الشهر'!$C$647:$AD$756,4,FALSE),0)</f>
        <v>0</v>
      </c>
      <c r="J87" s="330">
        <f>IFERROR(VLOOKUP(C87,'تقرير المصروفات حسب الشهر'!$C$775:$AD$884,4,FALSE),0)</f>
        <v>0</v>
      </c>
      <c r="K87" s="330">
        <f>IFERROR(VLOOKUP(C87,'تقرير المصروفات حسب الشهر'!$C$902:$AD$1011,4,FALSE),0)</f>
        <v>0</v>
      </c>
      <c r="L87" s="330">
        <f>IFERROR(VLOOKUP(C87,'تقرير المصروفات حسب الشهر'!$C$1028:$AD$1138,4,FALSE),0)</f>
        <v>0</v>
      </c>
      <c r="M87" s="344">
        <f>IFERROR(VLOOKUP(C87,'تقرير المصروفات حسب الشهر'!$C$1155:$AD$1266,4,FALSE),0)</f>
        <v>0</v>
      </c>
      <c r="N87" s="344">
        <f>IFERROR(VLOOKUP(C87,'تقرير المصروفات حسب الشهر'!$C$1282:$AD$1393,4,FALSE),0)</f>
        <v>0</v>
      </c>
      <c r="O87" s="344">
        <f>IFERROR(VLOOKUP(C87,'تقرير المصروفات حسب الشهر'!$C$1409:$AI$1524,4,FALSE),0)</f>
        <v>0</v>
      </c>
      <c r="P87" s="332">
        <f t="shared" si="8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الشهر'!$C$10:$AD$119,4,FALSE),0)</f>
        <v>0</v>
      </c>
      <c r="E88" s="330">
        <f>IFERROR(VLOOKUP(C88,'تقرير المصروفات حسب الشهر'!$C$136:$AD$245,4,FALSE),0)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الشهر'!$C$391:$AD$499,4,FALSE),0)</f>
        <v>0</v>
      </c>
      <c r="H88" s="330">
        <f>IFERROR(VLOOKUP(C88,'تقرير المصروفات حسب الشهر'!$C$519:$AD$634,4,FALSE),0)</f>
        <v>0</v>
      </c>
      <c r="I88" s="330">
        <f>IFERROR(VLOOKUP(C88,'تقرير المصروفات حسب الشهر'!$C$647:$AD$756,4,FALSE),0)</f>
        <v>0</v>
      </c>
      <c r="J88" s="330">
        <f>IFERROR(VLOOKUP(C88,'تقرير المصروفات حسب الشهر'!$C$775:$AD$884,4,FALSE),0)</f>
        <v>0</v>
      </c>
      <c r="K88" s="330">
        <f>IFERROR(VLOOKUP(C88,'تقرير المصروفات حسب الشهر'!$C$902:$AD$1011,4,FALSE),0)</f>
        <v>0</v>
      </c>
      <c r="L88" s="330">
        <f>IFERROR(VLOOKUP(C88,'تقرير المصروفات حسب الشهر'!$C$1028:$AD$1138,4,FALSE),0)</f>
        <v>0</v>
      </c>
      <c r="M88" s="344">
        <f>IFERROR(VLOOKUP(C88,'تقرير المصروفات حسب الشهر'!$C$1155:$AD$1266,4,FALSE),0)</f>
        <v>0</v>
      </c>
      <c r="N88" s="344">
        <f>IFERROR(VLOOKUP(C88,'تقرير المصروفات حسب الشهر'!$C$1282:$AD$1393,4,FALSE),0)</f>
        <v>0</v>
      </c>
      <c r="O88" s="344">
        <f>IFERROR(VLOOKUP(C88,'تقرير المصروفات حسب الشهر'!$C$1409:$AI$1524,4,FALSE),0)</f>
        <v>0</v>
      </c>
      <c r="P88" s="332">
        <f t="shared" si="8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الشهر'!$C$10:$AD$119,4,FALSE),0)</f>
        <v>0</v>
      </c>
      <c r="E89" s="330">
        <f>IFERROR(VLOOKUP(C89,'تقرير المصروفات حسب الشهر'!$C$136:$AD$245,4,FALSE),0)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الشهر'!$C$391:$AD$499,4,FALSE),0)</f>
        <v>0</v>
      </c>
      <c r="H89" s="330">
        <f>IFERROR(VLOOKUP(C89,'تقرير المصروفات حسب الشهر'!$C$519:$AD$634,4,FALSE),0)</f>
        <v>0</v>
      </c>
      <c r="I89" s="330">
        <f>IFERROR(VLOOKUP(C89,'تقرير المصروفات حسب الشهر'!$C$647:$AD$756,4,FALSE),0)</f>
        <v>0</v>
      </c>
      <c r="J89" s="330">
        <f>IFERROR(VLOOKUP(C89,'تقرير المصروفات حسب الشهر'!$C$775:$AD$884,4,FALSE),0)</f>
        <v>0</v>
      </c>
      <c r="K89" s="330">
        <f>IFERROR(VLOOKUP(C89,'تقرير المصروفات حسب الشهر'!$C$902:$AD$1011,4,FALSE),0)</f>
        <v>0</v>
      </c>
      <c r="L89" s="330">
        <f>IFERROR(VLOOKUP(C89,'تقرير المصروفات حسب الشهر'!$C$1028:$AD$1138,4,FALSE),0)</f>
        <v>0</v>
      </c>
      <c r="M89" s="344">
        <f>IFERROR(VLOOKUP(C89,'تقرير المصروفات حسب الشهر'!$C$1155:$AD$1266,4,FALSE),0)</f>
        <v>0</v>
      </c>
      <c r="N89" s="344">
        <f>IFERROR(VLOOKUP(C89,'تقرير المصروفات حسب الشهر'!$C$1282:$AD$1393,4,FALSE),0)</f>
        <v>0</v>
      </c>
      <c r="O89" s="344">
        <f>IFERROR(VLOOKUP(C89,'تقرير المصروفات حسب الشهر'!$C$1409:$AI$1524,4,FALSE),0)</f>
        <v>0</v>
      </c>
      <c r="P89" s="332">
        <f t="shared" si="8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الشهر'!$C$10:$AD$119,4,FALSE),0)</f>
        <v>0</v>
      </c>
      <c r="E90" s="330">
        <f>IFERROR(VLOOKUP(C90,'تقرير المصروفات حسب الشهر'!$C$136:$AD$245,4,FALSE),0)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الشهر'!$C$391:$AD$499,4,FALSE),0)</f>
        <v>0</v>
      </c>
      <c r="H90" s="330">
        <f>IFERROR(VLOOKUP(C90,'تقرير المصروفات حسب الشهر'!$C$519:$AD$634,4,FALSE),0)</f>
        <v>0</v>
      </c>
      <c r="I90" s="330">
        <f>IFERROR(VLOOKUP(C90,'تقرير المصروفات حسب الشهر'!$C$647:$AD$756,4,FALSE),0)</f>
        <v>0</v>
      </c>
      <c r="J90" s="330">
        <f>IFERROR(VLOOKUP(C90,'تقرير المصروفات حسب الشهر'!$C$775:$AD$884,4,FALSE),0)</f>
        <v>0</v>
      </c>
      <c r="K90" s="330">
        <f>IFERROR(VLOOKUP(C90,'تقرير المصروفات حسب الشهر'!$C$902:$AD$1011,4,FALSE),0)</f>
        <v>0</v>
      </c>
      <c r="L90" s="330">
        <f>IFERROR(VLOOKUP(C90,'تقرير المصروفات حسب الشهر'!$C$1028:$AD$1138,4,FALSE),0)</f>
        <v>0</v>
      </c>
      <c r="M90" s="344">
        <f>IFERROR(VLOOKUP(C90,'تقرير المصروفات حسب الشهر'!$C$1155:$AD$1266,4,FALSE),0)</f>
        <v>0</v>
      </c>
      <c r="N90" s="344">
        <f>IFERROR(VLOOKUP(C90,'تقرير المصروفات حسب الشهر'!$C$1282:$AD$1393,4,FALSE),0)</f>
        <v>0</v>
      </c>
      <c r="O90" s="344">
        <f>IFERROR(VLOOKUP(C90,'تقرير المصروفات حسب الشهر'!$C$1409:$AI$1524,4,FALSE),0)</f>
        <v>0</v>
      </c>
      <c r="P90" s="332">
        <f t="shared" si="8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الشهر'!$C$10:$AD$119,4,FALSE),0)</f>
        <v>5560</v>
      </c>
      <c r="E91" s="330">
        <f>IFERROR(VLOOKUP(C91,'تقرير المصروفات حسب الشهر'!$C$136:$AD$245,4,FALSE),0)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الشهر'!$C$391:$AD$499,4,FALSE),0)</f>
        <v>7000</v>
      </c>
      <c r="H91" s="330">
        <f>IFERROR(VLOOKUP(C91,'تقرير المصروفات حسب الشهر'!$C$519:$AD$634,4,FALSE),0)</f>
        <v>7500</v>
      </c>
      <c r="I91" s="330">
        <f>IFERROR(VLOOKUP(C91,'تقرير المصروفات حسب الشهر'!$C$647:$AD$756,4,FALSE),0)</f>
        <v>7000</v>
      </c>
      <c r="J91" s="449">
        <f>IFERROR(VLOOKUP(C91,'تقرير المصروفات حسب الشهر'!$C$775:$AD$884,4,FALSE),0)</f>
        <v>0</v>
      </c>
      <c r="K91" s="330">
        <f>IFERROR(VLOOKUP(C91,'تقرير المصروفات حسب الشهر'!$C$902:$AD$1011,4,FALSE),0)</f>
        <v>0</v>
      </c>
      <c r="L91" s="330">
        <f>IFERROR(VLOOKUP(C91,'تقرير المصروفات حسب الشهر'!$C$1028:$AD$1138,4,FALSE),0)</f>
        <v>0</v>
      </c>
      <c r="M91" s="344">
        <f>IFERROR(VLOOKUP(C91,'تقرير المصروفات حسب الشهر'!$C$1155:$AD$1266,4,FALSE),0)</f>
        <v>0</v>
      </c>
      <c r="N91" s="344">
        <f>IFERROR(VLOOKUP(C91,'تقرير المصروفات حسب الشهر'!$C$1282:$AD$1393,4,FALSE),0)</f>
        <v>0</v>
      </c>
      <c r="O91" s="344">
        <f>IFERROR(VLOOKUP(C91,'تقرير المصروفات حسب الشهر'!$C$1409:$AI$1524,4,FALSE),0)</f>
        <v>0</v>
      </c>
      <c r="P91" s="332">
        <f t="shared" si="8"/>
        <v>39110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الشهر'!$C$10:$AD$119,4,FALSE),0)</f>
        <v>0</v>
      </c>
      <c r="E92" s="330">
        <f>IFERROR(VLOOKUP(C92,'تقرير المصروفات حسب الشهر'!$C$136:$AD$245,4,FALSE),0)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الشهر'!$C$391:$AD$499,4,FALSE),0)</f>
        <v>0</v>
      </c>
      <c r="H92" s="330">
        <f>IFERROR(VLOOKUP(C92,'تقرير المصروفات حسب الشهر'!$C$519:$AD$634,4,FALSE),0)</f>
        <v>0</v>
      </c>
      <c r="I92" s="330">
        <f>IFERROR(VLOOKUP(C92,'تقرير المصروفات حسب الشهر'!$C$647:$AD$756,4,FALSE),0)</f>
        <v>0</v>
      </c>
      <c r="J92" s="330">
        <f>IFERROR(VLOOKUP(C92,'تقرير المصروفات حسب الشهر'!$C$775:$AD$884,4,FALSE),0)</f>
        <v>0</v>
      </c>
      <c r="K92" s="330">
        <f>IFERROR(VLOOKUP(C92,'تقرير المصروفات حسب الشهر'!$C$902:$AD$1011,4,FALSE),0)</f>
        <v>0</v>
      </c>
      <c r="L92" s="330">
        <f>IFERROR(VLOOKUP(C92,'تقرير المصروفات حسب الشهر'!$C$1028:$AD$1138,4,FALSE),0)</f>
        <v>0</v>
      </c>
      <c r="M92" s="344">
        <f>IFERROR(VLOOKUP(C92,'تقرير المصروفات حسب الشهر'!$C$1155:$AD$1266,4,FALSE),0)</f>
        <v>0</v>
      </c>
      <c r="N92" s="344">
        <f>IFERROR(VLOOKUP(C92,'تقرير المصروفات حسب الشهر'!$C$1282:$AD$1393,4,FALSE),0)</f>
        <v>0</v>
      </c>
      <c r="O92" s="344">
        <f>IFERROR(VLOOKUP(C92,'تقرير المصروفات حسب الشهر'!$C$1409:$AI$1524,4,FALSE),0)</f>
        <v>0</v>
      </c>
      <c r="P92" s="332">
        <f t="shared" si="8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الشهر'!$C$10:$AD$119,4,FALSE),0)</f>
        <v>808</v>
      </c>
      <c r="E93" s="330">
        <f>IFERROR(VLOOKUP(C93,'تقرير المصروفات حسب الشهر'!$C$136:$AD$245,4,FALSE),0)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الشهر'!$C$391:$AD$499,4,FALSE),0)</f>
        <v>1751.5</v>
      </c>
      <c r="H93" s="330">
        <f>IFERROR(VLOOKUP(C93,'تقرير المصروفات حسب الشهر'!$C$519:$AD$634,4,FALSE),0)</f>
        <v>0</v>
      </c>
      <c r="I93" s="330">
        <f>IFERROR(VLOOKUP(C93,'تقرير المصروفات حسب الشهر'!$C$647:$AD$756,4,FALSE),0)</f>
        <v>0</v>
      </c>
      <c r="J93" s="449">
        <f>IFERROR(VLOOKUP(C93,'تقرير المصروفات حسب الشهر'!$C$775:$AD$884,4,FALSE),0)</f>
        <v>0</v>
      </c>
      <c r="K93" s="330">
        <f>IFERROR(VLOOKUP(C93,'تقرير المصروفات حسب الشهر'!$C$902:$AD$1011,4,FALSE),0)</f>
        <v>0</v>
      </c>
      <c r="L93" s="330">
        <f>IFERROR(VLOOKUP(C93,'تقرير المصروفات حسب الشهر'!$C$1028:$AD$1138,4,FALSE),0)</f>
        <v>0</v>
      </c>
      <c r="M93" s="344">
        <f>IFERROR(VLOOKUP(C93,'تقرير المصروفات حسب الشهر'!$C$1155:$AD$1266,4,FALSE),0)</f>
        <v>0</v>
      </c>
      <c r="N93" s="344">
        <f>IFERROR(VLOOKUP(C93,'تقرير المصروفات حسب الشهر'!$C$1282:$AD$1393,4,FALSE),0)</f>
        <v>0</v>
      </c>
      <c r="O93" s="344">
        <f>IFERROR(VLOOKUP(C93,'تقرير المصروفات حسب الشهر'!$C$1409:$AI$1524,4,FALSE),0)</f>
        <v>0</v>
      </c>
      <c r="P93" s="332">
        <f t="shared" si="8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الشهر'!$C$10:$AD$119,4,FALSE),0)</f>
        <v>358</v>
      </c>
      <c r="E94" s="330">
        <f>IFERROR(VLOOKUP(C94,'تقرير المصروفات حسب الشهر'!$C$136:$AD$245,4,FALSE),0)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الشهر'!$C$391:$AD$499,4,FALSE),0)</f>
        <v>7619.23</v>
      </c>
      <c r="H94" s="330">
        <f>IFERROR(VLOOKUP(C94,'تقرير المصروفات حسب الشهر'!$C$519:$AD$634,4,FALSE),0)</f>
        <v>1444</v>
      </c>
      <c r="I94" s="330">
        <f>IFERROR(VLOOKUP(C94,'تقرير المصروفات حسب الشهر'!$C$647:$AD$756,4,FALSE),0)</f>
        <v>0</v>
      </c>
      <c r="J94" s="330">
        <f>IFERROR(VLOOKUP(C94,'تقرير المصروفات حسب الشهر'!$C$775:$AD$884,4,FALSE),0)</f>
        <v>0</v>
      </c>
      <c r="K94" s="330">
        <f>IFERROR(VLOOKUP(C94,'تقرير المصروفات حسب الشهر'!$C$902:$AD$1011,4,FALSE),0)</f>
        <v>0</v>
      </c>
      <c r="L94" s="330">
        <f>IFERROR(VLOOKUP(C94,'تقرير المصروفات حسب الشهر'!$C$1028:$AD$1138,4,FALSE),0)</f>
        <v>0</v>
      </c>
      <c r="M94" s="344">
        <f>IFERROR(VLOOKUP(C94,'تقرير المصروفات حسب الشهر'!$C$1155:$AD$1266,4,FALSE),0)</f>
        <v>0</v>
      </c>
      <c r="N94" s="344">
        <f>IFERROR(VLOOKUP(C94,'تقرير المصروفات حسب الشهر'!$C$1282:$AD$1393,4,FALSE),0)</f>
        <v>0</v>
      </c>
      <c r="O94" s="344">
        <f>IFERROR(VLOOKUP(C94,'تقرير المصروفات حسب الشهر'!$C$1409:$AI$1524,4,FALSE),0)</f>
        <v>0</v>
      </c>
      <c r="P94" s="332">
        <f t="shared" si="8"/>
        <v>9421.23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الشهر'!$C$10:$AD$119,4,FALSE),0)</f>
        <v>1065</v>
      </c>
      <c r="E95" s="330">
        <f>IFERROR(VLOOKUP(C95,'تقرير المصروفات حسب الشهر'!$C$136:$AD$245,4,FALSE),0)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الشهر'!$C$391:$AD$499,4,FALSE),0)</f>
        <v>2130</v>
      </c>
      <c r="H95" s="330">
        <f>IFERROR(VLOOKUP(C95,'تقرير المصروفات حسب الشهر'!$C$519:$AD$634,4,FALSE),0)</f>
        <v>0</v>
      </c>
      <c r="I95" s="330">
        <f>IFERROR(VLOOKUP(C95,'تقرير المصروفات حسب الشهر'!$C$647:$AD$756,4,FALSE),0)</f>
        <v>2130</v>
      </c>
      <c r="J95" s="330">
        <f>IFERROR(VLOOKUP(C95,'تقرير المصروفات حسب الشهر'!$C$775:$AD$884,4,FALSE),0)</f>
        <v>0</v>
      </c>
      <c r="K95" s="330">
        <f>IFERROR(VLOOKUP(C95,'تقرير المصروفات حسب الشهر'!$C$902:$AD$1011,4,FALSE),0)</f>
        <v>0</v>
      </c>
      <c r="L95" s="330">
        <f>IFERROR(VLOOKUP(C95,'تقرير المصروفات حسب الشهر'!$C$1028:$AD$1138,4,FALSE),0)</f>
        <v>0</v>
      </c>
      <c r="M95" s="344">
        <f>IFERROR(VLOOKUP(C95,'تقرير المصروفات حسب الشهر'!$C$1155:$AD$1266,4,FALSE),0)</f>
        <v>0</v>
      </c>
      <c r="N95" s="344">
        <f>IFERROR(VLOOKUP(C95,'تقرير المصروفات حسب الشهر'!$C$1282:$AD$1393,4,FALSE),0)</f>
        <v>0</v>
      </c>
      <c r="O95" s="344">
        <f>IFERROR(VLOOKUP(C95,'تقرير المصروفات حسب الشهر'!$C$1409:$AI$1524,4,FALSE),0)</f>
        <v>0</v>
      </c>
      <c r="P95" s="332">
        <f t="shared" si="8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الشهر'!$C$10:$AD$119,4,FALSE),0)</f>
        <v>0</v>
      </c>
      <c r="E96" s="330">
        <f>IFERROR(VLOOKUP(C96,'تقرير المصروفات حسب الشهر'!$C$136:$AD$245,4,FALSE),0)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الشهر'!$C$391:$AD$499,4,FALSE),0)</f>
        <v>0</v>
      </c>
      <c r="H96" s="330">
        <f>IFERROR(VLOOKUP(C96,'تقرير المصروفات حسب الشهر'!$C$519:$AD$634,4,FALSE),0)</f>
        <v>0</v>
      </c>
      <c r="I96" s="330">
        <f>IFERROR(VLOOKUP(C96,'تقرير المصروفات حسب الشهر'!$C$647:$AD$756,4,FALSE),0)</f>
        <v>0</v>
      </c>
      <c r="J96" s="330">
        <f>IFERROR(VLOOKUP(C96,'تقرير المصروفات حسب الشهر'!$C$775:$AD$884,4,FALSE),0)</f>
        <v>0</v>
      </c>
      <c r="K96" s="330">
        <f>IFERROR(VLOOKUP(C96,'تقرير المصروفات حسب الشهر'!$C$902:$AD$1011,4,FALSE),0)</f>
        <v>0</v>
      </c>
      <c r="L96" s="330">
        <f>IFERROR(VLOOKUP(C96,'تقرير المصروفات حسب الشهر'!$C$1028:$AD$1138,4,FALSE),0)</f>
        <v>0</v>
      </c>
      <c r="M96" s="344">
        <f>IFERROR(VLOOKUP(C96,'تقرير المصروفات حسب الشهر'!$C$1155:$AD$1266,4,FALSE),0)</f>
        <v>0</v>
      </c>
      <c r="N96" s="344">
        <f>IFERROR(VLOOKUP(C96,'تقرير المصروفات حسب الشهر'!$C$1282:$AD$1393,4,FALSE),0)</f>
        <v>0</v>
      </c>
      <c r="O96" s="344">
        <f>IFERROR(VLOOKUP(C96,'تقرير المصروفات حسب الشهر'!$C$1409:$AI$1524,4,FALSE),0)</f>
        <v>0</v>
      </c>
      <c r="P96" s="332">
        <f t="shared" si="8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الشهر'!$C$10:$AD$119,4,FALSE),0)</f>
        <v>0</v>
      </c>
      <c r="E97" s="330">
        <f>IFERROR(VLOOKUP(C97,'تقرير المصروفات حسب الشهر'!$C$136:$AD$245,4,FALSE),0)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الشهر'!$C$391:$AD$499,4,FALSE),0)</f>
        <v>0</v>
      </c>
      <c r="H97" s="330">
        <f>IFERROR(VLOOKUP(C97,'تقرير المصروفات حسب الشهر'!$C$519:$AD$634,4,FALSE),0)</f>
        <v>0</v>
      </c>
      <c r="I97" s="330">
        <f>IFERROR(VLOOKUP(C97,'تقرير المصروفات حسب الشهر'!$C$647:$AD$756,4,FALSE),0)</f>
        <v>0</v>
      </c>
      <c r="J97" s="330">
        <f>IFERROR(VLOOKUP(C97,'تقرير المصروفات حسب الشهر'!$C$775:$AD$884,4,FALSE),0)</f>
        <v>0</v>
      </c>
      <c r="K97" s="330">
        <f>IFERROR(VLOOKUP(C97,'تقرير المصروفات حسب الشهر'!$C$902:$AD$1011,4,FALSE),0)</f>
        <v>0</v>
      </c>
      <c r="L97" s="330">
        <f>IFERROR(VLOOKUP(C97,'تقرير المصروفات حسب الشهر'!$C$1028:$AD$1138,4,FALSE),0)</f>
        <v>0</v>
      </c>
      <c r="M97" s="344">
        <f>IFERROR(VLOOKUP(C97,'تقرير المصروفات حسب الشهر'!$C$1155:$AD$1266,4,FALSE),0)</f>
        <v>0</v>
      </c>
      <c r="N97" s="344">
        <f>IFERROR(VLOOKUP(C97,'تقرير المصروفات حسب الشهر'!$C$1282:$AD$1393,4,FALSE),0)</f>
        <v>0</v>
      </c>
      <c r="O97" s="344">
        <f>IFERROR(VLOOKUP(C97,'تقرير المصروفات حسب الشهر'!$C$1409:$AI$1524,4,FALSE),0)</f>
        <v>0</v>
      </c>
      <c r="P97" s="332">
        <f t="shared" si="8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الشهر'!$C$10:$AD$119,4,FALSE),0)</f>
        <v>0</v>
      </c>
      <c r="E98" s="330">
        <f>IFERROR(VLOOKUP(C98,'تقرير المصروفات حسب الشهر'!$C$136:$AD$245,4,FALSE),0)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الشهر'!$C$391:$AD$499,4,FALSE),0)</f>
        <v>0</v>
      </c>
      <c r="H98" s="330">
        <f>IFERROR(VLOOKUP(C98,'تقرير المصروفات حسب الشهر'!$C$519:$AD$634,4,FALSE),0)</f>
        <v>0</v>
      </c>
      <c r="I98" s="330">
        <f>IFERROR(VLOOKUP(C98,'تقرير المصروفات حسب الشهر'!$C$647:$AD$756,4,FALSE),0)</f>
        <v>0</v>
      </c>
      <c r="J98" s="330">
        <f>IFERROR(VLOOKUP(C98,'تقرير المصروفات حسب الشهر'!$C$775:$AD$884,4,FALSE),0)</f>
        <v>0</v>
      </c>
      <c r="K98" s="330">
        <f>IFERROR(VLOOKUP(C98,'تقرير المصروفات حسب الشهر'!$C$902:$AD$1011,4,FALSE),0)</f>
        <v>0</v>
      </c>
      <c r="L98" s="330">
        <f>IFERROR(VLOOKUP(C98,'تقرير المصروفات حسب الشهر'!$C$1028:$AD$1138,4,FALSE),0)</f>
        <v>0</v>
      </c>
      <c r="M98" s="344">
        <f>IFERROR(VLOOKUP(C98,'تقرير المصروفات حسب الشهر'!$C$1155:$AD$1266,4,FALSE),0)</f>
        <v>0</v>
      </c>
      <c r="N98" s="344">
        <f>IFERROR(VLOOKUP(C98,'تقرير المصروفات حسب الشهر'!$C$1282:$AD$1393,4,FALSE),0)</f>
        <v>0</v>
      </c>
      <c r="O98" s="344">
        <f>IFERROR(VLOOKUP(C98,'تقرير المصروفات حسب الشهر'!$C$1409:$AI$1524,4,FALSE),0)</f>
        <v>0</v>
      </c>
      <c r="P98" s="332">
        <f t="shared" si="8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الشهر'!$C$10:$AD$119,4,FALSE),0)</f>
        <v>405.65</v>
      </c>
      <c r="E99" s="330">
        <f>IFERROR(VLOOKUP(C99,'تقرير المصروفات حسب الشهر'!$C$136:$AD$245,4,FALSE),0)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الشهر'!$C$391:$AD$499,4,FALSE),0)</f>
        <v>397.33</v>
      </c>
      <c r="H99" s="330">
        <f>IFERROR(VLOOKUP(C99,'تقرير المصروفات حسب الشهر'!$C$519:$AD$634,4,FALSE),0)</f>
        <v>397.33</v>
      </c>
      <c r="I99" s="330">
        <f>IFERROR(VLOOKUP(C99,'تقرير المصروفات حسب الشهر'!$C$647:$AD$756,4,FALSE),0)</f>
        <v>397.33</v>
      </c>
      <c r="J99" s="449">
        <f>IFERROR(VLOOKUP(C99,'تقرير المصروفات حسب الشهر'!$C$775:$AD$884,4,FALSE),0)</f>
        <v>0</v>
      </c>
      <c r="K99" s="330">
        <f>IFERROR(VLOOKUP(C99,'تقرير المصروفات حسب الشهر'!$C$902:$AD$1011,4,FALSE),0)</f>
        <v>0</v>
      </c>
      <c r="L99" s="330">
        <f>IFERROR(VLOOKUP(C99,'تقرير المصروفات حسب الشهر'!$C$1028:$AD$1138,4,FALSE),0)</f>
        <v>0</v>
      </c>
      <c r="M99" s="344">
        <f>IFERROR(VLOOKUP(C99,'تقرير المصروفات حسب الشهر'!$C$1155:$AD$1266,4,FALSE),0)</f>
        <v>0</v>
      </c>
      <c r="N99" s="344">
        <f>IFERROR(VLOOKUP(C99,'تقرير المصروفات حسب الشهر'!$C$1282:$AD$1393,4,FALSE),0)</f>
        <v>0</v>
      </c>
      <c r="O99" s="344">
        <f>IFERROR(VLOOKUP(C99,'تقرير المصروفات حسب الشهر'!$C$1409:$AI$1524,4,FALSE),0)</f>
        <v>0</v>
      </c>
      <c r="P99" s="332">
        <f t="shared" si="8"/>
        <v>2392.2999999999997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الشهر'!$C$10:$AD$119,4,FALSE),0)</f>
        <v>2096.65</v>
      </c>
      <c r="E100" s="330">
        <f>IFERROR(VLOOKUP(C100,'تقرير المصروفات حسب الشهر'!$C$136:$AD$245,4,FALSE),0)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الشهر'!$C$391:$AD$499,4,FALSE),0)</f>
        <v>1932.02</v>
      </c>
      <c r="H100" s="330">
        <f>IFERROR(VLOOKUP(C100,'تقرير المصروفات حسب الشهر'!$C$519:$AD$634,4,FALSE),0)</f>
        <v>1950.43</v>
      </c>
      <c r="I100" s="330">
        <f>IFERROR(VLOOKUP(C100,'تقرير المصروفات حسب الشهر'!$C$647:$AD$756,4,FALSE),0)</f>
        <v>2024.57</v>
      </c>
      <c r="J100" s="449">
        <f>IFERROR(VLOOKUP(C100,'تقرير المصروفات حسب الشهر'!$C$775:$AD$884,4,FALSE),0)</f>
        <v>0</v>
      </c>
      <c r="K100" s="330">
        <f>IFERROR(VLOOKUP(C100,'تقرير المصروفات حسب الشهر'!$C$902:$AD$1011,4,FALSE),0)</f>
        <v>0</v>
      </c>
      <c r="L100" s="330">
        <f>IFERROR(VLOOKUP(C100,'تقرير المصروفات حسب الشهر'!$C$1028:$AD$1138,4,FALSE),0)</f>
        <v>0</v>
      </c>
      <c r="M100" s="344">
        <f>IFERROR(VLOOKUP(C100,'تقرير المصروفات حسب الشهر'!$C$1155:$AD$1266,4,FALSE),0)</f>
        <v>0</v>
      </c>
      <c r="N100" s="344">
        <f>IFERROR(VLOOKUP(C100,'تقرير المصروفات حسب الشهر'!$C$1282:$AD$1393,4,FALSE),0)</f>
        <v>0</v>
      </c>
      <c r="O100" s="344">
        <f>IFERROR(VLOOKUP(C100,'تقرير المصروفات حسب الشهر'!$C$1409:$AI$1524,4,FALSE),0)</f>
        <v>0</v>
      </c>
      <c r="P100" s="332">
        <f t="shared" si="8"/>
        <v>12154.07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الشهر'!$C$10:$AD$119,4,FALSE),0)</f>
        <v>58.76</v>
      </c>
      <c r="E101" s="330">
        <f>IFERROR(VLOOKUP(C101,'تقرير المصروفات حسب الشهر'!$C$136:$AD$245,4,FALSE),0)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الشهر'!$C$391:$AD$499,4,FALSE),0)</f>
        <v>113.14</v>
      </c>
      <c r="H101" s="330">
        <f>IFERROR(VLOOKUP(C101,'تقرير المصروفات حسب الشهر'!$C$519:$AD$634,4,FALSE),0)</f>
        <v>113.14</v>
      </c>
      <c r="I101" s="330">
        <f>IFERROR(VLOOKUP(C101,'تقرير المصروفات حسب الشهر'!$C$647:$AD$756,4,FALSE),0)</f>
        <v>113.14</v>
      </c>
      <c r="J101" s="449">
        <f>IFERROR(VLOOKUP(C101,'تقرير المصروفات حسب الشهر'!$C$775:$AD$884,4,FALSE),0)</f>
        <v>0</v>
      </c>
      <c r="K101" s="330">
        <f>IFERROR(VLOOKUP(C101,'تقرير المصروفات حسب الشهر'!$C$902:$AD$1011,4,FALSE),0)</f>
        <v>0</v>
      </c>
      <c r="L101" s="330">
        <f>IFERROR(VLOOKUP(C101,'تقرير المصروفات حسب الشهر'!$C$1028:$AD$1138,4,FALSE),0)</f>
        <v>0</v>
      </c>
      <c r="M101" s="344">
        <f>IFERROR(VLOOKUP(C101,'تقرير المصروفات حسب الشهر'!$C$1155:$AD$1266,4,FALSE),0)</f>
        <v>0</v>
      </c>
      <c r="N101" s="344">
        <f>IFERROR(VLOOKUP(C101,'تقرير المصروفات حسب الشهر'!$C$1282:$AD$1393,4,FALSE),0)</f>
        <v>0</v>
      </c>
      <c r="O101" s="344">
        <f>IFERROR(VLOOKUP(C101,'تقرير المصروفات حسب الشهر'!$C$1409:$AI$1524,4,FALSE),0)</f>
        <v>0</v>
      </c>
      <c r="P101" s="332">
        <f t="shared" si="8"/>
        <v>624.46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الشهر'!$C$10:$AD$119,4,FALSE),0)</f>
        <v>346.89</v>
      </c>
      <c r="E102" s="330">
        <f>IFERROR(VLOOKUP(C102,'تقرير المصروفات حسب الشهر'!$C$136:$AD$245,4,FALSE),0)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الشهر'!$C$391:$AD$499,4,FALSE),0)</f>
        <v>346.89</v>
      </c>
      <c r="H102" s="330">
        <f>IFERROR(VLOOKUP(C102,'تقرير المصروفات حسب الشهر'!$C$519:$AD$634,4,FALSE),0)</f>
        <v>346.89</v>
      </c>
      <c r="I102" s="330">
        <f>IFERROR(VLOOKUP(C102,'تقرير المصروفات حسب الشهر'!$C$647:$AD$756,4,FALSE),0)</f>
        <v>509.54</v>
      </c>
      <c r="J102" s="449">
        <f>IFERROR(VLOOKUP(C102,'تقرير المصروفات حسب الشهر'!$C$775:$AD$884,4,FALSE),0)</f>
        <v>0</v>
      </c>
      <c r="K102" s="330">
        <f>IFERROR(VLOOKUP(C102,'تقرير المصروفات حسب الشهر'!$C$902:$AD$1011,4,FALSE),0)</f>
        <v>0</v>
      </c>
      <c r="L102" s="330">
        <f>IFERROR(VLOOKUP(C102,'تقرير المصروفات حسب الشهر'!$C$1028:$AD$1138,4,FALSE),0)</f>
        <v>0</v>
      </c>
      <c r="M102" s="344">
        <f>IFERROR(VLOOKUP(C102,'تقرير المصروفات حسب الشهر'!$C$1155:$AD$1266,4,FALSE),0)</f>
        <v>0</v>
      </c>
      <c r="N102" s="344">
        <f>IFERROR(VLOOKUP(C102,'تقرير المصروفات حسب الشهر'!$C$1282:$AD$1393,4,FALSE),0)</f>
        <v>0</v>
      </c>
      <c r="O102" s="344">
        <f>IFERROR(VLOOKUP(C102,'تقرير المصروفات حسب الشهر'!$C$1409:$AI$1524,4,FALSE),0)</f>
        <v>0</v>
      </c>
      <c r="P102" s="332">
        <f t="shared" si="8"/>
        <v>2243.9899999999998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الشهر'!$C$10:$AD$119,4,FALSE),0)</f>
        <v>100.81</v>
      </c>
      <c r="E103" s="330">
        <f>IFERROR(VLOOKUP(C103,'تقرير المصروفات حسب الشهر'!$C$136:$AD$245,4,FALSE),0)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الشهر'!$C$391:$AD$499,4,FALSE),0)</f>
        <v>686.25</v>
      </c>
      <c r="H103" s="330">
        <f>IFERROR(VLOOKUP(C103,'تقرير المصروفات حسب الشهر'!$C$519:$AD$634,4,FALSE),0)</f>
        <v>686.25</v>
      </c>
      <c r="I103" s="330">
        <f>IFERROR(VLOOKUP(C103,'تقرير المصروفات حسب الشهر'!$C$647:$AD$756,4,FALSE),0)</f>
        <v>686.25</v>
      </c>
      <c r="J103" s="330">
        <f>IFERROR(VLOOKUP(C103,'تقرير المصروفات حسب الشهر'!$C$775:$AD$884,4,FALSE),0)</f>
        <v>0</v>
      </c>
      <c r="K103" s="330">
        <f>IFERROR(VLOOKUP(C103,'تقرير المصروفات حسب الشهر'!$C$902:$AD$1011,4,FALSE),0)</f>
        <v>0</v>
      </c>
      <c r="L103" s="330">
        <f>IFERROR(VLOOKUP(C103,'تقرير المصروفات حسب الشهر'!$C$1028:$AD$1138,4,FALSE),0)</f>
        <v>0</v>
      </c>
      <c r="M103" s="344">
        <f>IFERROR(VLOOKUP(C103,'تقرير المصروفات حسب الشهر'!$C$1155:$AD$1266,4,FALSE),0)</f>
        <v>0</v>
      </c>
      <c r="N103" s="344">
        <f>IFERROR(VLOOKUP(C103,'تقرير المصروفات حسب الشهر'!$C$1282:$AD$1393,4,FALSE),0)</f>
        <v>0</v>
      </c>
      <c r="O103" s="344">
        <f>IFERROR(VLOOKUP(C103,'تقرير المصروفات حسب الشهر'!$C$1409:$AI$1524,4,FALSE),0)</f>
        <v>0</v>
      </c>
      <c r="P103" s="332">
        <f t="shared" si="8"/>
        <v>3419.44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الشهر'!$C$10:$AD$119,4,FALSE),0)</f>
        <v>0</v>
      </c>
      <c r="E104" s="330">
        <f>IFERROR(VLOOKUP(C104,'تقرير المصروفات حسب الشهر'!$C$136:$AD$245,4,FALSE),0)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الشهر'!$C$391:$AD$499,4,FALSE),0)</f>
        <v>0</v>
      </c>
      <c r="H104" s="330">
        <f>IFERROR(VLOOKUP(C104,'تقرير المصروفات حسب الشهر'!$C$519:$AD$634,4,FALSE),0)</f>
        <v>0</v>
      </c>
      <c r="I104" s="330">
        <f>IFERROR(VLOOKUP(C104,'تقرير المصروفات حسب الشهر'!$C$647:$AD$756,4,FALSE),0)</f>
        <v>0</v>
      </c>
      <c r="J104" s="330">
        <f>IFERROR(VLOOKUP(C104,'تقرير المصروفات حسب الشهر'!$C$775:$AD$884,4,FALSE),0)</f>
        <v>0</v>
      </c>
      <c r="K104" s="330">
        <f>IFERROR(VLOOKUP(C104,'تقرير المصروفات حسب الشهر'!$C$902:$AD$1011,4,FALSE),0)</f>
        <v>0</v>
      </c>
      <c r="L104" s="330">
        <f>IFERROR(VLOOKUP(C104,'تقرير المصروفات حسب الشهر'!$C$1028:$AD$1138,4,FALSE),0)</f>
        <v>0</v>
      </c>
      <c r="M104" s="344">
        <f>IFERROR(VLOOKUP(C104,'تقرير المصروفات حسب الشهر'!$C$1155:$AD$1266,4,FALSE),0)</f>
        <v>0</v>
      </c>
      <c r="N104" s="344">
        <f>IFERROR(VLOOKUP(C104,'تقرير المصروفات حسب الشهر'!$C$1282:$AD$1393,4,FALSE),0)</f>
        <v>0</v>
      </c>
      <c r="O104" s="344">
        <f>IFERROR(VLOOKUP(C104,'تقرير المصروفات حسب الشهر'!$C$1409:$AI$1524,4,FALSE),0)</f>
        <v>0</v>
      </c>
      <c r="P104" s="332">
        <f t="shared" si="8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الشهر'!$C$10:$AD$119,4,FALSE),0)</f>
        <v>0</v>
      </c>
      <c r="E105" s="330">
        <f>IFERROR(VLOOKUP(C105,'تقرير المصروفات حسب الشهر'!$C$136:$AD$245,4,FALSE),0)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الشهر'!$C$391:$AD$499,4,FALSE),0)</f>
        <v>0</v>
      </c>
      <c r="H105" s="330">
        <f>IFERROR(VLOOKUP(C105,'تقرير المصروفات حسب الشهر'!$C$519:$AD$634,4,FALSE),0)</f>
        <v>0</v>
      </c>
      <c r="I105" s="330">
        <f>IFERROR(VLOOKUP(C105,'تقرير المصروفات حسب الشهر'!$C$647:$AD$756,4,FALSE),0)</f>
        <v>0</v>
      </c>
      <c r="J105" s="330">
        <f>IFERROR(VLOOKUP(C105,'تقرير المصروفات حسب الشهر'!$C$775:$AD$884,4,FALSE),0)</f>
        <v>0</v>
      </c>
      <c r="K105" s="330">
        <f>IFERROR(VLOOKUP(C105,'تقرير المصروفات حسب الشهر'!$C$902:$AD$1011,4,FALSE),0)</f>
        <v>0</v>
      </c>
      <c r="L105" s="330">
        <f>IFERROR(VLOOKUP(C105,'تقرير المصروفات حسب الشهر'!$C$1028:$AD$1138,4,FALSE),0)</f>
        <v>0</v>
      </c>
      <c r="M105" s="344">
        <f>IFERROR(VLOOKUP(C105,'تقرير المصروفات حسب الشهر'!$C$1155:$AD$1266,4,FALSE),0)</f>
        <v>0</v>
      </c>
      <c r="N105" s="344">
        <f>IFERROR(VLOOKUP(C105,'تقرير المصروفات حسب الشهر'!$C$1282:$AD$1393,4,FALSE),0)</f>
        <v>0</v>
      </c>
      <c r="O105" s="344">
        <f>IFERROR(VLOOKUP(C105,'تقرير المصروفات حسب الشهر'!$C$1409:$AI$1524,4,FALSE),0)</f>
        <v>0</v>
      </c>
      <c r="P105" s="332">
        <f t="shared" si="8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الشهر'!$C$10:$AD$119,4,FALSE),0)</f>
        <v>41697.800000000003</v>
      </c>
      <c r="E106" s="330">
        <f>IFERROR(VLOOKUP(C106,'تقرير المصروفات حسب الشهر'!$C$136:$AD$245,4,FALSE),0)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الشهر'!$C$391:$AD$499,4,FALSE),0)</f>
        <v>29277</v>
      </c>
      <c r="H106" s="330">
        <f>IFERROR(VLOOKUP(C106,'تقرير المصروفات حسب الشهر'!$C$519:$AD$634,4,FALSE),0)</f>
        <v>30896.379999999997</v>
      </c>
      <c r="I106" s="330">
        <f>IFERROR(VLOOKUP(C106,'تقرير المصروفات حسب الشهر'!$C$647:$AD$756,4,FALSE),0)</f>
        <v>32841.18</v>
      </c>
      <c r="J106" s="330">
        <f>IFERROR(VLOOKUP(C106,'تقرير المصروفات حسب الشهر'!$C$775:$AD$884,4,FALSE),0)</f>
        <v>0</v>
      </c>
      <c r="K106" s="330">
        <f>IFERROR(VLOOKUP(C106,'تقرير المصروفات حسب الشهر'!$C$902:$AD$1011,4,FALSE),0)</f>
        <v>0</v>
      </c>
      <c r="L106" s="330">
        <f>IFERROR(VLOOKUP(C106,'تقرير المصروفات حسب الشهر'!$C$1028:$AD$1138,4,FALSE),0)</f>
        <v>0</v>
      </c>
      <c r="M106" s="344">
        <f>IFERROR(VLOOKUP(C106,'تقرير المصروفات حسب الشهر'!$C$1155:$AD$1266,4,FALSE),0)</f>
        <v>0</v>
      </c>
      <c r="N106" s="344">
        <f>IFERROR(VLOOKUP(C106,'تقرير المصروفات حسب الشهر'!$C$1282:$AD$1393,4,FALSE),0)</f>
        <v>0</v>
      </c>
      <c r="O106" s="344">
        <f>IFERROR(VLOOKUP(C106,'تقرير المصروفات حسب الشهر'!$C$1409:$AI$1524,4,FALSE),0)</f>
        <v>0</v>
      </c>
      <c r="P106" s="332">
        <f t="shared" si="8"/>
        <v>204140.28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الشهر'!$C$10:$AD$119,4,FALSE),0)</f>
        <v>0</v>
      </c>
      <c r="E107" s="330">
        <f>IFERROR(VLOOKUP(C107,'تقرير المصروفات حسب الشهر'!$C$136:$AD$245,4,FALSE),0)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الشهر'!$C$391:$AD$499,4,FALSE),0)</f>
        <v>0</v>
      </c>
      <c r="H107" s="330">
        <f>IFERROR(VLOOKUP(C107,'تقرير المصروفات حسب الشهر'!$C$519:$AD$634,4,FALSE),0)</f>
        <v>0</v>
      </c>
      <c r="I107" s="330">
        <f>IFERROR(VLOOKUP(C107,'تقرير المصروفات حسب الشهر'!$C$647:$AD$756,4,FALSE),0)</f>
        <v>0</v>
      </c>
      <c r="J107" s="330">
        <f>IFERROR(VLOOKUP(C107,'تقرير المصروفات حسب الشهر'!$C$775:$AD$884,4,FALSE),0)</f>
        <v>0</v>
      </c>
      <c r="K107" s="330">
        <f>IFERROR(VLOOKUP(C107,'تقرير المصروفات حسب الشهر'!$C$902:$AD$1011,4,FALSE),0)</f>
        <v>0</v>
      </c>
      <c r="L107" s="330">
        <f>IFERROR(VLOOKUP(C107,'تقرير المصروفات حسب الشهر'!$C$1028:$AD$1138,4,FALSE),0)</f>
        <v>0</v>
      </c>
      <c r="M107" s="344">
        <f>IFERROR(VLOOKUP(C107,'تقرير المصروفات حسب الشهر'!$C$1155:$AD$1266,4,FALSE),0)</f>
        <v>0</v>
      </c>
      <c r="N107" s="344">
        <f>IFERROR(VLOOKUP(C107,'تقرير المصروفات حسب الشهر'!$C$1282:$AD$1393,4,FALSE),0)</f>
        <v>0</v>
      </c>
      <c r="O107" s="344">
        <f>IFERROR(VLOOKUP(C107,'تقرير المصروفات حسب الشهر'!$C$1409:$AI$1524,4,FALSE),0)</f>
        <v>0</v>
      </c>
      <c r="P107" s="332">
        <f t="shared" si="8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الشهر'!$C$10:$AD$119,4,FALSE),0)</f>
        <v>0</v>
      </c>
      <c r="E108" s="330">
        <f>IFERROR(VLOOKUP(C108,'تقرير المصروفات حسب الشهر'!$C$136:$AD$245,4,FALSE),0)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الشهر'!$C$391:$AD$499,4,FALSE),0)</f>
        <v>0</v>
      </c>
      <c r="H108" s="330">
        <f>IFERROR(VLOOKUP(C108,'تقرير المصروفات حسب الشهر'!$C$519:$AD$634,4,FALSE),0)</f>
        <v>0</v>
      </c>
      <c r="I108" s="330">
        <f>IFERROR(VLOOKUP(C108,'تقرير المصروفات حسب الشهر'!$C$647:$AD$756,4,FALSE),0)</f>
        <v>0</v>
      </c>
      <c r="J108" s="330">
        <f>IFERROR(VLOOKUP(C108,'تقرير المصروفات حسب الشهر'!$C$775:$AD$884,4,FALSE),0)</f>
        <v>0</v>
      </c>
      <c r="K108" s="330">
        <f>IFERROR(VLOOKUP(C108,'تقرير المصروفات حسب الشهر'!$C$902:$AD$1011,4,FALSE),0)</f>
        <v>0</v>
      </c>
      <c r="L108" s="330">
        <f>IFERROR(VLOOKUP(C108,'تقرير المصروفات حسب الشهر'!$C$1028:$AD$1138,4,FALSE),0)</f>
        <v>0</v>
      </c>
      <c r="M108" s="344">
        <f>IFERROR(VLOOKUP(C108,'تقرير المصروفات حسب الشهر'!$C$1155:$AD$1266,4,FALSE),0)</f>
        <v>0</v>
      </c>
      <c r="N108" s="344">
        <f>IFERROR(VLOOKUP(C108,'تقرير المصروفات حسب الشهر'!$C$1282:$AD$1393,4,FALSE),0)</f>
        <v>0</v>
      </c>
      <c r="O108" s="344">
        <f>IFERROR(VLOOKUP(C108,'تقرير المصروفات حسب الشهر'!$C$1409:$AI$1524,4,FALSE),0)</f>
        <v>0</v>
      </c>
      <c r="P108" s="332">
        <f t="shared" si="8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الشهر'!$C$10:$AD$119,4,FALSE),0)</f>
        <v>0</v>
      </c>
      <c r="E109" s="330">
        <f>IFERROR(VLOOKUP(C109,'تقرير المصروفات حسب الشهر'!$C$136:$AD$245,4,FALSE),0)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الشهر'!$C$391:$AD$499,4,FALSE),0)</f>
        <v>0</v>
      </c>
      <c r="H109" s="330">
        <f>IFERROR(VLOOKUP(C109,'تقرير المصروفات حسب الشهر'!$C$519:$AD$634,4,FALSE),0)</f>
        <v>0</v>
      </c>
      <c r="I109" s="330">
        <f>IFERROR(VLOOKUP(C109,'تقرير المصروفات حسب الشهر'!$C$647:$AD$756,4,FALSE),0)</f>
        <v>0</v>
      </c>
      <c r="J109" s="330">
        <f>IFERROR(VLOOKUP(C109,'تقرير المصروفات حسب الشهر'!$C$775:$AD$884,4,FALSE),0)</f>
        <v>0</v>
      </c>
      <c r="K109" s="330">
        <f>IFERROR(VLOOKUP(C109,'تقرير المصروفات حسب الشهر'!$C$902:$AD$1011,4,FALSE),0)</f>
        <v>0</v>
      </c>
      <c r="L109" s="330">
        <f>IFERROR(VLOOKUP(C109,'تقرير المصروفات حسب الشهر'!$C$1028:$AD$1138,4,FALSE),0)</f>
        <v>0</v>
      </c>
      <c r="M109" s="344">
        <f>IFERROR(VLOOKUP(C109,'تقرير المصروفات حسب الشهر'!$C$1155:$AD$1266,4,FALSE),0)</f>
        <v>0</v>
      </c>
      <c r="N109" s="344">
        <f>IFERROR(VLOOKUP(C109,'تقرير المصروفات حسب الشهر'!$C$1282:$AD$1393,4,FALSE),0)</f>
        <v>0</v>
      </c>
      <c r="O109" s="344">
        <f>IFERROR(VLOOKUP(C109,'تقرير المصروفات حسب الشهر'!$C$1409:$AI$1524,4,FALSE),0)</f>
        <v>0</v>
      </c>
      <c r="P109" s="332">
        <f t="shared" si="8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الشهر'!$C$10:$AD$119,4,FALSE),0)</f>
        <v>0</v>
      </c>
      <c r="E110" s="330">
        <f>IFERROR(VLOOKUP(C110,'تقرير المصروفات حسب الشهر'!$C$136:$AD$245,4,FALSE),0)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الشهر'!$C$391:$AD$499,4,FALSE),0)</f>
        <v>9.9999999998544795E-2</v>
      </c>
      <c r="H110" s="330">
        <f>IFERROR(VLOOKUP(C110,'تقرير المصروفات حسب الشهر'!$C$519:$AD$634,4,FALSE),0)</f>
        <v>13420.21</v>
      </c>
      <c r="I110" s="330">
        <f>IFERROR(VLOOKUP(C110,'تقرير المصروفات حسب الشهر'!$C$647:$AD$756,4,FALSE),0)</f>
        <v>5.56</v>
      </c>
      <c r="J110" s="330">
        <f>IFERROR(VLOOKUP(C110,'تقرير المصروفات حسب الشهر'!$C$775:$AD$884,4,FALSE),0)</f>
        <v>0</v>
      </c>
      <c r="K110" s="330">
        <f>IFERROR(VLOOKUP(C110,'تقرير المصروفات حسب الشهر'!$C$902:$AD$1011,4,FALSE),0)</f>
        <v>0</v>
      </c>
      <c r="L110" s="330">
        <f>IFERROR(VLOOKUP(C110,'تقرير المصروفات حسب الشهر'!$C$1028:$AD$1138,4,FALSE),0)</f>
        <v>0</v>
      </c>
      <c r="M110" s="344">
        <f>IFERROR(VLOOKUP(C110,'تقرير المصروفات حسب الشهر'!$C$1155:$AD$1266,4,FALSE),0)</f>
        <v>0</v>
      </c>
      <c r="N110" s="344">
        <f>IFERROR(VLOOKUP(C110,'تقرير المصروفات حسب الشهر'!$C$1282:$AD$1393,4,FALSE),0)</f>
        <v>0</v>
      </c>
      <c r="O110" s="344">
        <f>IFERROR(VLOOKUP(C110,'تقرير المصروفات حسب الشهر'!$C$1409:$AI$1524,4,FALSE),0)</f>
        <v>0</v>
      </c>
      <c r="P110" s="332">
        <f t="shared" si="8"/>
        <v>13425.869999999997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الشهر'!$C$10:$AD$119,4,FALSE),0)</f>
        <v>0</v>
      </c>
      <c r="E111" s="330">
        <f>IFERROR(VLOOKUP(C111,'تقرير المصروفات حسب الشهر'!$C$136:$AD$245,4,FALSE),0)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الشهر'!$C$391:$AD$499,4,FALSE),0)</f>
        <v>0</v>
      </c>
      <c r="H111" s="330">
        <f>IFERROR(VLOOKUP(C111,'تقرير المصروفات حسب الشهر'!$C$519:$AD$634,4,FALSE),0)</f>
        <v>0</v>
      </c>
      <c r="I111" s="330">
        <f>IFERROR(VLOOKUP(C111,'تقرير المصروفات حسب الشهر'!$C$647:$AD$756,4,FALSE),0)</f>
        <v>0</v>
      </c>
      <c r="J111" s="330">
        <f>IFERROR(VLOOKUP(C111,'تقرير المصروفات حسب الشهر'!$C$775:$AD$884,4,FALSE),0)</f>
        <v>0</v>
      </c>
      <c r="K111" s="330">
        <f>IFERROR(VLOOKUP(C111,'تقرير المصروفات حسب الشهر'!$C$902:$AD$1011,4,FALSE),0)</f>
        <v>0</v>
      </c>
      <c r="L111" s="330">
        <f>IFERROR(VLOOKUP(C111,'تقرير المصروفات حسب الشهر'!$C$1028:$AD$1138,4,FALSE),0)</f>
        <v>0</v>
      </c>
      <c r="M111" s="344">
        <f>IFERROR(VLOOKUP(C111,'تقرير المصروفات حسب الشهر'!$C$1155:$AD$1266,4,FALSE),0)</f>
        <v>0</v>
      </c>
      <c r="N111" s="344">
        <f>IFERROR(VLOOKUP(C111,'تقرير المصروفات حسب الشهر'!$C$1282:$AD$1393,4,FALSE),0)</f>
        <v>0</v>
      </c>
      <c r="O111" s="344">
        <f>IFERROR(VLOOKUP(C111,'تقرير المصروفات حسب الشهر'!$C$1409:$AI$1524,4,FALSE),0)</f>
        <v>0</v>
      </c>
      <c r="P111" s="332">
        <f t="shared" si="8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الشهر'!$C$10:$AD$119,4,FALSE),0)</f>
        <v>0</v>
      </c>
      <c r="E112" s="330">
        <f>IFERROR(VLOOKUP(C112,'تقرير المصروفات حسب الشهر'!$C$136:$AD$245,4,FALSE),0)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الشهر'!$C$391:$AD$499,4,FALSE),0)</f>
        <v>0</v>
      </c>
      <c r="H112" s="330">
        <f>IFERROR(VLOOKUP(C112,'تقرير المصروفات حسب الشهر'!$C$519:$AD$634,4,FALSE),0)</f>
        <v>0</v>
      </c>
      <c r="I112" s="330">
        <f>IFERROR(VLOOKUP(C112,'تقرير المصروفات حسب الشهر'!$C$647:$AD$756,4,FALSE),0)</f>
        <v>0</v>
      </c>
      <c r="J112" s="330">
        <f>IFERROR(VLOOKUP(C112,'تقرير المصروفات حسب الشهر'!$C$775:$AD$884,4,FALSE),0)</f>
        <v>0</v>
      </c>
      <c r="K112" s="330">
        <f>IFERROR(VLOOKUP(C112,'تقرير المصروفات حسب الشهر'!$C$902:$AD$1011,4,FALSE),0)</f>
        <v>0</v>
      </c>
      <c r="L112" s="330">
        <f>IFERROR(VLOOKUP(C112,'تقرير المصروفات حسب الشهر'!$C$1028:$AD$1138,4,FALSE),0)</f>
        <v>0</v>
      </c>
      <c r="M112" s="344">
        <f>IFERROR(VLOOKUP(C112,'تقرير المصروفات حسب الشهر'!$C$1155:$AD$1266,4,FALSE),0)</f>
        <v>0</v>
      </c>
      <c r="N112" s="344">
        <f>IFERROR(VLOOKUP(C112,'تقرير المصروفات حسب الشهر'!$C$1282:$AD$1393,4,FALSE),0)</f>
        <v>0</v>
      </c>
      <c r="O112" s="344">
        <f>IFERROR(VLOOKUP(C112,'تقرير المصروفات حسب الشهر'!$C$1409:$AI$1524,4,FALSE),0)</f>
        <v>0</v>
      </c>
      <c r="P112" s="332">
        <f t="shared" si="8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الشهر'!$C$10:$AD$119,4,FALSE),0)</f>
        <v>0</v>
      </c>
      <c r="E113" s="330">
        <f>IFERROR(VLOOKUP(C113,'تقرير المصروفات حسب الشهر'!$C$136:$AD$245,4,FALSE),0)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الشهر'!$C$391:$AD$499,4,FALSE),0)</f>
        <v>0</v>
      </c>
      <c r="H113" s="330">
        <f>IFERROR(VLOOKUP(C113,'تقرير المصروفات حسب الشهر'!$C$519:$AD$634,4,FALSE),0)</f>
        <v>0</v>
      </c>
      <c r="I113" s="330">
        <f>IFERROR(VLOOKUP(C113,'تقرير المصروفات حسب الشهر'!$C$647:$AD$756,4,FALSE),0)</f>
        <v>0</v>
      </c>
      <c r="J113" s="330">
        <f>IFERROR(VLOOKUP(C113,'تقرير المصروفات حسب الشهر'!$C$775:$AD$884,4,FALSE),0)</f>
        <v>0</v>
      </c>
      <c r="K113" s="330">
        <f>IFERROR(VLOOKUP(C113,'تقرير المصروفات حسب الشهر'!$C$902:$AD$1011,4,FALSE),0)</f>
        <v>0</v>
      </c>
      <c r="L113" s="330">
        <f>IFERROR(VLOOKUP(C113,'تقرير المصروفات حسب الشهر'!$C$1028:$AD$1138,4,FALSE),0)</f>
        <v>0</v>
      </c>
      <c r="M113" s="344">
        <f>IFERROR(VLOOKUP(C113,'تقرير المصروفات حسب الشهر'!$C$1155:$AD$1266,4,FALSE),0)</f>
        <v>0</v>
      </c>
      <c r="N113" s="344">
        <f>IFERROR(VLOOKUP(C113,'تقرير المصروفات حسب الشهر'!$C$1282:$AD$1393,4,FALSE),0)</f>
        <v>0</v>
      </c>
      <c r="O113" s="344">
        <f>IFERROR(VLOOKUP(C113,'تقرير المصروفات حسب الشهر'!$C$1409:$AI$1524,4,FALSE),0)</f>
        <v>0</v>
      </c>
      <c r="P113" s="332">
        <f t="shared" si="8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الشهر'!$C$10:$AD$119,4,FALSE),0)</f>
        <v>0</v>
      </c>
      <c r="E114" s="330">
        <f>IFERROR(VLOOKUP(C114,'تقرير المصروفات حسب الشهر'!$C$136:$AD$245,4,FALSE),0)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الشهر'!$C$391:$AD$499,4,FALSE),0)</f>
        <v>0</v>
      </c>
      <c r="H114" s="330">
        <f>IFERROR(VLOOKUP(C114,'تقرير المصروفات حسب الشهر'!$C$519:$AD$634,4,FALSE),0)</f>
        <v>0</v>
      </c>
      <c r="I114" s="330">
        <f>IFERROR(VLOOKUP(C114,'تقرير المصروفات حسب الشهر'!$C$647:$AD$756,4,FALSE),0)</f>
        <v>0</v>
      </c>
      <c r="J114" s="330">
        <f>IFERROR(VLOOKUP(C114,'تقرير المصروفات حسب الشهر'!$C$775:$AD$884,4,FALSE),0)</f>
        <v>0</v>
      </c>
      <c r="K114" s="330">
        <f>IFERROR(VLOOKUP(C114,'تقرير المصروفات حسب الشهر'!$C$902:$AD$1011,4,FALSE),0)</f>
        <v>0</v>
      </c>
      <c r="L114" s="330">
        <f>IFERROR(VLOOKUP(C114,'تقرير المصروفات حسب الشهر'!$C$1028:$AD$1138,4,FALSE),0)</f>
        <v>0</v>
      </c>
      <c r="M114" s="344">
        <f>IFERROR(VLOOKUP(C114,'تقرير المصروفات حسب الشهر'!$C$1155:$AD$1266,4,FALSE),0)</f>
        <v>0</v>
      </c>
      <c r="N114" s="344">
        <f>IFERROR(VLOOKUP(C114,'تقرير المصروفات حسب الشهر'!$C$1282:$AD$1393,4,FALSE),0)</f>
        <v>0</v>
      </c>
      <c r="O114" s="344">
        <f>IFERROR(VLOOKUP(C114,'تقرير المصروفات حسب الشهر'!$C$1409:$AI$1524,4,FALSE),0)</f>
        <v>0</v>
      </c>
      <c r="P114" s="332">
        <f t="shared" si="8"/>
        <v>300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الشهر'!$C$10:$AD$119,4,FALSE),0)</f>
        <v>0</v>
      </c>
      <c r="E115" s="330">
        <f>IFERROR(VLOOKUP(C115,'تقرير المصروفات حسب الشهر'!$C$136:$AD$245,4,FALSE),0)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الشهر'!$C$391:$AD$499,4,FALSE),0)</f>
        <v>0</v>
      </c>
      <c r="H115" s="330">
        <f>IFERROR(VLOOKUP(C115,'تقرير المصروفات حسب الشهر'!$C$519:$AD$634,4,FALSE),0)</f>
        <v>0</v>
      </c>
      <c r="I115" s="330">
        <f>IFERROR(VLOOKUP(C115,'تقرير المصروفات حسب الشهر'!$C$647:$AD$756,4,FALSE),0)</f>
        <v>0</v>
      </c>
      <c r="J115" s="330">
        <f>IFERROR(VLOOKUP(C115,'تقرير المصروفات حسب الشهر'!$C$775:$AD$884,4,FALSE),0)</f>
        <v>0</v>
      </c>
      <c r="K115" s="330">
        <f>IFERROR(VLOOKUP(C115,'تقرير المصروفات حسب الشهر'!$C$902:$AD$1011,4,FALSE),0)</f>
        <v>0</v>
      </c>
      <c r="L115" s="330">
        <f>IFERROR(VLOOKUP(C115,'تقرير المصروفات حسب الشهر'!$C$1028:$AD$1138,4,FALSE),0)</f>
        <v>0</v>
      </c>
      <c r="M115" s="344">
        <f>IFERROR(VLOOKUP(C115,'تقرير المصروفات حسب الشهر'!$C$1155:$AD$1266,4,FALSE),0)</f>
        <v>0</v>
      </c>
      <c r="N115" s="344">
        <f>IFERROR(VLOOKUP(C115,'تقرير المصروفات حسب الشهر'!$C$1282:$AD$1393,4,FALSE),0)</f>
        <v>0</v>
      </c>
      <c r="O115" s="344">
        <f>IFERROR(VLOOKUP(C115,'تقرير المصروفات حسب الشهر'!$C$1409:$AI$1524,4,FALSE),0)</f>
        <v>0</v>
      </c>
      <c r="P115" s="332">
        <f t="shared" si="8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الشهر'!$C$10:$AD$119,4,FALSE),0)</f>
        <v>0</v>
      </c>
      <c r="E116" s="330">
        <f>IFERROR(VLOOKUP(C116,'تقرير المصروفات حسب الشهر'!$C$136:$AD$245,4,FALSE),0)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الشهر'!$C$391:$AD$499,4,FALSE),0)</f>
        <v>0</v>
      </c>
      <c r="H116" s="330">
        <f>IFERROR(VLOOKUP(C116,'تقرير المصروفات حسب الشهر'!$C$519:$AD$634,4,FALSE),0)</f>
        <v>0</v>
      </c>
      <c r="I116" s="330">
        <f>IFERROR(VLOOKUP(C116,'تقرير المصروفات حسب الشهر'!$C$647:$AD$756,4,FALSE),0)</f>
        <v>0</v>
      </c>
      <c r="J116" s="330">
        <f>IFERROR(VLOOKUP(C116,'تقرير المصروفات حسب الشهر'!$C$775:$AD$884,4,FALSE),0)</f>
        <v>0</v>
      </c>
      <c r="K116" s="330">
        <f>IFERROR(VLOOKUP(C116,'تقرير المصروفات حسب الشهر'!$C$902:$AD$1011,4,FALSE),0)</f>
        <v>0</v>
      </c>
      <c r="L116" s="330">
        <f>IFERROR(VLOOKUP(C116,'تقرير المصروفات حسب الشهر'!$C$1028:$AD$1138,4,FALSE),0)</f>
        <v>0</v>
      </c>
      <c r="M116" s="344">
        <f>IFERROR(VLOOKUP(C116,'تقرير المصروفات حسب الشهر'!$C$1155:$AD$1266,4,FALSE),0)</f>
        <v>0</v>
      </c>
      <c r="N116" s="344">
        <f>IFERROR(VLOOKUP(C116,'تقرير المصروفات حسب الشهر'!$C$1282:$AD$1393,4,FALSE),0)</f>
        <v>0</v>
      </c>
      <c r="O116" s="344">
        <f>IFERROR(VLOOKUP(C116,'تقرير المصروفات حسب الشهر'!$C$1409:$AI$1524,4,FALSE),0)</f>
        <v>0</v>
      </c>
      <c r="P116" s="332">
        <f t="shared" si="8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الشهر'!$C$10:$AD$119,4,FALSE),0)</f>
        <v>0</v>
      </c>
      <c r="E117" s="330">
        <f>IFERROR(VLOOKUP(C117,'تقرير المصروفات حسب الشهر'!$C$136:$AD$245,4,FALSE),0)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الشهر'!$C$391:$AD$499,4,FALSE),0)</f>
        <v>0</v>
      </c>
      <c r="H117" s="330">
        <f>IFERROR(VLOOKUP(C117,'تقرير المصروفات حسب الشهر'!$C$519:$AD$634,4,FALSE),0)</f>
        <v>0</v>
      </c>
      <c r="I117" s="330">
        <f>IFERROR(VLOOKUP(C117,'تقرير المصروفات حسب الشهر'!$C$647:$AD$756,4,FALSE),0)</f>
        <v>0</v>
      </c>
      <c r="J117" s="330">
        <f>IFERROR(VLOOKUP(C117,'تقرير المصروفات حسب الشهر'!$C$775:$AD$884,4,FALSE),0)</f>
        <v>0</v>
      </c>
      <c r="K117" s="330">
        <f>IFERROR(VLOOKUP(C117,'تقرير المصروفات حسب الشهر'!$C$902:$AD$1011,4,FALSE),0)</f>
        <v>0</v>
      </c>
      <c r="L117" s="330">
        <f>IFERROR(VLOOKUP(C117,'تقرير المصروفات حسب الشهر'!$C$1028:$AD$1138,4,FALSE),0)</f>
        <v>0</v>
      </c>
      <c r="M117" s="344">
        <f>IFERROR(VLOOKUP(C117,'تقرير المصروفات حسب الشهر'!$C$1155:$AD$1266,4,FALSE),0)</f>
        <v>0</v>
      </c>
      <c r="N117" s="344">
        <f>IFERROR(VLOOKUP(C117,'تقرير المصروفات حسب الشهر'!$C$1282:$AD$1393,4,FALSE),0)</f>
        <v>0</v>
      </c>
      <c r="O117" s="344">
        <f>IFERROR(VLOOKUP(C117,'تقرير المصروفات حسب الشهر'!$C$1409:$AI$1524,4,FALSE),0)</f>
        <v>0</v>
      </c>
      <c r="P117" s="332">
        <f t="shared" si="8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الشهر'!$C$10:$AD$119,4,FALSE),0)</f>
        <v>0</v>
      </c>
      <c r="E118" s="330">
        <f>IFERROR(VLOOKUP(C118,'تقرير المصروفات حسب الشهر'!$C$136:$AD$245,4,FALSE),0)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الشهر'!$C$391:$AD$499,4,FALSE),0)</f>
        <v>0</v>
      </c>
      <c r="H118" s="330">
        <f>IFERROR(VLOOKUP(C118,'تقرير المصروفات حسب الشهر'!$C$519:$AD$634,4,FALSE),0)</f>
        <v>0</v>
      </c>
      <c r="I118" s="330">
        <f>IFERROR(VLOOKUP(C118,'تقرير المصروفات حسب الشهر'!$C$647:$AD$756,4,FALSE),0)</f>
        <v>0</v>
      </c>
      <c r="J118" s="330">
        <f>IFERROR(VLOOKUP(C118,'تقرير المصروفات حسب الشهر'!$C$775:$AD$884,4,FALSE),0)</f>
        <v>0</v>
      </c>
      <c r="K118" s="330">
        <f>IFERROR(VLOOKUP(C118,'تقرير المصروفات حسب الشهر'!$C$902:$AD$1011,4,FALSE),0)</f>
        <v>0</v>
      </c>
      <c r="L118" s="330">
        <f>IFERROR(VLOOKUP(C118,'تقرير المصروفات حسب الشهر'!$C$1028:$AD$1138,4,FALSE),0)</f>
        <v>0</v>
      </c>
      <c r="M118" s="344">
        <f>IFERROR(VLOOKUP(C118,'تقرير المصروفات حسب الشهر'!$C$1155:$AD$1266,4,FALSE),0)</f>
        <v>0</v>
      </c>
      <c r="N118" s="344">
        <f>IFERROR(VLOOKUP(C118,'تقرير المصروفات حسب الشهر'!$C$1282:$AD$1393,4,FALSE),0)</f>
        <v>0</v>
      </c>
      <c r="O118" s="344">
        <f>IFERROR(VLOOKUP(C118,'تقرير المصروفات حسب الشهر'!$C$1409:$AI$1524,4,FALSE),0)</f>
        <v>0</v>
      </c>
      <c r="P118" s="332">
        <f t="shared" ref="P118:P132" si="9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الشهر'!$C$10:$AD$119,4,FALSE),0)</f>
        <v>1984</v>
      </c>
      <c r="E119" s="330">
        <f>IFERROR(VLOOKUP(C119,'تقرير المصروفات حسب الشهر'!$C$136:$AD$245,4,FALSE),0)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الشهر'!$C$391:$AD$499,4,FALSE),0)</f>
        <v>13842.02</v>
      </c>
      <c r="H119" s="330">
        <f>IFERROR(VLOOKUP(C119,'تقرير المصروفات حسب الشهر'!$C$519:$AD$634,4,FALSE),0)</f>
        <v>0</v>
      </c>
      <c r="I119" s="330">
        <f>IFERROR(VLOOKUP(C119,'تقرير المصروفات حسب الشهر'!$C$647:$AD$756,4,FALSE),0)</f>
        <v>19212.73</v>
      </c>
      <c r="J119" s="449">
        <f>IFERROR(VLOOKUP(C119,'تقرير المصروفات حسب الشهر'!$C$775:$AD$884,4,FALSE),0)</f>
        <v>0</v>
      </c>
      <c r="K119" s="330">
        <f>IFERROR(VLOOKUP(C119,'تقرير المصروفات حسب الشهر'!$C$902:$AD$1011,4,FALSE),0)</f>
        <v>0</v>
      </c>
      <c r="L119" s="330">
        <f>IFERROR(VLOOKUP(C119,'تقرير المصروفات حسب الشهر'!$C$1028:$AD$1138,4,FALSE),0)</f>
        <v>0</v>
      </c>
      <c r="M119" s="344">
        <f>IFERROR(VLOOKUP(C119,'تقرير المصروفات حسب الشهر'!$C$1155:$AD$1266,4,FALSE),0)</f>
        <v>0</v>
      </c>
      <c r="N119" s="344">
        <f>IFERROR(VLOOKUP(C119,'تقرير المصروفات حسب الشهر'!$C$1282:$AD$1393,4,FALSE),0)</f>
        <v>0</v>
      </c>
      <c r="O119" s="344">
        <f>IFERROR(VLOOKUP(C119,'تقرير المصروفات حسب الشهر'!$C$1409:$AI$1524,4,FALSE),0)</f>
        <v>0</v>
      </c>
      <c r="P119" s="332">
        <f t="shared" si="9"/>
        <v>35108.33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الشهر'!$C$10:$AD$119,4,FALSE),0)</f>
        <v>0</v>
      </c>
      <c r="E120" s="330">
        <f>IFERROR(VLOOKUP(C120,'تقرير المصروفات حسب الشهر'!$C$136:$AD$245,4,FALSE),0)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الشهر'!$C$391:$AD$499,4,FALSE),0)</f>
        <v>0</v>
      </c>
      <c r="H120" s="330">
        <f>IFERROR(VLOOKUP(C120,'تقرير المصروفات حسب الشهر'!$C$519:$AD$634,4,FALSE),0)</f>
        <v>0</v>
      </c>
      <c r="I120" s="330">
        <f>IFERROR(VLOOKUP(C120,'تقرير المصروفات حسب الشهر'!$C$647:$AD$756,4,FALSE),0)</f>
        <v>0</v>
      </c>
      <c r="J120" s="330">
        <f>IFERROR(VLOOKUP(C120,'تقرير المصروفات حسب الشهر'!$C$775:$AD$884,4,FALSE),0)</f>
        <v>0</v>
      </c>
      <c r="K120" s="330">
        <f>IFERROR(VLOOKUP(C120,'تقرير المصروفات حسب الشهر'!$C$902:$AD$1011,4,FALSE),0)</f>
        <v>0</v>
      </c>
      <c r="L120" s="330">
        <f>IFERROR(VLOOKUP(C120,'تقرير المصروفات حسب الشهر'!$C$1028:$AD$1138,4,FALSE),0)</f>
        <v>0</v>
      </c>
      <c r="M120" s="344">
        <f>IFERROR(VLOOKUP(C120,'تقرير المصروفات حسب الشهر'!$C$1155:$AD$1266,4,FALSE),0)</f>
        <v>0</v>
      </c>
      <c r="N120" s="344">
        <f>IFERROR(VLOOKUP(C120,'تقرير المصروفات حسب الشهر'!$C$1282:$AD$1393,4,FALSE),0)</f>
        <v>0</v>
      </c>
      <c r="O120" s="344">
        <f>IFERROR(VLOOKUP(C120,'تقرير المصروفات حسب الشهر'!$C$1409:$AI$1524,4,FALSE),0)</f>
        <v>0</v>
      </c>
      <c r="P120" s="332">
        <f t="shared" si="9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الشهر'!$C$10:$AD$119,4,FALSE),0)</f>
        <v>0</v>
      </c>
      <c r="E121" s="330">
        <f>IFERROR(VLOOKUP(C121,'تقرير المصروفات حسب الشهر'!$C$136:$AD$245,4,FALSE),0)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الشهر'!$C$391:$AD$499,4,FALSE),0)</f>
        <v>0</v>
      </c>
      <c r="H121" s="330">
        <f>IFERROR(VLOOKUP(C121,'تقرير المصروفات حسب الشهر'!$C$519:$AD$634,4,FALSE),0)</f>
        <v>0</v>
      </c>
      <c r="I121" s="330">
        <f>IFERROR(VLOOKUP(C121,'تقرير المصروفات حسب الشهر'!$C$647:$AD$756,4,FALSE),0)</f>
        <v>0</v>
      </c>
      <c r="J121" s="330">
        <f>IFERROR(VLOOKUP(C121,'تقرير المصروفات حسب الشهر'!$C$775:$AD$884,4,FALSE),0)</f>
        <v>0</v>
      </c>
      <c r="K121" s="330">
        <f>IFERROR(VLOOKUP(C121,'تقرير المصروفات حسب الشهر'!$C$902:$AD$1011,4,FALSE),0)</f>
        <v>0</v>
      </c>
      <c r="L121" s="330">
        <f>IFERROR(VLOOKUP(C121,'تقرير المصروفات حسب الشهر'!$C$1028:$AD$1138,4,FALSE),0)</f>
        <v>0</v>
      </c>
      <c r="M121" s="344">
        <f>IFERROR(VLOOKUP(C121,'تقرير المصروفات حسب الشهر'!$C$1155:$AD$1266,4,FALSE),0)</f>
        <v>0</v>
      </c>
      <c r="N121" s="344">
        <f>IFERROR(VLOOKUP(C121,'تقرير المصروفات حسب الشهر'!$C$1282:$AD$1393,4,FALSE),0)</f>
        <v>0</v>
      </c>
      <c r="O121" s="344">
        <f>IFERROR(VLOOKUP(C121,'تقرير المصروفات حسب الشهر'!$C$1409:$AI$1524,4,FALSE),0)</f>
        <v>0</v>
      </c>
      <c r="P121" s="332">
        <f t="shared" si="9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الشهر'!$C$10:$AD$119,4,FALSE),0)</f>
        <v>0</v>
      </c>
      <c r="E122" s="330">
        <f>IFERROR(VLOOKUP(C122,'تقرير المصروفات حسب الشهر'!$C$136:$AD$245,4,FALSE),0)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الشهر'!$C$391:$AD$499,4,FALSE),0)</f>
        <v>0</v>
      </c>
      <c r="H122" s="330">
        <f>IFERROR(VLOOKUP(C122,'تقرير المصروفات حسب الشهر'!$C$519:$AD$634,4,FALSE),0)</f>
        <v>0</v>
      </c>
      <c r="I122" s="330">
        <f>IFERROR(VLOOKUP(C122,'تقرير المصروفات حسب الشهر'!$C$647:$AD$756,4,FALSE),0)</f>
        <v>0</v>
      </c>
      <c r="J122" s="330">
        <f>IFERROR(VLOOKUP(C122,'تقرير المصروفات حسب الشهر'!$C$775:$AD$884,4,FALSE),0)</f>
        <v>0</v>
      </c>
      <c r="K122" s="330">
        <f>IFERROR(VLOOKUP(C122,'تقرير المصروفات حسب الشهر'!$C$902:$AD$1011,4,FALSE),0)</f>
        <v>0</v>
      </c>
      <c r="L122" s="330">
        <f>IFERROR(VLOOKUP(C122,'تقرير المصروفات حسب الشهر'!$C$1028:$AD$1138,4,FALSE),0)</f>
        <v>0</v>
      </c>
      <c r="M122" s="344">
        <f>IFERROR(VLOOKUP(C122,'تقرير المصروفات حسب الشهر'!$C$1155:$AD$1266,4,FALSE),0)</f>
        <v>0</v>
      </c>
      <c r="N122" s="344">
        <f>IFERROR(VLOOKUP(C122,'تقرير المصروفات حسب الشهر'!$C$1282:$AD$1393,4,FALSE),0)</f>
        <v>0</v>
      </c>
      <c r="O122" s="344">
        <f>IFERROR(VLOOKUP(C122,'تقرير المصروفات حسب الشهر'!$C$1409:$AI$1524,4,FALSE),0)</f>
        <v>0</v>
      </c>
      <c r="P122" s="332">
        <f t="shared" si="9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الشهر'!$C$10:$AD$119,4,FALSE),0)</f>
        <v>0</v>
      </c>
      <c r="E123" s="330">
        <f>IFERROR(VLOOKUP(C123,'تقرير المصروفات حسب الشهر'!$C$136:$AD$245,4,FALSE),0)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الشهر'!$C$391:$AD$499,4,FALSE),0)</f>
        <v>0</v>
      </c>
      <c r="H123" s="330">
        <f>IFERROR(VLOOKUP(C123,'تقرير المصروفات حسب الشهر'!$C$519:$AD$634,4,FALSE),0)</f>
        <v>0</v>
      </c>
      <c r="I123" s="330">
        <f>IFERROR(VLOOKUP(C123,'تقرير المصروفات حسب الشهر'!$C$647:$AD$756,4,FALSE),0)</f>
        <v>0</v>
      </c>
      <c r="J123" s="330">
        <f>IFERROR(VLOOKUP(C123,'تقرير المصروفات حسب الشهر'!$C$775:$AD$884,4,FALSE),0)</f>
        <v>0</v>
      </c>
      <c r="K123" s="330">
        <f>IFERROR(VLOOKUP(C123,'تقرير المصروفات حسب الشهر'!$C$902:$AD$1011,4,FALSE),0)</f>
        <v>0</v>
      </c>
      <c r="L123" s="330">
        <f>IFERROR(VLOOKUP(C123,'تقرير المصروفات حسب الشهر'!$C$1028:$AD$1138,4,FALSE),0)</f>
        <v>0</v>
      </c>
      <c r="M123" s="344">
        <f>IFERROR(VLOOKUP(C123,'تقرير المصروفات حسب الشهر'!$C$1155:$AD$1266,4,FALSE),0)</f>
        <v>0</v>
      </c>
      <c r="N123" s="344">
        <f>IFERROR(VLOOKUP(C123,'تقرير المصروفات حسب الشهر'!$C$1282:$AD$1393,4,FALSE),0)</f>
        <v>0</v>
      </c>
      <c r="O123" s="344">
        <f>IFERROR(VLOOKUP(C123,'تقرير المصروفات حسب الشهر'!$C$1409:$AI$1524,4,FALSE),0)</f>
        <v>0</v>
      </c>
      <c r="P123" s="332">
        <f t="shared" si="9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الشهر'!$C$10:$AD$119,4,FALSE),0)</f>
        <v>0</v>
      </c>
      <c r="E124" s="330">
        <f>IFERROR(VLOOKUP(C124,'تقرير المصروفات حسب الشهر'!$C$136:$AD$245,4,FALSE),0)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الشهر'!$C$391:$AD$499,4,FALSE),0)</f>
        <v>0</v>
      </c>
      <c r="H124" s="330">
        <f>IFERROR(VLOOKUP(C124,'تقرير المصروفات حسب الشهر'!$C$519:$AD$634,4,FALSE),0)</f>
        <v>0</v>
      </c>
      <c r="I124" s="330">
        <f>IFERROR(VLOOKUP(C124,'تقرير المصروفات حسب الشهر'!$C$647:$AD$756,4,FALSE),0)</f>
        <v>0</v>
      </c>
      <c r="J124" s="330">
        <f>IFERROR(VLOOKUP(C124,'تقرير المصروفات حسب الشهر'!$C$775:$AD$884,4,FALSE),0)</f>
        <v>0</v>
      </c>
      <c r="K124" s="330">
        <f>IFERROR(VLOOKUP(C124,'تقرير المصروفات حسب الشهر'!$C$902:$AD$1011,4,FALSE),0)</f>
        <v>0</v>
      </c>
      <c r="L124" s="330">
        <f>IFERROR(VLOOKUP(C124,'تقرير المصروفات حسب الشهر'!$C$1028:$AD$1138,4,FALSE),0)</f>
        <v>0</v>
      </c>
      <c r="M124" s="344">
        <f>IFERROR(VLOOKUP(C124,'تقرير المصروفات حسب الشهر'!$C$1155:$AD$1266,4,FALSE),0)</f>
        <v>0</v>
      </c>
      <c r="N124" s="344">
        <f>IFERROR(VLOOKUP(C124,'تقرير المصروفات حسب الشهر'!$C$1282:$AD$1393,4,FALSE),0)</f>
        <v>0</v>
      </c>
      <c r="O124" s="344">
        <f>IFERROR(VLOOKUP(C124,'تقرير المصروفات حسب الشهر'!$C$1409:$AI$1524,4,FALSE),0)</f>
        <v>0</v>
      </c>
      <c r="P124" s="332">
        <f t="shared" si="9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الشهر'!$C$10:$AD$119,4,FALSE),0)</f>
        <v>0</v>
      </c>
      <c r="E125" s="330">
        <f>IFERROR(VLOOKUP(C125,'تقرير المصروفات حسب الشهر'!$C$136:$AD$245,4,FALSE),0)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الشهر'!$C$391:$AD$499,4,FALSE),0)</f>
        <v>0</v>
      </c>
      <c r="H125" s="330">
        <f>IFERROR(VLOOKUP(C125,'تقرير المصروفات حسب الشهر'!$C$519:$AD$634,4,FALSE),0)</f>
        <v>0</v>
      </c>
      <c r="I125" s="330">
        <f>IFERROR(VLOOKUP(C125,'تقرير المصروفات حسب الشهر'!$C$647:$AD$756,4,FALSE),0)</f>
        <v>0</v>
      </c>
      <c r="J125" s="330">
        <f>IFERROR(VLOOKUP(C125,'تقرير المصروفات حسب الشهر'!$C$775:$AD$884,4,FALSE),0)</f>
        <v>0</v>
      </c>
      <c r="K125" s="330">
        <f>IFERROR(VLOOKUP(C125,'تقرير المصروفات حسب الشهر'!$C$902:$AD$1011,4,FALSE),0)</f>
        <v>0</v>
      </c>
      <c r="L125" s="330">
        <f>IFERROR(VLOOKUP(C125,'تقرير المصروفات حسب الشهر'!$C$1028:$AD$1138,4,FALSE),0)</f>
        <v>0</v>
      </c>
      <c r="M125" s="344">
        <f>IFERROR(VLOOKUP(C125,'تقرير المصروفات حسب الشهر'!$C$1155:$AD$1266,4,FALSE),0)</f>
        <v>0</v>
      </c>
      <c r="N125" s="344">
        <f>IFERROR(VLOOKUP(C125,'تقرير المصروفات حسب الشهر'!$C$1282:$AD$1393,4,FALSE),0)</f>
        <v>0</v>
      </c>
      <c r="O125" s="344">
        <f>IFERROR(VLOOKUP(C125,'تقرير المصروفات حسب الشهر'!$C$1409:$AI$1524,4,FALSE),0)</f>
        <v>0</v>
      </c>
      <c r="P125" s="332">
        <f t="shared" si="9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الشهر'!$C$10:$AD$119,4,FALSE),0)</f>
        <v>0</v>
      </c>
      <c r="E126" s="330">
        <f>IFERROR(VLOOKUP(C126,'تقرير المصروفات حسب الشهر'!$C$136:$AD$245,4,FALSE),0)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الشهر'!$C$391:$AD$499,4,FALSE),0)</f>
        <v>0</v>
      </c>
      <c r="H126" s="330">
        <f>IFERROR(VLOOKUP(C126,'تقرير المصروفات حسب الشهر'!$C$519:$AD$634,4,FALSE),0)</f>
        <v>0</v>
      </c>
      <c r="I126" s="330">
        <f>IFERROR(VLOOKUP(C126,'تقرير المصروفات حسب الشهر'!$C$647:$AD$756,4,FALSE),0)</f>
        <v>0</v>
      </c>
      <c r="J126" s="330">
        <f>IFERROR(VLOOKUP(C126,'تقرير المصروفات حسب الشهر'!$C$775:$AD$884,4,FALSE),0)</f>
        <v>0</v>
      </c>
      <c r="K126" s="330">
        <f>IFERROR(VLOOKUP(C126,'تقرير المصروفات حسب الشهر'!$C$902:$AD$1011,4,FALSE),0)</f>
        <v>0</v>
      </c>
      <c r="L126" s="330">
        <f>IFERROR(VLOOKUP(C126,'تقرير المصروفات حسب الشهر'!$C$1028:$AD$1138,4,FALSE),0)</f>
        <v>0</v>
      </c>
      <c r="M126" s="344">
        <f>IFERROR(VLOOKUP(C126,'تقرير المصروفات حسب الشهر'!$C$1155:$AD$1266,4,FALSE),0)</f>
        <v>0</v>
      </c>
      <c r="N126" s="344">
        <f>IFERROR(VLOOKUP(C126,'تقرير المصروفات حسب الشهر'!$C$1282:$AD$1393,4,FALSE),0)</f>
        <v>0</v>
      </c>
      <c r="O126" s="344">
        <f>IFERROR(VLOOKUP(C126,'تقرير المصروفات حسب الشهر'!$C$1409:$AI$1524,4,FALSE),0)</f>
        <v>0</v>
      </c>
      <c r="P126" s="332">
        <f t="shared" si="9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الشهر'!$C$10:$AD$119,4,FALSE),0)</f>
        <v>0</v>
      </c>
      <c r="E127" s="330">
        <f>IFERROR(VLOOKUP(C127,'تقرير المصروفات حسب الشهر'!$C$136:$AD$245,4,FALSE),0)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الشهر'!$C$391:$AD$499,4,FALSE),0)</f>
        <v>0</v>
      </c>
      <c r="H127" s="330">
        <f>IFERROR(VLOOKUP(C127,'تقرير المصروفات حسب الشهر'!$C$519:$AD$634,4,FALSE),0)</f>
        <v>0</v>
      </c>
      <c r="I127" s="330">
        <f>IFERROR(VLOOKUP(C127,'تقرير المصروفات حسب الشهر'!$C$647:$AD$756,4,FALSE),0)</f>
        <v>0</v>
      </c>
      <c r="J127" s="330">
        <f>IFERROR(VLOOKUP(C127,'تقرير المصروفات حسب الشهر'!$C$775:$AD$884,4,FALSE),0)</f>
        <v>0</v>
      </c>
      <c r="K127" s="330">
        <f>IFERROR(VLOOKUP(C127,'تقرير المصروفات حسب الشهر'!$C$902:$AD$1011,4,FALSE),0)</f>
        <v>0</v>
      </c>
      <c r="L127" s="330">
        <f>IFERROR(VLOOKUP(C127,'تقرير المصروفات حسب الشهر'!$C$1028:$AD$1138,4,FALSE),0)</f>
        <v>0</v>
      </c>
      <c r="M127" s="344">
        <f>IFERROR(VLOOKUP(C127,'تقرير المصروفات حسب الشهر'!$C$1155:$AD$1266,4,FALSE),0)</f>
        <v>0</v>
      </c>
      <c r="N127" s="344">
        <f>IFERROR(VLOOKUP(C127,'تقرير المصروفات حسب الشهر'!$C$1282:$AD$1393,4,FALSE),0)</f>
        <v>0</v>
      </c>
      <c r="O127" s="344">
        <f>IFERROR(VLOOKUP(C127,'تقرير المصروفات حسب الشهر'!$C$1409:$AI$1524,4,FALSE),0)</f>
        <v>0</v>
      </c>
      <c r="P127" s="332">
        <f t="shared" si="9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الشهر'!$C$10:$AD$119,4,FALSE),0)</f>
        <v>0</v>
      </c>
      <c r="E128" s="330">
        <f>IFERROR(VLOOKUP(C128,'تقرير المصروفات حسب الشهر'!$C$136:$AD$245,4,FALSE),0)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الشهر'!$C$391:$AD$499,4,FALSE),0)</f>
        <v>0</v>
      </c>
      <c r="H128" s="330">
        <f>IFERROR(VLOOKUP(C128,'تقرير المصروفات حسب الشهر'!$C$519:$AD$634,4,FALSE),0)</f>
        <v>0</v>
      </c>
      <c r="I128" s="330">
        <f>IFERROR(VLOOKUP(C128,'تقرير المصروفات حسب الشهر'!$C$647:$AD$756,4,FALSE),0)</f>
        <v>0</v>
      </c>
      <c r="J128" s="330">
        <f>IFERROR(VLOOKUP(C128,'تقرير المصروفات حسب الشهر'!$C$775:$AD$884,4,FALSE),0)</f>
        <v>0</v>
      </c>
      <c r="K128" s="330">
        <f>IFERROR(VLOOKUP(C128,'تقرير المصروفات حسب الشهر'!$C$902:$AD$1011,4,FALSE),0)</f>
        <v>0</v>
      </c>
      <c r="L128" s="330">
        <f>IFERROR(VLOOKUP(C128,'تقرير المصروفات حسب الشهر'!$C$1028:$AD$1138,4,FALSE),0)</f>
        <v>0</v>
      </c>
      <c r="M128" s="344">
        <f>IFERROR(VLOOKUP(C128,'تقرير المصروفات حسب الشهر'!$C$1155:$AD$1266,4,FALSE),0)</f>
        <v>0</v>
      </c>
      <c r="N128" s="344">
        <f>IFERROR(VLOOKUP(C128,'تقرير المصروفات حسب الشهر'!$C$1282:$AD$1393,4,FALSE),0)</f>
        <v>0</v>
      </c>
      <c r="O128" s="344">
        <f>IFERROR(VLOOKUP(C128,'تقرير المصروفات حسب الشهر'!$C$1409:$AI$1524,4,FALSE),0)</f>
        <v>0</v>
      </c>
      <c r="P128" s="332">
        <f t="shared" si="9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الشهر'!$C$10:$AD$119,4,FALSE),0)</f>
        <v>4050</v>
      </c>
      <c r="E129" s="330">
        <f>IFERROR(VLOOKUP(C129,'تقرير المصروفات حسب الشهر'!$C$136:$AD$245,4,FALSE),0)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الشهر'!$C$391:$AD$499,4,FALSE),0)</f>
        <v>4050</v>
      </c>
      <c r="H129" s="330">
        <f>IFERROR(VLOOKUP(C129,'تقرير المصروفات حسب الشهر'!$C$519:$AD$634,4,FALSE),0)</f>
        <v>4050</v>
      </c>
      <c r="I129" s="330">
        <f>IFERROR(VLOOKUP(C129,'تقرير المصروفات حسب الشهر'!$C$647:$AD$756,4,FALSE),0)</f>
        <v>4050</v>
      </c>
      <c r="J129" s="330">
        <f>IFERROR(VLOOKUP(C129,'تقرير المصروفات حسب الشهر'!$C$775:$AD$884,4,FALSE),0)</f>
        <v>0</v>
      </c>
      <c r="K129" s="330">
        <f>IFERROR(VLOOKUP(C129,'تقرير المصروفات حسب الشهر'!$C$902:$AD$1011,4,FALSE),0)</f>
        <v>0</v>
      </c>
      <c r="L129" s="330">
        <f>IFERROR(VLOOKUP(C129,'تقرير المصروفات حسب الشهر'!$C$1028:$AD$1138,4,FALSE),0)</f>
        <v>0</v>
      </c>
      <c r="M129" s="344">
        <f>IFERROR(VLOOKUP(C129,'تقرير المصروفات حسب الشهر'!$C$1155:$AD$1266,4,FALSE),0)</f>
        <v>0</v>
      </c>
      <c r="N129" s="344">
        <f>IFERROR(VLOOKUP(C129,'تقرير المصروفات حسب الشهر'!$C$1282:$AD$1393,4,FALSE),0)</f>
        <v>0</v>
      </c>
      <c r="O129" s="344">
        <f>IFERROR(VLOOKUP(C129,'تقرير المصروفات حسب الشهر'!$C$1409:$AI$1524,4,FALSE),0)</f>
        <v>0</v>
      </c>
      <c r="P129" s="332">
        <f t="shared" si="9"/>
        <v>24300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الشهر'!$C$10:$AD$119,4,FALSE),0)</f>
        <v>0</v>
      </c>
      <c r="E130" s="330">
        <f>IFERROR(VLOOKUP(C130,'تقرير المصروفات حسب الشهر'!$C$136:$AD$245,4,FALSE),0)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الشهر'!$C$391:$AD$499,4,FALSE),0)</f>
        <v>0</v>
      </c>
      <c r="H130" s="330">
        <f>IFERROR(VLOOKUP(C130,'تقرير المصروفات حسب الشهر'!$C$519:$AD$634,4,FALSE),0)</f>
        <v>0</v>
      </c>
      <c r="I130" s="330">
        <f>IFERROR(VLOOKUP(C130,'تقرير المصروفات حسب الشهر'!$C$647:$AD$756,4,FALSE),0)</f>
        <v>0</v>
      </c>
      <c r="J130" s="330">
        <f>IFERROR(VLOOKUP(C130,'تقرير المصروفات حسب الشهر'!$C$775:$AD$884,4,FALSE),0)</f>
        <v>0</v>
      </c>
      <c r="K130" s="330">
        <f>IFERROR(VLOOKUP(C130,'تقرير المصروفات حسب الشهر'!$C$902:$AD$1011,4,FALSE),0)</f>
        <v>0</v>
      </c>
      <c r="L130" s="330">
        <f>IFERROR(VLOOKUP(C130,'تقرير المصروفات حسب الشهر'!$C$1028:$AI$1140,4,FALSE),0)</f>
        <v>0</v>
      </c>
      <c r="M130" s="344">
        <f>IFERROR(VLOOKUP(C130,'تقرير المصروفات حسب الشهر'!$C$1155:$AD$1266,4,FALSE),0)</f>
        <v>0</v>
      </c>
      <c r="N130" s="344">
        <f>IFERROR(VLOOKUP(C130,'تقرير المصروفات حسب الشهر'!$C$1282:$AD$1393,4,FALSE),0)</f>
        <v>0</v>
      </c>
      <c r="O130" s="344">
        <f>IFERROR(VLOOKUP(C130,'تقرير المصروفات حسب الشهر'!$C$1409:$AI$1524,4,FALSE),0)</f>
        <v>0</v>
      </c>
      <c r="P130" s="332">
        <f t="shared" si="9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الشهر'!$C$10:$AD$119,4,FALSE),0)</f>
        <v>0</v>
      </c>
      <c r="E131" s="330">
        <f>IFERROR(VLOOKUP(C131,'تقرير المصروفات حسب الشهر'!$C$136:$AD$245,4,FALSE),0)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الشهر'!$C$391:$AD$499,4,FALSE),0)</f>
        <v>0</v>
      </c>
      <c r="H131" s="330">
        <f>IFERROR(VLOOKUP(C131,'تقرير المصروفات حسب الشهر'!$C$519:$AD$634,4,FALSE),0)</f>
        <v>0</v>
      </c>
      <c r="I131" s="330">
        <f>IFERROR(VLOOKUP(C131,'تقرير المصروفات حسب الشهر'!$C$647:$AD$756,4,FALSE),0)</f>
        <v>0</v>
      </c>
      <c r="J131" s="330">
        <f>IFERROR(VLOOKUP(C131,'تقرير المصروفات حسب الشهر'!$C$775:$AD$884,4,FALSE),0)</f>
        <v>0</v>
      </c>
      <c r="K131" s="330">
        <f>IFERROR(VLOOKUP(C131,'تقرير المصروفات حسب الشهر'!$C$902:$AD$1011,4,FALSE),0)</f>
        <v>0</v>
      </c>
      <c r="L131" s="330">
        <f>IFERROR(VLOOKUP(C131,'تقرير المصروفات حسب الشهر'!$C$1028:$AI$1140,4,FALSE),0)</f>
        <v>0</v>
      </c>
      <c r="M131" s="344">
        <f>IFERROR(VLOOKUP(C131,'تقرير المصروفات حسب الشهر'!$C$1155:$AD$1266,4,FALSE),0)</f>
        <v>0</v>
      </c>
      <c r="N131" s="344">
        <f>IFERROR(VLOOKUP(C131,'تقرير المصروفات حسب الشهر'!$C$1282:$AD$1393,4,FALSE),0)</f>
        <v>0</v>
      </c>
      <c r="O131" s="344">
        <f>IFERROR(VLOOKUP(C131,'تقرير المصروفات حسب الشهر'!$C$1409:$AI$1524,4,FALSE),0)</f>
        <v>0</v>
      </c>
      <c r="P131" s="332">
        <f t="shared" si="9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الشهر'!$C$10:$AD$124,4,FALSE),0)</f>
        <v>338754.84</v>
      </c>
      <c r="E132" s="330">
        <f>IFERROR(VLOOKUP(C132,'تقرير المصروفات حسب الشهر'!$C$136:$AD$254,4,FALSE),0)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الشهر'!$C$391:$AD$510,4,FALSE),0)</f>
        <v>342595.48</v>
      </c>
      <c r="H132" s="330">
        <f>IFERROR(VLOOKUP(C132,'تقرير المصروفات حسب الشهر'!$C$519:$AD$634,4,FALSE),0)</f>
        <v>342185.58</v>
      </c>
      <c r="I132" s="330">
        <f>IFERROR(VLOOKUP(C132,'تقرير المصروفات حسب الشهر'!$C$647:$AD$762,4,FALSE),0)</f>
        <v>365702.3</v>
      </c>
      <c r="J132" s="330">
        <f>IFERROR(VLOOKUP(C132,'تقرير المصروفات حسب الشهر'!$C$775:$AD$889,4,FALSE),0)</f>
        <v>0</v>
      </c>
      <c r="K132" s="330">
        <f>IFERROR(VLOOKUP(C132,'تقرير المصروفات حسب الشهر'!$C$902:$AD$1014,4,FALSE),0)</f>
        <v>0</v>
      </c>
      <c r="L132" s="330">
        <f>IFERROR(VLOOKUP(C132,'تقرير المصروفات حسب الشهر'!$C$1028:$AI$1140,4,FALSE),0)</f>
        <v>0</v>
      </c>
      <c r="M132" s="344">
        <f>IFERROR(VLOOKUP(C132,'تقرير المصروفات حسب الشهر'!$C$1155:$AD$1266,4,FALSE),0)</f>
        <v>0</v>
      </c>
      <c r="N132" s="344">
        <f>IFERROR(VLOOKUP(C132,'تقرير المصروفات حسب الشهر'!$C$1282:$AD$1394,4,FALSE),0)</f>
        <v>0</v>
      </c>
      <c r="O132" s="344">
        <f>IFERROR(VLOOKUP(C132,'تقرير المصروفات حسب الشهر'!$C$1409:$AI$1524,4,FALSE),0)</f>
        <v>0</v>
      </c>
      <c r="P132" s="332">
        <f t="shared" si="9"/>
        <v>2001688.08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الشهر'!$C$10:$AD$124,4,FALSE),0)</f>
        <v>82640.290000000008</v>
      </c>
      <c r="E133" s="330">
        <f>IFERROR(VLOOKUP(C133,'تقرير المصروفات حسب الشهر'!$C$136:$AD$254,4,FALSE),0)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الشهر'!$C$391:$AD$510,4,FALSE),0)</f>
        <v>77232.790000000008</v>
      </c>
      <c r="H133" s="330">
        <f>IFERROR(VLOOKUP(C133,'تقرير المصروفات حسب الشهر'!$C$519:$AD$634,4,FALSE),0)</f>
        <v>67549.740000000005</v>
      </c>
      <c r="I133" s="330">
        <f>IFERROR(VLOOKUP(C133,'تقرير المصروفات حسب الشهر'!$C$647:$AD$762,4,FALSE),0)</f>
        <v>87652.9</v>
      </c>
      <c r="J133" s="449">
        <f>IFERROR(VLOOKUP(C133,'تقرير المصروفات حسب الشهر'!$C$775:$AD$889,4,FALSE),0)</f>
        <v>0</v>
      </c>
      <c r="K133" s="330">
        <f>IFERROR(VLOOKUP(C133,'تقرير المصروفات حسب الشهر'!$C$902:$AD$1014,4,FALSE),0)</f>
        <v>0</v>
      </c>
      <c r="L133" s="330">
        <f>IFERROR(VLOOKUP(C133,'تقرير المصروفات حسب الشهر'!$C$1028:$AI$1143,4,FALSE),0)</f>
        <v>0</v>
      </c>
      <c r="M133" s="344">
        <f>IFERROR(VLOOKUP(C133,'تقرير المصروفات حسب الشهر'!$C$1155:$AD$1270,4,FALSE),0)</f>
        <v>0</v>
      </c>
      <c r="N133" s="344">
        <f>IFERROR(VLOOKUP(C133,'تقرير المصروفات حسب الشهر'!$C$1282:$AI$1400,4,FALSE),0)</f>
        <v>0</v>
      </c>
      <c r="O133" s="344">
        <f>IFERROR(VLOOKUP(C133,'تقرير المصروفات حسب الشهر'!$C$1409:$AI$1524,4,FALSE),0)</f>
        <v>0</v>
      </c>
      <c r="P133" s="395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7077933.1599999992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0</v>
      </c>
      <c r="K136" s="359">
        <f t="shared" si="11"/>
        <v>0</v>
      </c>
      <c r="L136" s="359">
        <f t="shared" si="11"/>
        <v>0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8038444.8400000036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0</v>
      </c>
      <c r="K139" s="351">
        <f t="shared" si="12"/>
        <v>0</v>
      </c>
      <c r="L139" s="351">
        <f t="shared" si="12"/>
        <v>0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960511.68000000413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7030A0"/>
  </sheetPr>
  <dimension ref="A1:T145"/>
  <sheetViews>
    <sheetView rightToLeft="1" topLeftCell="J124" workbookViewId="0">
      <selection activeCell="M143" sqref="M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7" width="13" style="83" customWidth="1"/>
    <col min="8" max="8" width="17.6640625" style="83" customWidth="1"/>
    <col min="9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258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17</v>
      </c>
      <c r="B8" s="357"/>
      <c r="C8" s="337" t="s">
        <v>242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</v>
      </c>
      <c r="I8" s="332">
        <f t="shared" si="0"/>
        <v>4222125.33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24065865.780000001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2230452.8000000007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12144788.720000003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3489824.85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8431252.209999999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19106783.73</v>
      </c>
    </row>
    <row r="13" spans="1:20" ht="18" customHeight="1">
      <c r="B13" s="94"/>
      <c r="C13" s="339" t="s">
        <v>247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873758.89000000013</v>
      </c>
      <c r="I13" s="334">
        <f t="shared" si="2"/>
        <v>904042.51000000024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4959082.0500000007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1306.6800000000003</v>
      </c>
      <c r="I16" s="335">
        <v>2034.3100000000049</v>
      </c>
      <c r="J16" s="335"/>
      <c r="K16" s="335"/>
      <c r="L16" s="335"/>
      <c r="M16" s="335"/>
      <c r="N16" s="335"/>
      <c r="O16" s="335"/>
      <c r="P16" s="332">
        <f t="shared" si="1"/>
        <v>14423.65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>
        <v>3000</v>
      </c>
      <c r="J17" s="335"/>
      <c r="K17" s="335"/>
      <c r="L17" s="335"/>
      <c r="M17" s="335"/>
      <c r="N17" s="335"/>
      <c r="O17" s="335"/>
      <c r="P17" s="332">
        <f t="shared" si="1"/>
        <v>3000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1306.6800000000003</v>
      </c>
      <c r="I18" s="331">
        <f t="shared" si="3"/>
        <v>5034.3100000000049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17423.650000000001</v>
      </c>
    </row>
    <row r="19" spans="2:16" ht="18" customHeight="1">
      <c r="B19" s="94"/>
      <c r="C19" s="353" t="s">
        <v>247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875065.57000000018</v>
      </c>
      <c r="I19" s="342">
        <f t="shared" si="4"/>
        <v>909076.8200000003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4976505.7000000011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الشهر'!$C$10:$AD$119,5,FALSE),0)</f>
        <v>0</v>
      </c>
      <c r="E22" s="330">
        <f>IFERROR(VLOOKUP(C22,'تقرير المصروفات حسب الشهر'!$C$136:$AD$245,5,FALSE),0)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الشهر'!$C$391:$AD$499,5,FALSE),0)</f>
        <v>0</v>
      </c>
      <c r="H22" s="330">
        <f>IFERROR(VLOOKUP(C22,'تقرير المصروفات حسب الشهر'!$C$519:$AD$627,5,FALSE),0)</f>
        <v>0</v>
      </c>
      <c r="I22" s="330">
        <f>IFERROR(VLOOKUP(C22,'تقرير المصروفات حسب الشهر'!$C$647:$AD$766,5,FALSE),0)</f>
        <v>0</v>
      </c>
      <c r="J22" s="330">
        <f>IFERROR(VLOOKUP(C22,'تقرير المصروفات حسب الشهر'!$C$775:$AD$884,5,FALSE),0)</f>
        <v>0</v>
      </c>
      <c r="K22" s="330">
        <f>IFERROR(VLOOKUP(C22,'تقرير المصروفات حسب الشهر'!$C$902:$AD$1011,5,FALSE),0)</f>
        <v>0</v>
      </c>
      <c r="L22" s="330">
        <f>IFERROR(VLOOKUP(C22,'تقرير المصروفات حسب الشهر'!$C$1028:$AD$1138,5,FALSE),0)</f>
        <v>0</v>
      </c>
      <c r="M22" s="344">
        <f>IFERROR(VLOOKUP(C22,'تقرير المصروفات حسب الشهر'!$C$1155:$AD$1266,5,FALSE),0)</f>
        <v>0</v>
      </c>
      <c r="N22" s="344">
        <f>IFERROR(VLOOKUP(C22,'تقرير المصروفات حسب الشهر'!$C$1282:$AD$1393,5,FALSE),0)</f>
        <v>0</v>
      </c>
      <c r="O22" s="344">
        <f>IFERROR(VLOOKUP(C22,'تقرير المصروفات حسب الشهر'!$C$1409:$AD$1524,5,FALSE),0)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الشهر'!$C$10:$AD$119,5,FALSE),0)</f>
        <v>275232.51</v>
      </c>
      <c r="E23" s="330">
        <f>IFERROR(VLOOKUP(C23,'تقرير المصروفات حسب الشهر'!$C$136:$AD$245,5,FALSE),0)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الشهر'!$C$391:$AD$499,5,FALSE),0)</f>
        <v>274699.26</v>
      </c>
      <c r="H23" s="330">
        <f>IFERROR(VLOOKUP(C23,'تقرير المصروفات حسب الشهر'!$C$519:$AD$627,5,FALSE),0)</f>
        <v>285020.37</v>
      </c>
      <c r="I23" s="330">
        <f>IFERROR(VLOOKUP(C23,'تقرير المصروفات حسب الشهر'!$C$647:$AD$766,5,FALSE),0)</f>
        <v>296895.33999999997</v>
      </c>
      <c r="J23" s="330">
        <f>IFERROR(VLOOKUP(C23,'تقرير المصروفات حسب الشهر'!$C$775:$AD$884,5,FALSE),0)</f>
        <v>0</v>
      </c>
      <c r="K23" s="330">
        <f>IFERROR(VLOOKUP(C23,'تقرير المصروفات حسب الشهر'!$C$902:$AD$1011,5,FALSE),0)</f>
        <v>0</v>
      </c>
      <c r="L23" s="330">
        <f>IFERROR(VLOOKUP(C23,'تقرير المصروفات حسب الشهر'!$C$1028:$AD$1138,5,FALSE),0)</f>
        <v>0</v>
      </c>
      <c r="M23" s="344">
        <f>IFERROR(VLOOKUP(C23,'تقرير المصروفات حسب الشهر'!$C$1155:$AD$1266,5,FALSE),0)</f>
        <v>0</v>
      </c>
      <c r="N23" s="344">
        <f>IFERROR(VLOOKUP(C23,'تقرير المصروفات حسب الشهر'!$C$1282:$AD$1393,5,FALSE),0)</f>
        <v>0</v>
      </c>
      <c r="O23" s="344">
        <f>IFERROR(VLOOKUP(C23,'تقرير المصروفات حسب الشهر'!$C$1409:$AD$1524,5,FALSE),0)</f>
        <v>0</v>
      </c>
      <c r="P23" s="332">
        <f t="shared" si="5"/>
        <v>1641881.9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الشهر'!$C$10:$AD$119,5,FALSE),0)</f>
        <v>7115</v>
      </c>
      <c r="E24" s="330">
        <f>IFERROR(VLOOKUP(C24,'تقرير المصروفات حسب الشهر'!$C$136:$AD$245,5,FALSE),0)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الشهر'!$C$391:$AD$499,5,FALSE),0)</f>
        <v>5103</v>
      </c>
      <c r="H24" s="330">
        <f>IFERROR(VLOOKUP(C24,'تقرير المصروفات حسب الشهر'!$C$519:$AD$627,5,FALSE),0)</f>
        <v>6975</v>
      </c>
      <c r="I24" s="330">
        <f>IFERROR(VLOOKUP(C24,'تقرير المصروفات حسب الشهر'!$C$647:$AD$766,5,FALSE),0)</f>
        <v>7714</v>
      </c>
      <c r="J24" s="449">
        <f>IFERROR(VLOOKUP(C24,'تقرير المصروفات حسب الشهر'!$C$775:$AD$884,5,FALSE),0)</f>
        <v>0</v>
      </c>
      <c r="K24" s="330">
        <f>IFERROR(VLOOKUP(C24,'تقرير المصروفات حسب الشهر'!$C$902:$AD$1011,5,FALSE),0)</f>
        <v>0</v>
      </c>
      <c r="L24" s="330">
        <f>IFERROR(VLOOKUP(C24,'تقرير المصروفات حسب الشهر'!$C$1028:$AD$1138,5,FALSE),0)</f>
        <v>0</v>
      </c>
      <c r="M24" s="344">
        <f>IFERROR(VLOOKUP(C24,'تقرير المصروفات حسب الشهر'!$C$1155:$AD$1266,5,FALSE),0)</f>
        <v>0</v>
      </c>
      <c r="N24" s="344">
        <f>IFERROR(VLOOKUP(C24,'تقرير المصروفات حسب الشهر'!$C$1282:$AD$1393,5,FALSE),0)</f>
        <v>0</v>
      </c>
      <c r="O24" s="344">
        <f>IFERROR(VLOOKUP(C24,'تقرير المصروفات حسب الشهر'!$C$1409:$AD$1524,5,FALSE),0)</f>
        <v>0</v>
      </c>
      <c r="P24" s="332">
        <f t="shared" si="5"/>
        <v>39533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الشهر'!$C$10:$AD$119,5,FALSE),0)</f>
        <v>230</v>
      </c>
      <c r="E25" s="330">
        <f>IFERROR(VLOOKUP(C25,'تقرير المصروفات حسب الشهر'!$C$136:$AD$245,5,FALSE),0)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الشهر'!$C$391:$AD$499,5,FALSE),0)</f>
        <v>108</v>
      </c>
      <c r="H25" s="330">
        <f>IFERROR(VLOOKUP(C25,'تقرير المصروفات حسب الشهر'!$C$519:$AD$627,5,FALSE),0)</f>
        <v>130</v>
      </c>
      <c r="I25" s="330">
        <f>IFERROR(VLOOKUP(C25,'تقرير المصروفات حسب الشهر'!$C$647:$AD$766,5,FALSE),0)</f>
        <v>110</v>
      </c>
      <c r="J25" s="449">
        <f>IFERROR(VLOOKUP(C25,'تقرير المصروفات حسب الشهر'!$C$775:$AD$884,5,FALSE),0)</f>
        <v>0</v>
      </c>
      <c r="K25" s="330">
        <f>IFERROR(VLOOKUP(C25,'تقرير المصروفات حسب الشهر'!$C$902:$AD$1011,5,FALSE),0)</f>
        <v>0</v>
      </c>
      <c r="L25" s="330">
        <f>IFERROR(VLOOKUP(C25,'تقرير المصروفات حسب الشهر'!$C$1028:$AD$1138,5,FALSE),0)</f>
        <v>0</v>
      </c>
      <c r="M25" s="344">
        <f>IFERROR(VLOOKUP(C25,'تقرير المصروفات حسب الشهر'!$C$1155:$AD$1266,5,FALSE),0)</f>
        <v>0</v>
      </c>
      <c r="N25" s="344">
        <f>IFERROR(VLOOKUP(C25,'تقرير المصروفات حسب الشهر'!$C$1282:$AD$1393,5,FALSE),0)</f>
        <v>0</v>
      </c>
      <c r="O25" s="344">
        <f>IFERROR(VLOOKUP(C25,'تقرير المصروفات حسب الشهر'!$C$1409:$AD$1524,5,FALSE),0)</f>
        <v>0</v>
      </c>
      <c r="P25" s="332">
        <f t="shared" si="5"/>
        <v>771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الشهر'!$C$10:$AD$119,5,FALSE),0)</f>
        <v>0</v>
      </c>
      <c r="E26" s="330">
        <f>IFERROR(VLOOKUP(C26,'تقرير المصروفات حسب الشهر'!$C$136:$AD$245,5,FALSE),0)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الشهر'!$C$391:$AD$499,5,FALSE),0)</f>
        <v>0</v>
      </c>
      <c r="H26" s="330">
        <f>IFERROR(VLOOKUP(C26,'تقرير المصروفات حسب الشهر'!$C$519:$AD$627,5,FALSE),0)</f>
        <v>0</v>
      </c>
      <c r="I26" s="330">
        <f>IFERROR(VLOOKUP(C26,'تقرير المصروفات حسب الشهر'!$C$647:$AD$766,5,FALSE),0)</f>
        <v>0</v>
      </c>
      <c r="J26" s="330">
        <f>IFERROR(VLOOKUP(C26,'تقرير المصروفات حسب الشهر'!$C$775:$AD$884,5,FALSE),0)</f>
        <v>0</v>
      </c>
      <c r="K26" s="330">
        <f>IFERROR(VLOOKUP(C26,'تقرير المصروفات حسب الشهر'!$C$902:$AD$1011,5,FALSE),0)</f>
        <v>0</v>
      </c>
      <c r="L26" s="330">
        <f>IFERROR(VLOOKUP(C26,'تقرير المصروفات حسب الشهر'!$C$1028:$AD$1138,5,FALSE),0)</f>
        <v>0</v>
      </c>
      <c r="M26" s="344">
        <f>IFERROR(VLOOKUP(C26,'تقرير المصروفات حسب الشهر'!$C$1155:$AD$1266,5,FALSE),0)</f>
        <v>0</v>
      </c>
      <c r="N26" s="344">
        <f>IFERROR(VLOOKUP(C26,'تقرير المصروفات حسب الشهر'!$C$1282:$AD$1393,5,FALSE),0)</f>
        <v>0</v>
      </c>
      <c r="O26" s="344">
        <f>IFERROR(VLOOKUP(C26,'تقرير المصروفات حسب الشهر'!$C$1409:$AD$1524,5,FALSE),0)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الشهر'!$C$10:$AD$119,5,FALSE),0)</f>
        <v>170000</v>
      </c>
      <c r="E27" s="330">
        <f>IFERROR(VLOOKUP(C27,'تقرير المصروفات حسب الشهر'!$C$136:$AD$245,5,FALSE),0)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الشهر'!$C$391:$AD$499,5,FALSE),0)</f>
        <v>170000</v>
      </c>
      <c r="H27" s="330">
        <f>IFERROR(VLOOKUP(C27,'تقرير المصروفات حسب الشهر'!$C$519:$AD$627,5,FALSE),0)</f>
        <v>170000</v>
      </c>
      <c r="I27" s="330">
        <f>IFERROR(VLOOKUP(C27,'تقرير المصروفات حسب الشهر'!$C$647:$AD$766,5,FALSE),0)</f>
        <v>170000</v>
      </c>
      <c r="J27" s="449">
        <f>IFERROR(VLOOKUP(C27,'تقرير المصروفات حسب الشهر'!$C$775:$AD$884,5,FALSE),0)</f>
        <v>0</v>
      </c>
      <c r="K27" s="330">
        <f>IFERROR(VLOOKUP(C27,'تقرير المصروفات حسب الشهر'!$C$902:$AD$1011,5,FALSE),0)</f>
        <v>0</v>
      </c>
      <c r="L27" s="330">
        <f>IFERROR(VLOOKUP(C27,'تقرير المصروفات حسب الشهر'!$C$1028:$AD$1138,5,FALSE),0)</f>
        <v>0</v>
      </c>
      <c r="M27" s="344">
        <f>IFERROR(VLOOKUP(C27,'تقرير المصروفات حسب الشهر'!$C$1155:$AD$1266,5,FALSE),0)</f>
        <v>0</v>
      </c>
      <c r="N27" s="344">
        <f>IFERROR(VLOOKUP(C27,'تقرير المصروفات حسب الشهر'!$C$1282:$AD$1393,5,FALSE),0)</f>
        <v>0</v>
      </c>
      <c r="O27" s="344">
        <f>IFERROR(VLOOKUP(C27,'تقرير المصروفات حسب الشهر'!$C$1409:$AD$1524,5,FALSE),0)</f>
        <v>0</v>
      </c>
      <c r="P27" s="332">
        <f t="shared" si="5"/>
        <v>1020000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الشهر'!$C$10:$AD$119,5,FALSE),0)</f>
        <v>0</v>
      </c>
      <c r="E28" s="330">
        <f>IFERROR(VLOOKUP(C28,'تقرير المصروفات حسب الشهر'!$C$136:$AD$245,5,FALSE),0)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الشهر'!$C$391:$AD$499,5,FALSE),0)</f>
        <v>0</v>
      </c>
      <c r="H28" s="330">
        <f>IFERROR(VLOOKUP(C28,'تقرير المصروفات حسب الشهر'!$C$519:$AD$627,5,FALSE),0)</f>
        <v>0</v>
      </c>
      <c r="I28" s="330">
        <f>IFERROR(VLOOKUP(C28,'تقرير المصروفات حسب الشهر'!$C$647:$AD$766,5,FALSE),0)</f>
        <v>0</v>
      </c>
      <c r="J28" s="330">
        <f>IFERROR(VLOOKUP(C28,'تقرير المصروفات حسب الشهر'!$C$775:$AD$884,5,FALSE),0)</f>
        <v>0</v>
      </c>
      <c r="K28" s="330">
        <f>IFERROR(VLOOKUP(C28,'تقرير المصروفات حسب الشهر'!$C$902:$AD$1011,5,FALSE),0)</f>
        <v>0</v>
      </c>
      <c r="L28" s="330">
        <f>IFERROR(VLOOKUP(C28,'تقرير المصروفات حسب الشهر'!$C$1028:$AD$1138,5,FALSE),0)</f>
        <v>0</v>
      </c>
      <c r="M28" s="344">
        <f>IFERROR(VLOOKUP(C28,'تقرير المصروفات حسب الشهر'!$C$1155:$AD$1266,5,FALSE),0)</f>
        <v>0</v>
      </c>
      <c r="N28" s="344">
        <f>IFERROR(VLOOKUP(C28,'تقرير المصروفات حسب الشهر'!$C$1282:$AD$1393,5,FALSE),0)</f>
        <v>0</v>
      </c>
      <c r="O28" s="344">
        <f>IFERROR(VLOOKUP(C28,'تقرير المصروفات حسب الشهر'!$C$1409:$AD$1524,5,FALSE),0)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الشهر'!$C$10:$AD$119,5,FALSE),0)</f>
        <v>0</v>
      </c>
      <c r="E29" s="330">
        <f>IFERROR(VLOOKUP(C29,'تقرير المصروفات حسب الشهر'!$C$136:$AD$245,5,FALSE),0)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الشهر'!$C$391:$AD$499,5,FALSE),0)</f>
        <v>0</v>
      </c>
      <c r="H29" s="330">
        <f>IFERROR(VLOOKUP(C29,'تقرير المصروفات حسب الشهر'!$C$519:$AD$627,5,FALSE),0)</f>
        <v>0</v>
      </c>
      <c r="I29" s="330">
        <f>IFERROR(VLOOKUP(C29,'تقرير المصروفات حسب الشهر'!$C$647:$AD$766,5,FALSE),0)</f>
        <v>0</v>
      </c>
      <c r="J29" s="330">
        <f>IFERROR(VLOOKUP(C29,'تقرير المصروفات حسب الشهر'!$C$775:$AD$884,5,FALSE),0)</f>
        <v>0</v>
      </c>
      <c r="K29" s="330">
        <f>IFERROR(VLOOKUP(C29,'تقرير المصروفات حسب الشهر'!$C$902:$AD$1011,5,FALSE),0)</f>
        <v>0</v>
      </c>
      <c r="L29" s="330">
        <f>IFERROR(VLOOKUP(C29,'تقرير المصروفات حسب الشهر'!$C$1028:$AD$1138,5,FALSE),0)</f>
        <v>0</v>
      </c>
      <c r="M29" s="344">
        <f>IFERROR(VLOOKUP(C29,'تقرير المصروفات حسب الشهر'!$C$1155:$AD$1266,5,FALSE),0)</f>
        <v>0</v>
      </c>
      <c r="N29" s="344">
        <f>IFERROR(VLOOKUP(C29,'تقرير المصروفات حسب الشهر'!$C$1282:$AD$1393,5,FALSE),0)</f>
        <v>0</v>
      </c>
      <c r="O29" s="344">
        <f>IFERROR(VLOOKUP(C29,'تقرير المصروفات حسب الشهر'!$C$1409:$AD$1524,5,FALSE),0)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الشهر'!$C$10:$AD$119,5,FALSE),0)</f>
        <v>0</v>
      </c>
      <c r="E30" s="330">
        <f>IFERROR(VLOOKUP(C30,'تقرير المصروفات حسب الشهر'!$C$136:$AD$245,5,FALSE),0)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الشهر'!$C$391:$AD$499,5,FALSE),0)</f>
        <v>50</v>
      </c>
      <c r="H30" s="330">
        <f>IFERROR(VLOOKUP(C30,'تقرير المصروفات حسب الشهر'!$C$519:$AD$627,5,FALSE),0)</f>
        <v>1100</v>
      </c>
      <c r="I30" s="330">
        <f>IFERROR(VLOOKUP(C30,'تقرير المصروفات حسب الشهر'!$C$647:$AD$766,5,FALSE),0)</f>
        <v>825</v>
      </c>
      <c r="J30" s="449">
        <f>IFERROR(VLOOKUP(C30,'تقرير المصروفات حسب الشهر'!$C$775:$AD$884,5,FALSE),0)</f>
        <v>0</v>
      </c>
      <c r="K30" s="330">
        <f>IFERROR(VLOOKUP(C30,'تقرير المصروفات حسب الشهر'!$C$902:$AD$1011,5,FALSE),0)</f>
        <v>0</v>
      </c>
      <c r="L30" s="330">
        <f>IFERROR(VLOOKUP(C30,'تقرير المصروفات حسب الشهر'!$C$1028:$AD$1138,5,FALSE),0)</f>
        <v>0</v>
      </c>
      <c r="M30" s="344">
        <f>IFERROR(VLOOKUP(C30,'تقرير المصروفات حسب الشهر'!$C$1155:$AD$1266,5,FALSE),0)</f>
        <v>0</v>
      </c>
      <c r="N30" s="344">
        <f>IFERROR(VLOOKUP(C30,'تقرير المصروفات حسب الشهر'!$C$1282:$AD$1393,5,FALSE),0)</f>
        <v>0</v>
      </c>
      <c r="O30" s="344">
        <f>IFERROR(VLOOKUP(C30,'تقرير المصروفات حسب الشهر'!$C$1409:$AD$1524,5,FALSE),0)</f>
        <v>0</v>
      </c>
      <c r="P30" s="332">
        <f t="shared" si="5"/>
        <v>2845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الشهر'!$C$10:$AD$119,5,FALSE),0)</f>
        <v>444.46</v>
      </c>
      <c r="E31" s="330">
        <f>IFERROR(VLOOKUP(C31,'تقرير المصروفات حسب الشهر'!$C$136:$AD$245,5,FALSE),0)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الشهر'!$C$391:$AD$499,5,FALSE),0)</f>
        <v>444.46</v>
      </c>
      <c r="H31" s="330">
        <f>IFERROR(VLOOKUP(C31,'تقرير المصروفات حسب الشهر'!$C$519:$AD$627,5,FALSE),0)</f>
        <v>444.46</v>
      </c>
      <c r="I31" s="330">
        <f>IFERROR(VLOOKUP(C31,'تقرير المصروفات حسب الشهر'!$C$647:$AD$766,5,FALSE),0)</f>
        <v>509.96</v>
      </c>
      <c r="J31" s="449">
        <f>IFERROR(VLOOKUP(C31,'تقرير المصروفات حسب الشهر'!$C$775:$AD$884,5,FALSE),0)</f>
        <v>0</v>
      </c>
      <c r="K31" s="330">
        <f>IFERROR(VLOOKUP(C31,'تقرير المصروفات حسب الشهر'!$C$902:$AD$1011,5,FALSE),0)</f>
        <v>0</v>
      </c>
      <c r="L31" s="330">
        <f>IFERROR(VLOOKUP(C31,'تقرير المصروفات حسب الشهر'!$C$1028:$AD$1138,5,FALSE),0)</f>
        <v>0</v>
      </c>
      <c r="M31" s="344">
        <f>IFERROR(VLOOKUP(C31,'تقرير المصروفات حسب الشهر'!$C$1155:$AD$1266,5,FALSE),0)</f>
        <v>0</v>
      </c>
      <c r="N31" s="344">
        <f>IFERROR(VLOOKUP(C31,'تقرير المصروفات حسب الشهر'!$C$1282:$AD$1393,5,FALSE),0)</f>
        <v>0</v>
      </c>
      <c r="O31" s="344">
        <f>IFERROR(VLOOKUP(C31,'تقرير المصروفات حسب الشهر'!$C$1409:$AD$1524,5,FALSE),0)</f>
        <v>0</v>
      </c>
      <c r="P31" s="332">
        <f t="shared" si="5"/>
        <v>2732.2599999999998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الشهر'!$C$10:$AD$119,5,FALSE),0)</f>
        <v>0</v>
      </c>
      <c r="E32" s="330">
        <f>IFERROR(VLOOKUP(C32,'تقرير المصروفات حسب الشهر'!$C$136:$AD$245,5,FALSE),0)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الشهر'!$C$391:$AD$499,5,FALSE),0)</f>
        <v>0</v>
      </c>
      <c r="H32" s="330">
        <f>IFERROR(VLOOKUP(C32,'تقرير المصروفات حسب الشهر'!$C$519:$AD$627,5,FALSE),0)</f>
        <v>0</v>
      </c>
      <c r="I32" s="330">
        <f>IFERROR(VLOOKUP(C32,'تقرير المصروفات حسب الشهر'!$C$647:$AD$766,5,FALSE),0)</f>
        <v>0</v>
      </c>
      <c r="J32" s="330">
        <f>IFERROR(VLOOKUP(C32,'تقرير المصروفات حسب الشهر'!$C$775:$AD$884,5,FALSE),0)</f>
        <v>0</v>
      </c>
      <c r="K32" s="330">
        <f>IFERROR(VLOOKUP(C32,'تقرير المصروفات حسب الشهر'!$C$902:$AD$1011,5,FALSE),0)</f>
        <v>0</v>
      </c>
      <c r="L32" s="330">
        <f>IFERROR(VLOOKUP(C32,'تقرير المصروفات حسب الشهر'!$C$1028:$AD$1138,5,FALSE),0)</f>
        <v>0</v>
      </c>
      <c r="M32" s="344">
        <f>IFERROR(VLOOKUP(C32,'تقرير المصروفات حسب الشهر'!$C$1155:$AD$1266,5,FALSE),0)</f>
        <v>0</v>
      </c>
      <c r="N32" s="344">
        <f>IFERROR(VLOOKUP(C32,'تقرير المصروفات حسب الشهر'!$C$1282:$AD$1393,5,FALSE),0)</f>
        <v>0</v>
      </c>
      <c r="O32" s="344">
        <f>IFERROR(VLOOKUP(C32,'تقرير المصروفات حسب الشهر'!$C$1409:$AD$1524,5,FALSE),0)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الشهر'!$C$10:$AD$119,5,FALSE),0)</f>
        <v>0</v>
      </c>
      <c r="E33" s="330">
        <f>IFERROR(VLOOKUP(C33,'تقرير المصروفات حسب الشهر'!$C$136:$AD$245,5,FALSE),0)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الشهر'!$C$391:$AD$499,5,FALSE),0)</f>
        <v>0</v>
      </c>
      <c r="H33" s="330">
        <f>IFERROR(VLOOKUP(C33,'تقرير المصروفات حسب الشهر'!$C$519:$AD$627,5,FALSE),0)</f>
        <v>1055</v>
      </c>
      <c r="I33" s="330">
        <f>IFERROR(VLOOKUP(C33,'تقرير المصروفات حسب الشهر'!$C$647:$AD$766,5,FALSE),0)</f>
        <v>0</v>
      </c>
      <c r="J33" s="449">
        <f>IFERROR(VLOOKUP(C33,'تقرير المصروفات حسب الشهر'!$C$775:$AD$884,5,FALSE),0)</f>
        <v>0</v>
      </c>
      <c r="K33" s="330">
        <f>IFERROR(VLOOKUP(C33,'تقرير المصروفات حسب الشهر'!$C$902:$AD$1011,5,FALSE),0)</f>
        <v>0</v>
      </c>
      <c r="L33" s="330">
        <f>IFERROR(VLOOKUP(C33,'تقرير المصروفات حسب الشهر'!$C$1028:$AD$1138,5,FALSE),0)</f>
        <v>0</v>
      </c>
      <c r="M33" s="344">
        <f>IFERROR(VLOOKUP(C33,'تقرير المصروفات حسب الشهر'!$C$1155:$AD$1266,5,FALSE),0)</f>
        <v>0</v>
      </c>
      <c r="N33" s="344">
        <f>IFERROR(VLOOKUP(C33,'تقرير المصروفات حسب الشهر'!$C$1282:$AD$1393,5,FALSE),0)</f>
        <v>0</v>
      </c>
      <c r="O33" s="344">
        <f>IFERROR(VLOOKUP(C33,'تقرير المصروفات حسب الشهر'!$C$1409:$AD$1524,5,FALSE),0)</f>
        <v>0</v>
      </c>
      <c r="P33" s="332">
        <f t="shared" si="5"/>
        <v>1055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الشهر'!$C$10:$AD$119,5,FALSE),0)</f>
        <v>0</v>
      </c>
      <c r="E34" s="330">
        <f>IFERROR(VLOOKUP(C34,'تقرير المصروفات حسب الشهر'!$C$136:$AD$245,5,FALSE),0)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الشهر'!$C$391:$AD$499,5,FALSE),0)</f>
        <v>0</v>
      </c>
      <c r="H34" s="330">
        <f>IFERROR(VLOOKUP(C34,'تقرير المصروفات حسب الشهر'!$C$519:$AD$627,5,FALSE),0)</f>
        <v>0</v>
      </c>
      <c r="I34" s="330">
        <f>IFERROR(VLOOKUP(C34,'تقرير المصروفات حسب الشهر'!$C$647:$AD$766,5,FALSE),0)</f>
        <v>0</v>
      </c>
      <c r="J34" s="330">
        <f>IFERROR(VLOOKUP(C34,'تقرير المصروفات حسب الشهر'!$C$775:$AD$884,5,FALSE),0)</f>
        <v>0</v>
      </c>
      <c r="K34" s="330">
        <f>IFERROR(VLOOKUP(C34,'تقرير المصروفات حسب الشهر'!$C$902:$AD$1011,5,FALSE),0)</f>
        <v>0</v>
      </c>
      <c r="L34" s="330">
        <f>IFERROR(VLOOKUP(C34,'تقرير المصروفات حسب الشهر'!$C$1028:$AD$1138,5,FALSE),0)</f>
        <v>0</v>
      </c>
      <c r="M34" s="344">
        <f>IFERROR(VLOOKUP(C34,'تقرير المصروفات حسب الشهر'!$C$1155:$AD$1266,5,FALSE),0)</f>
        <v>0</v>
      </c>
      <c r="N34" s="344">
        <f>IFERROR(VLOOKUP(C34,'تقرير المصروفات حسب الشهر'!$C$1282:$AD$1393,5,FALSE),0)</f>
        <v>0</v>
      </c>
      <c r="O34" s="344">
        <f>IFERROR(VLOOKUP(C34,'تقرير المصروفات حسب الشهر'!$C$1409:$AD$1524,5,FALSE),0)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الشهر'!$C$10:$AD$119,5,FALSE),0)</f>
        <v>1500</v>
      </c>
      <c r="E35" s="330">
        <f>IFERROR(VLOOKUP(C35,'تقرير المصروفات حسب الشهر'!$C$136:$AD$245,5,FALSE),0)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الشهر'!$C$391:$AD$499,5,FALSE),0)</f>
        <v>1500</v>
      </c>
      <c r="H35" s="330">
        <f>IFERROR(VLOOKUP(C35,'تقرير المصروفات حسب الشهر'!$C$519:$AD$627,5,FALSE),0)</f>
        <v>1850</v>
      </c>
      <c r="I35" s="330">
        <f>IFERROR(VLOOKUP(C35,'تقرير المصروفات حسب الشهر'!$C$647:$AD$766,5,FALSE),0)</f>
        <v>2000</v>
      </c>
      <c r="J35" s="449">
        <f>IFERROR(VLOOKUP(C35,'تقرير المصروفات حسب الشهر'!$C$775:$AD$884,5,FALSE),0)</f>
        <v>0</v>
      </c>
      <c r="K35" s="330">
        <f>IFERROR(VLOOKUP(C35,'تقرير المصروفات حسب الشهر'!$C$902:$AD$1011,5,FALSE),0)</f>
        <v>0</v>
      </c>
      <c r="L35" s="330">
        <f>IFERROR(VLOOKUP(C35,'تقرير المصروفات حسب الشهر'!$C$1028:$AD$1138,5,FALSE),0)</f>
        <v>0</v>
      </c>
      <c r="M35" s="344">
        <f>IFERROR(VLOOKUP(C35,'تقرير المصروفات حسب الشهر'!$C$1155:$AD$1266,5,FALSE),0)</f>
        <v>0</v>
      </c>
      <c r="N35" s="344">
        <f>IFERROR(VLOOKUP(C35,'تقرير المصروفات حسب الشهر'!$C$1282:$AD$1393,5,FALSE),0)</f>
        <v>0</v>
      </c>
      <c r="O35" s="344">
        <f>IFERROR(VLOOKUP(C35,'تقرير المصروفات حسب الشهر'!$C$1409:$AD$1524,5,FALSE),0)</f>
        <v>0</v>
      </c>
      <c r="P35" s="332">
        <f t="shared" si="5"/>
        <v>12400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الشهر'!$C$10:$AD$119,5,FALSE),0)</f>
        <v>770</v>
      </c>
      <c r="E36" s="330">
        <f>IFERROR(VLOOKUP(C36,'تقرير المصروفات حسب الشهر'!$C$136:$AD$245,5,FALSE),0)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الشهر'!$C$391:$AD$499,5,FALSE),0)</f>
        <v>0</v>
      </c>
      <c r="H36" s="330">
        <f>IFERROR(VLOOKUP(C36,'تقرير المصروفات حسب الشهر'!$C$519:$AD$627,5,FALSE),0)</f>
        <v>1500</v>
      </c>
      <c r="I36" s="330">
        <f>IFERROR(VLOOKUP(C36,'تقرير المصروفات حسب الشهر'!$C$647:$AD$766,5,FALSE),0)</f>
        <v>750</v>
      </c>
      <c r="J36" s="330">
        <f>IFERROR(VLOOKUP(C36,'تقرير المصروفات حسب الشهر'!$C$775:$AD$884,5,FALSE),0)</f>
        <v>0</v>
      </c>
      <c r="K36" s="330">
        <f>IFERROR(VLOOKUP(C36,'تقرير المصروفات حسب الشهر'!$C$902:$AD$1011,5,FALSE),0)</f>
        <v>0</v>
      </c>
      <c r="L36" s="330">
        <f>IFERROR(VLOOKUP(C36,'تقرير المصروفات حسب الشهر'!$C$1028:$AD$1138,5,FALSE),0)</f>
        <v>0</v>
      </c>
      <c r="M36" s="344">
        <f>IFERROR(VLOOKUP(C36,'تقرير المصروفات حسب الشهر'!$C$1155:$AD$1266,5,FALSE),0)</f>
        <v>0</v>
      </c>
      <c r="N36" s="344">
        <f>IFERROR(VLOOKUP(C36,'تقرير المصروفات حسب الشهر'!$C$1282:$AD$1393,5,FALSE),0)</f>
        <v>0</v>
      </c>
      <c r="O36" s="344">
        <f>IFERROR(VLOOKUP(C36,'تقرير المصروفات حسب الشهر'!$C$1409:$AD$1524,5,FALSE),0)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الشهر'!$C$10:$AD$119,5,FALSE),0)</f>
        <v>4520</v>
      </c>
      <c r="E37" s="330">
        <f>IFERROR(VLOOKUP(C37,'تقرير المصروفات حسب الشهر'!$C$136:$AD$245,5,FALSE),0)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الشهر'!$C$391:$AD$499,5,FALSE),0)</f>
        <v>0</v>
      </c>
      <c r="H37" s="330">
        <f>IFERROR(VLOOKUP(C37,'تقرير المصروفات حسب الشهر'!$C$519:$AD$627,5,FALSE),0)</f>
        <v>4500</v>
      </c>
      <c r="I37" s="330">
        <f>IFERROR(VLOOKUP(C37,'تقرير المصروفات حسب الشهر'!$C$647:$AD$766,5,FALSE),0)</f>
        <v>2250</v>
      </c>
      <c r="J37" s="330">
        <f>IFERROR(VLOOKUP(C37,'تقرير المصروفات حسب الشهر'!$C$775:$AD$884,5,FALSE),0)</f>
        <v>0</v>
      </c>
      <c r="K37" s="330">
        <f>IFERROR(VLOOKUP(C37,'تقرير المصروفات حسب الشهر'!$C$902:$AD$1011,5,FALSE),0)</f>
        <v>0</v>
      </c>
      <c r="L37" s="330">
        <f>IFERROR(VLOOKUP(C37,'تقرير المصروفات حسب الشهر'!$C$1028:$AD$1138,5,FALSE),0)</f>
        <v>0</v>
      </c>
      <c r="M37" s="344">
        <f>IFERROR(VLOOKUP(C37,'تقرير المصروفات حسب الشهر'!$C$1155:$AD$1266,5,FALSE),0)</f>
        <v>0</v>
      </c>
      <c r="N37" s="344">
        <f>IFERROR(VLOOKUP(C37,'تقرير المصروفات حسب الشهر'!$C$1282:$AD$1393,5,FALSE),0)</f>
        <v>0</v>
      </c>
      <c r="O37" s="344">
        <f>IFERROR(VLOOKUP(C37,'تقرير المصروفات حسب الشهر'!$C$1409:$AD$1524,5,FALSE),0)</f>
        <v>0</v>
      </c>
      <c r="P37" s="332">
        <f t="shared" si="5"/>
        <v>13525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الشهر'!$C$10:$AD$119,5,FALSE),0)</f>
        <v>0</v>
      </c>
      <c r="E38" s="330">
        <f>IFERROR(VLOOKUP(C38,'تقرير المصروفات حسب الشهر'!$C$136:$AD$245,5,FALSE),0)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الشهر'!$C$391:$AD$499,5,FALSE),0)</f>
        <v>0</v>
      </c>
      <c r="H38" s="330">
        <f>IFERROR(VLOOKUP(C38,'تقرير المصروفات حسب الشهر'!$C$519:$AD$627,5,FALSE),0)</f>
        <v>0</v>
      </c>
      <c r="I38" s="330">
        <f>IFERROR(VLOOKUP(C38,'تقرير المصروفات حسب الشهر'!$C$647:$AD$766,5,FALSE),0)</f>
        <v>0</v>
      </c>
      <c r="J38" s="330">
        <f>IFERROR(VLOOKUP(C38,'تقرير المصروفات حسب الشهر'!$C$775:$AD$884,5,FALSE),0)</f>
        <v>0</v>
      </c>
      <c r="K38" s="330">
        <f>IFERROR(VLOOKUP(C38,'تقرير المصروفات حسب الشهر'!$C$902:$AD$1011,5,FALSE),0)</f>
        <v>0</v>
      </c>
      <c r="L38" s="330">
        <f>IFERROR(VLOOKUP(C38,'تقرير المصروفات حسب الشهر'!$C$1028:$AD$1138,5,FALSE),0)</f>
        <v>0</v>
      </c>
      <c r="M38" s="344">
        <f>IFERROR(VLOOKUP(C38,'تقرير المصروفات حسب الشهر'!$C$1155:$AD$1266,5,FALSE),0)</f>
        <v>0</v>
      </c>
      <c r="N38" s="344">
        <f>IFERROR(VLOOKUP(C38,'تقرير المصروفات حسب الشهر'!$C$1282:$AD$1393,5,FALSE),0)</f>
        <v>0</v>
      </c>
      <c r="O38" s="344">
        <f>IFERROR(VLOOKUP(C38,'تقرير المصروفات حسب الشهر'!$C$1409:$AD$1524,5,FALSE),0)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الشهر'!$C$10:$AD$119,5,FALSE),0)</f>
        <v>2086</v>
      </c>
      <c r="E39" s="330">
        <f>IFERROR(VLOOKUP(C39,'تقرير المصروفات حسب الشهر'!$C$136:$AD$245,5,FALSE),0)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الشهر'!$C$391:$AD$499,5,FALSE),0)</f>
        <v>2511</v>
      </c>
      <c r="H39" s="330">
        <f>IFERROR(VLOOKUP(C39,'تقرير المصروفات حسب الشهر'!$C$519:$AD$627,5,FALSE),0)</f>
        <v>1615</v>
      </c>
      <c r="I39" s="330">
        <f>IFERROR(VLOOKUP(C39,'تقرير المصروفات حسب الشهر'!$C$647:$AD$766,5,FALSE),0)</f>
        <v>1716</v>
      </c>
      <c r="J39" s="449">
        <f>IFERROR(VLOOKUP(C39,'تقرير المصروفات حسب الشهر'!$C$775:$AD$884,5,FALSE),0)</f>
        <v>0</v>
      </c>
      <c r="K39" s="330">
        <f>IFERROR(VLOOKUP(C39,'تقرير المصروفات حسب الشهر'!$C$902:$AD$1011,5,FALSE),0)</f>
        <v>0</v>
      </c>
      <c r="L39" s="330">
        <f>IFERROR(VLOOKUP(C39,'تقرير المصروفات حسب الشهر'!$C$1028:$AD$1138,5,FALSE),0)</f>
        <v>0</v>
      </c>
      <c r="M39" s="344">
        <f>IFERROR(VLOOKUP(C39,'تقرير المصروفات حسب الشهر'!$C$1155:$AD$1266,5,FALSE),0)</f>
        <v>0</v>
      </c>
      <c r="N39" s="344">
        <f>IFERROR(VLOOKUP(C39,'تقرير المصروفات حسب الشهر'!$C$1282:$AD$1393,5,FALSE),0)</f>
        <v>0</v>
      </c>
      <c r="O39" s="344">
        <f>IFERROR(VLOOKUP(C39,'تقرير المصروفات حسب الشهر'!$C$1409:$AD$1524,5,FALSE),0)</f>
        <v>0</v>
      </c>
      <c r="P39" s="332">
        <f t="shared" si="5"/>
        <v>12282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الشهر'!$C$10:$AD$119,5,FALSE),0)</f>
        <v>4100</v>
      </c>
      <c r="E40" s="330">
        <f>IFERROR(VLOOKUP(C40,'تقرير المصروفات حسب الشهر'!$C$136:$AD$245,5,FALSE),0)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الشهر'!$C$391:$AD$499,5,FALSE),0)</f>
        <v>750</v>
      </c>
      <c r="H40" s="330">
        <f>IFERROR(VLOOKUP(C40,'تقرير المصروفات حسب الشهر'!$C$519:$AD$627,5,FALSE),0)</f>
        <v>3060</v>
      </c>
      <c r="I40" s="330">
        <f>IFERROR(VLOOKUP(C40,'تقرير المصروفات حسب الشهر'!$C$647:$AD$766,5,FALSE),0)</f>
        <v>200</v>
      </c>
      <c r="J40" s="449">
        <f>IFERROR(VLOOKUP(C40,'تقرير المصروفات حسب الشهر'!$C$775:$AD$884,5,FALSE),0)</f>
        <v>0</v>
      </c>
      <c r="K40" s="330">
        <f>IFERROR(VLOOKUP(C40,'تقرير المصروفات حسب الشهر'!$C$902:$AD$1011,5,FALSE),0)</f>
        <v>0</v>
      </c>
      <c r="L40" s="330">
        <f>IFERROR(VLOOKUP(C40,'تقرير المصروفات حسب الشهر'!$C$1028:$AD$1138,5,FALSE),0)</f>
        <v>0</v>
      </c>
      <c r="M40" s="344">
        <f>IFERROR(VLOOKUP(C40,'تقرير المصروفات حسب الشهر'!$C$1155:$AD$1266,5,FALSE),0)</f>
        <v>0</v>
      </c>
      <c r="N40" s="344">
        <f>IFERROR(VLOOKUP(C40,'تقرير المصروفات حسب الشهر'!$C$1282:$AD$1393,5,FALSE),0)</f>
        <v>0</v>
      </c>
      <c r="O40" s="344">
        <f>IFERROR(VLOOKUP(C40,'تقرير المصروفات حسب الشهر'!$C$1409:$AD$1524,5,FALSE),0)</f>
        <v>0</v>
      </c>
      <c r="P40" s="332">
        <f t="shared" si="5"/>
        <v>33743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الشهر'!$C$10:$AD$119,5,FALSE),0)</f>
        <v>0</v>
      </c>
      <c r="E41" s="330">
        <f>IFERROR(VLOOKUP(C41,'تقرير المصروفات حسب الشهر'!$C$136:$AD$245,5,FALSE),0)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الشهر'!$C$391:$AD$499,5,FALSE),0)</f>
        <v>0</v>
      </c>
      <c r="H41" s="330">
        <f>IFERROR(VLOOKUP(C41,'تقرير المصروفات حسب الشهر'!$C$519:$AD$627,5,FALSE),0)</f>
        <v>0</v>
      </c>
      <c r="I41" s="330">
        <f>IFERROR(VLOOKUP(C41,'تقرير المصروفات حسب الشهر'!$C$647:$AD$766,5,FALSE),0)</f>
        <v>0</v>
      </c>
      <c r="J41" s="330">
        <f>IFERROR(VLOOKUP(C41,'تقرير المصروفات حسب الشهر'!$C$775:$AD$884,5,FALSE),0)</f>
        <v>0</v>
      </c>
      <c r="K41" s="330">
        <f>IFERROR(VLOOKUP(C41,'تقرير المصروفات حسب الشهر'!$C$902:$AD$1011,5,FALSE),0)</f>
        <v>0</v>
      </c>
      <c r="L41" s="330">
        <f>IFERROR(VLOOKUP(C41,'تقرير المصروفات حسب الشهر'!$C$1028:$AD$1138,5,FALSE),0)</f>
        <v>0</v>
      </c>
      <c r="M41" s="344">
        <f>IFERROR(VLOOKUP(C41,'تقرير المصروفات حسب الشهر'!$C$1155:$AD$1266,5,FALSE),0)</f>
        <v>0</v>
      </c>
      <c r="N41" s="344">
        <f>IFERROR(VLOOKUP(C41,'تقرير المصروفات حسب الشهر'!$C$1282:$AD$1393,5,FALSE),0)</f>
        <v>0</v>
      </c>
      <c r="O41" s="344">
        <f>IFERROR(VLOOKUP(C41,'تقرير المصروفات حسب الشهر'!$C$1409:$AD$1524,5,FALSE),0)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الشهر'!$C$10:$AD$119,5,FALSE),0)</f>
        <v>0</v>
      </c>
      <c r="E42" s="330">
        <f>IFERROR(VLOOKUP(C42,'تقرير المصروفات حسب الشهر'!$C$136:$AD$245,5,FALSE),0)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الشهر'!$C$391:$AD$499,5,FALSE),0)</f>
        <v>0</v>
      </c>
      <c r="H42" s="330">
        <f>IFERROR(VLOOKUP(C42,'تقرير المصروفات حسب الشهر'!$C$519:$AD$627,5,FALSE),0)</f>
        <v>270</v>
      </c>
      <c r="I42" s="330">
        <f>IFERROR(VLOOKUP(C42,'تقرير المصروفات حسب الشهر'!$C$647:$AD$766,5,FALSE),0)</f>
        <v>130</v>
      </c>
      <c r="J42" s="330">
        <f>IFERROR(VLOOKUP(C42,'تقرير المصروفات حسب الشهر'!$C$775:$AD$884,5,FALSE),0)</f>
        <v>0</v>
      </c>
      <c r="K42" s="330">
        <f>IFERROR(VLOOKUP(C42,'تقرير المصروفات حسب الشهر'!$C$902:$AD$1011,5,FALSE),0)</f>
        <v>0</v>
      </c>
      <c r="L42" s="330">
        <f>IFERROR(VLOOKUP(C42,'تقرير المصروفات حسب الشهر'!$C$1028:$AD$1138,5,FALSE),0)</f>
        <v>0</v>
      </c>
      <c r="M42" s="344">
        <f>IFERROR(VLOOKUP(C42,'تقرير المصروفات حسب الشهر'!$C$1155:$AD$1266,5,FALSE),0)</f>
        <v>0</v>
      </c>
      <c r="N42" s="344">
        <f>IFERROR(VLOOKUP(C42,'تقرير المصروفات حسب الشهر'!$C$1282:$AD$1393,5,FALSE),0)</f>
        <v>0</v>
      </c>
      <c r="O42" s="344">
        <f>IFERROR(VLOOKUP(C42,'تقرير المصروفات حسب الشهر'!$C$1409:$AD$1524,5,FALSE),0)</f>
        <v>0</v>
      </c>
      <c r="P42" s="332">
        <f t="shared" si="5"/>
        <v>400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الشهر'!$C$10:$AD$119,5,FALSE),0)</f>
        <v>0</v>
      </c>
      <c r="E43" s="330">
        <f>IFERROR(VLOOKUP(C43,'تقرير المصروفات حسب الشهر'!$C$136:$AD$245,5,FALSE),0)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الشهر'!$C$391:$AD$499,5,FALSE),0)</f>
        <v>0</v>
      </c>
      <c r="H43" s="330">
        <f>IFERROR(VLOOKUP(C43,'تقرير المصروفات حسب الشهر'!$C$519:$AD$627,5,FALSE),0)</f>
        <v>0</v>
      </c>
      <c r="I43" s="330">
        <f>IFERROR(VLOOKUP(C43,'تقرير المصروفات حسب الشهر'!$C$647:$AD$766,5,FALSE),0)</f>
        <v>0</v>
      </c>
      <c r="J43" s="330">
        <f>IFERROR(VLOOKUP(C43,'تقرير المصروفات حسب الشهر'!$C$775:$AD$884,5,FALSE),0)</f>
        <v>0</v>
      </c>
      <c r="K43" s="330">
        <f>IFERROR(VLOOKUP(C43,'تقرير المصروفات حسب الشهر'!$C$902:$AD$1011,5,FALSE),0)</f>
        <v>0</v>
      </c>
      <c r="L43" s="330">
        <f>IFERROR(VLOOKUP(C43,'تقرير المصروفات حسب الشهر'!$C$1028:$AD$1138,5,FALSE),0)</f>
        <v>0</v>
      </c>
      <c r="M43" s="344">
        <f>IFERROR(VLOOKUP(C43,'تقرير المصروفات حسب الشهر'!$C$1155:$AD$1266,5,FALSE),0)</f>
        <v>0</v>
      </c>
      <c r="N43" s="344">
        <f>IFERROR(VLOOKUP(C43,'تقرير المصروفات حسب الشهر'!$C$1282:$AD$1393,5,FALSE),0)</f>
        <v>0</v>
      </c>
      <c r="O43" s="344">
        <f>IFERROR(VLOOKUP(C43,'تقرير المصروفات حسب الشهر'!$C$1409:$AD$1524,5,FALSE),0)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الشهر'!$C$10:$AD$119,5,FALSE),0)</f>
        <v>170</v>
      </c>
      <c r="E44" s="330">
        <f>IFERROR(VLOOKUP(C44,'تقرير المصروفات حسب الشهر'!$C$136:$AD$245,5,FALSE),0)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الشهر'!$C$391:$AD$499,5,FALSE),0)</f>
        <v>495</v>
      </c>
      <c r="H44" s="330">
        <f>IFERROR(VLOOKUP(C44,'تقرير المصروفات حسب الشهر'!$C$519:$AD$627,5,FALSE),0)</f>
        <v>560</v>
      </c>
      <c r="I44" s="330">
        <f>IFERROR(VLOOKUP(C44,'تقرير المصروفات حسب الشهر'!$C$647:$AD$766,5,FALSE),0)</f>
        <v>244.89</v>
      </c>
      <c r="J44" s="449">
        <f>IFERROR(VLOOKUP(C44,'تقرير المصروفات حسب الشهر'!$C$775:$AD$884,5,FALSE),0)</f>
        <v>0</v>
      </c>
      <c r="K44" s="330">
        <f>IFERROR(VLOOKUP(C44,'تقرير المصروفات حسب الشهر'!$C$902:$AD$1011,5,FALSE),0)</f>
        <v>0</v>
      </c>
      <c r="L44" s="330">
        <f>IFERROR(VLOOKUP(C44,'تقرير المصروفات حسب الشهر'!$C$1028:$AD$1138,5,FALSE),0)</f>
        <v>0</v>
      </c>
      <c r="M44" s="344">
        <f>IFERROR(VLOOKUP(C44,'تقرير المصروفات حسب الشهر'!$C$1155:$AD$1266,5,FALSE),0)</f>
        <v>0</v>
      </c>
      <c r="N44" s="344">
        <f>IFERROR(VLOOKUP(C44,'تقرير المصروفات حسب الشهر'!$C$1282:$AD$1393,5,FALSE),0)</f>
        <v>0</v>
      </c>
      <c r="O44" s="344">
        <f>IFERROR(VLOOKUP(C44,'تقرير المصروفات حسب الشهر'!$C$1409:$AD$1524,5,FALSE),0)</f>
        <v>0</v>
      </c>
      <c r="P44" s="332">
        <f t="shared" si="5"/>
        <v>2294.89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الشهر'!$C$10:$AD$119,5,FALSE),0)</f>
        <v>100</v>
      </c>
      <c r="E45" s="330">
        <f>IFERROR(VLOOKUP(C45,'تقرير المصروفات حسب الشهر'!$C$136:$AD$245,5,FALSE),0)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الشهر'!$C$391:$AD$499,5,FALSE),0)</f>
        <v>100</v>
      </c>
      <c r="H45" s="330">
        <f>IFERROR(VLOOKUP(C45,'تقرير المصروفات حسب الشهر'!$C$519:$AD$627,5,FALSE),0)</f>
        <v>100</v>
      </c>
      <c r="I45" s="330">
        <f>IFERROR(VLOOKUP(C45,'تقرير المصروفات حسب الشهر'!$C$647:$AD$766,5,FALSE),0)</f>
        <v>100</v>
      </c>
      <c r="J45" s="449">
        <f>IFERROR(VLOOKUP(C45,'تقرير المصروفات حسب الشهر'!$C$775:$AD$884,5,FALSE),0)</f>
        <v>0</v>
      </c>
      <c r="K45" s="330">
        <f>IFERROR(VLOOKUP(C45,'تقرير المصروفات حسب الشهر'!$C$902:$AD$1011,5,FALSE),0)</f>
        <v>0</v>
      </c>
      <c r="L45" s="330">
        <f>IFERROR(VLOOKUP(C45,'تقرير المصروفات حسب الشهر'!$C$1028:$AD$1138,5,FALSE),0)</f>
        <v>0</v>
      </c>
      <c r="M45" s="344">
        <f>IFERROR(VLOOKUP(C45,'تقرير المصروفات حسب الشهر'!$C$1155:$AD$1266,5,FALSE),0)</f>
        <v>0</v>
      </c>
      <c r="N45" s="344">
        <f>IFERROR(VLOOKUP(C45,'تقرير المصروفات حسب الشهر'!$C$1282:$AD$1393,5,FALSE),0)</f>
        <v>0</v>
      </c>
      <c r="O45" s="344">
        <f>IFERROR(VLOOKUP(C45,'تقرير المصروفات حسب الشهر'!$C$1409:$AD$1524,5,FALSE),0)</f>
        <v>0</v>
      </c>
      <c r="P45" s="332">
        <f t="shared" si="5"/>
        <v>600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الشهر'!$C$10:$AD$119,5,FALSE),0)</f>
        <v>139.91</v>
      </c>
      <c r="E46" s="330">
        <f>IFERROR(VLOOKUP(C46,'تقرير المصروفات حسب الشهر'!$C$136:$AD$245,5,FALSE),0)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الشهر'!$C$391:$AD$499,5,FALSE),0)</f>
        <v>139.91</v>
      </c>
      <c r="H46" s="330">
        <f>IFERROR(VLOOKUP(C46,'تقرير المصروفات حسب الشهر'!$C$519:$AD$627,5,FALSE),0)</f>
        <v>139.91</v>
      </c>
      <c r="I46" s="330">
        <f>IFERROR(VLOOKUP(C46,'تقرير المصروفات حسب الشهر'!$C$647:$AD$766,5,FALSE),0)</f>
        <v>139.91</v>
      </c>
      <c r="J46" s="449">
        <f>IFERROR(VLOOKUP(C46,'تقرير المصروفات حسب الشهر'!$C$775:$AD$884,5,FALSE),0)</f>
        <v>0</v>
      </c>
      <c r="K46" s="330">
        <f>IFERROR(VLOOKUP(C46,'تقرير المصروفات حسب الشهر'!$C$902:$AD$1011,5,FALSE),0)</f>
        <v>0</v>
      </c>
      <c r="L46" s="330">
        <f>IFERROR(VLOOKUP(C46,'تقرير المصروفات حسب الشهر'!$C$1028:$AD$1138,5,FALSE),0)</f>
        <v>0</v>
      </c>
      <c r="M46" s="344">
        <f>IFERROR(VLOOKUP(C46,'تقرير المصروفات حسب الشهر'!$C$1155:$AD$1266,5,FALSE),0)</f>
        <v>0</v>
      </c>
      <c r="N46" s="344">
        <f>IFERROR(VLOOKUP(C46,'تقرير المصروفات حسب الشهر'!$C$1282:$AD$1393,5,FALSE),0)</f>
        <v>0</v>
      </c>
      <c r="O46" s="344">
        <f>IFERROR(VLOOKUP(C46,'تقرير المصروفات حسب الشهر'!$C$1409:$AD$1524,5,FALSE),0)</f>
        <v>0</v>
      </c>
      <c r="P46" s="332">
        <f t="shared" si="5"/>
        <v>839.45999999999992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الشهر'!$C$10:$AD$119,5,FALSE),0)</f>
        <v>0</v>
      </c>
      <c r="E47" s="330">
        <f>IFERROR(VLOOKUP(C47,'تقرير المصروفات حسب الشهر'!$C$136:$AD$245,5,FALSE),0)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الشهر'!$C$391:$AD$499,5,FALSE),0)</f>
        <v>800</v>
      </c>
      <c r="H47" s="330">
        <f>IFERROR(VLOOKUP(C47,'تقرير المصروفات حسب الشهر'!$C$519:$AD$627,5,FALSE),0)</f>
        <v>0</v>
      </c>
      <c r="I47" s="330">
        <f>IFERROR(VLOOKUP(C47,'تقرير المصروفات حسب الشهر'!$C$647:$AD$766,5,FALSE),0)</f>
        <v>0</v>
      </c>
      <c r="J47" s="449">
        <f>IFERROR(VLOOKUP(C47,'تقرير المصروفات حسب الشهر'!$C$775:$AD$884,5,FALSE),0)</f>
        <v>0</v>
      </c>
      <c r="K47" s="330">
        <f>IFERROR(VLOOKUP(C47,'تقرير المصروفات حسب الشهر'!$C$902:$AD$1011,5,FALSE),0)</f>
        <v>0</v>
      </c>
      <c r="L47" s="330">
        <f>IFERROR(VLOOKUP(C47,'تقرير المصروفات حسب الشهر'!$C$1028:$AD$1138,5,FALSE),0)</f>
        <v>0</v>
      </c>
      <c r="M47" s="344">
        <f>IFERROR(VLOOKUP(C47,'تقرير المصروفات حسب الشهر'!$C$1155:$AD$1266,5,FALSE),0)</f>
        <v>0</v>
      </c>
      <c r="N47" s="344">
        <f>IFERROR(VLOOKUP(C47,'تقرير المصروفات حسب الشهر'!$C$1282:$AD$1393,5,FALSE),0)</f>
        <v>0</v>
      </c>
      <c r="O47" s="344">
        <f>IFERROR(VLOOKUP(C47,'تقرير المصروفات حسب الشهر'!$C$1409:$AD$1524,5,FALSE),0)</f>
        <v>0</v>
      </c>
      <c r="P47" s="332">
        <f t="shared" si="5"/>
        <v>800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الشهر'!$C$10:$AD$119,5,FALSE),0)</f>
        <v>0</v>
      </c>
      <c r="E48" s="330">
        <f>IFERROR(VLOOKUP(C48,'تقرير المصروفات حسب الشهر'!$C$136:$AD$245,5,FALSE),0)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الشهر'!$C$391:$AD$499,5,FALSE),0)</f>
        <v>1740</v>
      </c>
      <c r="H48" s="330">
        <f>IFERROR(VLOOKUP(C48,'تقرير المصروفات حسب الشهر'!$C$519:$AD$627,5,FALSE),0)</f>
        <v>0</v>
      </c>
      <c r="I48" s="330">
        <f>IFERROR(VLOOKUP(C48,'تقرير المصروفات حسب الشهر'!$C$647:$AD$766,5,FALSE),0)</f>
        <v>0</v>
      </c>
      <c r="J48" s="449">
        <f>IFERROR(VLOOKUP(C48,'تقرير المصروفات حسب الشهر'!$C$775:$AD$884,5,FALSE),0)</f>
        <v>0</v>
      </c>
      <c r="K48" s="330">
        <f>IFERROR(VLOOKUP(C48,'تقرير المصروفات حسب الشهر'!$C$902:$AD$1011,5,FALSE),0)</f>
        <v>0</v>
      </c>
      <c r="L48" s="330">
        <f>IFERROR(VLOOKUP(C48,'تقرير المصروفات حسب الشهر'!$C$1028:$AD$1138,5,FALSE),0)</f>
        <v>0</v>
      </c>
      <c r="M48" s="344">
        <f>IFERROR(VLOOKUP(C48,'تقرير المصروفات حسب الشهر'!$C$1155:$AD$1266,5,FALSE),0)</f>
        <v>0</v>
      </c>
      <c r="N48" s="344">
        <f>IFERROR(VLOOKUP(C48,'تقرير المصروفات حسب الشهر'!$C$1282:$AD$1393,5,FALSE),0)</f>
        <v>0</v>
      </c>
      <c r="O48" s="344">
        <f>IFERROR(VLOOKUP(C48,'تقرير المصروفات حسب الشهر'!$C$1409:$AD$1524,5,FALSE),0)</f>
        <v>0</v>
      </c>
      <c r="P48" s="332">
        <f t="shared" si="5"/>
        <v>1740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الشهر'!$C$10:$AD$119,5,FALSE),0)</f>
        <v>0</v>
      </c>
      <c r="E49" s="330">
        <f>IFERROR(VLOOKUP(C49,'تقرير المصروفات حسب الشهر'!$C$136:$AD$245,5,FALSE),0)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الشهر'!$C$391:$AD$499,5,FALSE),0)</f>
        <v>0</v>
      </c>
      <c r="H49" s="330">
        <f>IFERROR(VLOOKUP(C49,'تقرير المصروفات حسب الشهر'!$C$519:$AD$627,5,FALSE),0)</f>
        <v>0</v>
      </c>
      <c r="I49" s="330">
        <f>IFERROR(VLOOKUP(C49,'تقرير المصروفات حسب الشهر'!$C$647:$AD$766,5,FALSE),0)</f>
        <v>0</v>
      </c>
      <c r="J49" s="449">
        <f>IFERROR(VLOOKUP(C49,'تقرير المصروفات حسب الشهر'!$C$775:$AD$884,5,FALSE),0)</f>
        <v>0</v>
      </c>
      <c r="K49" s="330">
        <f>IFERROR(VLOOKUP(C49,'تقرير المصروفات حسب الشهر'!$C$902:$AD$1011,5,FALSE),0)</f>
        <v>0</v>
      </c>
      <c r="L49" s="330">
        <f>IFERROR(VLOOKUP(C49,'تقرير المصروفات حسب الشهر'!$C$1028:$AD$1138,5,FALSE),0)</f>
        <v>0</v>
      </c>
      <c r="M49" s="344">
        <f>IFERROR(VLOOKUP(C49,'تقرير المصروفات حسب الشهر'!$C$1155:$AD$1266,5,FALSE),0)</f>
        <v>0</v>
      </c>
      <c r="N49" s="344">
        <f>IFERROR(VLOOKUP(C49,'تقرير المصروفات حسب الشهر'!$C$1282:$AD$1393,5,FALSE),0)</f>
        <v>0</v>
      </c>
      <c r="O49" s="344">
        <f>IFERROR(VLOOKUP(C49,'تقرير المصروفات حسب الشهر'!$C$1409:$AD$1524,5,FALSE),0)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الشهر'!$C$10:$AD$119,5,FALSE),0)</f>
        <v>0</v>
      </c>
      <c r="E50" s="330">
        <f>IFERROR(VLOOKUP(C50,'تقرير المصروفات حسب الشهر'!$C$136:$AD$245,5,FALSE),0)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الشهر'!$C$391:$AD$499,5,FALSE),0)</f>
        <v>0</v>
      </c>
      <c r="H50" s="330">
        <f>IFERROR(VLOOKUP(C50,'تقرير المصروفات حسب الشهر'!$C$519:$AD$627,5,FALSE),0)</f>
        <v>0</v>
      </c>
      <c r="I50" s="330">
        <f>IFERROR(VLOOKUP(C50,'تقرير المصروفات حسب الشهر'!$C$647:$AD$766,5,FALSE),0)</f>
        <v>0</v>
      </c>
      <c r="J50" s="330">
        <f>IFERROR(VLOOKUP(C50,'تقرير المصروفات حسب الشهر'!$C$775:$AD$884,5,FALSE),0)</f>
        <v>0</v>
      </c>
      <c r="K50" s="330">
        <f>IFERROR(VLOOKUP(C50,'تقرير المصروفات حسب الشهر'!$C$902:$AD$1011,5,FALSE),0)</f>
        <v>0</v>
      </c>
      <c r="L50" s="330">
        <f>IFERROR(VLOOKUP(C50,'تقرير المصروفات حسب الشهر'!$C$1028:$AD$1138,5,FALSE),0)</f>
        <v>0</v>
      </c>
      <c r="M50" s="344">
        <f>IFERROR(VLOOKUP(C50,'تقرير المصروفات حسب الشهر'!$C$1155:$AD$1266,5,FALSE),0)</f>
        <v>0</v>
      </c>
      <c r="N50" s="344">
        <f>IFERROR(VLOOKUP(C50,'تقرير المصروفات حسب الشهر'!$C$1282:$AD$1393,5,FALSE),0)</f>
        <v>0</v>
      </c>
      <c r="O50" s="344">
        <f>IFERROR(VLOOKUP(C50,'تقرير المصروفات حسب الشهر'!$C$1409:$AD$1524,5,FALSE),0)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الشهر'!$C$10:$AD$119,5,FALSE),0)</f>
        <v>0</v>
      </c>
      <c r="E51" s="330">
        <f>IFERROR(VLOOKUP(C51,'تقرير المصروفات حسب الشهر'!$C$136:$AD$245,5,FALSE),0)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الشهر'!$C$391:$AD$499,5,FALSE),0)</f>
        <v>1050</v>
      </c>
      <c r="H51" s="330">
        <f>IFERROR(VLOOKUP(C51,'تقرير المصروفات حسب الشهر'!$C$519:$AD$627,5,FALSE),0)</f>
        <v>50</v>
      </c>
      <c r="I51" s="330">
        <f>IFERROR(VLOOKUP(C51,'تقرير المصروفات حسب الشهر'!$C$647:$AD$766,5,FALSE),0)</f>
        <v>625</v>
      </c>
      <c r="J51" s="449">
        <f>IFERROR(VLOOKUP(C51,'تقرير المصروفات حسب الشهر'!$C$775:$AD$884,5,FALSE),0)</f>
        <v>0</v>
      </c>
      <c r="K51" s="330">
        <f>IFERROR(VLOOKUP(C51,'تقرير المصروفات حسب الشهر'!$C$902:$AD$1011,5,FALSE),0)</f>
        <v>0</v>
      </c>
      <c r="L51" s="330">
        <f>IFERROR(VLOOKUP(C51,'تقرير المصروفات حسب الشهر'!$C$1028:$AD$1138,5,FALSE),0)</f>
        <v>0</v>
      </c>
      <c r="M51" s="344">
        <f>IFERROR(VLOOKUP(C51,'تقرير المصروفات حسب الشهر'!$C$1155:$AD$1266,5,FALSE),0)</f>
        <v>0</v>
      </c>
      <c r="N51" s="344">
        <f>IFERROR(VLOOKUP(C51,'تقرير المصروفات حسب الشهر'!$C$1282:$AD$1393,5,FALSE),0)</f>
        <v>0</v>
      </c>
      <c r="O51" s="344">
        <f>IFERROR(VLOOKUP(C51,'تقرير المصروفات حسب الشهر'!$C$1409:$AD$1524,5,FALSE),0)</f>
        <v>0</v>
      </c>
      <c r="P51" s="332">
        <f t="shared" si="5"/>
        <v>1725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الشهر'!$C$10:$AD$119,5,FALSE),0)</f>
        <v>0</v>
      </c>
      <c r="E52" s="330">
        <f>IFERROR(VLOOKUP(C52,'تقرير المصروفات حسب الشهر'!$C$136:$AD$245,5,FALSE),0)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الشهر'!$C$391:$AD$499,5,FALSE),0)</f>
        <v>0</v>
      </c>
      <c r="H52" s="330">
        <f>IFERROR(VLOOKUP(C52,'تقرير المصروفات حسب الشهر'!$C$519:$AD$627,5,FALSE),0)</f>
        <v>0</v>
      </c>
      <c r="I52" s="330">
        <f>IFERROR(VLOOKUP(C52,'تقرير المصروفات حسب الشهر'!$C$647:$AD$766,5,FALSE),0)</f>
        <v>0</v>
      </c>
      <c r="J52" s="330">
        <f>IFERROR(VLOOKUP(C52,'تقرير المصروفات حسب الشهر'!$C$775:$AD$884,5,FALSE),0)</f>
        <v>0</v>
      </c>
      <c r="K52" s="330">
        <f>IFERROR(VLOOKUP(C52,'تقرير المصروفات حسب الشهر'!$C$902:$AD$1011,5,FALSE),0)</f>
        <v>0</v>
      </c>
      <c r="L52" s="330">
        <f>IFERROR(VLOOKUP(C52,'تقرير المصروفات حسب الشهر'!$C$1028:$AD$1138,5,FALSE),0)</f>
        <v>0</v>
      </c>
      <c r="M52" s="344">
        <f>IFERROR(VLOOKUP(C52,'تقرير المصروفات حسب الشهر'!$C$1155:$AD$1266,5,FALSE),0)</f>
        <v>0</v>
      </c>
      <c r="N52" s="344">
        <f>IFERROR(VLOOKUP(C52,'تقرير المصروفات حسب الشهر'!$C$1282:$AD$1393,5,FALSE),0)</f>
        <v>0</v>
      </c>
      <c r="O52" s="344">
        <f>IFERROR(VLOOKUP(C52,'تقرير المصروفات حسب الشهر'!$C$1409:$AD$1524,5,FALSE),0)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الشهر'!$C$10:$AD$119,5,FALSE),0)</f>
        <v>0</v>
      </c>
      <c r="E53" s="330">
        <f>IFERROR(VLOOKUP(C53,'تقرير المصروفات حسب الشهر'!$C$136:$AD$245,5,FALSE),0)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الشهر'!$C$391:$AD$499,5,FALSE),0)</f>
        <v>0</v>
      </c>
      <c r="H53" s="330">
        <f>IFERROR(VLOOKUP(C53,'تقرير المصروفات حسب الشهر'!$C$519:$AD$627,5,FALSE),0)</f>
        <v>0</v>
      </c>
      <c r="I53" s="330">
        <f>IFERROR(VLOOKUP(C53,'تقرير المصروفات حسب الشهر'!$C$647:$AD$766,5,FALSE),0)</f>
        <v>0</v>
      </c>
      <c r="J53" s="330">
        <f>IFERROR(VLOOKUP(C53,'تقرير المصروفات حسب الشهر'!$C$775:$AD$884,5,FALSE),0)</f>
        <v>0</v>
      </c>
      <c r="K53" s="330">
        <f>IFERROR(VLOOKUP(C53,'تقرير المصروفات حسب الشهر'!$C$902:$AD$1011,5,FALSE),0)</f>
        <v>0</v>
      </c>
      <c r="L53" s="330">
        <f>IFERROR(VLOOKUP(C53,'تقرير المصروفات حسب الشهر'!$C$1028:$AD$1138,5,FALSE),0)</f>
        <v>0</v>
      </c>
      <c r="M53" s="344">
        <f>IFERROR(VLOOKUP(C53,'تقرير المصروفات حسب الشهر'!$C$1155:$AD$1266,5,FALSE),0)</f>
        <v>0</v>
      </c>
      <c r="N53" s="344">
        <f>IFERROR(VLOOKUP(C53,'تقرير المصروفات حسب الشهر'!$C$1282:$AD$1393,5,FALSE),0)</f>
        <v>0</v>
      </c>
      <c r="O53" s="344">
        <f>IFERROR(VLOOKUP(C53,'تقرير المصروفات حسب الشهر'!$C$1409:$AD$1524,5,FALSE),0)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الشهر'!$C$10:$AD$119,5,FALSE),0)</f>
        <v>10848</v>
      </c>
      <c r="E54" s="330">
        <f>IFERROR(VLOOKUP(C54,'تقرير المصروفات حسب الشهر'!$C$136:$AD$245,5,FALSE),0)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الشهر'!$C$391:$AD$499,5,FALSE),0)</f>
        <v>10654</v>
      </c>
      <c r="H54" s="330">
        <f>IFERROR(VLOOKUP(C54,'تقرير المصروفات حسب الشهر'!$C$519:$AD$627,5,FALSE),0)</f>
        <v>11711</v>
      </c>
      <c r="I54" s="330">
        <f>IFERROR(VLOOKUP(C54,'تقرير المصروفات حسب الشهر'!$C$647:$AD$766,5,FALSE),0)</f>
        <v>12826</v>
      </c>
      <c r="J54" s="449">
        <f>IFERROR(VLOOKUP(C54,'تقرير المصروفات حسب الشهر'!$C$775:$AD$884,5,FALSE),0)</f>
        <v>0</v>
      </c>
      <c r="K54" s="330">
        <f>IFERROR(VLOOKUP(C54,'تقرير المصروفات حسب الشهر'!$C$902:$AD$1011,5,FALSE),0)</f>
        <v>0</v>
      </c>
      <c r="L54" s="330">
        <f>IFERROR(VLOOKUP(C54,'تقرير المصروفات حسب الشهر'!$C$1028:$AD$1138,5,FALSE),0)</f>
        <v>0</v>
      </c>
      <c r="M54" s="344">
        <f>IFERROR(VLOOKUP(C54,'تقرير المصروفات حسب الشهر'!$C$1155:$AD$1266,5,FALSE),0)</f>
        <v>0</v>
      </c>
      <c r="N54" s="344">
        <f>IFERROR(VLOOKUP(C54,'تقرير المصروفات حسب الشهر'!$C$1282:$AD$1393,5,FALSE),0)</f>
        <v>0</v>
      </c>
      <c r="O54" s="344">
        <f>IFERROR(VLOOKUP(C54,'تقرير المصروفات حسب الشهر'!$C$1409:$AD$1524,5,FALSE),0)</f>
        <v>0</v>
      </c>
      <c r="P54" s="332">
        <f t="shared" ref="P54:P85" si="6">SUM(D54:O54)</f>
        <v>53039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الشهر'!$C$10:$AD$119,5,FALSE),0)</f>
        <v>0</v>
      </c>
      <c r="E55" s="330">
        <f>IFERROR(VLOOKUP(C55,'تقرير المصروفات حسب الشهر'!$C$136:$AD$245,5,FALSE),0)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الشهر'!$C$391:$AD$499,5,FALSE),0)</f>
        <v>0</v>
      </c>
      <c r="H55" s="330">
        <f>IFERROR(VLOOKUP(C55,'تقرير المصروفات حسب الشهر'!$C$519:$AD$627,5,FALSE),0)</f>
        <v>0</v>
      </c>
      <c r="I55" s="330">
        <f>IFERROR(VLOOKUP(C55,'تقرير المصروفات حسب الشهر'!$C$647:$AD$766,5,FALSE),0)</f>
        <v>0</v>
      </c>
      <c r="J55" s="330">
        <f>IFERROR(VLOOKUP(C55,'تقرير المصروفات حسب الشهر'!$C$775:$AD$884,5,FALSE),0)</f>
        <v>0</v>
      </c>
      <c r="K55" s="330">
        <f>IFERROR(VLOOKUP(C55,'تقرير المصروفات حسب الشهر'!$C$902:$AD$1011,5,FALSE),0)</f>
        <v>0</v>
      </c>
      <c r="L55" s="330">
        <f>IFERROR(VLOOKUP(C55,'تقرير المصروفات حسب الشهر'!$C$1028:$AD$1138,5,FALSE),0)</f>
        <v>0</v>
      </c>
      <c r="M55" s="344">
        <f>IFERROR(VLOOKUP(C55,'تقرير المصروفات حسب الشهر'!$C$1155:$AD$1266,5,FALSE),0)</f>
        <v>0</v>
      </c>
      <c r="N55" s="344">
        <f>IFERROR(VLOOKUP(C55,'تقرير المصروفات حسب الشهر'!$C$1282:$AD$1393,5,FALSE),0)</f>
        <v>0</v>
      </c>
      <c r="O55" s="344">
        <f>IFERROR(VLOOKUP(C55,'تقرير المصروفات حسب الشهر'!$C$1409:$AD$1524,5,FALSE),0)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الشهر'!$C$10:$AD$119,5,FALSE),0)</f>
        <v>-452.09</v>
      </c>
      <c r="E56" s="330">
        <f>IFERROR(VLOOKUP(C56,'تقرير المصروفات حسب الشهر'!$C$136:$AD$245,5,FALSE),0)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الشهر'!$C$391:$AD$499,5,FALSE),0)</f>
        <v>480.77</v>
      </c>
      <c r="H56" s="330">
        <f>IFERROR(VLOOKUP(C56,'تقرير المصروفات حسب الشهر'!$C$519:$AD$627,5,FALSE),0)</f>
        <v>0</v>
      </c>
      <c r="I56" s="330">
        <f>IFERROR(VLOOKUP(C56,'تقرير المصروفات حسب الشهر'!$C$647:$AD$766,5,FALSE),0)</f>
        <v>109.27</v>
      </c>
      <c r="J56" s="330">
        <f>IFERROR(VLOOKUP(C56,'تقرير المصروفات حسب الشهر'!$C$775:$AD$884,5,FALSE),0)</f>
        <v>0</v>
      </c>
      <c r="K56" s="330">
        <f>IFERROR(VLOOKUP(C56,'تقرير المصروفات حسب الشهر'!$C$902:$AD$1011,5,FALSE),0)</f>
        <v>0</v>
      </c>
      <c r="L56" s="330">
        <f>IFERROR(VLOOKUP(C56,'تقرير المصروفات حسب الشهر'!$C$1028:$AD$1138,5,FALSE),0)</f>
        <v>0</v>
      </c>
      <c r="M56" s="344">
        <f>IFERROR(VLOOKUP(C56,'تقرير المصروفات حسب الشهر'!$C$1155:$AD$1266,5,FALSE),0)</f>
        <v>0</v>
      </c>
      <c r="N56" s="344">
        <f>IFERROR(VLOOKUP(C56,'تقرير المصروفات حسب الشهر'!$C$1282:$AD$1393,5,FALSE),0)</f>
        <v>0</v>
      </c>
      <c r="O56" s="344">
        <f>IFERROR(VLOOKUP(C56,'تقرير المصروفات حسب الشهر'!$C$1409:$AD$1524,5,FALSE),0)</f>
        <v>0</v>
      </c>
      <c r="P56" s="332">
        <f t="shared" si="6"/>
        <v>950.32999999999993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الشهر'!$C$10:$AD$119,5,FALSE),0)</f>
        <v>0</v>
      </c>
      <c r="E57" s="330">
        <f>IFERROR(VLOOKUP(C57,'تقرير المصروفات حسب الشهر'!$C$136:$AD$245,5,FALSE),0)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الشهر'!$C$391:$AD$499,5,FALSE),0)</f>
        <v>0</v>
      </c>
      <c r="H57" s="330">
        <f>IFERROR(VLOOKUP(C57,'تقرير المصروفات حسب الشهر'!$C$519:$AD$627,5,FALSE),0)</f>
        <v>0</v>
      </c>
      <c r="I57" s="330">
        <f>IFERROR(VLOOKUP(C57,'تقرير المصروفات حسب الشهر'!$C$647:$AD$766,5,FALSE),0)</f>
        <v>0</v>
      </c>
      <c r="J57" s="330">
        <f>IFERROR(VLOOKUP(C57,'تقرير المصروفات حسب الشهر'!$C$775:$AD$884,5,FALSE),0)</f>
        <v>0</v>
      </c>
      <c r="K57" s="330">
        <f>IFERROR(VLOOKUP(C57,'تقرير المصروفات حسب الشهر'!$C$902:$AD$1011,5,FALSE),0)</f>
        <v>0</v>
      </c>
      <c r="L57" s="330">
        <f>IFERROR(VLOOKUP(C57,'تقرير المصروفات حسب الشهر'!$C$1028:$AD$1138,5,FALSE),0)</f>
        <v>0</v>
      </c>
      <c r="M57" s="344">
        <f>IFERROR(VLOOKUP(C57,'تقرير المصروفات حسب الشهر'!$C$1155:$AD$1266,5,FALSE),0)</f>
        <v>0</v>
      </c>
      <c r="N57" s="344">
        <f>IFERROR(VLOOKUP(C57,'تقرير المصروفات حسب الشهر'!$C$1282:$AD$1393,5,FALSE),0)</f>
        <v>0</v>
      </c>
      <c r="O57" s="344">
        <f>IFERROR(VLOOKUP(C57,'تقرير المصروفات حسب الشهر'!$C$1409:$AD$1524,5,FALSE),0)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الشهر'!$C$10:$AD$119,5,FALSE),0)</f>
        <v>0</v>
      </c>
      <c r="E58" s="330">
        <f>IFERROR(VLOOKUP(C58,'تقرير المصروفات حسب الشهر'!$C$136:$AD$245,5,FALSE),0)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الشهر'!$C$391:$AD$499,5,FALSE),0)</f>
        <v>0</v>
      </c>
      <c r="H58" s="330">
        <f>IFERROR(VLOOKUP(C58,'تقرير المصروفات حسب الشهر'!$C$519:$AD$627,5,FALSE),0)</f>
        <v>0</v>
      </c>
      <c r="I58" s="330">
        <f>IFERROR(VLOOKUP(C58,'تقرير المصروفات حسب الشهر'!$C$647:$AD$766,5,FALSE),0)</f>
        <v>0</v>
      </c>
      <c r="J58" s="330">
        <f>IFERROR(VLOOKUP(C58,'تقرير المصروفات حسب الشهر'!$C$775:$AD$884,5,FALSE),0)</f>
        <v>0</v>
      </c>
      <c r="K58" s="330">
        <f>IFERROR(VLOOKUP(C58,'تقرير المصروفات حسب الشهر'!$C$902:$AD$1011,5,FALSE),0)</f>
        <v>0</v>
      </c>
      <c r="L58" s="330">
        <f>IFERROR(VLOOKUP(C58,'تقرير المصروفات حسب الشهر'!$C$1028:$AD$1138,5,FALSE),0)</f>
        <v>0</v>
      </c>
      <c r="M58" s="344">
        <f>IFERROR(VLOOKUP(C58,'تقرير المصروفات حسب الشهر'!$C$1155:$AD$1266,5,FALSE),0)</f>
        <v>0</v>
      </c>
      <c r="N58" s="344">
        <f>IFERROR(VLOOKUP(C58,'تقرير المصروفات حسب الشهر'!$C$1282:$AD$1393,5,FALSE),0)</f>
        <v>0</v>
      </c>
      <c r="O58" s="344">
        <f>IFERROR(VLOOKUP(C58,'تقرير المصروفات حسب الشهر'!$C$1409:$AD$1524,5,FALSE),0)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الشهر'!$C$10:$AD$119,5,FALSE),0)</f>
        <v>14800.25</v>
      </c>
      <c r="E59" s="330">
        <f>IFERROR(VLOOKUP(C59,'تقرير المصروفات حسب الشهر'!$C$136:$AD$245,5,FALSE),0)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الشهر'!$C$391:$AD$499,5,FALSE),0)</f>
        <v>17899.25</v>
      </c>
      <c r="H59" s="330">
        <f>IFERROR(VLOOKUP(C59,'تقرير المصروفات حسب الشهر'!$C$519:$AD$627,5,FALSE),0)</f>
        <v>0</v>
      </c>
      <c r="I59" s="330">
        <f>IFERROR(VLOOKUP(C59,'تقرير المصروفات حسب الشهر'!$C$647:$AD$766,5,FALSE),0)</f>
        <v>22500</v>
      </c>
      <c r="J59" s="449">
        <f>IFERROR(VLOOKUP(C59,'تقرير المصروفات حسب الشهر'!$C$775:$AD$884,5,FALSE),0)</f>
        <v>0</v>
      </c>
      <c r="K59" s="330">
        <f>IFERROR(VLOOKUP(C59,'تقرير المصروفات حسب الشهر'!$C$902:$AD$1011,5,FALSE),0)</f>
        <v>0</v>
      </c>
      <c r="L59" s="330">
        <f>IFERROR(VLOOKUP(C59,'تقرير المصروفات حسب الشهر'!$C$1028:$AD$1138,5,FALSE),0)</f>
        <v>0</v>
      </c>
      <c r="M59" s="344">
        <f>IFERROR(VLOOKUP(C59,'تقرير المصروفات حسب الشهر'!$C$1155:$AD$1266,5,FALSE),0)</f>
        <v>0</v>
      </c>
      <c r="N59" s="344">
        <f>IFERROR(VLOOKUP(C59,'تقرير المصروفات حسب الشهر'!$C$1282:$AD$1393,5,FALSE),0)</f>
        <v>0</v>
      </c>
      <c r="O59" s="344">
        <f>IFERROR(VLOOKUP(C59,'تقرير المصروفات حسب الشهر'!$C$1409:$AD$1524,5,FALSE),0)</f>
        <v>0</v>
      </c>
      <c r="P59" s="332">
        <f t="shared" si="6"/>
        <v>86299.760000000009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الشهر'!$C$10:$AD$119,5,FALSE),0)</f>
        <v>3300</v>
      </c>
      <c r="E60" s="330">
        <f>IFERROR(VLOOKUP(C60,'تقرير المصروفات حسب الشهر'!$C$136:$AD$245,5,FALSE),0)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الشهر'!$C$391:$AD$499,5,FALSE),0)</f>
        <v>65</v>
      </c>
      <c r="H60" s="330">
        <f>IFERROR(VLOOKUP(C60,'تقرير المصروفات حسب الشهر'!$C$519:$AD$627,5,FALSE),0)</f>
        <v>12775</v>
      </c>
      <c r="I60" s="330">
        <f>IFERROR(VLOOKUP(C60,'تقرير المصروفات حسب الشهر'!$C$647:$AD$766,5,FALSE),0)</f>
        <v>11625</v>
      </c>
      <c r="J60" s="330">
        <f>IFERROR(VLOOKUP(C60,'تقرير المصروفات حسب الشهر'!$C$775:$AD$884,5,FALSE),0)</f>
        <v>0</v>
      </c>
      <c r="K60" s="330">
        <f>IFERROR(VLOOKUP(C60,'تقرير المصروفات حسب الشهر'!$C$902:$AD$1011,5,FALSE),0)</f>
        <v>0</v>
      </c>
      <c r="L60" s="330">
        <f>IFERROR(VLOOKUP(C60,'تقرير المصروفات حسب الشهر'!$C$1028:$AD$1138,5,FALSE),0)</f>
        <v>0</v>
      </c>
      <c r="M60" s="344">
        <f>IFERROR(VLOOKUP(C60,'تقرير المصروفات حسب الشهر'!$C$1155:$AD$1266,5,FALSE),0)</f>
        <v>0</v>
      </c>
      <c r="N60" s="344">
        <f>IFERROR(VLOOKUP(C60,'تقرير المصروفات حسب الشهر'!$C$1282:$AD$1393,5,FALSE),0)</f>
        <v>0</v>
      </c>
      <c r="O60" s="344">
        <f>IFERROR(VLOOKUP(C60,'تقرير المصروفات حسب الشهر'!$C$1409:$AD$1524,5,FALSE),0)</f>
        <v>0</v>
      </c>
      <c r="P60" s="332">
        <f t="shared" si="6"/>
        <v>36015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الشهر'!$C$10:$AD$119,5,FALSE),0)</f>
        <v>500</v>
      </c>
      <c r="E61" s="330">
        <f>IFERROR(VLOOKUP(C61,'تقرير المصروفات حسب الشهر'!$C$136:$AD$245,5,FALSE),0)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الشهر'!$C$391:$AD$499,5,FALSE),0)</f>
        <v>500</v>
      </c>
      <c r="H61" s="330">
        <f>IFERROR(VLOOKUP(C61,'تقرير المصروفات حسب الشهر'!$C$519:$AD$627,5,FALSE),0)</f>
        <v>200</v>
      </c>
      <c r="I61" s="330">
        <f>IFERROR(VLOOKUP(C61,'تقرير المصروفات حسب الشهر'!$C$647:$AD$766,5,FALSE),0)</f>
        <v>300</v>
      </c>
      <c r="J61" s="449">
        <f>IFERROR(VLOOKUP(C61,'تقرير المصروفات حسب الشهر'!$C$775:$AD$884,5,FALSE),0)</f>
        <v>0</v>
      </c>
      <c r="K61" s="330">
        <f>IFERROR(VLOOKUP(C61,'تقرير المصروفات حسب الشهر'!$C$902:$AD$1011,5,FALSE),0)</f>
        <v>0</v>
      </c>
      <c r="L61" s="330">
        <f>IFERROR(VLOOKUP(C61,'تقرير المصروفات حسب الشهر'!$C$1028:$AD$1138,5,FALSE),0)</f>
        <v>0</v>
      </c>
      <c r="M61" s="344">
        <f>IFERROR(VLOOKUP(C61,'تقرير المصروفات حسب الشهر'!$C$1155:$AD$1266,5,FALSE),0)</f>
        <v>0</v>
      </c>
      <c r="N61" s="344">
        <f>IFERROR(VLOOKUP(C61,'تقرير المصروفات حسب الشهر'!$C$1282:$AD$1393,5,FALSE),0)</f>
        <v>0</v>
      </c>
      <c r="O61" s="344">
        <f>IFERROR(VLOOKUP(C61,'تقرير المصروفات حسب الشهر'!$C$1409:$AD$1524,5,FALSE),0)</f>
        <v>0</v>
      </c>
      <c r="P61" s="332">
        <f t="shared" si="6"/>
        <v>2000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الشهر'!$C$10:$AD$119,5,FALSE),0)</f>
        <v>2072</v>
      </c>
      <c r="E62" s="330">
        <f>IFERROR(VLOOKUP(C62,'تقرير المصروفات حسب الشهر'!$C$136:$AD$245,5,FALSE),0)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الشهر'!$C$391:$AD$499,5,FALSE),0)</f>
        <v>0</v>
      </c>
      <c r="H62" s="330">
        <f>IFERROR(VLOOKUP(C62,'تقرير المصروفات حسب الشهر'!$C$519:$AD$627,5,FALSE),0)</f>
        <v>0</v>
      </c>
      <c r="I62" s="330">
        <f>IFERROR(VLOOKUP(C62,'تقرير المصروفات حسب الشهر'!$C$647:$AD$766,5,FALSE),0)</f>
        <v>3420</v>
      </c>
      <c r="J62" s="330">
        <f>IFERROR(VLOOKUP(C62,'تقرير المصروفات حسب الشهر'!$C$775:$AD$884,5,FALSE),0)</f>
        <v>0</v>
      </c>
      <c r="K62" s="330">
        <f>IFERROR(VLOOKUP(C62,'تقرير المصروفات حسب الشهر'!$C$902:$AD$1011,5,FALSE),0)</f>
        <v>0</v>
      </c>
      <c r="L62" s="330">
        <f>IFERROR(VLOOKUP(C62,'تقرير المصروفات حسب الشهر'!$C$1028:$AD$1138,5,FALSE),0)</f>
        <v>0</v>
      </c>
      <c r="M62" s="344">
        <f>IFERROR(VLOOKUP(C62,'تقرير المصروفات حسب الشهر'!$C$1155:$AD$1266,5,FALSE),0)</f>
        <v>0</v>
      </c>
      <c r="N62" s="344">
        <f>IFERROR(VLOOKUP(C62,'تقرير المصروفات حسب الشهر'!$C$1282:$AD$1393,5,FALSE),0)</f>
        <v>0</v>
      </c>
      <c r="O62" s="344">
        <f>IFERROR(VLOOKUP(C62,'تقرير المصروفات حسب الشهر'!$C$1409:$AD$1524,5,FALSE),0)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الشهر'!$C$10:$AD$119,5,FALSE),0)</f>
        <v>0</v>
      </c>
      <c r="E63" s="330">
        <f>IFERROR(VLOOKUP(C63,'تقرير المصروفات حسب الشهر'!$C$136:$AD$245,5,FALSE),0)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الشهر'!$C$391:$AD$499,5,FALSE),0)</f>
        <v>0</v>
      </c>
      <c r="H63" s="330">
        <f>IFERROR(VLOOKUP(C63,'تقرير المصروفات حسب الشهر'!$C$519:$AD$627,5,FALSE),0)</f>
        <v>0</v>
      </c>
      <c r="I63" s="330">
        <f>IFERROR(VLOOKUP(C63,'تقرير المصروفات حسب الشهر'!$C$647:$AD$766,5,FALSE),0)</f>
        <v>0</v>
      </c>
      <c r="J63" s="330">
        <f>IFERROR(VLOOKUP(C63,'تقرير المصروفات حسب الشهر'!$C$775:$AD$884,5,FALSE),0)</f>
        <v>0</v>
      </c>
      <c r="K63" s="330">
        <f>IFERROR(VLOOKUP(C63,'تقرير المصروفات حسب الشهر'!$C$902:$AD$1011,5,FALSE),0)</f>
        <v>0</v>
      </c>
      <c r="L63" s="330">
        <f>IFERROR(VLOOKUP(C63,'تقرير المصروفات حسب الشهر'!$C$1028:$AD$1138,5,FALSE),0)</f>
        <v>0</v>
      </c>
      <c r="M63" s="344">
        <f>IFERROR(VLOOKUP(C63,'تقرير المصروفات حسب الشهر'!$C$1155:$AD$1266,5,FALSE),0)</f>
        <v>0</v>
      </c>
      <c r="N63" s="344">
        <f>IFERROR(VLOOKUP(C63,'تقرير المصروفات حسب الشهر'!$C$1282:$AD$1393,5,FALSE),0)</f>
        <v>0</v>
      </c>
      <c r="O63" s="344">
        <f>IFERROR(VLOOKUP(C63,'تقرير المصروفات حسب الشهر'!$C$1409:$AD$1524,5,FALSE),0)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الشهر'!$C$10:$AD$119,5,FALSE),0)</f>
        <v>0</v>
      </c>
      <c r="E64" s="330">
        <f>IFERROR(VLOOKUP(C64,'تقرير المصروفات حسب الشهر'!$C$136:$AD$245,5,FALSE),0)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الشهر'!$C$391:$AD$499,5,FALSE),0)</f>
        <v>0</v>
      </c>
      <c r="H64" s="330">
        <f>IFERROR(VLOOKUP(C64,'تقرير المصروفات حسب الشهر'!$C$519:$AD$627,5,FALSE),0)</f>
        <v>0</v>
      </c>
      <c r="I64" s="330">
        <f>IFERROR(VLOOKUP(C64,'تقرير المصروفات حسب الشهر'!$C$647:$AD$766,5,FALSE),0)</f>
        <v>0</v>
      </c>
      <c r="J64" s="330">
        <f>IFERROR(VLOOKUP(C64,'تقرير المصروفات حسب الشهر'!$C$775:$AD$884,5,FALSE),0)</f>
        <v>0</v>
      </c>
      <c r="K64" s="330">
        <f>IFERROR(VLOOKUP(C64,'تقرير المصروفات حسب الشهر'!$C$902:$AD$1011,5,FALSE),0)</f>
        <v>0</v>
      </c>
      <c r="L64" s="330">
        <f>IFERROR(VLOOKUP(C64,'تقرير المصروفات حسب الشهر'!$C$1028:$AD$1138,5,FALSE),0)</f>
        <v>0</v>
      </c>
      <c r="M64" s="344">
        <f>IFERROR(VLOOKUP(C64,'تقرير المصروفات حسب الشهر'!$C$1155:$AD$1266,5,FALSE),0)</f>
        <v>0</v>
      </c>
      <c r="N64" s="344">
        <f>IFERROR(VLOOKUP(C64,'تقرير المصروفات حسب الشهر'!$C$1282:$AD$1393,5,FALSE),0)</f>
        <v>0</v>
      </c>
      <c r="O64" s="344">
        <f>IFERROR(VLOOKUP(C64,'تقرير المصروفات حسب الشهر'!$C$1409:$AD$1524,5,FALSE),0)</f>
        <v>0</v>
      </c>
      <c r="P64" s="332">
        <f t="shared" si="6"/>
        <v>17400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الشهر'!$C$10:$AD$119,5,FALSE),0)</f>
        <v>0</v>
      </c>
      <c r="E65" s="330">
        <f>IFERROR(VLOOKUP(C65,'تقرير المصروفات حسب الشهر'!$C$136:$AD$245,5,FALSE),0)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الشهر'!$C$391:$AD$499,5,FALSE),0)</f>
        <v>0</v>
      </c>
      <c r="H65" s="330">
        <f>IFERROR(VLOOKUP(C65,'تقرير المصروفات حسب الشهر'!$C$519:$AD$627,5,FALSE),0)</f>
        <v>0</v>
      </c>
      <c r="I65" s="330">
        <f>IFERROR(VLOOKUP(C65,'تقرير المصروفات حسب الشهر'!$C$647:$AD$766,5,FALSE),0)</f>
        <v>0</v>
      </c>
      <c r="J65" s="330">
        <f>IFERROR(VLOOKUP(C65,'تقرير المصروفات حسب الشهر'!$C$775:$AD$884,5,FALSE),0)</f>
        <v>0</v>
      </c>
      <c r="K65" s="330">
        <f>IFERROR(VLOOKUP(C65,'تقرير المصروفات حسب الشهر'!$C$902:$AD$1011,5,FALSE),0)</f>
        <v>0</v>
      </c>
      <c r="L65" s="330">
        <f>IFERROR(VLOOKUP(C65,'تقرير المصروفات حسب الشهر'!$C$1028:$AD$1138,5,FALSE),0)</f>
        <v>0</v>
      </c>
      <c r="M65" s="344">
        <f>IFERROR(VLOOKUP(C65,'تقرير المصروفات حسب الشهر'!$C$1155:$AD$1266,5,FALSE),0)</f>
        <v>0</v>
      </c>
      <c r="N65" s="344">
        <f>IFERROR(VLOOKUP(C65,'تقرير المصروفات حسب الشهر'!$C$1282:$AD$1393,5,FALSE),0)</f>
        <v>0</v>
      </c>
      <c r="O65" s="344">
        <f>IFERROR(VLOOKUP(C65,'تقرير المصروفات حسب الشهر'!$C$1409:$AD$1524,5,FALSE),0)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الشهر'!$C$10:$AD$119,5,FALSE),0)</f>
        <v>0</v>
      </c>
      <c r="E66" s="330">
        <f>IFERROR(VLOOKUP(C66,'تقرير المصروفات حسب الشهر'!$C$136:$AD$245,5,FALSE),0)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الشهر'!$C$391:$AD$499,5,FALSE),0)</f>
        <v>0</v>
      </c>
      <c r="H66" s="330">
        <f>IFERROR(VLOOKUP(C66,'تقرير المصروفات حسب الشهر'!$C$519:$AD$627,5,FALSE),0)</f>
        <v>0</v>
      </c>
      <c r="I66" s="330">
        <f>IFERROR(VLOOKUP(C66,'تقرير المصروفات حسب الشهر'!$C$647:$AD$766,5,FALSE),0)</f>
        <v>0</v>
      </c>
      <c r="J66" s="330">
        <f>IFERROR(VLOOKUP(C66,'تقرير المصروفات حسب الشهر'!$C$775:$AD$884,5,FALSE),0)</f>
        <v>0</v>
      </c>
      <c r="K66" s="330">
        <f>IFERROR(VLOOKUP(C66,'تقرير المصروفات حسب الشهر'!$C$902:$AD$1011,5,FALSE),0)</f>
        <v>0</v>
      </c>
      <c r="L66" s="330">
        <f>IFERROR(VLOOKUP(C66,'تقرير المصروفات حسب الشهر'!$C$1028:$AD$1138,5,FALSE),0)</f>
        <v>0</v>
      </c>
      <c r="M66" s="344">
        <f>IFERROR(VLOOKUP(C66,'تقرير المصروفات حسب الشهر'!$C$1155:$AD$1266,5,FALSE),0)</f>
        <v>0</v>
      </c>
      <c r="N66" s="344">
        <f>IFERROR(VLOOKUP(C66,'تقرير المصروفات حسب الشهر'!$C$1282:$AD$1393,5,FALSE),0)</f>
        <v>0</v>
      </c>
      <c r="O66" s="344">
        <f>IFERROR(VLOOKUP(C66,'تقرير المصروفات حسب الشهر'!$C$1409:$AD$1524,5,FALSE),0)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الشهر'!$C$10:$AD$119,5,FALSE),0)</f>
        <v>0</v>
      </c>
      <c r="E67" s="330">
        <f>IFERROR(VLOOKUP(C67,'تقرير المصروفات حسب الشهر'!$C$136:$AD$245,5,FALSE),0)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الشهر'!$C$391:$AD$499,5,FALSE),0)</f>
        <v>0</v>
      </c>
      <c r="H67" s="330">
        <f>IFERROR(VLOOKUP(C67,'تقرير المصروفات حسب الشهر'!$C$519:$AD$627,5,FALSE),0)</f>
        <v>0</v>
      </c>
      <c r="I67" s="330">
        <f>IFERROR(VLOOKUP(C67,'تقرير المصروفات حسب الشهر'!$C$647:$AD$766,5,FALSE),0)</f>
        <v>0</v>
      </c>
      <c r="J67" s="330">
        <f>IFERROR(VLOOKUP(C67,'تقرير المصروفات حسب الشهر'!$C$775:$AD$884,5,FALSE),0)</f>
        <v>0</v>
      </c>
      <c r="K67" s="330">
        <f>IFERROR(VLOOKUP(C67,'تقرير المصروفات حسب الشهر'!$C$902:$AD$1011,5,FALSE),0)</f>
        <v>0</v>
      </c>
      <c r="L67" s="330">
        <f>IFERROR(VLOOKUP(C67,'تقرير المصروفات حسب الشهر'!$C$1028:$AD$1138,5,FALSE),0)</f>
        <v>0</v>
      </c>
      <c r="M67" s="344">
        <f>IFERROR(VLOOKUP(C67,'تقرير المصروفات حسب الشهر'!$C$1155:$AD$1266,5,FALSE),0)</f>
        <v>0</v>
      </c>
      <c r="N67" s="344">
        <f>IFERROR(VLOOKUP(C67,'تقرير المصروفات حسب الشهر'!$C$1282:$AD$1393,5,FALSE),0)</f>
        <v>0</v>
      </c>
      <c r="O67" s="344">
        <f>IFERROR(VLOOKUP(C67,'تقرير المصروفات حسب الشهر'!$C$1409:$AD$1524,5,FALSE),0)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الشهر'!$C$10:$AD$119,5,FALSE),0)</f>
        <v>0</v>
      </c>
      <c r="E68" s="330">
        <f>IFERROR(VLOOKUP(C68,'تقرير المصروفات حسب الشهر'!$C$136:$AD$245,5,FALSE),0)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الشهر'!$C$391:$AD$499,5,FALSE),0)</f>
        <v>0</v>
      </c>
      <c r="H68" s="330">
        <f>IFERROR(VLOOKUP(C68,'تقرير المصروفات حسب الشهر'!$C$519:$AD$627,5,FALSE),0)</f>
        <v>0</v>
      </c>
      <c r="I68" s="330">
        <f>IFERROR(VLOOKUP(C68,'تقرير المصروفات حسب الشهر'!$C$647:$AD$766,5,FALSE),0)</f>
        <v>0</v>
      </c>
      <c r="J68" s="330">
        <f>IFERROR(VLOOKUP(C68,'تقرير المصروفات حسب الشهر'!$C$775:$AD$884,5,FALSE),0)</f>
        <v>0</v>
      </c>
      <c r="K68" s="330">
        <f>IFERROR(VLOOKUP(C68,'تقرير المصروفات حسب الشهر'!$C$902:$AD$1011,5,FALSE),0)</f>
        <v>0</v>
      </c>
      <c r="L68" s="330">
        <f>IFERROR(VLOOKUP(C68,'تقرير المصروفات حسب الشهر'!$C$1028:$AD$1138,5,FALSE),0)</f>
        <v>0</v>
      </c>
      <c r="M68" s="344">
        <f>IFERROR(VLOOKUP(C68,'تقرير المصروفات حسب الشهر'!$C$1155:$AD$1266,5,FALSE),0)</f>
        <v>0</v>
      </c>
      <c r="N68" s="344">
        <f>IFERROR(VLOOKUP(C68,'تقرير المصروفات حسب الشهر'!$C$1282:$AD$1393,5,FALSE),0)</f>
        <v>0</v>
      </c>
      <c r="O68" s="344">
        <f>IFERROR(VLOOKUP(C68,'تقرير المصروفات حسب الشهر'!$C$1409:$AD$1524,5,FALSE),0)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الشهر'!$C$10:$AD$119,5,FALSE),0)</f>
        <v>0</v>
      </c>
      <c r="E69" s="330">
        <f>IFERROR(VLOOKUP(C69,'تقرير المصروفات حسب الشهر'!$C$136:$AD$245,5,FALSE),0)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الشهر'!$C$391:$AD$499,5,FALSE),0)</f>
        <v>0</v>
      </c>
      <c r="H69" s="330">
        <f>IFERROR(VLOOKUP(C69,'تقرير المصروفات حسب الشهر'!$C$519:$AD$627,5,FALSE),0)</f>
        <v>0</v>
      </c>
      <c r="I69" s="330">
        <f>IFERROR(VLOOKUP(C69,'تقرير المصروفات حسب الشهر'!$C$647:$AD$766,5,FALSE),0)</f>
        <v>0</v>
      </c>
      <c r="J69" s="330">
        <f>IFERROR(VLOOKUP(C69,'تقرير المصروفات حسب الشهر'!$C$775:$AD$884,5,FALSE),0)</f>
        <v>0</v>
      </c>
      <c r="K69" s="330">
        <f>IFERROR(VLOOKUP(C69,'تقرير المصروفات حسب الشهر'!$C$902:$AD$1011,5,FALSE),0)</f>
        <v>0</v>
      </c>
      <c r="L69" s="330">
        <f>IFERROR(VLOOKUP(C69,'تقرير المصروفات حسب الشهر'!$C$1028:$AD$1138,5,FALSE),0)</f>
        <v>0</v>
      </c>
      <c r="M69" s="344">
        <f>IFERROR(VLOOKUP(C69,'تقرير المصروفات حسب الشهر'!$C$1155:$AD$1266,5,FALSE),0)</f>
        <v>0</v>
      </c>
      <c r="N69" s="344">
        <f>IFERROR(VLOOKUP(C69,'تقرير المصروفات حسب الشهر'!$C$1282:$AD$1393,5,FALSE),0)</f>
        <v>0</v>
      </c>
      <c r="O69" s="344">
        <f>IFERROR(VLOOKUP(C69,'تقرير المصروفات حسب الشهر'!$C$1409:$AD$1524,5,FALSE),0)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الشهر'!$C$10:$AD$119,5,FALSE),0)</f>
        <v>0</v>
      </c>
      <c r="E70" s="330">
        <f>IFERROR(VLOOKUP(C70,'تقرير المصروفات حسب الشهر'!$C$136:$AD$245,5,FALSE),0)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الشهر'!$C$391:$AD$499,5,FALSE),0)</f>
        <v>0</v>
      </c>
      <c r="H70" s="330">
        <f>IFERROR(VLOOKUP(C70,'تقرير المصروفات حسب الشهر'!$C$519:$AD$627,5,FALSE),0)</f>
        <v>0</v>
      </c>
      <c r="I70" s="330">
        <f>IFERROR(VLOOKUP(C70,'تقرير المصروفات حسب الشهر'!$C$647:$AD$766,5,FALSE),0)</f>
        <v>0</v>
      </c>
      <c r="J70" s="330">
        <f>IFERROR(VLOOKUP(C70,'تقرير المصروفات حسب الشهر'!$C$775:$AD$884,5,FALSE),0)</f>
        <v>0</v>
      </c>
      <c r="K70" s="330">
        <f>IFERROR(VLOOKUP(C70,'تقرير المصروفات حسب الشهر'!$C$902:$AD$1011,5,FALSE),0)</f>
        <v>0</v>
      </c>
      <c r="L70" s="330">
        <f>IFERROR(VLOOKUP(C70,'تقرير المصروفات حسب الشهر'!$C$1028:$AD$1138,5,FALSE),0)</f>
        <v>0</v>
      </c>
      <c r="M70" s="344">
        <f>IFERROR(VLOOKUP(C70,'تقرير المصروفات حسب الشهر'!$C$1155:$AD$1266,5,FALSE),0)</f>
        <v>0</v>
      </c>
      <c r="N70" s="344">
        <f>IFERROR(VLOOKUP(C70,'تقرير المصروفات حسب الشهر'!$C$1282:$AD$1393,5,FALSE),0)</f>
        <v>0</v>
      </c>
      <c r="O70" s="344">
        <f>IFERROR(VLOOKUP(C70,'تقرير المصروفات حسب الشهر'!$C$1409:$AD$1524,5,FALSE),0)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الشهر'!$C$10:$AD$119,5,FALSE),0)</f>
        <v>0</v>
      </c>
      <c r="E71" s="330">
        <f>IFERROR(VLOOKUP(C71,'تقرير المصروفات حسب الشهر'!$C$136:$AD$245,5,FALSE),0)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الشهر'!$C$391:$AD$499,5,FALSE),0)</f>
        <v>0</v>
      </c>
      <c r="H71" s="330">
        <f>IFERROR(VLOOKUP(C71,'تقرير المصروفات حسب الشهر'!$C$519:$AD$627,5,FALSE),0)</f>
        <v>0</v>
      </c>
      <c r="I71" s="330">
        <f>IFERROR(VLOOKUP(C71,'تقرير المصروفات حسب الشهر'!$C$647:$AD$766,5,FALSE),0)</f>
        <v>0</v>
      </c>
      <c r="J71" s="330">
        <f>IFERROR(VLOOKUP(C71,'تقرير المصروفات حسب الشهر'!$C$775:$AD$884,5,FALSE),0)</f>
        <v>0</v>
      </c>
      <c r="K71" s="330">
        <f>IFERROR(VLOOKUP(C71,'تقرير المصروفات حسب الشهر'!$C$902:$AD$1011,5,FALSE),0)</f>
        <v>0</v>
      </c>
      <c r="L71" s="330">
        <f>IFERROR(VLOOKUP(C71,'تقرير المصروفات حسب الشهر'!$C$1028:$AD$1138,5,FALSE),0)</f>
        <v>0</v>
      </c>
      <c r="M71" s="344">
        <f>IFERROR(VLOOKUP(C71,'تقرير المصروفات حسب الشهر'!$C$1155:$AD$1266,5,FALSE),0)</f>
        <v>0</v>
      </c>
      <c r="N71" s="344">
        <f>IFERROR(VLOOKUP(C71,'تقرير المصروفات حسب الشهر'!$C$1282:$AD$1393,5,FALSE),0)</f>
        <v>0</v>
      </c>
      <c r="O71" s="344">
        <f>IFERROR(VLOOKUP(C71,'تقرير المصروفات حسب الشهر'!$C$1409:$AD$1524,5,FALSE),0)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الشهر'!$C$10:$AD$119,5,FALSE),0)</f>
        <v>0</v>
      </c>
      <c r="E72" s="330">
        <f>IFERROR(VLOOKUP(C72,'تقرير المصروفات حسب الشهر'!$C$136:$AD$245,5,FALSE),0)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الشهر'!$C$391:$AD$499,5,FALSE),0)</f>
        <v>0</v>
      </c>
      <c r="H72" s="330">
        <f>IFERROR(VLOOKUP(C72,'تقرير المصروفات حسب الشهر'!$C$519:$AD$627,5,FALSE),0)</f>
        <v>0</v>
      </c>
      <c r="I72" s="330">
        <f>IFERROR(VLOOKUP(C72,'تقرير المصروفات حسب الشهر'!$C$647:$AD$766,5,FALSE),0)</f>
        <v>0</v>
      </c>
      <c r="J72" s="330">
        <f>IFERROR(VLOOKUP(C72,'تقرير المصروفات حسب الشهر'!$C$775:$AD$884,5,FALSE),0)</f>
        <v>0</v>
      </c>
      <c r="K72" s="330">
        <f>IFERROR(VLOOKUP(C72,'تقرير المصروفات حسب الشهر'!$C$902:$AD$1011,5,FALSE),0)</f>
        <v>0</v>
      </c>
      <c r="L72" s="330">
        <f>IFERROR(VLOOKUP(C72,'تقرير المصروفات حسب الشهر'!$C$1028:$AD$1138,5,FALSE),0)</f>
        <v>0</v>
      </c>
      <c r="M72" s="344">
        <f>IFERROR(VLOOKUP(C72,'تقرير المصروفات حسب الشهر'!$C$1155:$AD$1266,5,FALSE),0)</f>
        <v>0</v>
      </c>
      <c r="N72" s="344">
        <f>IFERROR(VLOOKUP(C72,'تقرير المصروفات حسب الشهر'!$C$1282:$AD$1393,5,FALSE),0)</f>
        <v>0</v>
      </c>
      <c r="O72" s="344">
        <f>IFERROR(VLOOKUP(C72,'تقرير المصروفات حسب الشهر'!$C$1409:$AD$1524,5,FALSE),0)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الشهر'!$C$10:$AD$119,5,FALSE),0)</f>
        <v>0</v>
      </c>
      <c r="E73" s="330">
        <f>IFERROR(VLOOKUP(C73,'تقرير المصروفات حسب الشهر'!$C$136:$AD$245,5,FALSE),0)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الشهر'!$C$391:$AD$499,5,FALSE),0)</f>
        <v>0</v>
      </c>
      <c r="H73" s="330">
        <f>IFERROR(VLOOKUP(C73,'تقرير المصروفات حسب الشهر'!$C$519:$AD$627,5,FALSE),0)</f>
        <v>0</v>
      </c>
      <c r="I73" s="330">
        <f>IFERROR(VLOOKUP(C73,'تقرير المصروفات حسب الشهر'!$C$647:$AD$766,5,FALSE),0)</f>
        <v>0</v>
      </c>
      <c r="J73" s="330">
        <f>IFERROR(VLOOKUP(C73,'تقرير المصروفات حسب الشهر'!$C$775:$AD$884,5,FALSE),0)</f>
        <v>0</v>
      </c>
      <c r="K73" s="330">
        <f>IFERROR(VLOOKUP(C73,'تقرير المصروفات حسب الشهر'!$C$902:$AD$1011,5,FALSE),0)</f>
        <v>0</v>
      </c>
      <c r="L73" s="330">
        <f>IFERROR(VLOOKUP(C73,'تقرير المصروفات حسب الشهر'!$C$1028:$AD$1138,5,FALSE),0)</f>
        <v>0</v>
      </c>
      <c r="M73" s="344">
        <f>IFERROR(VLOOKUP(C73,'تقرير المصروفات حسب الشهر'!$C$1155:$AD$1266,5,FALSE),0)</f>
        <v>0</v>
      </c>
      <c r="N73" s="344">
        <f>IFERROR(VLOOKUP(C73,'تقرير المصروفات حسب الشهر'!$C$1282:$AD$1393,5,FALSE),0)</f>
        <v>0</v>
      </c>
      <c r="O73" s="344">
        <f>IFERROR(VLOOKUP(C73,'تقرير المصروفات حسب الشهر'!$C$1409:$AD$1524,5,FALSE),0)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الشهر'!$C$10:$AD$119,5,FALSE),0)</f>
        <v>0</v>
      </c>
      <c r="E74" s="330">
        <f>IFERROR(VLOOKUP(C74,'تقرير المصروفات حسب الشهر'!$C$136:$AD$245,5,FALSE),0)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الشهر'!$C$391:$AD$499,5,FALSE),0)</f>
        <v>0</v>
      </c>
      <c r="H74" s="330">
        <f>IFERROR(VLOOKUP(C74,'تقرير المصروفات حسب الشهر'!$C$519:$AD$627,5,FALSE),0)</f>
        <v>0</v>
      </c>
      <c r="I74" s="330">
        <f>IFERROR(VLOOKUP(C74,'تقرير المصروفات حسب الشهر'!$C$647:$AD$766,5,FALSE),0)</f>
        <v>0</v>
      </c>
      <c r="J74" s="330">
        <f>IFERROR(VLOOKUP(C74,'تقرير المصروفات حسب الشهر'!$C$775:$AD$884,5,FALSE),0)</f>
        <v>0</v>
      </c>
      <c r="K74" s="330">
        <f>IFERROR(VLOOKUP(C74,'تقرير المصروفات حسب الشهر'!$C$902:$AD$1011,5,FALSE),0)</f>
        <v>0</v>
      </c>
      <c r="L74" s="330">
        <f>IFERROR(VLOOKUP(C74,'تقرير المصروفات حسب الشهر'!$C$1028:$AD$1138,5,FALSE),0)</f>
        <v>0</v>
      </c>
      <c r="M74" s="344">
        <f>IFERROR(VLOOKUP(C74,'تقرير المصروفات حسب الشهر'!$C$1155:$AD$1266,5,FALSE),0)</f>
        <v>0</v>
      </c>
      <c r="N74" s="344">
        <f>IFERROR(VLOOKUP(C74,'تقرير المصروفات حسب الشهر'!$C$1282:$AD$1393,5,FALSE),0)</f>
        <v>0</v>
      </c>
      <c r="O74" s="344">
        <f>IFERROR(VLOOKUP(C74,'تقرير المصروفات حسب الشهر'!$C$1409:$AD$1524,5,FALSE),0)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الشهر'!$C$10:$AD$119,5,FALSE),0)</f>
        <v>0</v>
      </c>
      <c r="E75" s="330">
        <f>IFERROR(VLOOKUP(C75,'تقرير المصروفات حسب الشهر'!$C$136:$AD$245,5,FALSE),0)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الشهر'!$C$391:$AD$499,5,FALSE),0)</f>
        <v>0</v>
      </c>
      <c r="H75" s="330">
        <f>IFERROR(VLOOKUP(C75,'تقرير المصروفات حسب الشهر'!$C$519:$AD$627,5,FALSE),0)</f>
        <v>0</v>
      </c>
      <c r="I75" s="330">
        <f>IFERROR(VLOOKUP(C75,'تقرير المصروفات حسب الشهر'!$C$647:$AD$766,5,FALSE),0)</f>
        <v>0</v>
      </c>
      <c r="J75" s="330">
        <f>IFERROR(VLOOKUP(C75,'تقرير المصروفات حسب الشهر'!$C$775:$AD$884,5,FALSE),0)</f>
        <v>0</v>
      </c>
      <c r="K75" s="330">
        <f>IFERROR(VLOOKUP(C75,'تقرير المصروفات حسب الشهر'!$C$902:$AD$1011,5,FALSE),0)</f>
        <v>0</v>
      </c>
      <c r="L75" s="330">
        <f>IFERROR(VLOOKUP(C75,'تقرير المصروفات حسب الشهر'!$C$1028:$AD$1138,5,FALSE),0)</f>
        <v>0</v>
      </c>
      <c r="M75" s="344">
        <f>IFERROR(VLOOKUP(C75,'تقرير المصروفات حسب الشهر'!$C$1155:$AD$1266,5,FALSE),0)</f>
        <v>0</v>
      </c>
      <c r="N75" s="344">
        <f>IFERROR(VLOOKUP(C75,'تقرير المصروفات حسب الشهر'!$C$1282:$AD$1393,5,FALSE),0)</f>
        <v>0</v>
      </c>
      <c r="O75" s="344">
        <f>IFERROR(VLOOKUP(C75,'تقرير المصروفات حسب الشهر'!$C$1409:$AD$1524,5,FALSE),0)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الشهر'!$C$10:$AD$119,5,FALSE),0)</f>
        <v>0</v>
      </c>
      <c r="E76" s="330">
        <f>IFERROR(VLOOKUP(C76,'تقرير المصروفات حسب الشهر'!$C$136:$AD$245,5,FALSE),0)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الشهر'!$C$391:$AD$499,5,FALSE),0)</f>
        <v>0</v>
      </c>
      <c r="H76" s="330">
        <f>IFERROR(VLOOKUP(C76,'تقرير المصروفات حسب الشهر'!$C$519:$AD$627,5,FALSE),0)</f>
        <v>0</v>
      </c>
      <c r="I76" s="330">
        <f>IFERROR(VLOOKUP(C76,'تقرير المصروفات حسب الشهر'!$C$647:$AD$766,5,FALSE),0)</f>
        <v>0</v>
      </c>
      <c r="J76" s="330">
        <f>IFERROR(VLOOKUP(C76,'تقرير المصروفات حسب الشهر'!$C$775:$AD$884,5,FALSE),0)</f>
        <v>0</v>
      </c>
      <c r="K76" s="330">
        <f>IFERROR(VLOOKUP(C76,'تقرير المصروفات حسب الشهر'!$C$902:$AD$1011,5,FALSE),0)</f>
        <v>0</v>
      </c>
      <c r="L76" s="330">
        <f>IFERROR(VLOOKUP(C76,'تقرير المصروفات حسب الشهر'!$C$1028:$AD$1138,5,FALSE),0)</f>
        <v>0</v>
      </c>
      <c r="M76" s="344">
        <f>IFERROR(VLOOKUP(C76,'تقرير المصروفات حسب الشهر'!$C$1155:$AD$1266,5,FALSE),0)</f>
        <v>0</v>
      </c>
      <c r="N76" s="344">
        <f>IFERROR(VLOOKUP(C76,'تقرير المصروفات حسب الشهر'!$C$1282:$AD$1393,5,FALSE),0)</f>
        <v>0</v>
      </c>
      <c r="O76" s="344">
        <f>IFERROR(VLOOKUP(C76,'تقرير المصروفات حسب الشهر'!$C$1409:$AD$1524,5,FALSE),0)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الشهر'!$C$10:$AD$119,5,FALSE),0)</f>
        <v>0</v>
      </c>
      <c r="E77" s="330">
        <f>IFERROR(VLOOKUP(C77,'تقرير المصروفات حسب الشهر'!$C$136:$AD$245,5,FALSE),0)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الشهر'!$C$391:$AD$499,5,FALSE),0)</f>
        <v>0</v>
      </c>
      <c r="H77" s="330">
        <f>IFERROR(VLOOKUP(C77,'تقرير المصروفات حسب الشهر'!$C$519:$AD$627,5,FALSE),0)</f>
        <v>0</v>
      </c>
      <c r="I77" s="330">
        <f>IFERROR(VLOOKUP(C77,'تقرير المصروفات حسب الشهر'!$C$647:$AD$766,5,FALSE),0)</f>
        <v>0</v>
      </c>
      <c r="J77" s="330">
        <f>IFERROR(VLOOKUP(C77,'تقرير المصروفات حسب الشهر'!$C$775:$AD$884,5,FALSE),0)</f>
        <v>0</v>
      </c>
      <c r="K77" s="330">
        <f>IFERROR(VLOOKUP(C77,'تقرير المصروفات حسب الشهر'!$C$902:$AD$1011,5,FALSE),0)</f>
        <v>0</v>
      </c>
      <c r="L77" s="330">
        <f>IFERROR(VLOOKUP(C77,'تقرير المصروفات حسب الشهر'!$C$1028:$AD$1138,5,FALSE),0)</f>
        <v>0</v>
      </c>
      <c r="M77" s="344">
        <f>IFERROR(VLOOKUP(C77,'تقرير المصروفات حسب الشهر'!$C$1155:$AD$1266,5,FALSE),0)</f>
        <v>0</v>
      </c>
      <c r="N77" s="344">
        <f>IFERROR(VLOOKUP(C77,'تقرير المصروفات حسب الشهر'!$C$1282:$AD$1393,5,FALSE),0)</f>
        <v>0</v>
      </c>
      <c r="O77" s="344">
        <f>IFERROR(VLOOKUP(C77,'تقرير المصروفات حسب الشهر'!$C$1409:$AD$1524,5,FALSE),0)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الشهر'!$C$10:$AD$119,5,FALSE),0)</f>
        <v>0</v>
      </c>
      <c r="E78" s="330">
        <f>IFERROR(VLOOKUP(C78,'تقرير المصروفات حسب الشهر'!$C$136:$AD$245,5,FALSE),0)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الشهر'!$C$391:$AD$499,5,FALSE),0)</f>
        <v>0</v>
      </c>
      <c r="H78" s="330">
        <f>IFERROR(VLOOKUP(C78,'تقرير المصروفات حسب الشهر'!$C$519:$AD$627,5,FALSE),0)</f>
        <v>0</v>
      </c>
      <c r="I78" s="330">
        <f>IFERROR(VLOOKUP(C78,'تقرير المصروفات حسب الشهر'!$C$647:$AD$766,5,FALSE),0)</f>
        <v>0</v>
      </c>
      <c r="J78" s="330">
        <f>IFERROR(VLOOKUP(C78,'تقرير المصروفات حسب الشهر'!$C$775:$AD$884,5,FALSE),0)</f>
        <v>0</v>
      </c>
      <c r="K78" s="330">
        <f>IFERROR(VLOOKUP(C78,'تقرير المصروفات حسب الشهر'!$C$902:$AD$1011,5,FALSE),0)</f>
        <v>0</v>
      </c>
      <c r="L78" s="330">
        <f>IFERROR(VLOOKUP(C78,'تقرير المصروفات حسب الشهر'!$C$1028:$AD$1138,5,FALSE),0)</f>
        <v>0</v>
      </c>
      <c r="M78" s="344">
        <f>IFERROR(VLOOKUP(C78,'تقرير المصروفات حسب الشهر'!$C$1155:$AD$1266,5,FALSE),0)</f>
        <v>0</v>
      </c>
      <c r="N78" s="344">
        <f>IFERROR(VLOOKUP(C78,'تقرير المصروفات حسب الشهر'!$C$1282:$AD$1393,5,FALSE),0)</f>
        <v>0</v>
      </c>
      <c r="O78" s="344">
        <f>IFERROR(VLOOKUP(C78,'تقرير المصروفات حسب الشهر'!$C$1409:$AD$1524,5,FALSE),0)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الشهر'!$C$10:$AD$119,5,FALSE),0)</f>
        <v>0</v>
      </c>
      <c r="E79" s="330">
        <f>IFERROR(VLOOKUP(C79,'تقرير المصروفات حسب الشهر'!$C$136:$AD$245,5,FALSE),0)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الشهر'!$C$391:$AD$499,5,FALSE),0)</f>
        <v>0</v>
      </c>
      <c r="H79" s="330">
        <f>IFERROR(VLOOKUP(C79,'تقرير المصروفات حسب الشهر'!$C$519:$AD$627,5,FALSE),0)</f>
        <v>0</v>
      </c>
      <c r="I79" s="330">
        <f>IFERROR(VLOOKUP(C79,'تقرير المصروفات حسب الشهر'!$C$647:$AD$766,5,FALSE),0)</f>
        <v>0</v>
      </c>
      <c r="J79" s="330">
        <f>IFERROR(VLOOKUP(C79,'تقرير المصروفات حسب الشهر'!$C$775:$AD$884,5,FALSE),0)</f>
        <v>0</v>
      </c>
      <c r="K79" s="330">
        <f>IFERROR(VLOOKUP(C79,'تقرير المصروفات حسب الشهر'!$C$902:$AD$1011,5,FALSE),0)</f>
        <v>0</v>
      </c>
      <c r="L79" s="330">
        <f>IFERROR(VLOOKUP(C79,'تقرير المصروفات حسب الشهر'!$C$1028:$AD$1138,5,FALSE),0)</f>
        <v>0</v>
      </c>
      <c r="M79" s="344">
        <f>IFERROR(VLOOKUP(C79,'تقرير المصروفات حسب الشهر'!$C$1155:$AD$1266,5,FALSE),0)</f>
        <v>0</v>
      </c>
      <c r="N79" s="344">
        <f>IFERROR(VLOOKUP(C79,'تقرير المصروفات حسب الشهر'!$C$1282:$AD$1393,5,FALSE),0)</f>
        <v>0</v>
      </c>
      <c r="O79" s="344">
        <f>IFERROR(VLOOKUP(C79,'تقرير المصروفات حسب الشهر'!$C$1409:$AD$1524,5,FALSE),0)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الشهر'!$C$10:$AD$119,5,FALSE),0)</f>
        <v>0</v>
      </c>
      <c r="E80" s="330">
        <f>IFERROR(VLOOKUP(C80,'تقرير المصروفات حسب الشهر'!$C$136:$AD$245,5,FALSE),0)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الشهر'!$C$391:$AD$499,5,FALSE),0)</f>
        <v>0</v>
      </c>
      <c r="H80" s="330">
        <f>IFERROR(VLOOKUP(C80,'تقرير المصروفات حسب الشهر'!$C$519:$AD$627,5,FALSE),0)</f>
        <v>0</v>
      </c>
      <c r="I80" s="330">
        <f>IFERROR(VLOOKUP(C80,'تقرير المصروفات حسب الشهر'!$C$647:$AD$766,5,FALSE),0)</f>
        <v>0</v>
      </c>
      <c r="J80" s="330">
        <f>IFERROR(VLOOKUP(C80,'تقرير المصروفات حسب الشهر'!$C$775:$AD$884,5,FALSE),0)</f>
        <v>0</v>
      </c>
      <c r="K80" s="330">
        <f>IFERROR(VLOOKUP(C80,'تقرير المصروفات حسب الشهر'!$C$902:$AD$1011,5,FALSE),0)</f>
        <v>0</v>
      </c>
      <c r="L80" s="330">
        <f>IFERROR(VLOOKUP(C80,'تقرير المصروفات حسب الشهر'!$C$1028:$AD$1138,5,FALSE),0)</f>
        <v>0</v>
      </c>
      <c r="M80" s="344">
        <f>IFERROR(VLOOKUP(C80,'تقرير المصروفات حسب الشهر'!$C$1155:$AD$1266,5,FALSE),0)</f>
        <v>0</v>
      </c>
      <c r="N80" s="344">
        <f>IFERROR(VLOOKUP(C80,'تقرير المصروفات حسب الشهر'!$C$1282:$AD$1393,5,FALSE),0)</f>
        <v>0</v>
      </c>
      <c r="O80" s="344">
        <f>IFERROR(VLOOKUP(C80,'تقرير المصروفات حسب الشهر'!$C$1409:$AD$1524,5,FALSE),0)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الشهر'!$C$10:$AD$119,5,FALSE),0)</f>
        <v>400</v>
      </c>
      <c r="E81" s="330">
        <f>IFERROR(VLOOKUP(C81,'تقرير المصروفات حسب الشهر'!$C$136:$AD$245,5,FALSE),0)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الشهر'!$C$391:$AD$499,5,FALSE),0)</f>
        <v>0</v>
      </c>
      <c r="H81" s="330">
        <f>IFERROR(VLOOKUP(C81,'تقرير المصروفات حسب الشهر'!$C$519:$AD$627,5,FALSE),0)</f>
        <v>0</v>
      </c>
      <c r="I81" s="330">
        <f>IFERROR(VLOOKUP(C81,'تقرير المصروفات حسب الشهر'!$C$647:$AD$766,5,FALSE),0)</f>
        <v>0</v>
      </c>
      <c r="J81" s="330">
        <f>IFERROR(VLOOKUP(C81,'تقرير المصروفات حسب الشهر'!$C$775:$AD$884,5,FALSE),0)</f>
        <v>0</v>
      </c>
      <c r="K81" s="330">
        <f>IFERROR(VLOOKUP(C81,'تقرير المصروفات حسب الشهر'!$C$902:$AD$1011,5,FALSE),0)</f>
        <v>0</v>
      </c>
      <c r="L81" s="330">
        <f>IFERROR(VLOOKUP(C81,'تقرير المصروفات حسب الشهر'!$C$1028:$AD$1138,5,FALSE),0)</f>
        <v>0</v>
      </c>
      <c r="M81" s="344">
        <f>IFERROR(VLOOKUP(C81,'تقرير المصروفات حسب الشهر'!$C$1155:$AD$1266,5,FALSE),0)</f>
        <v>0</v>
      </c>
      <c r="N81" s="344">
        <f>IFERROR(VLOOKUP(C81,'تقرير المصروفات حسب الشهر'!$C$1282:$AD$1393,5,FALSE),0)</f>
        <v>0</v>
      </c>
      <c r="O81" s="344">
        <f>IFERROR(VLOOKUP(C81,'تقرير المصروفات حسب الشهر'!$C$1409:$AD$1524,5,FALSE),0)</f>
        <v>0</v>
      </c>
      <c r="P81" s="332">
        <f t="shared" si="6"/>
        <v>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الشهر'!$C$10:$AD$119,5,FALSE),0)</f>
        <v>0</v>
      </c>
      <c r="E82" s="330">
        <f>IFERROR(VLOOKUP(C82,'تقرير المصروفات حسب الشهر'!$C$136:$AD$245,5,FALSE),0)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الشهر'!$C$391:$AD$499,5,FALSE),0)</f>
        <v>0</v>
      </c>
      <c r="H82" s="330">
        <f>IFERROR(VLOOKUP(C82,'تقرير المصروفات حسب الشهر'!$C$519:$AD$627,5,FALSE),0)</f>
        <v>0</v>
      </c>
      <c r="I82" s="330">
        <f>IFERROR(VLOOKUP(C82,'تقرير المصروفات حسب الشهر'!$C$647:$AD$766,5,FALSE),0)</f>
        <v>0</v>
      </c>
      <c r="J82" s="330">
        <f>IFERROR(VLOOKUP(C82,'تقرير المصروفات حسب الشهر'!$C$775:$AD$884,5,FALSE),0)</f>
        <v>0</v>
      </c>
      <c r="K82" s="330">
        <f>IFERROR(VLOOKUP(C82,'تقرير المصروفات حسب الشهر'!$C$902:$AD$1011,5,FALSE),0)</f>
        <v>0</v>
      </c>
      <c r="L82" s="330">
        <f>IFERROR(VLOOKUP(C82,'تقرير المصروفات حسب الشهر'!$C$1028:$AD$1138,5,FALSE),0)</f>
        <v>0</v>
      </c>
      <c r="M82" s="344">
        <f>IFERROR(VLOOKUP(C82,'تقرير المصروفات حسب الشهر'!$C$1155:$AD$1266,5,FALSE),0)</f>
        <v>0</v>
      </c>
      <c r="N82" s="344">
        <f>IFERROR(VLOOKUP(C82,'تقرير المصروفات حسب الشهر'!$C$1282:$AD$1393,5,FALSE),0)</f>
        <v>0</v>
      </c>
      <c r="O82" s="344">
        <f>IFERROR(VLOOKUP(C82,'تقرير المصروفات حسب الشهر'!$C$1409:$AD$1524,5,FALSE),0)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الشهر'!$C$10:$AD$119,5,FALSE),0)</f>
        <v>0</v>
      </c>
      <c r="E83" s="330">
        <f>IFERROR(VLOOKUP(C83,'تقرير المصروفات حسب الشهر'!$C$136:$AD$245,5,FALSE),0)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الشهر'!$C$391:$AD$499,5,FALSE),0)</f>
        <v>0</v>
      </c>
      <c r="H83" s="330">
        <f>IFERROR(VLOOKUP(C83,'تقرير المصروفات حسب الشهر'!$C$519:$AD$627,5,FALSE),0)</f>
        <v>0</v>
      </c>
      <c r="I83" s="330">
        <f>IFERROR(VLOOKUP(C83,'تقرير المصروفات حسب الشهر'!$C$647:$AD$766,5,FALSE),0)</f>
        <v>0</v>
      </c>
      <c r="J83" s="330">
        <f>IFERROR(VLOOKUP(C83,'تقرير المصروفات حسب الشهر'!$C$775:$AD$884,5,FALSE),0)</f>
        <v>0</v>
      </c>
      <c r="K83" s="330">
        <f>IFERROR(VLOOKUP(C83,'تقرير المصروفات حسب الشهر'!$C$902:$AD$1011,5,FALSE),0)</f>
        <v>0</v>
      </c>
      <c r="L83" s="330">
        <f>IFERROR(VLOOKUP(C83,'تقرير المصروفات حسب الشهر'!$C$1028:$AD$1138,5,FALSE),0)</f>
        <v>0</v>
      </c>
      <c r="M83" s="344">
        <f>IFERROR(VLOOKUP(C83,'تقرير المصروفات حسب الشهر'!$C$1155:$AD$1266,5,FALSE),0)</f>
        <v>0</v>
      </c>
      <c r="N83" s="344">
        <f>IFERROR(VLOOKUP(C83,'تقرير المصروفات حسب الشهر'!$C$1282:$AD$1393,5,FALSE),0)</f>
        <v>0</v>
      </c>
      <c r="O83" s="344">
        <f>IFERROR(VLOOKUP(C83,'تقرير المصروفات حسب الشهر'!$C$1409:$AD$1524,5,FALSE),0)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الشهر'!$C$10:$AD$119,5,FALSE),0)</f>
        <v>0</v>
      </c>
      <c r="E84" s="330">
        <f>IFERROR(VLOOKUP(C84,'تقرير المصروفات حسب الشهر'!$C$136:$AD$245,5,FALSE),0)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الشهر'!$C$391:$AD$499,5,FALSE),0)</f>
        <v>0</v>
      </c>
      <c r="H84" s="330">
        <f>IFERROR(VLOOKUP(C84,'تقرير المصروفات حسب الشهر'!$C$519:$AD$627,5,FALSE),0)</f>
        <v>0</v>
      </c>
      <c r="I84" s="330">
        <f>IFERROR(VLOOKUP(C84,'تقرير المصروفات حسب الشهر'!$C$647:$AD$766,5,FALSE),0)</f>
        <v>0</v>
      </c>
      <c r="J84" s="330">
        <f>IFERROR(VLOOKUP(C84,'تقرير المصروفات حسب الشهر'!$C$775:$AD$884,5,FALSE),0)</f>
        <v>0</v>
      </c>
      <c r="K84" s="330">
        <f>IFERROR(VLOOKUP(C84,'تقرير المصروفات حسب الشهر'!$C$902:$AD$1011,5,FALSE),0)</f>
        <v>0</v>
      </c>
      <c r="L84" s="330">
        <f>IFERROR(VLOOKUP(C84,'تقرير المصروفات حسب الشهر'!$C$1028:$AD$1138,5,FALSE),0)</f>
        <v>0</v>
      </c>
      <c r="M84" s="344">
        <f>IFERROR(VLOOKUP(C84,'تقرير المصروفات حسب الشهر'!$C$1155:$AD$1266,5,FALSE),0)</f>
        <v>0</v>
      </c>
      <c r="N84" s="344">
        <f>IFERROR(VLOOKUP(C84,'تقرير المصروفات حسب الشهر'!$C$1282:$AD$1393,5,FALSE),0)</f>
        <v>0</v>
      </c>
      <c r="O84" s="344">
        <f>IFERROR(VLOOKUP(C84,'تقرير المصروفات حسب الشهر'!$C$1409:$AD$1524,5,FALSE),0)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الشهر'!$C$10:$AD$119,5,FALSE),0)</f>
        <v>0</v>
      </c>
      <c r="E85" s="330">
        <f>IFERROR(VLOOKUP(C85,'تقرير المصروفات حسب الشهر'!$C$136:$AD$245,5,FALSE),0)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الشهر'!$C$391:$AD$499,5,FALSE),0)</f>
        <v>0</v>
      </c>
      <c r="H85" s="330">
        <f>IFERROR(VLOOKUP(C85,'تقرير المصروفات حسب الشهر'!$C$519:$AD$627,5,FALSE),0)</f>
        <v>0</v>
      </c>
      <c r="I85" s="330">
        <f>IFERROR(VLOOKUP(C85,'تقرير المصروفات حسب الشهر'!$C$647:$AD$766,5,FALSE),0)</f>
        <v>0</v>
      </c>
      <c r="J85" s="330">
        <f>IFERROR(VLOOKUP(C85,'تقرير المصروفات حسب الشهر'!$C$775:$AD$884,5,FALSE),0)</f>
        <v>0</v>
      </c>
      <c r="K85" s="330">
        <f>IFERROR(VLOOKUP(C85,'تقرير المصروفات حسب الشهر'!$C$902:$AD$1011,5,FALSE),0)</f>
        <v>0</v>
      </c>
      <c r="L85" s="330">
        <f>IFERROR(VLOOKUP(C85,'تقرير المصروفات حسب الشهر'!$C$1028:$AD$1138,5,FALSE),0)</f>
        <v>0</v>
      </c>
      <c r="M85" s="344">
        <f>IFERROR(VLOOKUP(C85,'تقرير المصروفات حسب الشهر'!$C$1155:$AD$1266,5,FALSE),0)</f>
        <v>0</v>
      </c>
      <c r="N85" s="344">
        <f>IFERROR(VLOOKUP(C85,'تقرير المصروفات حسب الشهر'!$C$1282:$AD$1393,5,FALSE),0)</f>
        <v>0</v>
      </c>
      <c r="O85" s="344">
        <f>IFERROR(VLOOKUP(C85,'تقرير المصروفات حسب الشهر'!$C$1409:$AD$1524,5,FALSE),0)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الشهر'!$C$10:$AD$119,5,FALSE),0)</f>
        <v>1766.5</v>
      </c>
      <c r="E86" s="330">
        <f>IFERROR(VLOOKUP(C86,'تقرير المصروفات حسب الشهر'!$C$136:$AD$245,5,FALSE),0)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الشهر'!$C$391:$AD$499,5,FALSE),0)</f>
        <v>0</v>
      </c>
      <c r="H86" s="330">
        <f>IFERROR(VLOOKUP(C86,'تقرير المصروفات حسب الشهر'!$C$519:$AD$627,5,FALSE),0)</f>
        <v>3452</v>
      </c>
      <c r="I86" s="330">
        <f>IFERROR(VLOOKUP(C86,'تقرير المصروفات حسب الشهر'!$C$647:$AD$766,5,FALSE),0)</f>
        <v>0</v>
      </c>
      <c r="J86" s="449">
        <f>IFERROR(VLOOKUP(C86,'تقرير المصروفات حسب الشهر'!$C$775:$AD$884,5,FALSE),0)</f>
        <v>0</v>
      </c>
      <c r="K86" s="330">
        <f>IFERROR(VLOOKUP(C86,'تقرير المصروفات حسب الشهر'!$C$902:$AD$1011,5,FALSE),0)</f>
        <v>0</v>
      </c>
      <c r="L86" s="330">
        <f>IFERROR(VLOOKUP(C86,'تقرير المصروفات حسب الشهر'!$C$1028:$AD$1138,5,FALSE),0)</f>
        <v>0</v>
      </c>
      <c r="M86" s="344">
        <f>IFERROR(VLOOKUP(C86,'تقرير المصروفات حسب الشهر'!$C$1155:$AD$1266,5,FALSE),0)</f>
        <v>0</v>
      </c>
      <c r="N86" s="344">
        <f>IFERROR(VLOOKUP(C86,'تقرير المصروفات حسب الشهر'!$C$1282:$AD$1393,5,FALSE),0)</f>
        <v>0</v>
      </c>
      <c r="O86" s="344">
        <f>IFERROR(VLOOKUP(C86,'تقرير المصروفات حسب الشهر'!$C$1409:$AD$1524,5,FALSE),0)</f>
        <v>0</v>
      </c>
      <c r="P86" s="332">
        <f t="shared" ref="P86:P117" si="7">SUM(D86:O86)</f>
        <v>10133.5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الشهر'!$C$10:$AD$119,5,FALSE),0)</f>
        <v>0</v>
      </c>
      <c r="E87" s="330">
        <f>IFERROR(VLOOKUP(C87,'تقرير المصروفات حسب الشهر'!$C$136:$AD$245,5,FALSE),0)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الشهر'!$C$391:$AD$499,5,FALSE),0)</f>
        <v>0</v>
      </c>
      <c r="H87" s="330">
        <f>IFERROR(VLOOKUP(C87,'تقرير المصروفات حسب الشهر'!$C$519:$AD$627,5,FALSE),0)</f>
        <v>0</v>
      </c>
      <c r="I87" s="330">
        <f>IFERROR(VLOOKUP(C87,'تقرير المصروفات حسب الشهر'!$C$647:$AD$766,5,FALSE),0)</f>
        <v>0</v>
      </c>
      <c r="J87" s="330">
        <f>IFERROR(VLOOKUP(C87,'تقرير المصروفات حسب الشهر'!$C$775:$AD$884,5,FALSE),0)</f>
        <v>0</v>
      </c>
      <c r="K87" s="330">
        <f>IFERROR(VLOOKUP(C87,'تقرير المصروفات حسب الشهر'!$C$902:$AD$1011,5,FALSE),0)</f>
        <v>0</v>
      </c>
      <c r="L87" s="330">
        <f>IFERROR(VLOOKUP(C87,'تقرير المصروفات حسب الشهر'!$C$1028:$AD$1138,5,FALSE),0)</f>
        <v>0</v>
      </c>
      <c r="M87" s="344">
        <f>IFERROR(VLOOKUP(C87,'تقرير المصروفات حسب الشهر'!$C$1155:$AD$1266,5,FALSE),0)</f>
        <v>0</v>
      </c>
      <c r="N87" s="344">
        <f>IFERROR(VLOOKUP(C87,'تقرير المصروفات حسب الشهر'!$C$1282:$AD$1393,5,FALSE),0)</f>
        <v>0</v>
      </c>
      <c r="O87" s="344">
        <f>IFERROR(VLOOKUP(C87,'تقرير المصروفات حسب الشهر'!$C$1409:$AD$1524,5,FALSE),0)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الشهر'!$C$10:$AD$119,5,FALSE),0)</f>
        <v>200</v>
      </c>
      <c r="E88" s="330">
        <f>IFERROR(VLOOKUP(C88,'تقرير المصروفات حسب الشهر'!$C$136:$AD$245,5,FALSE),0)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الشهر'!$C$391:$AD$499,5,FALSE),0)</f>
        <v>0</v>
      </c>
      <c r="H88" s="330">
        <f>IFERROR(VLOOKUP(C88,'تقرير المصروفات حسب الشهر'!$C$519:$AD$627,5,FALSE),0)</f>
        <v>0</v>
      </c>
      <c r="I88" s="330">
        <f>IFERROR(VLOOKUP(C88,'تقرير المصروفات حسب الشهر'!$C$647:$AD$766,5,FALSE),0)</f>
        <v>0</v>
      </c>
      <c r="J88" s="330">
        <f>IFERROR(VLOOKUP(C88,'تقرير المصروفات حسب الشهر'!$C$775:$AD$884,5,FALSE),0)</f>
        <v>0</v>
      </c>
      <c r="K88" s="330">
        <f>IFERROR(VLOOKUP(C88,'تقرير المصروفات حسب الشهر'!$C$902:$AD$1011,5,FALSE),0)</f>
        <v>0</v>
      </c>
      <c r="L88" s="330">
        <f>IFERROR(VLOOKUP(C88,'تقرير المصروفات حسب الشهر'!$C$1028:$AD$1138,5,FALSE),0)</f>
        <v>0</v>
      </c>
      <c r="M88" s="344">
        <f>IFERROR(VLOOKUP(C88,'تقرير المصروفات حسب الشهر'!$C$1155:$AD$1266,5,FALSE),0)</f>
        <v>0</v>
      </c>
      <c r="N88" s="344">
        <f>IFERROR(VLOOKUP(C88,'تقرير المصروفات حسب الشهر'!$C$1282:$AD$1393,5,FALSE),0)</f>
        <v>0</v>
      </c>
      <c r="O88" s="344">
        <f>IFERROR(VLOOKUP(C88,'تقرير المصروفات حسب الشهر'!$C$1409:$AD$1524,5,FALSE),0)</f>
        <v>0</v>
      </c>
      <c r="P88" s="332">
        <f t="shared" si="7"/>
        <v>200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الشهر'!$C$10:$AD$119,5,FALSE),0)</f>
        <v>0</v>
      </c>
      <c r="E89" s="330">
        <f>IFERROR(VLOOKUP(C89,'تقرير المصروفات حسب الشهر'!$C$136:$AD$245,5,FALSE),0)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الشهر'!$C$391:$AD$499,5,FALSE),0)</f>
        <v>0</v>
      </c>
      <c r="H89" s="330">
        <f>IFERROR(VLOOKUP(C89,'تقرير المصروفات حسب الشهر'!$C$519:$AD$627,5,FALSE),0)</f>
        <v>0</v>
      </c>
      <c r="I89" s="330">
        <f>IFERROR(VLOOKUP(C89,'تقرير المصروفات حسب الشهر'!$C$647:$AD$766,5,FALSE),0)</f>
        <v>0</v>
      </c>
      <c r="J89" s="330">
        <f>IFERROR(VLOOKUP(C89,'تقرير المصروفات حسب الشهر'!$C$775:$AD$884,5,FALSE),0)</f>
        <v>0</v>
      </c>
      <c r="K89" s="330">
        <f>IFERROR(VLOOKUP(C89,'تقرير المصروفات حسب الشهر'!$C$902:$AD$1011,5,FALSE),0)</f>
        <v>0</v>
      </c>
      <c r="L89" s="330">
        <f>IFERROR(VLOOKUP(C89,'تقرير المصروفات حسب الشهر'!$C$1028:$AD$1138,5,FALSE),0)</f>
        <v>0</v>
      </c>
      <c r="M89" s="344">
        <f>IFERROR(VLOOKUP(C89,'تقرير المصروفات حسب الشهر'!$C$1155:$AD$1266,5,FALSE),0)</f>
        <v>0</v>
      </c>
      <c r="N89" s="344">
        <f>IFERROR(VLOOKUP(C89,'تقرير المصروفات حسب الشهر'!$C$1282:$AD$1393,5,FALSE),0)</f>
        <v>0</v>
      </c>
      <c r="O89" s="344">
        <f>IFERROR(VLOOKUP(C89,'تقرير المصروفات حسب الشهر'!$C$1409:$AD$1524,5,FALSE),0)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الشهر'!$C$10:$AD$119,5,FALSE),0)</f>
        <v>0</v>
      </c>
      <c r="E90" s="330">
        <f>IFERROR(VLOOKUP(C90,'تقرير المصروفات حسب الشهر'!$C$136:$AD$245,5,FALSE),0)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الشهر'!$C$391:$AD$499,5,FALSE),0)</f>
        <v>0</v>
      </c>
      <c r="H90" s="330">
        <f>IFERROR(VLOOKUP(C90,'تقرير المصروفات حسب الشهر'!$C$519:$AD$627,5,FALSE),0)</f>
        <v>0</v>
      </c>
      <c r="I90" s="330">
        <f>IFERROR(VLOOKUP(C90,'تقرير المصروفات حسب الشهر'!$C$647:$AD$766,5,FALSE),0)</f>
        <v>0</v>
      </c>
      <c r="J90" s="330">
        <f>IFERROR(VLOOKUP(C90,'تقرير المصروفات حسب الشهر'!$C$775:$AD$884,5,FALSE),0)</f>
        <v>0</v>
      </c>
      <c r="K90" s="330">
        <f>IFERROR(VLOOKUP(C90,'تقرير المصروفات حسب الشهر'!$C$902:$AD$1011,5,FALSE),0)</f>
        <v>0</v>
      </c>
      <c r="L90" s="330">
        <f>IFERROR(VLOOKUP(C90,'تقرير المصروفات حسب الشهر'!$C$1028:$AD$1138,5,FALSE),0)</f>
        <v>0</v>
      </c>
      <c r="M90" s="344">
        <f>IFERROR(VLOOKUP(C90,'تقرير المصروفات حسب الشهر'!$C$1155:$AD$1266,5,FALSE),0)</f>
        <v>0</v>
      </c>
      <c r="N90" s="344">
        <f>IFERROR(VLOOKUP(C90,'تقرير المصروفات حسب الشهر'!$C$1282:$AD$1393,5,FALSE),0)</f>
        <v>0</v>
      </c>
      <c r="O90" s="344">
        <f>IFERROR(VLOOKUP(C90,'تقرير المصروفات حسب الشهر'!$C$1409:$AD$1524,5,FALSE),0)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الشهر'!$C$10:$AD$119,5,FALSE),0)</f>
        <v>6670</v>
      </c>
      <c r="E91" s="330">
        <f>IFERROR(VLOOKUP(C91,'تقرير المصروفات حسب الشهر'!$C$136:$AD$245,5,FALSE),0)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الشهر'!$C$391:$AD$499,5,FALSE),0)</f>
        <v>7600</v>
      </c>
      <c r="H91" s="330">
        <f>IFERROR(VLOOKUP(C91,'تقرير المصروفات حسب الشهر'!$C$519:$AD$627,5,FALSE),0)</f>
        <v>7670</v>
      </c>
      <c r="I91" s="330">
        <f>IFERROR(VLOOKUP(C91,'تقرير المصروفات حسب الشهر'!$C$647:$AD$766,5,FALSE),0)</f>
        <v>7635</v>
      </c>
      <c r="J91" s="449">
        <f>IFERROR(VLOOKUP(C91,'تقرير المصروفات حسب الشهر'!$C$775:$AD$884,5,FALSE),0)</f>
        <v>0</v>
      </c>
      <c r="K91" s="330">
        <f>IFERROR(VLOOKUP(C91,'تقرير المصروفات حسب الشهر'!$C$902:$AD$1011,5,FALSE),0)</f>
        <v>0</v>
      </c>
      <c r="L91" s="330">
        <f>IFERROR(VLOOKUP(C91,'تقرير المصروفات حسب الشهر'!$C$1028:$AD$1138,5,FALSE),0)</f>
        <v>0</v>
      </c>
      <c r="M91" s="344">
        <f>IFERROR(VLOOKUP(C91,'تقرير المصروفات حسب الشهر'!$C$1155:$AD$1266,5,FALSE),0)</f>
        <v>0</v>
      </c>
      <c r="N91" s="344">
        <f>IFERROR(VLOOKUP(C91,'تقرير المصروفات حسب الشهر'!$C$1282:$AD$1393,5,FALSE),0)</f>
        <v>0</v>
      </c>
      <c r="O91" s="344">
        <f>IFERROR(VLOOKUP(C91,'تقرير المصروفات حسب الشهر'!$C$1409:$AD$1524,5,FALSE),0)</f>
        <v>0</v>
      </c>
      <c r="P91" s="332">
        <f t="shared" si="7"/>
        <v>42810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الشهر'!$C$10:$AD$119,5,FALSE),0)</f>
        <v>0</v>
      </c>
      <c r="E92" s="330">
        <f>IFERROR(VLOOKUP(C92,'تقرير المصروفات حسب الشهر'!$C$136:$AD$245,5,FALSE),0)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الشهر'!$C$391:$AD$499,5,FALSE),0)</f>
        <v>1786.5</v>
      </c>
      <c r="H92" s="330">
        <f>IFERROR(VLOOKUP(C92,'تقرير المصروفات حسب الشهر'!$C$519:$AD$627,5,FALSE),0)</f>
        <v>0</v>
      </c>
      <c r="I92" s="330">
        <f>IFERROR(VLOOKUP(C92,'تقرير المصروفات حسب الشهر'!$C$647:$AD$766,5,FALSE),0)</f>
        <v>0</v>
      </c>
      <c r="J92" s="449">
        <f>IFERROR(VLOOKUP(C92,'تقرير المصروفات حسب الشهر'!$C$775:$AD$884,5,FALSE),0)</f>
        <v>0</v>
      </c>
      <c r="K92" s="330">
        <f>IFERROR(VLOOKUP(C92,'تقرير المصروفات حسب الشهر'!$C$902:$AD$1011,5,FALSE),0)</f>
        <v>0</v>
      </c>
      <c r="L92" s="330">
        <f>IFERROR(VLOOKUP(C92,'تقرير المصروفات حسب الشهر'!$C$1028:$AD$1138,5,FALSE),0)</f>
        <v>0</v>
      </c>
      <c r="M92" s="344">
        <f>IFERROR(VLOOKUP(C92,'تقرير المصروفات حسب الشهر'!$C$1155:$AD$1266,5,FALSE),0)</f>
        <v>0</v>
      </c>
      <c r="N92" s="344">
        <f>IFERROR(VLOOKUP(C92,'تقرير المصروفات حسب الشهر'!$C$1282:$AD$1393,5,FALSE),0)</f>
        <v>0</v>
      </c>
      <c r="O92" s="344">
        <f>IFERROR(VLOOKUP(C92,'تقرير المصروفات حسب الشهر'!$C$1409:$AD$1524,5,FALSE),0)</f>
        <v>0</v>
      </c>
      <c r="P92" s="332">
        <f t="shared" si="7"/>
        <v>1786.5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الشهر'!$C$10:$AD$119,5,FALSE),0)</f>
        <v>808</v>
      </c>
      <c r="E93" s="330">
        <f>IFERROR(VLOOKUP(C93,'تقرير المصروفات حسب الشهر'!$C$136:$AD$245,5,FALSE),0)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الشهر'!$C$391:$AD$499,5,FALSE),0)</f>
        <v>7540.95</v>
      </c>
      <c r="H93" s="330">
        <f>IFERROR(VLOOKUP(C93,'تقرير المصروفات حسب الشهر'!$C$519:$AD$627,5,FALSE),0)</f>
        <v>0</v>
      </c>
      <c r="I93" s="330">
        <f>IFERROR(VLOOKUP(C93,'تقرير المصروفات حسب الشهر'!$C$647:$AD$766,5,FALSE),0)</f>
        <v>0</v>
      </c>
      <c r="J93" s="449">
        <f>IFERROR(VLOOKUP(C93,'تقرير المصروفات حسب الشهر'!$C$775:$AD$884,5,FALSE),0)</f>
        <v>0</v>
      </c>
      <c r="K93" s="330">
        <f>IFERROR(VLOOKUP(C93,'تقرير المصروفات حسب الشهر'!$C$902:$AD$1011,5,FALSE),0)</f>
        <v>0</v>
      </c>
      <c r="L93" s="330">
        <f>IFERROR(VLOOKUP(C93,'تقرير المصروفات حسب الشهر'!$C$1028:$AD$1138,5,FALSE),0)</f>
        <v>0</v>
      </c>
      <c r="M93" s="344">
        <f>IFERROR(VLOOKUP(C93,'تقرير المصروفات حسب الشهر'!$C$1155:$AD$1266,5,FALSE),0)</f>
        <v>0</v>
      </c>
      <c r="N93" s="344">
        <f>IFERROR(VLOOKUP(C93,'تقرير المصروفات حسب الشهر'!$C$1282:$AD$1393,5,FALSE),0)</f>
        <v>0</v>
      </c>
      <c r="O93" s="344">
        <f>IFERROR(VLOOKUP(C93,'تقرير المصروفات حسب الشهر'!$C$1409:$AD$1524,5,FALSE),0)</f>
        <v>0</v>
      </c>
      <c r="P93" s="332">
        <f t="shared" si="7"/>
        <v>9406.9500000000007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الشهر'!$C$10:$AD$119,5,FALSE),0)</f>
        <v>0</v>
      </c>
      <c r="E94" s="330">
        <f>IFERROR(VLOOKUP(C94,'تقرير المصروفات حسب الشهر'!$C$136:$AD$245,5,FALSE),0)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الشهر'!$C$391:$AD$499,5,FALSE),0)</f>
        <v>2130</v>
      </c>
      <c r="H94" s="330">
        <f>IFERROR(VLOOKUP(C94,'تقرير المصروفات حسب الشهر'!$C$519:$AD$627,5,FALSE),0)</f>
        <v>1475</v>
      </c>
      <c r="I94" s="330">
        <f>IFERROR(VLOOKUP(C94,'تقرير المصروفات حسب الشهر'!$C$647:$AD$766,5,FALSE),0)</f>
        <v>150</v>
      </c>
      <c r="J94" s="330">
        <f>IFERROR(VLOOKUP(C94,'تقرير المصروفات حسب الشهر'!$C$775:$AD$884,5,FALSE),0)</f>
        <v>0</v>
      </c>
      <c r="K94" s="330">
        <f>IFERROR(VLOOKUP(C94,'تقرير المصروفات حسب الشهر'!$C$902:$AD$1011,5,FALSE),0)</f>
        <v>0</v>
      </c>
      <c r="L94" s="330">
        <f>IFERROR(VLOOKUP(C94,'تقرير المصروفات حسب الشهر'!$C$1028:$AD$1138,5,FALSE),0)</f>
        <v>0</v>
      </c>
      <c r="M94" s="344">
        <f>IFERROR(VLOOKUP(C94,'تقرير المصروفات حسب الشهر'!$C$1155:$AD$1266,5,FALSE),0)</f>
        <v>0</v>
      </c>
      <c r="N94" s="344">
        <f>IFERROR(VLOOKUP(C94,'تقرير المصروفات حسب الشهر'!$C$1282:$AD$1393,5,FALSE),0)</f>
        <v>0</v>
      </c>
      <c r="O94" s="344">
        <f>IFERROR(VLOOKUP(C94,'تقرير المصروفات حسب الشهر'!$C$1409:$AD$1524,5,FALSE),0)</f>
        <v>0</v>
      </c>
      <c r="P94" s="332">
        <f t="shared" si="7"/>
        <v>3755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الشهر'!$C$10:$AD$119,5,FALSE),0)</f>
        <v>1065</v>
      </c>
      <c r="E95" s="330">
        <f>IFERROR(VLOOKUP(C95,'تقرير المصروفات حسب الشهر'!$C$136:$AD$245,5,FALSE),0)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الشهر'!$C$391:$AD$499,5,FALSE),0)</f>
        <v>0</v>
      </c>
      <c r="H95" s="330">
        <f>IFERROR(VLOOKUP(C95,'تقرير المصروفات حسب الشهر'!$C$519:$AD$627,5,FALSE),0)</f>
        <v>0</v>
      </c>
      <c r="I95" s="330">
        <f>IFERROR(VLOOKUP(C95,'تقرير المصروفات حسب الشهر'!$C$647:$AD$766,5,FALSE),0)</f>
        <v>2130</v>
      </c>
      <c r="J95" s="330">
        <f>IFERROR(VLOOKUP(C95,'تقرير المصروفات حسب الشهر'!$C$775:$AD$884,5,FALSE),0)</f>
        <v>0</v>
      </c>
      <c r="K95" s="330">
        <f>IFERROR(VLOOKUP(C95,'تقرير المصروفات حسب الشهر'!$C$902:$AD$1011,5,FALSE),0)</f>
        <v>0</v>
      </c>
      <c r="L95" s="330">
        <f>IFERROR(VLOOKUP(C95,'تقرير المصروفات حسب الشهر'!$C$1028:$AD$1138,5,FALSE),0)</f>
        <v>0</v>
      </c>
      <c r="M95" s="344">
        <f>IFERROR(VLOOKUP(C95,'تقرير المصروفات حسب الشهر'!$C$1155:$AD$1266,5,FALSE),0)</f>
        <v>0</v>
      </c>
      <c r="N95" s="344">
        <f>IFERROR(VLOOKUP(C95,'تقرير المصروفات حسب الشهر'!$C$1282:$AD$1393,5,FALSE),0)</f>
        <v>0</v>
      </c>
      <c r="O95" s="344">
        <f>IFERROR(VLOOKUP(C95,'تقرير المصروفات حسب الشهر'!$C$1409:$AD$1524,5,FALSE),0)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الشهر'!$C$10:$AD$119,5,FALSE),0)</f>
        <v>0</v>
      </c>
      <c r="E96" s="330">
        <f>IFERROR(VLOOKUP(C96,'تقرير المصروفات حسب الشهر'!$C$136:$AD$245,5,FALSE),0)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الشهر'!$C$391:$AD$499,5,FALSE),0)</f>
        <v>0</v>
      </c>
      <c r="H96" s="330">
        <f>IFERROR(VLOOKUP(C96,'تقرير المصروفات حسب الشهر'!$C$519:$AD$627,5,FALSE),0)</f>
        <v>0</v>
      </c>
      <c r="I96" s="330">
        <f>IFERROR(VLOOKUP(C96,'تقرير المصروفات حسب الشهر'!$C$647:$AD$766,5,FALSE),0)</f>
        <v>0</v>
      </c>
      <c r="J96" s="330">
        <f>IFERROR(VLOOKUP(C96,'تقرير المصروفات حسب الشهر'!$C$775:$AD$884,5,FALSE),0)</f>
        <v>0</v>
      </c>
      <c r="K96" s="330">
        <f>IFERROR(VLOOKUP(C96,'تقرير المصروفات حسب الشهر'!$C$902:$AD$1011,5,FALSE),0)</f>
        <v>0</v>
      </c>
      <c r="L96" s="330">
        <f>IFERROR(VLOOKUP(C96,'تقرير المصروفات حسب الشهر'!$C$1028:$AD$1138,5,FALSE),0)</f>
        <v>0</v>
      </c>
      <c r="M96" s="344">
        <f>IFERROR(VLOOKUP(C96,'تقرير المصروفات حسب الشهر'!$C$1155:$AD$1266,5,FALSE),0)</f>
        <v>0</v>
      </c>
      <c r="N96" s="344">
        <f>IFERROR(VLOOKUP(C96,'تقرير المصروفات حسب الشهر'!$C$1282:$AD$1393,5,FALSE),0)</f>
        <v>0</v>
      </c>
      <c r="O96" s="344">
        <f>IFERROR(VLOOKUP(C96,'تقرير المصروفات حسب الشهر'!$C$1409:$AD$1524,5,FALSE),0)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الشهر'!$C$10:$AD$119,5,FALSE),0)</f>
        <v>0</v>
      </c>
      <c r="E97" s="330">
        <f>IFERROR(VLOOKUP(C97,'تقرير المصروفات حسب الشهر'!$C$136:$AD$245,5,FALSE),0)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الشهر'!$C$391:$AD$499,5,FALSE),0)</f>
        <v>0</v>
      </c>
      <c r="H97" s="330">
        <f>IFERROR(VLOOKUP(C97,'تقرير المصروفات حسب الشهر'!$C$519:$AD$627,5,FALSE),0)</f>
        <v>0</v>
      </c>
      <c r="I97" s="330">
        <f>IFERROR(VLOOKUP(C97,'تقرير المصروفات حسب الشهر'!$C$647:$AD$766,5,FALSE),0)</f>
        <v>0</v>
      </c>
      <c r="J97" s="330">
        <f>IFERROR(VLOOKUP(C97,'تقرير المصروفات حسب الشهر'!$C$775:$AD$884,5,FALSE),0)</f>
        <v>0</v>
      </c>
      <c r="K97" s="330">
        <f>IFERROR(VLOOKUP(C97,'تقرير المصروفات حسب الشهر'!$C$902:$AD$1011,5,FALSE),0)</f>
        <v>0</v>
      </c>
      <c r="L97" s="330">
        <f>IFERROR(VLOOKUP(C97,'تقرير المصروفات حسب الشهر'!$C$1028:$AD$1138,5,FALSE),0)</f>
        <v>0</v>
      </c>
      <c r="M97" s="344">
        <f>IFERROR(VLOOKUP(C97,'تقرير المصروفات حسب الشهر'!$C$1155:$AD$1266,5,FALSE),0)</f>
        <v>0</v>
      </c>
      <c r="N97" s="344">
        <f>IFERROR(VLOOKUP(C97,'تقرير المصروفات حسب الشهر'!$C$1282:$AD$1393,5,FALSE),0)</f>
        <v>0</v>
      </c>
      <c r="O97" s="344">
        <f>IFERROR(VLOOKUP(C97,'تقرير المصروفات حسب الشهر'!$C$1409:$AD$1524,5,FALSE),0)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الشهر'!$C$10:$AD$119,5,FALSE),0)</f>
        <v>0</v>
      </c>
      <c r="E98" s="330">
        <f>IFERROR(VLOOKUP(C98,'تقرير المصروفات حسب الشهر'!$C$136:$AD$245,5,FALSE),0)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الشهر'!$C$391:$AD$499,5,FALSE),0)</f>
        <v>2562.5</v>
      </c>
      <c r="H98" s="330">
        <f>IFERROR(VLOOKUP(C98,'تقرير المصروفات حسب الشهر'!$C$519:$AD$627,5,FALSE),0)</f>
        <v>0</v>
      </c>
      <c r="I98" s="330">
        <f>IFERROR(VLOOKUP(C98,'تقرير المصروفات حسب الشهر'!$C$647:$AD$766,5,FALSE),0)</f>
        <v>0</v>
      </c>
      <c r="J98" s="449">
        <f>IFERROR(VLOOKUP(C98,'تقرير المصروفات حسب الشهر'!$C$775:$AD$884,5,FALSE),0)</f>
        <v>0</v>
      </c>
      <c r="K98" s="330">
        <f>IFERROR(VLOOKUP(C98,'تقرير المصروفات حسب الشهر'!$C$902:$AD$1011,5,FALSE),0)</f>
        <v>0</v>
      </c>
      <c r="L98" s="330">
        <f>IFERROR(VLOOKUP(C98,'تقرير المصروفات حسب الشهر'!$C$1028:$AD$1138,5,FALSE),0)</f>
        <v>0</v>
      </c>
      <c r="M98" s="344">
        <f>IFERROR(VLOOKUP(C98,'تقرير المصروفات حسب الشهر'!$C$1155:$AD$1266,5,FALSE),0)</f>
        <v>0</v>
      </c>
      <c r="N98" s="344">
        <f>IFERROR(VLOOKUP(C98,'تقرير المصروفات حسب الشهر'!$C$1282:$AD$1393,5,FALSE),0)</f>
        <v>0</v>
      </c>
      <c r="O98" s="344">
        <f>IFERROR(VLOOKUP(C98,'تقرير المصروفات حسب الشهر'!$C$1409:$AD$1524,5,FALSE),0)</f>
        <v>0</v>
      </c>
      <c r="P98" s="332">
        <f t="shared" si="7"/>
        <v>2562.5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الشهر'!$C$10:$AD$119,5,FALSE),0)</f>
        <v>2562.5</v>
      </c>
      <c r="E99" s="330">
        <f>IFERROR(VLOOKUP(C99,'تقرير المصروفات حسب الشهر'!$C$136:$AD$245,5,FALSE),0)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الشهر'!$C$391:$AD$499,5,FALSE),0)</f>
        <v>2991.17</v>
      </c>
      <c r="H99" s="330">
        <f>IFERROR(VLOOKUP(C99,'تقرير المصروفات حسب الشهر'!$C$519:$AD$627,5,FALSE),0)</f>
        <v>2562.5</v>
      </c>
      <c r="I99" s="330">
        <f>IFERROR(VLOOKUP(C99,'تقرير المصروفات حسب الشهر'!$C$647:$AD$766,5,FALSE),0)</f>
        <v>2562.5</v>
      </c>
      <c r="J99" s="449">
        <f>IFERROR(VLOOKUP(C99,'تقرير المصروفات حسب الشهر'!$C$775:$AD$884,5,FALSE),0)</f>
        <v>0</v>
      </c>
      <c r="K99" s="330">
        <f>IFERROR(VLOOKUP(C99,'تقرير المصروفات حسب الشهر'!$C$902:$AD$1011,5,FALSE),0)</f>
        <v>0</v>
      </c>
      <c r="L99" s="330">
        <f>IFERROR(VLOOKUP(C99,'تقرير المصروفات حسب الشهر'!$C$1028:$AD$1138,5,FALSE),0)</f>
        <v>0</v>
      </c>
      <c r="M99" s="344">
        <f>IFERROR(VLOOKUP(C99,'تقرير المصروفات حسب الشهر'!$C$1155:$AD$1266,5,FALSE),0)</f>
        <v>0</v>
      </c>
      <c r="N99" s="344">
        <f>IFERROR(VLOOKUP(C99,'تقرير المصروفات حسب الشهر'!$C$1282:$AD$1393,5,FALSE),0)</f>
        <v>0</v>
      </c>
      <c r="O99" s="344">
        <f>IFERROR(VLOOKUP(C99,'تقرير المصروفات حسب الشهر'!$C$1409:$AD$1524,5,FALSE),0)</f>
        <v>0</v>
      </c>
      <c r="P99" s="332">
        <f t="shared" si="7"/>
        <v>15803.67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الشهر'!$C$10:$AD$119,5,FALSE),0)</f>
        <v>2878.17</v>
      </c>
      <c r="E100" s="330">
        <f>IFERROR(VLOOKUP(C100,'تقرير المصروفات حسب الشهر'!$C$136:$AD$245,5,FALSE),0)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الشهر'!$C$391:$AD$499,5,FALSE),0)</f>
        <v>91.95</v>
      </c>
      <c r="H100" s="330">
        <f>IFERROR(VLOOKUP(C100,'تقرير المصروفات حسب الشهر'!$C$519:$AD$627,5,FALSE),0)</f>
        <v>2991.17</v>
      </c>
      <c r="I100" s="330">
        <f>IFERROR(VLOOKUP(C100,'تقرير المصروفات حسب الشهر'!$C$647:$AD$766,5,FALSE),0)</f>
        <v>2991.17</v>
      </c>
      <c r="J100" s="449">
        <f>IFERROR(VLOOKUP(C100,'تقرير المصروفات حسب الشهر'!$C$775:$AD$884,5,FALSE),0)</f>
        <v>0</v>
      </c>
      <c r="K100" s="330">
        <f>IFERROR(VLOOKUP(C100,'تقرير المصروفات حسب الشهر'!$C$902:$AD$1011,5,FALSE),0)</f>
        <v>0</v>
      </c>
      <c r="L100" s="330">
        <f>IFERROR(VLOOKUP(C100,'تقرير المصروفات حسب الشهر'!$C$1028:$AD$1138,5,FALSE),0)</f>
        <v>0</v>
      </c>
      <c r="M100" s="344">
        <f>IFERROR(VLOOKUP(C100,'تقرير المصروفات حسب الشهر'!$C$1155:$AD$1266,5,FALSE),0)</f>
        <v>0</v>
      </c>
      <c r="N100" s="344">
        <f>IFERROR(VLOOKUP(C100,'تقرير المصروفات حسب الشهر'!$C$1282:$AD$1393,5,FALSE),0)</f>
        <v>0</v>
      </c>
      <c r="O100" s="344">
        <f>IFERROR(VLOOKUP(C100,'تقرير المصروفات حسب الشهر'!$C$1409:$AD$1524,5,FALSE),0)</f>
        <v>0</v>
      </c>
      <c r="P100" s="332">
        <f t="shared" si="7"/>
        <v>14778.060000000001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الشهر'!$C$10:$AD$119,5,FALSE),0)</f>
        <v>37.57</v>
      </c>
      <c r="E101" s="330">
        <f>IFERROR(VLOOKUP(C101,'تقرير المصروفات حسب الشهر'!$C$136:$AD$245,5,FALSE),0)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الشهر'!$C$391:$AD$499,5,FALSE),0)</f>
        <v>1747.23</v>
      </c>
      <c r="H101" s="330">
        <f>IFERROR(VLOOKUP(C101,'تقرير المصروفات حسب الشهر'!$C$519:$AD$627,5,FALSE),0)</f>
        <v>91.95</v>
      </c>
      <c r="I101" s="330">
        <f>IFERROR(VLOOKUP(C101,'تقرير المصروفات حسب الشهر'!$C$647:$AD$766,5,FALSE),0)</f>
        <v>91.95</v>
      </c>
      <c r="J101" s="449">
        <f>IFERROR(VLOOKUP(C101,'تقرير المصروفات حسب الشهر'!$C$775:$AD$884,5,FALSE),0)</f>
        <v>0</v>
      </c>
      <c r="K101" s="330">
        <f>IFERROR(VLOOKUP(C101,'تقرير المصروفات حسب الشهر'!$C$902:$AD$1011,5,FALSE),0)</f>
        <v>0</v>
      </c>
      <c r="L101" s="330">
        <f>IFERROR(VLOOKUP(C101,'تقرير المصروفات حسب الشهر'!$C$1028:$AD$1138,5,FALSE),0)</f>
        <v>0</v>
      </c>
      <c r="M101" s="344">
        <f>IFERROR(VLOOKUP(C101,'تقرير المصروفات حسب الشهر'!$C$1155:$AD$1266,5,FALSE),0)</f>
        <v>0</v>
      </c>
      <c r="N101" s="344">
        <f>IFERROR(VLOOKUP(C101,'تقرير المصروفات حسب الشهر'!$C$1282:$AD$1393,5,FALSE),0)</f>
        <v>0</v>
      </c>
      <c r="O101" s="344">
        <f>IFERROR(VLOOKUP(C101,'تقرير المصروفات حسب الشهر'!$C$1409:$AD$1524,5,FALSE),0)</f>
        <v>0</v>
      </c>
      <c r="P101" s="332">
        <f t="shared" si="7"/>
        <v>2152.6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الشهر'!$C$10:$AD$119,5,FALSE),0)</f>
        <v>1747.23</v>
      </c>
      <c r="E102" s="330">
        <f>IFERROR(VLOOKUP(C102,'تقرير المصروفات حسب الشهر'!$C$136:$AD$245,5,FALSE),0)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الشهر'!$C$391:$AD$499,5,FALSE),0)</f>
        <v>14023.75</v>
      </c>
      <c r="H102" s="330">
        <f>IFERROR(VLOOKUP(C102,'تقرير المصروفات حسب الشهر'!$C$519:$AD$627,5,FALSE),0)</f>
        <v>1747.23</v>
      </c>
      <c r="I102" s="330">
        <f>IFERROR(VLOOKUP(C102,'تقرير المصروفات حسب الشهر'!$C$647:$AD$766,5,FALSE),0)</f>
        <v>1747.23</v>
      </c>
      <c r="J102" s="449">
        <f>IFERROR(VLOOKUP(C102,'تقرير المصروفات حسب الشهر'!$C$775:$AD$884,5,FALSE),0)</f>
        <v>0</v>
      </c>
      <c r="K102" s="330">
        <f>IFERROR(VLOOKUP(C102,'تقرير المصروفات حسب الشهر'!$C$902:$AD$1011,5,FALSE),0)</f>
        <v>0</v>
      </c>
      <c r="L102" s="330">
        <f>IFERROR(VLOOKUP(C102,'تقرير المصروفات حسب الشهر'!$C$1028:$AD$1138,5,FALSE),0)</f>
        <v>0</v>
      </c>
      <c r="M102" s="344">
        <f>IFERROR(VLOOKUP(C102,'تقرير المصروفات حسب الشهر'!$C$1155:$AD$1266,5,FALSE),0)</f>
        <v>0</v>
      </c>
      <c r="N102" s="344">
        <f>IFERROR(VLOOKUP(C102,'تقرير المصروفات حسب الشهر'!$C$1282:$AD$1393,5,FALSE),0)</f>
        <v>0</v>
      </c>
      <c r="O102" s="344">
        <f>IFERROR(VLOOKUP(C102,'تقرير المصروفات حسب الشهر'!$C$1409:$AD$1524,5,FALSE),0)</f>
        <v>0</v>
      </c>
      <c r="P102" s="332">
        <f t="shared" si="7"/>
        <v>22759.9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الشهر'!$C$10:$AD$119,5,FALSE),0)</f>
        <v>14023.75</v>
      </c>
      <c r="E103" s="330">
        <f>IFERROR(VLOOKUP(C103,'تقرير المصروفات حسب الشهر'!$C$136:$AD$245,5,FALSE),0)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الشهر'!$C$391:$AD$499,5,FALSE),0)</f>
        <v>0</v>
      </c>
      <c r="H103" s="330">
        <f>IFERROR(VLOOKUP(C103,'تقرير المصروفات حسب الشهر'!$C$519:$AD$627,5,FALSE),0)</f>
        <v>14023.75</v>
      </c>
      <c r="I103" s="330">
        <f>IFERROR(VLOOKUP(C103,'تقرير المصروفات حسب الشهر'!$C$647:$AD$766,5,FALSE),0)</f>
        <v>14023.75</v>
      </c>
      <c r="J103" s="330">
        <f>IFERROR(VLOOKUP(C103,'تقرير المصروفات حسب الشهر'!$C$775:$AD$884,5,FALSE),0)</f>
        <v>0</v>
      </c>
      <c r="K103" s="330">
        <f>IFERROR(VLOOKUP(C103,'تقرير المصروفات حسب الشهر'!$C$902:$AD$1011,5,FALSE),0)</f>
        <v>0</v>
      </c>
      <c r="L103" s="330">
        <f>IFERROR(VLOOKUP(C103,'تقرير المصروفات حسب الشهر'!$C$1028:$AD$1138,5,FALSE),0)</f>
        <v>0</v>
      </c>
      <c r="M103" s="344">
        <f>IFERROR(VLOOKUP(C103,'تقرير المصروفات حسب الشهر'!$C$1155:$AD$1266,5,FALSE),0)</f>
        <v>0</v>
      </c>
      <c r="N103" s="344">
        <f>IFERROR(VLOOKUP(C103,'تقرير المصروفات حسب الشهر'!$C$1282:$AD$1393,5,FALSE),0)</f>
        <v>0</v>
      </c>
      <c r="O103" s="344">
        <f>IFERROR(VLOOKUP(C103,'تقرير المصروفات حسب الشهر'!$C$1409:$AD$1524,5,FALSE),0)</f>
        <v>0</v>
      </c>
      <c r="P103" s="332">
        <f t="shared" si="7"/>
        <v>70118.75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الشهر'!$C$10:$AD$119,5,FALSE),0)</f>
        <v>0</v>
      </c>
      <c r="E104" s="330">
        <f>IFERROR(VLOOKUP(C104,'تقرير المصروفات حسب الشهر'!$C$136:$AD$245,5,FALSE),0)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الشهر'!$C$391:$AD$499,5,FALSE),0)</f>
        <v>0</v>
      </c>
      <c r="H104" s="330">
        <f>IFERROR(VLOOKUP(C104,'تقرير المصروفات حسب الشهر'!$C$519:$AD$627,5,FALSE),0)</f>
        <v>0</v>
      </c>
      <c r="I104" s="330">
        <f>IFERROR(VLOOKUP(C104,'تقرير المصروفات حسب الشهر'!$C$647:$AD$766,5,FALSE),0)</f>
        <v>0</v>
      </c>
      <c r="J104" s="330">
        <f>IFERROR(VLOOKUP(C104,'تقرير المصروفات حسب الشهر'!$C$775:$AD$884,5,FALSE),0)</f>
        <v>0</v>
      </c>
      <c r="K104" s="330">
        <f>IFERROR(VLOOKUP(C104,'تقرير المصروفات حسب الشهر'!$C$902:$AD$1011,5,FALSE),0)</f>
        <v>0</v>
      </c>
      <c r="L104" s="330">
        <f>IFERROR(VLOOKUP(C104,'تقرير المصروفات حسب الشهر'!$C$1028:$AD$1138,5,FALSE),0)</f>
        <v>0</v>
      </c>
      <c r="M104" s="344">
        <f>IFERROR(VLOOKUP(C104,'تقرير المصروفات حسب الشهر'!$C$1155:$AD$1266,5,FALSE),0)</f>
        <v>0</v>
      </c>
      <c r="N104" s="344">
        <f>IFERROR(VLOOKUP(C104,'تقرير المصروفات حسب الشهر'!$C$1282:$AD$1393,5,FALSE),0)</f>
        <v>0</v>
      </c>
      <c r="O104" s="344">
        <f>IFERROR(VLOOKUP(C104,'تقرير المصروفات حسب الشهر'!$C$1409:$AD$1524,5,FALSE),0)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الشهر'!$C$10:$AD$119,5,FALSE),0)</f>
        <v>0</v>
      </c>
      <c r="E105" s="330">
        <f>IFERROR(VLOOKUP(C105,'تقرير المصروفات حسب الشهر'!$C$136:$AD$245,5,FALSE),0)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الشهر'!$C$391:$AD$499,5,FALSE),0)</f>
        <v>0</v>
      </c>
      <c r="H105" s="330">
        <f>IFERROR(VLOOKUP(C105,'تقرير المصروفات حسب الشهر'!$C$519:$AD$627,5,FALSE),0)</f>
        <v>0</v>
      </c>
      <c r="I105" s="330">
        <f>IFERROR(VLOOKUP(C105,'تقرير المصروفات حسب الشهر'!$C$647:$AD$766,5,FALSE),0)</f>
        <v>0</v>
      </c>
      <c r="J105" s="330">
        <f>IFERROR(VLOOKUP(C105,'تقرير المصروفات حسب الشهر'!$C$775:$AD$884,5,FALSE),0)</f>
        <v>0</v>
      </c>
      <c r="K105" s="330">
        <f>IFERROR(VLOOKUP(C105,'تقرير المصروفات حسب الشهر'!$C$902:$AD$1011,5,FALSE),0)</f>
        <v>0</v>
      </c>
      <c r="L105" s="330">
        <f>IFERROR(VLOOKUP(C105,'تقرير المصروفات حسب الشهر'!$C$1028:$AD$1138,5,FALSE),0)</f>
        <v>0</v>
      </c>
      <c r="M105" s="344">
        <f>IFERROR(VLOOKUP(C105,'تقرير المصروفات حسب الشهر'!$C$1155:$AD$1266,5,FALSE),0)</f>
        <v>0</v>
      </c>
      <c r="N105" s="344">
        <f>IFERROR(VLOOKUP(C105,'تقرير المصروفات حسب الشهر'!$C$1282:$AD$1393,5,FALSE),0)</f>
        <v>0</v>
      </c>
      <c r="O105" s="344">
        <f>IFERROR(VLOOKUP(C105,'تقرير المصروفات حسب الشهر'!$C$1409:$AD$1524,5,FALSE),0)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الشهر'!$C$10:$AD$119,5,FALSE),0)</f>
        <v>37869.82</v>
      </c>
      <c r="E106" s="330">
        <f>IFERROR(VLOOKUP(C106,'تقرير المصروفات حسب الشهر'!$C$136:$AD$245,5,FALSE),0)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الشهر'!$C$391:$AD$499,5,FALSE),0)</f>
        <v>34783.879999999997</v>
      </c>
      <c r="H106" s="330">
        <f>IFERROR(VLOOKUP(C106,'تقرير المصروفات حسب الشهر'!$C$519:$AD$627,5,FALSE),0)</f>
        <v>34579.589999999997</v>
      </c>
      <c r="I106" s="330">
        <f>IFERROR(VLOOKUP(C106,'تقرير المصروفات حسب الشهر'!$C$647:$AD$766,5,FALSE),0)</f>
        <v>36643.29</v>
      </c>
      <c r="J106" s="449">
        <f>IFERROR(VLOOKUP(C106,'تقرير المصروفات حسب الشهر'!$C$775:$AD$884,5,FALSE),0)</f>
        <v>0</v>
      </c>
      <c r="K106" s="330">
        <f>IFERROR(VLOOKUP(C106,'تقرير المصروفات حسب الشهر'!$C$902:$AD$1011,5,FALSE),0)</f>
        <v>0</v>
      </c>
      <c r="L106" s="330">
        <f>IFERROR(VLOOKUP(C106,'تقرير المصروفات حسب الشهر'!$C$1028:$AD$1138,5,FALSE),0)</f>
        <v>0</v>
      </c>
      <c r="M106" s="344">
        <f>IFERROR(VLOOKUP(C106,'تقرير المصروفات حسب الشهر'!$C$1155:$AD$1266,5,FALSE),0)</f>
        <v>0</v>
      </c>
      <c r="N106" s="344">
        <f>IFERROR(VLOOKUP(C106,'تقرير المصروفات حسب الشهر'!$C$1282:$AD$1393,5,FALSE),0)</f>
        <v>0</v>
      </c>
      <c r="O106" s="344">
        <f>IFERROR(VLOOKUP(C106,'تقرير المصروفات حسب الشهر'!$C$1409:$AD$1524,5,FALSE),0)</f>
        <v>0</v>
      </c>
      <c r="P106" s="332">
        <f t="shared" si="7"/>
        <v>199313.25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الشهر'!$C$10:$AD$119,5,FALSE),0)</f>
        <v>0</v>
      </c>
      <c r="E107" s="330">
        <f>IFERROR(VLOOKUP(C107,'تقرير المصروفات حسب الشهر'!$C$136:$AD$245,5,FALSE),0)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الشهر'!$C$391:$AD$499,5,FALSE),0)</f>
        <v>0</v>
      </c>
      <c r="H107" s="330">
        <f>IFERROR(VLOOKUP(C107,'تقرير المصروفات حسب الشهر'!$C$519:$AD$627,5,FALSE),0)</f>
        <v>0</v>
      </c>
      <c r="I107" s="330">
        <f>IFERROR(VLOOKUP(C107,'تقرير المصروفات حسب الشهر'!$C$647:$AD$766,5,FALSE),0)</f>
        <v>0</v>
      </c>
      <c r="J107" s="330">
        <f>IFERROR(VLOOKUP(C107,'تقرير المصروفات حسب الشهر'!$C$775:$AD$884,5,FALSE),0)</f>
        <v>0</v>
      </c>
      <c r="K107" s="330">
        <f>IFERROR(VLOOKUP(C107,'تقرير المصروفات حسب الشهر'!$C$902:$AD$1011,5,FALSE),0)</f>
        <v>0</v>
      </c>
      <c r="L107" s="330">
        <f>IFERROR(VLOOKUP(C107,'تقرير المصروفات حسب الشهر'!$C$1028:$AD$1138,5,FALSE),0)</f>
        <v>0</v>
      </c>
      <c r="M107" s="344">
        <f>IFERROR(VLOOKUP(C107,'تقرير المصروفات حسب الشهر'!$C$1155:$AD$1266,5,FALSE),0)</f>
        <v>0</v>
      </c>
      <c r="N107" s="344">
        <f>IFERROR(VLOOKUP(C107,'تقرير المصروفات حسب الشهر'!$C$1282:$AD$1393,5,FALSE),0)</f>
        <v>0</v>
      </c>
      <c r="O107" s="344">
        <f>IFERROR(VLOOKUP(C107,'تقرير المصروفات حسب الشهر'!$C$1409:$AD$1524,5,FALSE),0)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الشهر'!$C$10:$AD$119,5,FALSE),0)</f>
        <v>0</v>
      </c>
      <c r="E108" s="330">
        <f>IFERROR(VLOOKUP(C108,'تقرير المصروفات حسب الشهر'!$C$136:$AD$245,5,FALSE),0)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الشهر'!$C$391:$AD$499,5,FALSE),0)</f>
        <v>0</v>
      </c>
      <c r="H108" s="330">
        <f>IFERROR(VLOOKUP(C108,'تقرير المصروفات حسب الشهر'!$C$519:$AD$627,5,FALSE),0)</f>
        <v>0</v>
      </c>
      <c r="I108" s="330">
        <f>IFERROR(VLOOKUP(C108,'تقرير المصروفات حسب الشهر'!$C$647:$AD$766,5,FALSE),0)</f>
        <v>0</v>
      </c>
      <c r="J108" s="330">
        <f>IFERROR(VLOOKUP(C108,'تقرير المصروفات حسب الشهر'!$C$775:$AD$884,5,FALSE),0)</f>
        <v>0</v>
      </c>
      <c r="K108" s="330">
        <f>IFERROR(VLOOKUP(C108,'تقرير المصروفات حسب الشهر'!$C$902:$AD$1011,5,FALSE),0)</f>
        <v>0</v>
      </c>
      <c r="L108" s="330">
        <f>IFERROR(VLOOKUP(C108,'تقرير المصروفات حسب الشهر'!$C$1028:$AD$1138,5,FALSE),0)</f>
        <v>0</v>
      </c>
      <c r="M108" s="344">
        <f>IFERROR(VLOOKUP(C108,'تقرير المصروفات حسب الشهر'!$C$1155:$AD$1266,5,FALSE),0)</f>
        <v>0</v>
      </c>
      <c r="N108" s="344">
        <f>IFERROR(VLOOKUP(C108,'تقرير المصروفات حسب الشهر'!$C$1282:$AD$1393,5,FALSE),0)</f>
        <v>0</v>
      </c>
      <c r="O108" s="344">
        <f>IFERROR(VLOOKUP(C108,'تقرير المصروفات حسب الشهر'!$C$1409:$AD$1524,5,FALSE),0)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الشهر'!$C$10:$AD$119,5,FALSE),0)</f>
        <v>12449.36</v>
      </c>
      <c r="E109" s="330">
        <f>IFERROR(VLOOKUP(C109,'تقرير المصروفات حسب الشهر'!$C$136:$AD$245,5,FALSE),0)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الشهر'!$C$391:$AD$499,5,FALSE),0)</f>
        <v>1898.8</v>
      </c>
      <c r="H109" s="330">
        <f>IFERROR(VLOOKUP(C109,'تقرير المصروفات حسب الشهر'!$C$519:$AD$627,5,FALSE),0)</f>
        <v>0</v>
      </c>
      <c r="I109" s="330">
        <f>IFERROR(VLOOKUP(C109,'تقرير المصروفات حسب الشهر'!$C$647:$AD$766,5,FALSE),0)</f>
        <v>0</v>
      </c>
      <c r="J109" s="330">
        <f>IFERROR(VLOOKUP(C109,'تقرير المصروفات حسب الشهر'!$C$775:$AD$884,5,FALSE),0)</f>
        <v>0</v>
      </c>
      <c r="K109" s="330">
        <f>IFERROR(VLOOKUP(C109,'تقرير المصروفات حسب الشهر'!$C$902:$AD$1011,5,FALSE),0)</f>
        <v>0</v>
      </c>
      <c r="L109" s="330">
        <f>IFERROR(VLOOKUP(C109,'تقرير المصروفات حسب الشهر'!$C$1028:$AD$1138,5,FALSE),0)</f>
        <v>0</v>
      </c>
      <c r="M109" s="344">
        <f>IFERROR(VLOOKUP(C109,'تقرير المصروفات حسب الشهر'!$C$1155:$AD$1266,5,FALSE),0)</f>
        <v>0</v>
      </c>
      <c r="N109" s="344">
        <f>IFERROR(VLOOKUP(C109,'تقرير المصروفات حسب الشهر'!$C$1282:$AD$1393,5,FALSE),0)</f>
        <v>0</v>
      </c>
      <c r="O109" s="344">
        <f>IFERROR(VLOOKUP(C109,'تقرير المصروفات حسب الشهر'!$C$1409:$AD$1524,5,FALSE),0)</f>
        <v>0</v>
      </c>
      <c r="P109" s="332">
        <f t="shared" si="7"/>
        <v>14348.16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الشهر'!$C$10:$AD$119,5,FALSE),0)</f>
        <v>53.170000000000101</v>
      </c>
      <c r="E110" s="330">
        <f>IFERROR(VLOOKUP(C110,'تقرير المصروفات حسب الشهر'!$C$136:$AD$245,5,FALSE),0)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الشهر'!$C$391:$AD$499,5,FALSE),0)</f>
        <v>1.08000000000291</v>
      </c>
      <c r="H110" s="330">
        <f>IFERROR(VLOOKUP(C110,'تقرير المصروفات حسب الشهر'!$C$519:$AD$627,5,FALSE),0)</f>
        <v>3.57</v>
      </c>
      <c r="I110" s="330">
        <f>IFERROR(VLOOKUP(C110,'تقرير المصروفات حسب الشهر'!$C$647:$AD$766,5,FALSE),0)</f>
        <v>4.21</v>
      </c>
      <c r="J110" s="330">
        <f>IFERROR(VLOOKUP(C110,'تقرير المصروفات حسب الشهر'!$C$775:$AD$884,5,FALSE),0)</f>
        <v>0</v>
      </c>
      <c r="K110" s="330">
        <f>IFERROR(VLOOKUP(C110,'تقرير المصروفات حسب الشهر'!$C$902:$AD$1011,5,FALSE),0)</f>
        <v>0</v>
      </c>
      <c r="L110" s="330">
        <f>IFERROR(VLOOKUP(C110,'تقرير المصروفات حسب الشهر'!$C$1028:$AD$1138,5,FALSE),0)</f>
        <v>0</v>
      </c>
      <c r="M110" s="344">
        <f>IFERROR(VLOOKUP(C110,'تقرير المصروفات حسب الشهر'!$C$1155:$AD$1266,5,FALSE),0)</f>
        <v>0</v>
      </c>
      <c r="N110" s="344">
        <f>IFERROR(VLOOKUP(C110,'تقرير المصروفات حسب الشهر'!$C$1282:$AD$1393,5,FALSE),0)</f>
        <v>0</v>
      </c>
      <c r="O110" s="344">
        <f>IFERROR(VLOOKUP(C110,'تقرير المصروفات حسب الشهر'!$C$1409:$AD$1524,5,FALSE),0)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الشهر'!$C$10:$AD$119,5,FALSE),0)</f>
        <v>0</v>
      </c>
      <c r="E111" s="330">
        <f>IFERROR(VLOOKUP(C111,'تقرير المصروفات حسب الشهر'!$C$136:$AD$245,5,FALSE),0)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الشهر'!$C$391:$AD$499,5,FALSE),0)</f>
        <v>0</v>
      </c>
      <c r="H111" s="330">
        <f>IFERROR(VLOOKUP(C111,'تقرير المصروفات حسب الشهر'!$C$519:$AD$627,5,FALSE),0)</f>
        <v>0</v>
      </c>
      <c r="I111" s="330">
        <f>IFERROR(VLOOKUP(C111,'تقرير المصروفات حسب الشهر'!$C$647:$AD$766,5,FALSE),0)</f>
        <v>0</v>
      </c>
      <c r="J111" s="330">
        <f>IFERROR(VLOOKUP(C111,'تقرير المصروفات حسب الشهر'!$C$775:$AD$884,5,FALSE),0)</f>
        <v>0</v>
      </c>
      <c r="K111" s="330">
        <f>IFERROR(VLOOKUP(C111,'تقرير المصروفات حسب الشهر'!$C$902:$AD$1011,5,FALSE),0)</f>
        <v>0</v>
      </c>
      <c r="L111" s="330">
        <f>IFERROR(VLOOKUP(C111,'تقرير المصروفات حسب الشهر'!$C$1028:$AD$1138,5,FALSE),0)</f>
        <v>0</v>
      </c>
      <c r="M111" s="344">
        <f>IFERROR(VLOOKUP(C111,'تقرير المصروفات حسب الشهر'!$C$1155:$AD$1266,5,FALSE),0)</f>
        <v>0</v>
      </c>
      <c r="N111" s="344">
        <f>IFERROR(VLOOKUP(C111,'تقرير المصروفات حسب الشهر'!$C$1282:$AD$1393,5,FALSE),0)</f>
        <v>0</v>
      </c>
      <c r="O111" s="344">
        <f>IFERROR(VLOOKUP(C111,'تقرير المصروفات حسب الشهر'!$C$1409:$AD$1524,5,FALSE),0)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الشهر'!$C$10:$AD$119,5,FALSE),0)</f>
        <v>205</v>
      </c>
      <c r="E112" s="330">
        <f>IFERROR(VLOOKUP(C112,'تقرير المصروفات حسب الشهر'!$C$136:$AD$245,5,FALSE),0)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الشهر'!$C$391:$AD$499,5,FALSE),0)</f>
        <v>1287</v>
      </c>
      <c r="H112" s="330">
        <f>IFERROR(VLOOKUP(C112,'تقرير المصروفات حسب الشهر'!$C$519:$AD$627,5,FALSE),0)</f>
        <v>160</v>
      </c>
      <c r="I112" s="330">
        <f>IFERROR(VLOOKUP(C112,'تقرير المصروفات حسب الشهر'!$C$647:$AD$766,5,FALSE),0)</f>
        <v>0</v>
      </c>
      <c r="J112" s="449">
        <f>IFERROR(VLOOKUP(C112,'تقرير المصروفات حسب الشهر'!$C$775:$AD$884,5,FALSE),0)</f>
        <v>0</v>
      </c>
      <c r="K112" s="330">
        <f>IFERROR(VLOOKUP(C112,'تقرير المصروفات حسب الشهر'!$C$902:$AD$1011,5,FALSE),0)</f>
        <v>0</v>
      </c>
      <c r="L112" s="330">
        <f>IFERROR(VLOOKUP(C112,'تقرير المصروفات حسب الشهر'!$C$1028:$AD$1138,5,FALSE),0)</f>
        <v>0</v>
      </c>
      <c r="M112" s="344">
        <f>IFERROR(VLOOKUP(C112,'تقرير المصروفات حسب الشهر'!$C$1155:$AD$1266,5,FALSE),0)</f>
        <v>0</v>
      </c>
      <c r="N112" s="344">
        <f>IFERROR(VLOOKUP(C112,'تقرير المصروفات حسب الشهر'!$C$1282:$AD$1393,5,FALSE),0)</f>
        <v>0</v>
      </c>
      <c r="O112" s="344">
        <f>IFERROR(VLOOKUP(C112,'تقرير المصروفات حسب الشهر'!$C$1409:$AD$1524,5,FALSE),0)</f>
        <v>0</v>
      </c>
      <c r="P112" s="332">
        <f t="shared" si="7"/>
        <v>3842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الشهر'!$C$10:$AD$119,5,FALSE),0)</f>
        <v>0</v>
      </c>
      <c r="E113" s="330">
        <f>IFERROR(VLOOKUP(C113,'تقرير المصروفات حسب الشهر'!$C$136:$AD$245,5,FALSE),0)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الشهر'!$C$391:$AD$499,5,FALSE),0)</f>
        <v>0</v>
      </c>
      <c r="H113" s="330">
        <f>IFERROR(VLOOKUP(C113,'تقرير المصروفات حسب الشهر'!$C$519:$AD$627,5,FALSE),0)</f>
        <v>100</v>
      </c>
      <c r="I113" s="330">
        <f>IFERROR(VLOOKUP(C113,'تقرير المصروفات حسب الشهر'!$C$647:$AD$766,5,FALSE),0)</f>
        <v>0</v>
      </c>
      <c r="J113" s="330">
        <f>IFERROR(VLOOKUP(C113,'تقرير المصروفات حسب الشهر'!$C$775:$AD$884,5,FALSE),0)</f>
        <v>0</v>
      </c>
      <c r="K113" s="330">
        <f>IFERROR(VLOOKUP(C113,'تقرير المصروفات حسب الشهر'!$C$902:$AD$1011,5,FALSE),0)</f>
        <v>0</v>
      </c>
      <c r="L113" s="330">
        <f>IFERROR(VLOOKUP(C113,'تقرير المصروفات حسب الشهر'!$C$1028:$AD$1138,5,FALSE),0)</f>
        <v>0</v>
      </c>
      <c r="M113" s="344">
        <f>IFERROR(VLOOKUP(C113,'تقرير المصروفات حسب الشهر'!$C$1155:$AD$1266,5,FALSE),0)</f>
        <v>0</v>
      </c>
      <c r="N113" s="344">
        <f>IFERROR(VLOOKUP(C113,'تقرير المصروفات حسب الشهر'!$C$1282:$AD$1393,5,FALSE),0)</f>
        <v>0</v>
      </c>
      <c r="O113" s="344">
        <f>IFERROR(VLOOKUP(C113,'تقرير المصروفات حسب الشهر'!$C$1409:$AD$1524,5,FALSE),0)</f>
        <v>0</v>
      </c>
      <c r="P113" s="332">
        <f t="shared" si="7"/>
        <v>100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الشهر'!$C$10:$AD$119,5,FALSE),0)</f>
        <v>0</v>
      </c>
      <c r="E114" s="330">
        <f>IFERROR(VLOOKUP(C114,'تقرير المصروفات حسب الشهر'!$C$136:$AD$245,5,FALSE),0)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الشهر'!$C$391:$AD$499,5,FALSE),0)</f>
        <v>0</v>
      </c>
      <c r="H114" s="330">
        <f>IFERROR(VLOOKUP(C114,'تقرير المصروفات حسب الشهر'!$C$519:$AD$627,5,FALSE),0)</f>
        <v>0</v>
      </c>
      <c r="I114" s="330">
        <f>IFERROR(VLOOKUP(C114,'تقرير المصروفات حسب الشهر'!$C$647:$AD$766,5,FALSE),0)</f>
        <v>0</v>
      </c>
      <c r="J114" s="330">
        <f>IFERROR(VLOOKUP(C114,'تقرير المصروفات حسب الشهر'!$C$775:$AD$884,5,FALSE),0)</f>
        <v>0</v>
      </c>
      <c r="K114" s="330">
        <f>IFERROR(VLOOKUP(C114,'تقرير المصروفات حسب الشهر'!$C$902:$AD$1011,5,FALSE),0)</f>
        <v>0</v>
      </c>
      <c r="L114" s="330">
        <f>IFERROR(VLOOKUP(C114,'تقرير المصروفات حسب الشهر'!$C$1028:$AD$1138,5,FALSE),0)</f>
        <v>0</v>
      </c>
      <c r="M114" s="344">
        <f>IFERROR(VLOOKUP(C114,'تقرير المصروفات حسب الشهر'!$C$1155:$AD$1266,5,FALSE),0)</f>
        <v>0</v>
      </c>
      <c r="N114" s="344">
        <f>IFERROR(VLOOKUP(C114,'تقرير المصروفات حسب الشهر'!$C$1282:$AD$1393,5,FALSE),0)</f>
        <v>0</v>
      </c>
      <c r="O114" s="344">
        <f>IFERROR(VLOOKUP(C114,'تقرير المصروفات حسب الشهر'!$C$1409:$AD$1524,5,FALSE),0)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الشهر'!$C$10:$AD$119,5,FALSE),0)</f>
        <v>0</v>
      </c>
      <c r="E115" s="330">
        <f>IFERROR(VLOOKUP(C115,'تقرير المصروفات حسب الشهر'!$C$136:$AD$245,5,FALSE),0)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الشهر'!$C$391:$AD$499,5,FALSE),0)</f>
        <v>0</v>
      </c>
      <c r="H115" s="330">
        <f>IFERROR(VLOOKUP(C115,'تقرير المصروفات حسب الشهر'!$C$519:$AD$627,5,FALSE),0)</f>
        <v>0</v>
      </c>
      <c r="I115" s="330">
        <f>IFERROR(VLOOKUP(C115,'تقرير المصروفات حسب الشهر'!$C$647:$AD$766,5,FALSE),0)</f>
        <v>0</v>
      </c>
      <c r="J115" s="330">
        <f>IFERROR(VLOOKUP(C115,'تقرير المصروفات حسب الشهر'!$C$775:$AD$884,5,FALSE),0)</f>
        <v>0</v>
      </c>
      <c r="K115" s="330">
        <f>IFERROR(VLOOKUP(C115,'تقرير المصروفات حسب الشهر'!$C$902:$AD$1011,5,FALSE),0)</f>
        <v>0</v>
      </c>
      <c r="L115" s="330">
        <f>IFERROR(VLOOKUP(C115,'تقرير المصروفات حسب الشهر'!$C$1028:$AD$1138,5,FALSE),0)</f>
        <v>0</v>
      </c>
      <c r="M115" s="344">
        <f>IFERROR(VLOOKUP(C115,'تقرير المصروفات حسب الشهر'!$C$1155:$AD$1266,5,FALSE),0)</f>
        <v>0</v>
      </c>
      <c r="N115" s="344">
        <f>IFERROR(VLOOKUP(C115,'تقرير المصروفات حسب الشهر'!$C$1282:$AD$1393,5,FALSE),0)</f>
        <v>0</v>
      </c>
      <c r="O115" s="344">
        <f>IFERROR(VLOOKUP(C115,'تقرير المصروفات حسب الشهر'!$C$1409:$AD$1524,5,FALSE),0)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الشهر'!$C$10:$AD$119,5,FALSE),0)</f>
        <v>0</v>
      </c>
      <c r="E116" s="330">
        <f>IFERROR(VLOOKUP(C116,'تقرير المصروفات حسب الشهر'!$C$136:$AD$245,5,FALSE),0)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الشهر'!$C$391:$AD$499,5,FALSE),0)</f>
        <v>0</v>
      </c>
      <c r="H116" s="330">
        <f>IFERROR(VLOOKUP(C116,'تقرير المصروفات حسب الشهر'!$C$519:$AD$627,5,FALSE),0)</f>
        <v>0</v>
      </c>
      <c r="I116" s="330">
        <f>IFERROR(VLOOKUP(C116,'تقرير المصروفات حسب الشهر'!$C$647:$AD$766,5,FALSE),0)</f>
        <v>0</v>
      </c>
      <c r="J116" s="330">
        <f>IFERROR(VLOOKUP(C116,'تقرير المصروفات حسب الشهر'!$C$775:$AD$884,5,FALSE),0)</f>
        <v>0</v>
      </c>
      <c r="K116" s="330">
        <f>IFERROR(VLOOKUP(C116,'تقرير المصروفات حسب الشهر'!$C$902:$AD$1011,5,FALSE),0)</f>
        <v>0</v>
      </c>
      <c r="L116" s="330">
        <f>IFERROR(VLOOKUP(C116,'تقرير المصروفات حسب الشهر'!$C$1028:$AD$1138,5,FALSE),0)</f>
        <v>0</v>
      </c>
      <c r="M116" s="344">
        <f>IFERROR(VLOOKUP(C116,'تقرير المصروفات حسب الشهر'!$C$1155:$AD$1266,5,FALSE),0)</f>
        <v>0</v>
      </c>
      <c r="N116" s="344">
        <f>IFERROR(VLOOKUP(C116,'تقرير المصروفات حسب الشهر'!$C$1282:$AD$1393,5,FALSE),0)</f>
        <v>0</v>
      </c>
      <c r="O116" s="344">
        <f>IFERROR(VLOOKUP(C116,'تقرير المصروفات حسب الشهر'!$C$1409:$AD$1524,5,FALSE),0)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الشهر'!$C$10:$AD$119,5,FALSE),0)</f>
        <v>0</v>
      </c>
      <c r="E117" s="330">
        <f>IFERROR(VLOOKUP(C117,'تقرير المصروفات حسب الشهر'!$C$136:$AD$245,5,FALSE),0)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الشهر'!$C$391:$AD$499,5,FALSE),0)</f>
        <v>0</v>
      </c>
      <c r="H117" s="330">
        <f>IFERROR(VLOOKUP(C117,'تقرير المصروفات حسب الشهر'!$C$519:$AD$627,5,FALSE),0)</f>
        <v>0</v>
      </c>
      <c r="I117" s="330">
        <f>IFERROR(VLOOKUP(C117,'تقرير المصروفات حسب الشهر'!$C$647:$AD$766,5,FALSE),0)</f>
        <v>0</v>
      </c>
      <c r="J117" s="330">
        <f>IFERROR(VLOOKUP(C117,'تقرير المصروفات حسب الشهر'!$C$775:$AD$884,5,FALSE),0)</f>
        <v>0</v>
      </c>
      <c r="K117" s="330">
        <f>IFERROR(VLOOKUP(C117,'تقرير المصروفات حسب الشهر'!$C$902:$AD$1011,5,FALSE),0)</f>
        <v>0</v>
      </c>
      <c r="L117" s="330">
        <f>IFERROR(VLOOKUP(C117,'تقرير المصروفات حسب الشهر'!$C$1028:$AD$1138,5,FALSE),0)</f>
        <v>0</v>
      </c>
      <c r="M117" s="344">
        <f>IFERROR(VLOOKUP(C117,'تقرير المصروفات حسب الشهر'!$C$1155:$AD$1266,5,FALSE),0)</f>
        <v>0</v>
      </c>
      <c r="N117" s="344">
        <f>IFERROR(VLOOKUP(C117,'تقرير المصروفات حسب الشهر'!$C$1282:$AD$1393,5,FALSE),0)</f>
        <v>0</v>
      </c>
      <c r="O117" s="344">
        <f>IFERROR(VLOOKUP(C117,'تقرير المصروفات حسب الشهر'!$C$1409:$AD$1524,5,FALSE),0)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الشهر'!$C$10:$AD$119,5,FALSE),0)</f>
        <v>0</v>
      </c>
      <c r="E118" s="330">
        <f>IFERROR(VLOOKUP(C118,'تقرير المصروفات حسب الشهر'!$C$136:$AD$245,5,FALSE),0)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الشهر'!$C$391:$AD$499,5,FALSE),0)</f>
        <v>0</v>
      </c>
      <c r="H118" s="330">
        <f>IFERROR(VLOOKUP(C118,'تقرير المصروفات حسب الشهر'!$C$519:$AD$627,5,FALSE),0)</f>
        <v>0</v>
      </c>
      <c r="I118" s="330">
        <f>IFERROR(VLOOKUP(C118,'تقرير المصروفات حسب الشهر'!$C$647:$AD$766,5,FALSE),0)</f>
        <v>0</v>
      </c>
      <c r="J118" s="330">
        <f>IFERROR(VLOOKUP(C118,'تقرير المصروفات حسب الشهر'!$C$775:$AD$884,5,FALSE),0)</f>
        <v>0</v>
      </c>
      <c r="K118" s="330">
        <f>IFERROR(VLOOKUP(C118,'تقرير المصروفات حسب الشهر'!$C$902:$AD$1011,5,FALSE),0)</f>
        <v>0</v>
      </c>
      <c r="L118" s="330">
        <f>IFERROR(VLOOKUP(C118,'تقرير المصروفات حسب الشهر'!$C$1028:$AD$1138,5,FALSE),0)</f>
        <v>0</v>
      </c>
      <c r="M118" s="344">
        <f>IFERROR(VLOOKUP(C118,'تقرير المصروفات حسب الشهر'!$C$1155:$AD$1266,5,FALSE),0)</f>
        <v>0</v>
      </c>
      <c r="N118" s="344">
        <f>IFERROR(VLOOKUP(C118,'تقرير المصروفات حسب الشهر'!$C$1282:$AD$1393,5,FALSE),0)</f>
        <v>0</v>
      </c>
      <c r="O118" s="344">
        <f>IFERROR(VLOOKUP(C118,'تقرير المصروفات حسب الشهر'!$C$1409:$AD$1524,5,FALSE),0)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الشهر'!$C$10:$AD$119,5,FALSE),0)</f>
        <v>541</v>
      </c>
      <c r="E119" s="330">
        <f>IFERROR(VLOOKUP(C119,'تقرير المصروفات حسب الشهر'!$C$136:$AD$245,5,FALSE),0)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الشهر'!$C$391:$AD$499,5,FALSE),0)</f>
        <v>30253.91</v>
      </c>
      <c r="H119" s="330">
        <f>IFERROR(VLOOKUP(C119,'تقرير المصروفات حسب الشهر'!$C$519:$AD$627,5,FALSE),0)</f>
        <v>0</v>
      </c>
      <c r="I119" s="330">
        <f>IFERROR(VLOOKUP(C119,'تقرير المصروفات حسب الشهر'!$C$647:$AD$766,5,FALSE),0)</f>
        <v>63171.199999999997</v>
      </c>
      <c r="J119" s="449">
        <f>IFERROR(VLOOKUP(C119,'تقرير المصروفات حسب الشهر'!$C$775:$AD$884,5,FALSE),0)</f>
        <v>0</v>
      </c>
      <c r="K119" s="330">
        <f>IFERROR(VLOOKUP(C119,'تقرير المصروفات حسب الشهر'!$C$902:$AD$1011,5,FALSE),0)</f>
        <v>0</v>
      </c>
      <c r="L119" s="330">
        <f>IFERROR(VLOOKUP(C119,'تقرير المصروفات حسب الشهر'!$C$1028:$AD$1138,5,FALSE),0)</f>
        <v>0</v>
      </c>
      <c r="M119" s="344">
        <f>IFERROR(VLOOKUP(C119,'تقرير المصروفات حسب الشهر'!$C$1155:$AD$1266,5,FALSE),0)</f>
        <v>0</v>
      </c>
      <c r="N119" s="344">
        <f>IFERROR(VLOOKUP(C119,'تقرير المصروفات حسب الشهر'!$C$1282:$AD$1393,5,FALSE),0)</f>
        <v>0</v>
      </c>
      <c r="O119" s="344">
        <f>IFERROR(VLOOKUP(C119,'تقرير المصروفات حسب الشهر'!$C$1409:$AD$1524,5,FALSE),0)</f>
        <v>0</v>
      </c>
      <c r="P119" s="332">
        <f t="shared" si="8"/>
        <v>98734.799999999988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الشهر'!$C$10:$AD$119,5,FALSE),0)</f>
        <v>0</v>
      </c>
      <c r="E120" s="330">
        <f>IFERROR(VLOOKUP(C120,'تقرير المصروفات حسب الشهر'!$C$136:$AD$245,5,FALSE),0)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الشهر'!$C$391:$AD$499,5,FALSE),0)</f>
        <v>0</v>
      </c>
      <c r="H120" s="330">
        <f>IFERROR(VLOOKUP(C120,'تقرير المصروفات حسب الشهر'!$C$519:$AD$627,5,FALSE),0)</f>
        <v>0</v>
      </c>
      <c r="I120" s="330">
        <f>IFERROR(VLOOKUP(C120,'تقرير المصروفات حسب الشهر'!$C$647:$AD$766,5,FALSE),0)</f>
        <v>0</v>
      </c>
      <c r="J120" s="330">
        <f>IFERROR(VLOOKUP(C120,'تقرير المصروفات حسب الشهر'!$C$775:$AD$884,5,FALSE),0)</f>
        <v>0</v>
      </c>
      <c r="K120" s="330">
        <f>IFERROR(VLOOKUP(C120,'تقرير المصروفات حسب الشهر'!$C$902:$AD$1011,5,FALSE),0)</f>
        <v>0</v>
      </c>
      <c r="L120" s="330">
        <f>IFERROR(VLOOKUP(C120,'تقرير المصروفات حسب الشهر'!$C$1028:$AD$1138,5,FALSE),0)</f>
        <v>0</v>
      </c>
      <c r="M120" s="344">
        <f>IFERROR(VLOOKUP(C120,'تقرير المصروفات حسب الشهر'!$C$1155:$AD$1266,5,FALSE),0)</f>
        <v>0</v>
      </c>
      <c r="N120" s="344">
        <f>IFERROR(VLOOKUP(C120,'تقرير المصروفات حسب الشهر'!$C$1282:$AD$1393,5,FALSE),0)</f>
        <v>0</v>
      </c>
      <c r="O120" s="344">
        <f>IFERROR(VLOOKUP(C120,'تقرير المصروفات حسب الشهر'!$C$1409:$AD$1524,5,FALSE),0)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الشهر'!$C$10:$AD$119,5,FALSE),0)</f>
        <v>0</v>
      </c>
      <c r="E121" s="330">
        <f>IFERROR(VLOOKUP(C121,'تقرير المصروفات حسب الشهر'!$C$136:$AD$245,5,FALSE),0)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الشهر'!$C$391:$AD$499,5,FALSE),0)</f>
        <v>0</v>
      </c>
      <c r="H121" s="330">
        <f>IFERROR(VLOOKUP(C121,'تقرير المصروفات حسب الشهر'!$C$519:$AD$627,5,FALSE),0)</f>
        <v>0</v>
      </c>
      <c r="I121" s="330">
        <f>IFERROR(VLOOKUP(C121,'تقرير المصروفات حسب الشهر'!$C$647:$AD$766,5,FALSE),0)</f>
        <v>0</v>
      </c>
      <c r="J121" s="330">
        <f>IFERROR(VLOOKUP(C121,'تقرير المصروفات حسب الشهر'!$C$775:$AD$884,5,FALSE),0)</f>
        <v>0</v>
      </c>
      <c r="K121" s="330">
        <f>IFERROR(VLOOKUP(C121,'تقرير المصروفات حسب الشهر'!$C$902:$AD$1011,5,FALSE),0)</f>
        <v>0</v>
      </c>
      <c r="L121" s="330">
        <f>IFERROR(VLOOKUP(C121,'تقرير المصروفات حسب الشهر'!$C$1028:$AD$1138,5,FALSE),0)</f>
        <v>0</v>
      </c>
      <c r="M121" s="344">
        <f>IFERROR(VLOOKUP(C121,'تقرير المصروفات حسب الشهر'!$C$1155:$AD$1266,5,FALSE),0)</f>
        <v>0</v>
      </c>
      <c r="N121" s="344">
        <f>IFERROR(VLOOKUP(C121,'تقرير المصروفات حسب الشهر'!$C$1282:$AD$1393,5,FALSE),0)</f>
        <v>0</v>
      </c>
      <c r="O121" s="344">
        <f>IFERROR(VLOOKUP(C121,'تقرير المصروفات حسب الشهر'!$C$1409:$AD$1524,5,FALSE),0)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الشهر'!$C$10:$AD$119,5,FALSE),0)</f>
        <v>0</v>
      </c>
      <c r="E122" s="330">
        <f>IFERROR(VLOOKUP(C122,'تقرير المصروفات حسب الشهر'!$C$136:$AD$245,5,FALSE),0)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الشهر'!$C$391:$AD$499,5,FALSE),0)</f>
        <v>0</v>
      </c>
      <c r="H122" s="330">
        <f>IFERROR(VLOOKUP(C122,'تقرير المصروفات حسب الشهر'!$C$519:$AD$627,5,FALSE),0)</f>
        <v>0</v>
      </c>
      <c r="I122" s="330">
        <f>IFERROR(VLOOKUP(C122,'تقرير المصروفات حسب الشهر'!$C$647:$AD$766,5,FALSE),0)</f>
        <v>0</v>
      </c>
      <c r="J122" s="330">
        <f>IFERROR(VLOOKUP(C122,'تقرير المصروفات حسب الشهر'!$C$775:$AD$884,5,FALSE),0)</f>
        <v>0</v>
      </c>
      <c r="K122" s="330">
        <f>IFERROR(VLOOKUP(C122,'تقرير المصروفات حسب الشهر'!$C$902:$AD$1011,5,FALSE),0)</f>
        <v>0</v>
      </c>
      <c r="L122" s="330">
        <f>IFERROR(VLOOKUP(C122,'تقرير المصروفات حسب الشهر'!$C$1028:$AD$1138,5,FALSE),0)</f>
        <v>0</v>
      </c>
      <c r="M122" s="344">
        <f>IFERROR(VLOOKUP(C122,'تقرير المصروفات حسب الشهر'!$C$1155:$AD$1266,5,FALSE),0)</f>
        <v>0</v>
      </c>
      <c r="N122" s="344">
        <f>IFERROR(VLOOKUP(C122,'تقرير المصروفات حسب الشهر'!$C$1282:$AD$1393,5,FALSE),0)</f>
        <v>0</v>
      </c>
      <c r="O122" s="344">
        <f>IFERROR(VLOOKUP(C122,'تقرير المصروفات حسب الشهر'!$C$1409:$AD$1524,5,FALSE),0)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الشهر'!$C$10:$AD$119,5,FALSE),0)</f>
        <v>0</v>
      </c>
      <c r="E123" s="330">
        <f>IFERROR(VLOOKUP(C123,'تقرير المصروفات حسب الشهر'!$C$136:$AD$245,5,FALSE),0)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الشهر'!$C$391:$AD$499,5,FALSE),0)</f>
        <v>0</v>
      </c>
      <c r="H123" s="330">
        <f>IFERROR(VLOOKUP(C123,'تقرير المصروفات حسب الشهر'!$C$519:$AD$627,5,FALSE),0)</f>
        <v>0</v>
      </c>
      <c r="I123" s="330">
        <f>IFERROR(VLOOKUP(C123,'تقرير المصروفات حسب الشهر'!$C$647:$AD$766,5,FALSE),0)</f>
        <v>0</v>
      </c>
      <c r="J123" s="330">
        <f>IFERROR(VLOOKUP(C123,'تقرير المصروفات حسب الشهر'!$C$775:$AD$884,5,FALSE),0)</f>
        <v>0</v>
      </c>
      <c r="K123" s="330">
        <f>IFERROR(VLOOKUP(C123,'تقرير المصروفات حسب الشهر'!$C$902:$AD$1011,5,FALSE),0)</f>
        <v>0</v>
      </c>
      <c r="L123" s="330">
        <f>IFERROR(VLOOKUP(C123,'تقرير المصروفات حسب الشهر'!$C$1028:$AD$1138,5,FALSE),0)</f>
        <v>0</v>
      </c>
      <c r="M123" s="344">
        <f>IFERROR(VLOOKUP(C123,'تقرير المصروفات حسب الشهر'!$C$1155:$AD$1266,5,FALSE),0)</f>
        <v>0</v>
      </c>
      <c r="N123" s="344">
        <f>IFERROR(VLOOKUP(C123,'تقرير المصروفات حسب الشهر'!$C$1282:$AD$1393,5,FALSE),0)</f>
        <v>0</v>
      </c>
      <c r="O123" s="344">
        <f>IFERROR(VLOOKUP(C123,'تقرير المصروفات حسب الشهر'!$C$1409:$AD$1524,5,FALSE),0)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الشهر'!$C$10:$AD$119,5,FALSE),0)</f>
        <v>0</v>
      </c>
      <c r="E124" s="330">
        <f>IFERROR(VLOOKUP(C124,'تقرير المصروفات حسب الشهر'!$C$136:$AD$245,5,FALSE),0)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الشهر'!$C$391:$AD$499,5,FALSE),0)</f>
        <v>0</v>
      </c>
      <c r="H124" s="330">
        <f>IFERROR(VLOOKUP(C124,'تقرير المصروفات حسب الشهر'!$C$519:$AD$627,5,FALSE),0)</f>
        <v>0</v>
      </c>
      <c r="I124" s="330">
        <f>IFERROR(VLOOKUP(C124,'تقرير المصروفات حسب الشهر'!$C$647:$AD$766,5,FALSE),0)</f>
        <v>0</v>
      </c>
      <c r="J124" s="330">
        <f>IFERROR(VLOOKUP(C124,'تقرير المصروفات حسب الشهر'!$C$775:$AD$884,5,FALSE),0)</f>
        <v>0</v>
      </c>
      <c r="K124" s="330">
        <f>IFERROR(VLOOKUP(C124,'تقرير المصروفات حسب الشهر'!$C$902:$AD$1011,5,FALSE),0)</f>
        <v>0</v>
      </c>
      <c r="L124" s="330">
        <f>IFERROR(VLOOKUP(C124,'تقرير المصروفات حسب الشهر'!$C$1028:$AD$1138,5,FALSE),0)</f>
        <v>0</v>
      </c>
      <c r="M124" s="344">
        <f>IFERROR(VLOOKUP(C124,'تقرير المصروفات حسب الشهر'!$C$1155:$AD$1266,5,FALSE),0)</f>
        <v>0</v>
      </c>
      <c r="N124" s="344">
        <f>IFERROR(VLOOKUP(C124,'تقرير المصروفات حسب الشهر'!$C$1282:$AD$1393,5,FALSE),0)</f>
        <v>0</v>
      </c>
      <c r="O124" s="344">
        <f>IFERROR(VLOOKUP(C124,'تقرير المصروفات حسب الشهر'!$C$1409:$AD$1524,5,FALSE),0)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الشهر'!$C$10:$AD$119,5,FALSE),0)</f>
        <v>0</v>
      </c>
      <c r="E125" s="330">
        <f>IFERROR(VLOOKUP(C125,'تقرير المصروفات حسب الشهر'!$C$136:$AD$245,5,FALSE),0)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الشهر'!$C$391:$AD$499,5,FALSE),0)</f>
        <v>0</v>
      </c>
      <c r="H125" s="330">
        <f>IFERROR(VLOOKUP(C125,'تقرير المصروفات حسب الشهر'!$C$519:$AD$627,5,FALSE),0)</f>
        <v>0</v>
      </c>
      <c r="I125" s="330">
        <f>IFERROR(VLOOKUP(C125,'تقرير المصروفات حسب الشهر'!$C$647:$AD$766,5,FALSE),0)</f>
        <v>0</v>
      </c>
      <c r="J125" s="330">
        <f>IFERROR(VLOOKUP(C125,'تقرير المصروفات حسب الشهر'!$C$775:$AD$884,5,FALSE),0)</f>
        <v>0</v>
      </c>
      <c r="K125" s="330">
        <f>IFERROR(VLOOKUP(C125,'تقرير المصروفات حسب الشهر'!$C$902:$AD$1011,5,FALSE),0)</f>
        <v>0</v>
      </c>
      <c r="L125" s="330">
        <f>IFERROR(VLOOKUP(C125,'تقرير المصروفات حسب الشهر'!$C$1028:$AD$1138,5,FALSE),0)</f>
        <v>0</v>
      </c>
      <c r="M125" s="344">
        <f>IFERROR(VLOOKUP(C125,'تقرير المصروفات حسب الشهر'!$C$1155:$AD$1266,5,FALSE),0)</f>
        <v>0</v>
      </c>
      <c r="N125" s="344">
        <f>IFERROR(VLOOKUP(C125,'تقرير المصروفات حسب الشهر'!$C$1282:$AD$1393,5,FALSE),0)</f>
        <v>0</v>
      </c>
      <c r="O125" s="344">
        <f>IFERROR(VLOOKUP(C125,'تقرير المصروفات حسب الشهر'!$C$1409:$AD$1524,5,FALSE),0)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الشهر'!$C$10:$AD$119,5,FALSE),0)</f>
        <v>0</v>
      </c>
      <c r="E126" s="330">
        <f>IFERROR(VLOOKUP(C126,'تقرير المصروفات حسب الشهر'!$C$136:$AD$245,5,FALSE),0)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الشهر'!$C$391:$AD$499,5,FALSE),0)</f>
        <v>0</v>
      </c>
      <c r="H126" s="330">
        <f>IFERROR(VLOOKUP(C126,'تقرير المصروفات حسب الشهر'!$C$519:$AD$627,5,FALSE),0)</f>
        <v>0</v>
      </c>
      <c r="I126" s="330">
        <f>IFERROR(VLOOKUP(C126,'تقرير المصروفات حسب الشهر'!$C$647:$AD$766,5,FALSE),0)</f>
        <v>0</v>
      </c>
      <c r="J126" s="330">
        <f>IFERROR(VLOOKUP(C126,'تقرير المصروفات حسب الشهر'!$C$775:$AD$884,5,FALSE),0)</f>
        <v>0</v>
      </c>
      <c r="K126" s="330">
        <f>IFERROR(VLOOKUP(C126,'تقرير المصروفات حسب الشهر'!$C$902:$AD$1011,5,FALSE),0)</f>
        <v>0</v>
      </c>
      <c r="L126" s="330">
        <f>IFERROR(VLOOKUP(C126,'تقرير المصروفات حسب الشهر'!$C$1028:$AD$1138,5,FALSE),0)</f>
        <v>0</v>
      </c>
      <c r="M126" s="344">
        <f>IFERROR(VLOOKUP(C126,'تقرير المصروفات حسب الشهر'!$C$1155:$AD$1266,5,FALSE),0)</f>
        <v>0</v>
      </c>
      <c r="N126" s="344">
        <f>IFERROR(VLOOKUP(C126,'تقرير المصروفات حسب الشهر'!$C$1282:$AD$1393,5,FALSE),0)</f>
        <v>0</v>
      </c>
      <c r="O126" s="344">
        <f>IFERROR(VLOOKUP(C126,'تقرير المصروفات حسب الشهر'!$C$1409:$AD$1524,5,FALSE),0)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الشهر'!$C$10:$AD$119,5,FALSE),0)</f>
        <v>0</v>
      </c>
      <c r="E127" s="330">
        <f>IFERROR(VLOOKUP(C127,'تقرير المصروفات حسب الشهر'!$C$136:$AD$245,5,FALSE),0)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الشهر'!$C$391:$AD$499,5,FALSE),0)</f>
        <v>0</v>
      </c>
      <c r="H127" s="330">
        <f>IFERROR(VLOOKUP(C127,'تقرير المصروفات حسب الشهر'!$C$519:$AD$627,5,FALSE),0)</f>
        <v>0</v>
      </c>
      <c r="I127" s="330">
        <f>IFERROR(VLOOKUP(C127,'تقرير المصروفات حسب الشهر'!$C$647:$AD$766,5,FALSE),0)</f>
        <v>0</v>
      </c>
      <c r="J127" s="330">
        <f>IFERROR(VLOOKUP(C127,'تقرير المصروفات حسب الشهر'!$C$775:$AD$884,5,FALSE),0)</f>
        <v>0</v>
      </c>
      <c r="K127" s="330">
        <f>IFERROR(VLOOKUP(C127,'تقرير المصروفات حسب الشهر'!$C$902:$AD$1011,5,FALSE),0)</f>
        <v>0</v>
      </c>
      <c r="L127" s="330">
        <f>IFERROR(VLOOKUP(C127,'تقرير المصروفات حسب الشهر'!$C$1028:$AD$1138,5,FALSE),0)</f>
        <v>0</v>
      </c>
      <c r="M127" s="344">
        <f>IFERROR(VLOOKUP(C127,'تقرير المصروفات حسب الشهر'!$C$1155:$AD$1266,5,FALSE),0)</f>
        <v>0</v>
      </c>
      <c r="N127" s="344">
        <f>IFERROR(VLOOKUP(C127,'تقرير المصروفات حسب الشهر'!$C$1282:$AD$1393,5,FALSE),0)</f>
        <v>0</v>
      </c>
      <c r="O127" s="344">
        <f>IFERROR(VLOOKUP(C127,'تقرير المصروفات حسب الشهر'!$C$1409:$AD$1524,5,FALSE),0)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الشهر'!$C$10:$AD$119,5,FALSE),0)</f>
        <v>0</v>
      </c>
      <c r="E128" s="330">
        <f>IFERROR(VLOOKUP(C128,'تقرير المصروفات حسب الشهر'!$C$136:$AD$245,5,FALSE),0)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الشهر'!$C$391:$AD$499,5,FALSE),0)</f>
        <v>0</v>
      </c>
      <c r="H128" s="330">
        <f>IFERROR(VLOOKUP(C128,'تقرير المصروفات حسب الشهر'!$C$519:$AD$627,5,FALSE),0)</f>
        <v>0</v>
      </c>
      <c r="I128" s="330">
        <f>IFERROR(VLOOKUP(C128,'تقرير المصروفات حسب الشهر'!$C$647:$AD$766,5,FALSE),0)</f>
        <v>0</v>
      </c>
      <c r="J128" s="330">
        <f>IFERROR(VLOOKUP(C128,'تقرير المصروفات حسب الشهر'!$C$775:$AD$884,5,FALSE),0)</f>
        <v>0</v>
      </c>
      <c r="K128" s="330">
        <f>IFERROR(VLOOKUP(C128,'تقرير المصروفات حسب الشهر'!$C$902:$AD$1011,5,FALSE),0)</f>
        <v>0</v>
      </c>
      <c r="L128" s="330">
        <f>IFERROR(VLOOKUP(C128,'تقرير المصروفات حسب الشهر'!$C$1028:$AD$1138,5,FALSE),0)</f>
        <v>0</v>
      </c>
      <c r="M128" s="344">
        <f>IFERROR(VLOOKUP(C128,'تقرير المصروفات حسب الشهر'!$C$1155:$AD$1266,5,FALSE),0)</f>
        <v>0</v>
      </c>
      <c r="N128" s="344">
        <f>IFERROR(VLOOKUP(C128,'تقرير المصروفات حسب الشهر'!$C$1282:$AD$1393,5,FALSE),0)</f>
        <v>0</v>
      </c>
      <c r="O128" s="344">
        <f>IFERROR(VLOOKUP(C128,'تقرير المصروفات حسب الشهر'!$C$1409:$AD$1524,5,FALSE),0)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الشهر'!$C$10:$AD$119,5,FALSE),0)</f>
        <v>3093.75</v>
      </c>
      <c r="E129" s="330">
        <f>IFERROR(VLOOKUP(C129,'تقرير المصروفات حسب الشهر'!$C$136:$AD$245,5,FALSE),0)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الشهر'!$C$391:$AD$499,5,FALSE),0)</f>
        <v>2025</v>
      </c>
      <c r="H129" s="330">
        <f>IFERROR(VLOOKUP(C129,'تقرير المصروفات حسب الشهر'!$C$519:$AD$627,5,FALSE),0)</f>
        <v>2025</v>
      </c>
      <c r="I129" s="330">
        <f>IFERROR(VLOOKUP(C129,'تقرير المصروفات حسب الشهر'!$C$647:$AD$766,5,FALSE),0)</f>
        <v>2025</v>
      </c>
      <c r="J129" s="449">
        <f>IFERROR(VLOOKUP(C129,'تقرير المصروفات حسب الشهر'!$C$775:$AD$884,5,FALSE),0)</f>
        <v>0</v>
      </c>
      <c r="K129" s="330">
        <f>IFERROR(VLOOKUP(C129,'تقرير المصروفات حسب الشهر'!$C$902:$AD$1011,5,FALSE),0)</f>
        <v>0</v>
      </c>
      <c r="L129" s="330">
        <f>IFERROR(VLOOKUP(C129,'تقرير المصروفات حسب الشهر'!$C$1028:$AD$1138,5,FALSE),0)</f>
        <v>0</v>
      </c>
      <c r="M129" s="344">
        <f>IFERROR(VLOOKUP(C129,'تقرير المصروفات حسب الشهر'!$C$1155:$AD$1266,5,FALSE),0)</f>
        <v>0</v>
      </c>
      <c r="N129" s="344">
        <f>IFERROR(VLOOKUP(C129,'تقرير المصروفات حسب الشهر'!$C$1282:$AD$1393,5,FALSE),0)</f>
        <v>0</v>
      </c>
      <c r="O129" s="344">
        <f>IFERROR(VLOOKUP(C129,'تقرير المصروفات حسب الشهر'!$C$1409:$AD$1524,5,FALSE),0)</f>
        <v>0</v>
      </c>
      <c r="P129" s="332">
        <f t="shared" si="8"/>
        <v>13781.25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الشهر'!$C$10:$AD$119,5,FALSE),0)</f>
        <v>0</v>
      </c>
      <c r="E130" s="330">
        <f>IFERROR(VLOOKUP(C130,'تقرير المصروفات حسب الشهر'!$C$136:$AD$245,5,FALSE),0)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الشهر'!$C$391:$AD$499,5,FALSE),0)</f>
        <v>0</v>
      </c>
      <c r="H130" s="330">
        <f>IFERROR(VLOOKUP(C130,'تقرير المصروفات حسب الشهر'!$C$519:$AD$627,5,FALSE),0)</f>
        <v>0</v>
      </c>
      <c r="I130" s="330">
        <f>IFERROR(VLOOKUP(C130,'تقرير المصروفات حسب الشهر'!$C$647:$AD$766,5,FALSE),0)</f>
        <v>0</v>
      </c>
      <c r="J130" s="330">
        <f>IFERROR(VLOOKUP(C130,'تقرير المصروفات حسب الشهر'!$C$775:$AD$884,5,FALSE),0)</f>
        <v>0</v>
      </c>
      <c r="K130" s="330">
        <f>IFERROR(VLOOKUP(C130,'تقرير المصروفات حسب الشهر'!$C$902:$AD$1011,5,FALSE),0)</f>
        <v>0</v>
      </c>
      <c r="L130" s="330">
        <f>IFERROR(VLOOKUP(C130,'تقرير المصروفات حسب الشهر'!$C$1028:$AD$1138,5,FALSE),0)</f>
        <v>0</v>
      </c>
      <c r="M130" s="344">
        <f>IFERROR(VLOOKUP(C130,'تقرير المصروفات حسب الشهر'!$C$1155:$AD$1266,5,FALSE),0)</f>
        <v>0</v>
      </c>
      <c r="N130" s="344">
        <f>IFERROR(VLOOKUP(C130,'تقرير المصروفات حسب الشهر'!$C$1282:$AD$1393,5,FALSE),0)</f>
        <v>0</v>
      </c>
      <c r="O130" s="344">
        <f>IFERROR(VLOOKUP(C130,'تقرير المصروفات حسب الشهر'!$C$1409:$AD$1524,5,FALSE),0)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الشهر'!$C$10:$AD$119,5,FALSE),0)</f>
        <v>0</v>
      </c>
      <c r="E131" s="330">
        <f>IFERROR(VLOOKUP(C131,'تقرير المصروفات حسب الشهر'!$C$136:$AD$245,5,FALSE),0)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الشهر'!$C$391:$AD$499,5,FALSE),0)</f>
        <v>0</v>
      </c>
      <c r="H131" s="330">
        <f>IFERROR(VLOOKUP(C131,'تقرير المصروفات حسب الشهر'!$C$519:$AD$627,5,FALSE),0)</f>
        <v>0</v>
      </c>
      <c r="I131" s="330">
        <f>IFERROR(VLOOKUP(C131,'تقرير المصروفات حسب الشهر'!$C$647:$AD$766,5,FALSE),0)</f>
        <v>0</v>
      </c>
      <c r="J131" s="330">
        <f>IFERROR(VLOOKUP(C131,'تقرير المصروفات حسب الشهر'!$C$775:$AD$884,5,FALSE),0)</f>
        <v>0</v>
      </c>
      <c r="K131" s="330">
        <f>IFERROR(VLOOKUP(C131,'تقرير المصروفات حسب الشهر'!$C$902:$AD$1011,5,FALSE),0)</f>
        <v>0</v>
      </c>
      <c r="L131" s="330">
        <f>IFERROR(VLOOKUP(C131,'تقرير المصروفات حسب الشهر'!$C$1028:$AD$1138,5,FALSE),0)</f>
        <v>0</v>
      </c>
      <c r="M131" s="344">
        <f>IFERROR(VLOOKUP(C131,'تقرير المصروفات حسب الشهر'!$C$1155:$AD$1266,5,FALSE),0)</f>
        <v>0</v>
      </c>
      <c r="N131" s="344">
        <f>IFERROR(VLOOKUP(C131,'تقرير المصروفات حسب الشهر'!$C$1282:$AD$1393,5,FALSE),0)</f>
        <v>0</v>
      </c>
      <c r="O131" s="344">
        <f>IFERROR(VLOOKUP(C131,'تقرير المصروفات حسب الشهر'!$C$1409:$AD$1524,5,FALSE),0)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الشهر'!$C$10:$AD$119,5,FALSE),0)</f>
        <v>0</v>
      </c>
      <c r="E132" s="330">
        <f>IFERROR(VLOOKUP(C132,'تقرير المصروفات حسب الشهر'!$C$136:$AD$254,5,FALSE),0)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الشهر'!$C$391:$AD$510,5,FALSE),0)</f>
        <v>0</v>
      </c>
      <c r="H132" s="330">
        <f>IFERROR(VLOOKUP(C132,'تقرير المصروفات حسب الشهر'!$C$519:$AD$627,5,FALSE),0)</f>
        <v>0</v>
      </c>
      <c r="I132" s="330">
        <f>IFERROR(VLOOKUP(C132,'تقرير المصروفات حسب الشهر'!$C$647:$AD$766,5,FALSE),0)</f>
        <v>0</v>
      </c>
      <c r="J132" s="330">
        <f>IFERROR(VLOOKUP(C132,'تقرير المصروفات حسب الشهر'!$C$775:$AD$884,5,FALSE),0)</f>
        <v>0</v>
      </c>
      <c r="K132" s="330">
        <f>IFERROR(VLOOKUP(C132,'تقرير المصروفات حسب الشهر'!$C$902:$AD$1011,5,FALSE),0)</f>
        <v>0</v>
      </c>
      <c r="L132" s="330">
        <f>IFERROR(VLOOKUP(C132,'تقرير المصروفات حسب الشهر'!$C$1028:$AD$1138,5,FALSE),0)</f>
        <v>0</v>
      </c>
      <c r="M132" s="344">
        <f>IFERROR(VLOOKUP(C132,'تقرير المصروفات حسب الشهر'!$C$1155:$AD$1266,5,FALSE),0)</f>
        <v>0</v>
      </c>
      <c r="N132" s="344">
        <f>IFERROR(VLOOKUP(C132,'تقرير المصروفات حسب الشهر'!$C$1282:$AD$1394,5,FALSE),0)</f>
        <v>0</v>
      </c>
      <c r="O132" s="344">
        <f>IFERROR(VLOOKUP(C132,'تقرير المصروفات حسب الشهر'!$C$1409:$AD$1524,5,FALSE),0)</f>
        <v>0</v>
      </c>
      <c r="P132" s="332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668165.66999999993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3530796.41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875065.57000000018</v>
      </c>
      <c r="I135" s="359">
        <f t="shared" si="10"/>
        <v>909076.8200000003</v>
      </c>
      <c r="J135" s="359">
        <f t="shared" si="10"/>
        <v>0</v>
      </c>
      <c r="K135" s="359">
        <f t="shared" si="10"/>
        <v>0</v>
      </c>
      <c r="L135" s="359">
        <f t="shared" si="10"/>
        <v>0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4976505.7000000011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301128.0700000003</v>
      </c>
      <c r="I138" s="351">
        <f t="shared" si="11"/>
        <v>240911.15000000037</v>
      </c>
      <c r="J138" s="351">
        <f t="shared" si="11"/>
        <v>0</v>
      </c>
      <c r="K138" s="351">
        <f t="shared" si="11"/>
        <v>0</v>
      </c>
      <c r="L138" s="351">
        <f t="shared" si="11"/>
        <v>0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1445709.290000001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7030A0"/>
  </sheetPr>
  <dimension ref="A1:T146"/>
  <sheetViews>
    <sheetView rightToLeft="1" topLeftCell="K123" workbookViewId="0">
      <selection activeCell="R136" sqref="R13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259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18</v>
      </c>
      <c r="B8" s="357"/>
      <c r="C8" s="337" t="s">
        <v>242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59647967.25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43025509.406000003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181745.35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16440712.494000001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48181630.380000003</v>
      </c>
    </row>
    <row r="13" spans="1:20" ht="18" customHeight="1">
      <c r="B13" s="94"/>
      <c r="C13" s="339" t="s">
        <v>247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11466336.870000003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v>71447.78</v>
      </c>
      <c r="I16" s="335">
        <v>34245.140000000014</v>
      </c>
      <c r="J16" s="335"/>
      <c r="K16" s="335"/>
      <c r="L16" s="335"/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34245.140000000014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247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1981415.9199999995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11572029.790000003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الشهر'!$C$10:$AD$119,6,FALSE),0)</f>
        <v>0</v>
      </c>
      <c r="E22" s="330">
        <f>IFERROR(VLOOKUP(C22,'تقرير المصروفات حسب الشهر'!$C$136:$AD$245,6,FALSE),0)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الشهر'!$C$391:$AD$510,6,FALSE),0)</f>
        <v>0</v>
      </c>
      <c r="H22" s="330">
        <f>IFERROR(VLOOKUP(C22,'تقرير المصروفات حسب الشهر'!$C$519:$AD$634,6,FALSE),0)</f>
        <v>0</v>
      </c>
      <c r="I22" s="330">
        <f>IFERROR(VLOOKUP(C22,'تقرير المصروفات حسب الشهر'!$C$647:$AD$766,6,FALSE),0)</f>
        <v>0</v>
      </c>
      <c r="J22" s="330">
        <f>IFERROR(VLOOKUP(C22,'تقرير المصروفات حسب الشهر'!$C$775:$AD$884,6,FALSE),0)</f>
        <v>0</v>
      </c>
      <c r="K22" s="330">
        <f>IFERROR(VLOOKUP(C22,'تقرير المصروفات حسب الشهر'!$C$902:$AD$1011,6,FALSE),0)</f>
        <v>0</v>
      </c>
      <c r="L22" s="330">
        <f>IFERROR(VLOOKUP(C22,'تقرير المصروفات حسب الشهر'!$C$1028:$AD$1138,6,FALSE),0)</f>
        <v>0</v>
      </c>
      <c r="M22" s="344">
        <f>IFERROR(VLOOKUP(C22,'تقرير المصروفات حسب الشهر'!$C$1155:$AD$1266,6,FALSE),0)</f>
        <v>0</v>
      </c>
      <c r="N22" s="344">
        <f>IFERROR(VLOOKUP(C22,'تقرير المصروفات حسب الشهر'!$C$1282:$AD$1393,6,FALSE),0)</f>
        <v>0</v>
      </c>
      <c r="O22" s="344">
        <f>IFERROR(VLOOKUP(C22,'تقرير المصروفات حسب الشهر'!$C$1409:$AD$1524,6,FALSE),0)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الشهر'!$C$10:$AD$119,6,FALSE),0)</f>
        <v>547401.51</v>
      </c>
      <c r="E23" s="330">
        <f>IFERROR(VLOOKUP(C23,'تقرير المصروفات حسب الشهر'!$C$136:$AD$245,6,FALSE),0)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الشهر'!$C$391:$AD$510,6,FALSE),0)</f>
        <v>600005.49</v>
      </c>
      <c r="H23" s="330">
        <f>IFERROR(VLOOKUP(C23,'تقرير المصروفات حسب الشهر'!$C$519:$AD$634,6,FALSE),0)</f>
        <v>569601.44000000006</v>
      </c>
      <c r="I23" s="330">
        <f>IFERROR(VLOOKUP(C23,'تقرير المصروفات حسب الشهر'!$C$647:$AD$766,6,FALSE),0)</f>
        <v>559663.8600000001</v>
      </c>
      <c r="J23" s="330">
        <f>IFERROR(VLOOKUP(C23,'تقرير المصروفات حسب الشهر'!$C$775:$AD$884,6,FALSE),0)</f>
        <v>0</v>
      </c>
      <c r="K23" s="330">
        <f>IFERROR(VLOOKUP(C23,'تقرير المصروفات حسب الشهر'!$C$902:$AD$1011,6,FALSE),0)</f>
        <v>0</v>
      </c>
      <c r="L23" s="330">
        <f>IFERROR(VLOOKUP(C23,'تقرير المصروفات حسب الشهر'!$C$1028:$AD$1138,6,FALSE),0)</f>
        <v>0</v>
      </c>
      <c r="M23" s="344">
        <f>IFERROR(VLOOKUP(C23,'تقرير المصروفات حسب الشهر'!$C$1155:$AD$1266,6,FALSE),0)</f>
        <v>0</v>
      </c>
      <c r="N23" s="344">
        <f>IFERROR(VLOOKUP(C23,'تقرير المصروفات حسب الشهر'!$C$1282:$AD$1393,6,FALSE),0)</f>
        <v>0</v>
      </c>
      <c r="O23" s="344">
        <f>IFERROR(VLOOKUP(C23,'تقرير المصروفات حسب الشهر'!$C$1409:$AD$1524,6,FALSE),0)</f>
        <v>0</v>
      </c>
      <c r="P23" s="332">
        <f t="shared" si="5"/>
        <v>3352961.13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الشهر'!$C$10:$AD$119,6,FALSE),0)</f>
        <v>0</v>
      </c>
      <c r="E24" s="330">
        <f>IFERROR(VLOOKUP(C24,'تقرير المصروفات حسب الشهر'!$C$136:$AD$245,6,FALSE),0)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الشهر'!$C$391:$AD$510,6,FALSE),0)</f>
        <v>3392</v>
      </c>
      <c r="H24" s="330">
        <f>IFERROR(VLOOKUP(C24,'تقرير المصروفات حسب الشهر'!$C$519:$AD$634,6,FALSE),0)</f>
        <v>6369</v>
      </c>
      <c r="I24" s="330">
        <f>IFERROR(VLOOKUP(C24,'تقرير المصروفات حسب الشهر'!$C$647:$AD$766,6,FALSE),0)</f>
        <v>9855</v>
      </c>
      <c r="J24" s="330">
        <f>IFERROR(VLOOKUP(C24,'تقرير المصروفات حسب الشهر'!$C$775:$AD$884,6,FALSE),0)</f>
        <v>0</v>
      </c>
      <c r="K24" s="330">
        <f>IFERROR(VLOOKUP(C24,'تقرير المصروفات حسب الشهر'!$C$902:$AD$1011,6,FALSE),0)</f>
        <v>0</v>
      </c>
      <c r="L24" s="330">
        <f>IFERROR(VLOOKUP(C24,'تقرير المصروفات حسب الشهر'!$C$1028:$AD$1138,6,FALSE),0)</f>
        <v>0</v>
      </c>
      <c r="M24" s="344">
        <f>IFERROR(VLOOKUP(C24,'تقرير المصروفات حسب الشهر'!$C$1155:$AD$1266,6,FALSE),0)</f>
        <v>0</v>
      </c>
      <c r="N24" s="344">
        <f>IFERROR(VLOOKUP(C24,'تقرير المصروفات حسب الشهر'!$C$1282:$AD$1393,6,FALSE),0)</f>
        <v>0</v>
      </c>
      <c r="O24" s="344">
        <f>IFERROR(VLOOKUP(C24,'تقرير المصروفات حسب الشهر'!$C$1409:$AD$1524,6,FALSE),0)</f>
        <v>0</v>
      </c>
      <c r="P24" s="332">
        <f t="shared" si="5"/>
        <v>27172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الشهر'!$C$10:$AD$119,6,FALSE),0)</f>
        <v>0</v>
      </c>
      <c r="E25" s="330">
        <f>IFERROR(VLOOKUP(C25,'تقرير المصروفات حسب الشهر'!$C$136:$AD$245,6,FALSE),0)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الشهر'!$C$391:$AD$510,6,FALSE),0)</f>
        <v>0</v>
      </c>
      <c r="H25" s="330">
        <f>IFERROR(VLOOKUP(C25,'تقرير المصروفات حسب الشهر'!$C$519:$AD$634,6,FALSE),0)</f>
        <v>0</v>
      </c>
      <c r="I25" s="330">
        <f>IFERROR(VLOOKUP(C25,'تقرير المصروفات حسب الشهر'!$C$647:$AD$766,6,FALSE),0)</f>
        <v>1635</v>
      </c>
      <c r="J25" s="330">
        <f>IFERROR(VLOOKUP(C25,'تقرير المصروفات حسب الشهر'!$C$775:$AD$884,6,FALSE),0)</f>
        <v>0</v>
      </c>
      <c r="K25" s="330">
        <f>IFERROR(VLOOKUP(C25,'تقرير المصروفات حسب الشهر'!$C$902:$AD$1011,6,FALSE),0)</f>
        <v>0</v>
      </c>
      <c r="L25" s="330">
        <f>IFERROR(VLOOKUP(C25,'تقرير المصروفات حسب الشهر'!$C$1028:$AD$1138,6,FALSE),0)</f>
        <v>0</v>
      </c>
      <c r="M25" s="344">
        <f>IFERROR(VLOOKUP(C25,'تقرير المصروفات حسب الشهر'!$C$1155:$AD$1266,6,FALSE),0)</f>
        <v>0</v>
      </c>
      <c r="N25" s="344">
        <f>IFERROR(VLOOKUP(C25,'تقرير المصروفات حسب الشهر'!$C$1282:$AD$1393,6,FALSE),0)</f>
        <v>0</v>
      </c>
      <c r="O25" s="344">
        <f>IFERROR(VLOOKUP(C25,'تقرير المصروفات حسب الشهر'!$C$1409:$AD$1524,6,FALSE),0)</f>
        <v>0</v>
      </c>
      <c r="P25" s="332">
        <f t="shared" si="5"/>
        <v>5098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الشهر'!$C$10:$AD$119,6,FALSE),0)</f>
        <v>0</v>
      </c>
      <c r="E26" s="330">
        <f>IFERROR(VLOOKUP(C26,'تقرير المصروفات حسب الشهر'!$C$136:$AD$245,6,FALSE),0)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الشهر'!$C$391:$AD$510,6,FALSE),0)</f>
        <v>0</v>
      </c>
      <c r="H26" s="330">
        <f>IFERROR(VLOOKUP(C26,'تقرير المصروفات حسب الشهر'!$C$519:$AD$634,6,FALSE),0)</f>
        <v>0</v>
      </c>
      <c r="I26" s="330">
        <f>IFERROR(VLOOKUP(C26,'تقرير المصروفات حسب الشهر'!$C$647:$AD$766,6,FALSE),0)</f>
        <v>0</v>
      </c>
      <c r="J26" s="330">
        <f>IFERROR(VLOOKUP(C26,'تقرير المصروفات حسب الشهر'!$C$775:$AD$884,6,FALSE),0)</f>
        <v>0</v>
      </c>
      <c r="K26" s="330">
        <f>IFERROR(VLOOKUP(C26,'تقرير المصروفات حسب الشهر'!$C$902:$AD$1011,6,FALSE),0)</f>
        <v>0</v>
      </c>
      <c r="L26" s="330">
        <f>IFERROR(VLOOKUP(C26,'تقرير المصروفات حسب الشهر'!$C$1028:$AD$1138,6,FALSE),0)</f>
        <v>0</v>
      </c>
      <c r="M26" s="344">
        <f>IFERROR(VLOOKUP(C26,'تقرير المصروفات حسب الشهر'!$C$1155:$AD$1266,6,FALSE),0)</f>
        <v>0</v>
      </c>
      <c r="N26" s="344">
        <f>IFERROR(VLOOKUP(C26,'تقرير المصروفات حسب الشهر'!$C$1282:$AD$1393,6,FALSE),0)</f>
        <v>0</v>
      </c>
      <c r="O26" s="344">
        <f>IFERROR(VLOOKUP(C26,'تقرير المصروفات حسب الشهر'!$C$1409:$AD$1524,6,FALSE),0)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الشهر'!$C$10:$AD$119,6,FALSE),0)</f>
        <v>0</v>
      </c>
      <c r="E27" s="330">
        <f>IFERROR(VLOOKUP(C27,'تقرير المصروفات حسب الشهر'!$C$136:$AD$245,6,FALSE),0)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الشهر'!$C$391:$AD$510,6,FALSE),0)</f>
        <v>0</v>
      </c>
      <c r="H27" s="330">
        <f>IFERROR(VLOOKUP(C27,'تقرير المصروفات حسب الشهر'!$C$519:$AD$634,6,FALSE),0)</f>
        <v>0</v>
      </c>
      <c r="I27" s="330">
        <f>IFERROR(VLOOKUP(C27,'تقرير المصروفات حسب الشهر'!$C$647:$AD$766,6,FALSE),0)</f>
        <v>0</v>
      </c>
      <c r="J27" s="330">
        <f>IFERROR(VLOOKUP(C27,'تقرير المصروفات حسب الشهر'!$C$775:$AD$884,6,FALSE),0)</f>
        <v>0</v>
      </c>
      <c r="K27" s="330">
        <f>IFERROR(VLOOKUP(C27,'تقرير المصروفات حسب الشهر'!$C$902:$AD$1011,6,FALSE),0)</f>
        <v>0</v>
      </c>
      <c r="L27" s="330">
        <f>IFERROR(VLOOKUP(C27,'تقرير المصروفات حسب الشهر'!$C$1028:$AD$1138,6,FALSE),0)</f>
        <v>0</v>
      </c>
      <c r="M27" s="344">
        <f>IFERROR(VLOOKUP(C27,'تقرير المصروفات حسب الشهر'!$C$1155:$AD$1266,6,FALSE),0)</f>
        <v>0</v>
      </c>
      <c r="N27" s="344">
        <f>IFERROR(VLOOKUP(C27,'تقرير المصروفات حسب الشهر'!$C$1282:$AD$1393,6,FALSE),0)</f>
        <v>0</v>
      </c>
      <c r="O27" s="344">
        <f>IFERROR(VLOOKUP(C27,'تقرير المصروفات حسب الشهر'!$C$1409:$AD$1524,6,FALSE),0)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الشهر'!$C$10:$AD$119,6,FALSE),0)</f>
        <v>0</v>
      </c>
      <c r="E28" s="330">
        <f>IFERROR(VLOOKUP(C28,'تقرير المصروفات حسب الشهر'!$C$136:$AD$245,6,FALSE),0)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الشهر'!$C$391:$AD$510,6,FALSE),0)</f>
        <v>0</v>
      </c>
      <c r="H28" s="330">
        <f>IFERROR(VLOOKUP(C28,'تقرير المصروفات حسب الشهر'!$C$519:$AD$634,6,FALSE),0)</f>
        <v>0</v>
      </c>
      <c r="I28" s="330">
        <f>IFERROR(VLOOKUP(C28,'تقرير المصروفات حسب الشهر'!$C$647:$AD$766,6,FALSE),0)</f>
        <v>0</v>
      </c>
      <c r="J28" s="330">
        <f>IFERROR(VLOOKUP(C28,'تقرير المصروفات حسب الشهر'!$C$775:$AD$884,6,FALSE),0)</f>
        <v>0</v>
      </c>
      <c r="K28" s="330">
        <f>IFERROR(VLOOKUP(C28,'تقرير المصروفات حسب الشهر'!$C$902:$AD$1011,6,FALSE),0)</f>
        <v>0</v>
      </c>
      <c r="L28" s="330">
        <f>IFERROR(VLOOKUP(C28,'تقرير المصروفات حسب الشهر'!$C$1028:$AD$1138,6,FALSE),0)</f>
        <v>0</v>
      </c>
      <c r="M28" s="344">
        <f>IFERROR(VLOOKUP(C28,'تقرير المصروفات حسب الشهر'!$C$1155:$AD$1266,6,FALSE),0)</f>
        <v>0</v>
      </c>
      <c r="N28" s="344">
        <f>IFERROR(VLOOKUP(C28,'تقرير المصروفات حسب الشهر'!$C$1282:$AD$1393,6,FALSE),0)</f>
        <v>0</v>
      </c>
      <c r="O28" s="344">
        <f>IFERROR(VLOOKUP(C28,'تقرير المصروفات حسب الشهر'!$C$1409:$AD$1524,6,FALSE),0)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الشهر'!$C$10:$AD$119,6,FALSE),0)</f>
        <v>41000</v>
      </c>
      <c r="E29" s="330">
        <f>IFERROR(VLOOKUP(C29,'تقرير المصروفات حسب الشهر'!$C$136:$AD$245,6,FALSE),0)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الشهر'!$C$391:$AD$510,6,FALSE),0)</f>
        <v>41000</v>
      </c>
      <c r="H29" s="330">
        <f>IFERROR(VLOOKUP(C29,'تقرير المصروفات حسب الشهر'!$C$519:$AD$634,6,FALSE),0)</f>
        <v>41000</v>
      </c>
      <c r="I29" s="330">
        <f>IFERROR(VLOOKUP(C29,'تقرير المصروفات حسب الشهر'!$C$647:$AD$766,6,FALSE),0)</f>
        <v>41000</v>
      </c>
      <c r="J29" s="330">
        <f>IFERROR(VLOOKUP(C29,'تقرير المصروفات حسب الشهر'!$C$775:$AD$884,6,FALSE),0)</f>
        <v>0</v>
      </c>
      <c r="K29" s="330">
        <f>IFERROR(VLOOKUP(C29,'تقرير المصروفات حسب الشهر'!$C$902:$AD$1011,6,FALSE),0)</f>
        <v>0</v>
      </c>
      <c r="L29" s="330">
        <f>IFERROR(VLOOKUP(C29,'تقرير المصروفات حسب الشهر'!$C$1028:$AD$1138,6,FALSE),0)</f>
        <v>0</v>
      </c>
      <c r="M29" s="344">
        <f>IFERROR(VLOOKUP(C29,'تقرير المصروفات حسب الشهر'!$C$1155:$AD$1266,6,FALSE),0)</f>
        <v>0</v>
      </c>
      <c r="N29" s="344">
        <f>IFERROR(VLOOKUP(C29,'تقرير المصروفات حسب الشهر'!$C$1282:$AD$1393,6,FALSE),0)</f>
        <v>0</v>
      </c>
      <c r="O29" s="344">
        <f>IFERROR(VLOOKUP(C29,'تقرير المصروفات حسب الشهر'!$C$1409:$AD$1524,6,FALSE),0)</f>
        <v>0</v>
      </c>
      <c r="P29" s="332">
        <f t="shared" si="5"/>
        <v>246000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الشهر'!$C$10:$AD$119,6,FALSE),0)</f>
        <v>0</v>
      </c>
      <c r="E30" s="330">
        <f>IFERROR(VLOOKUP(C30,'تقرير المصروفات حسب الشهر'!$C$136:$AD$245,6,FALSE),0)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الشهر'!$C$391:$AD$510,6,FALSE),0)</f>
        <v>0</v>
      </c>
      <c r="H30" s="330">
        <f>IFERROR(VLOOKUP(C30,'تقرير المصروفات حسب الشهر'!$C$519:$AD$634,6,FALSE),0)</f>
        <v>1200</v>
      </c>
      <c r="I30" s="330">
        <f>IFERROR(VLOOKUP(C30,'تقرير المصروفات حسب الشهر'!$C$647:$AD$766,6,FALSE),0)</f>
        <v>950</v>
      </c>
      <c r="J30" s="330">
        <f>IFERROR(VLOOKUP(C30,'تقرير المصروفات حسب الشهر'!$C$775:$AD$884,6,FALSE),0)</f>
        <v>0</v>
      </c>
      <c r="K30" s="330">
        <f>IFERROR(VLOOKUP(C30,'تقرير المصروفات حسب الشهر'!$C$902:$AD$1011,6,FALSE),0)</f>
        <v>0</v>
      </c>
      <c r="L30" s="330">
        <f>IFERROR(VLOOKUP(C30,'تقرير المصروفات حسب الشهر'!$C$1028:$AD$1138,6,FALSE),0)</f>
        <v>0</v>
      </c>
      <c r="M30" s="344">
        <f>IFERROR(VLOOKUP(C30,'تقرير المصروفات حسب الشهر'!$C$1155:$AD$1266,6,FALSE),0)</f>
        <v>0</v>
      </c>
      <c r="N30" s="344">
        <f>IFERROR(VLOOKUP(C30,'تقرير المصروفات حسب الشهر'!$C$1282:$AD$1393,6,FALSE),0)</f>
        <v>0</v>
      </c>
      <c r="O30" s="344">
        <f>IFERROR(VLOOKUP(C30,'تقرير المصروفات حسب الشهر'!$C$1409:$AD$1524,6,FALSE),0)</f>
        <v>0</v>
      </c>
      <c r="P30" s="332">
        <f t="shared" si="5"/>
        <v>3250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الشهر'!$C$10:$AD$119,6,FALSE),0)</f>
        <v>147.13</v>
      </c>
      <c r="E31" s="330">
        <f>IFERROR(VLOOKUP(C31,'تقرير المصروفات حسب الشهر'!$C$136:$AD$245,6,FALSE),0)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الشهر'!$C$391:$AD$510,6,FALSE),0)</f>
        <v>147.13</v>
      </c>
      <c r="H31" s="330">
        <f>IFERROR(VLOOKUP(C31,'تقرير المصروفات حسب الشهر'!$C$519:$AD$634,6,FALSE),0)</f>
        <v>315.8</v>
      </c>
      <c r="I31" s="330">
        <f>IFERROR(VLOOKUP(C31,'تقرير المصروفات حسب الشهر'!$C$647:$AD$766,6,FALSE),0)</f>
        <v>166.09</v>
      </c>
      <c r="J31" s="330">
        <f>IFERROR(VLOOKUP(C31,'تقرير المصروفات حسب الشهر'!$C$775:$AD$884,6,FALSE),0)</f>
        <v>0</v>
      </c>
      <c r="K31" s="330">
        <f>IFERROR(VLOOKUP(C31,'تقرير المصروفات حسب الشهر'!$C$902:$AD$1011,6,FALSE),0)</f>
        <v>0</v>
      </c>
      <c r="L31" s="330">
        <f>IFERROR(VLOOKUP(C31,'تقرير المصروفات حسب الشهر'!$C$1028:$AD$1138,6,FALSE),0)</f>
        <v>0</v>
      </c>
      <c r="M31" s="344">
        <f>IFERROR(VLOOKUP(C31,'تقرير المصروفات حسب الشهر'!$C$1155:$AD$1266,6,FALSE),0)</f>
        <v>0</v>
      </c>
      <c r="N31" s="344">
        <f>IFERROR(VLOOKUP(C31,'تقرير المصروفات حسب الشهر'!$C$1282:$AD$1393,6,FALSE),0)</f>
        <v>0</v>
      </c>
      <c r="O31" s="344">
        <f>IFERROR(VLOOKUP(C31,'تقرير المصروفات حسب الشهر'!$C$1409:$AD$1524,6,FALSE),0)</f>
        <v>0</v>
      </c>
      <c r="P31" s="332">
        <f t="shared" si="5"/>
        <v>1070.4099999999999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الشهر'!$C$10:$AD$119,6,FALSE),0)</f>
        <v>0</v>
      </c>
      <c r="E32" s="330">
        <f>IFERROR(VLOOKUP(C32,'تقرير المصروفات حسب الشهر'!$C$136:$AD$245,6,FALSE),0)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الشهر'!$C$391:$AD$510,6,FALSE),0)</f>
        <v>0</v>
      </c>
      <c r="H32" s="330">
        <f>IFERROR(VLOOKUP(C32,'تقرير المصروفات حسب الشهر'!$C$519:$AD$634,6,FALSE),0)</f>
        <v>0</v>
      </c>
      <c r="I32" s="330">
        <f>IFERROR(VLOOKUP(C32,'تقرير المصروفات حسب الشهر'!$C$647:$AD$766,6,FALSE),0)</f>
        <v>0</v>
      </c>
      <c r="J32" s="330">
        <f>IFERROR(VLOOKUP(C32,'تقرير المصروفات حسب الشهر'!$C$775:$AD$884,6,FALSE),0)</f>
        <v>0</v>
      </c>
      <c r="K32" s="330">
        <f>IFERROR(VLOOKUP(C32,'تقرير المصروفات حسب الشهر'!$C$902:$AD$1011,6,FALSE),0)</f>
        <v>0</v>
      </c>
      <c r="L32" s="330">
        <f>IFERROR(VLOOKUP(C32,'تقرير المصروفات حسب الشهر'!$C$1028:$AD$1138,6,FALSE),0)</f>
        <v>0</v>
      </c>
      <c r="M32" s="344">
        <f>IFERROR(VLOOKUP(C32,'تقرير المصروفات حسب الشهر'!$C$1155:$AD$1266,6,FALSE),0)</f>
        <v>0</v>
      </c>
      <c r="N32" s="344">
        <f>IFERROR(VLOOKUP(C32,'تقرير المصروفات حسب الشهر'!$C$1282:$AD$1393,6,FALSE),0)</f>
        <v>0</v>
      </c>
      <c r="O32" s="344">
        <f>IFERROR(VLOOKUP(C32,'تقرير المصروفات حسب الشهر'!$C$1409:$AD$1524,6,FALSE),0)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الشهر'!$C$10:$AD$119,6,FALSE),0)</f>
        <v>500</v>
      </c>
      <c r="E33" s="330">
        <f>IFERROR(VLOOKUP(C33,'تقرير المصروفات حسب الشهر'!$C$136:$AD$245,6,FALSE),0)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الشهر'!$C$391:$AD$510,6,FALSE),0)</f>
        <v>0</v>
      </c>
      <c r="H33" s="330">
        <f>IFERROR(VLOOKUP(C33,'تقرير المصروفات حسب الشهر'!$C$519:$AD$634,6,FALSE),0)</f>
        <v>0</v>
      </c>
      <c r="I33" s="330">
        <f>IFERROR(VLOOKUP(C33,'تقرير المصروفات حسب الشهر'!$C$647:$AD$766,6,FALSE),0)</f>
        <v>2025</v>
      </c>
      <c r="J33" s="330">
        <f>IFERROR(VLOOKUP(C33,'تقرير المصروفات حسب الشهر'!$C$775:$AD$884,6,FALSE),0)</f>
        <v>0</v>
      </c>
      <c r="K33" s="330">
        <f>IFERROR(VLOOKUP(C33,'تقرير المصروفات حسب الشهر'!$C$902:$AD$1011,6,FALSE),0)</f>
        <v>0</v>
      </c>
      <c r="L33" s="330">
        <f>IFERROR(VLOOKUP(C33,'تقرير المصروفات حسب الشهر'!$C$1028:$AD$1138,6,FALSE),0)</f>
        <v>0</v>
      </c>
      <c r="M33" s="344">
        <f>IFERROR(VLOOKUP(C33,'تقرير المصروفات حسب الشهر'!$C$1155:$AD$1266,6,FALSE),0)</f>
        <v>0</v>
      </c>
      <c r="N33" s="344">
        <f>IFERROR(VLOOKUP(C33,'تقرير المصروفات حسب الشهر'!$C$1282:$AD$1393,6,FALSE),0)</f>
        <v>0</v>
      </c>
      <c r="O33" s="344">
        <f>IFERROR(VLOOKUP(C33,'تقرير المصروفات حسب الشهر'!$C$1409:$AD$1524,6,FALSE),0)</f>
        <v>0</v>
      </c>
      <c r="P33" s="332">
        <f t="shared" si="5"/>
        <v>4223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الشهر'!$C$10:$AD$119,6,FALSE),0)</f>
        <v>0</v>
      </c>
      <c r="E34" s="330">
        <f>IFERROR(VLOOKUP(C34,'تقرير المصروفات حسب الشهر'!$C$136:$AD$245,6,FALSE),0)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الشهر'!$C$391:$AD$510,6,FALSE),0)</f>
        <v>0</v>
      </c>
      <c r="H34" s="330">
        <f>IFERROR(VLOOKUP(C34,'تقرير المصروفات حسب الشهر'!$C$519:$AD$634,6,FALSE),0)</f>
        <v>0</v>
      </c>
      <c r="I34" s="330">
        <f>IFERROR(VLOOKUP(C34,'تقرير المصروفات حسب الشهر'!$C$647:$AD$766,6,FALSE),0)</f>
        <v>0</v>
      </c>
      <c r="J34" s="330">
        <f>IFERROR(VLOOKUP(C34,'تقرير المصروفات حسب الشهر'!$C$775:$AD$884,6,FALSE),0)</f>
        <v>0</v>
      </c>
      <c r="K34" s="330">
        <f>IFERROR(VLOOKUP(C34,'تقرير المصروفات حسب الشهر'!$C$902:$AD$1011,6,FALSE),0)</f>
        <v>0</v>
      </c>
      <c r="L34" s="330">
        <f>IFERROR(VLOOKUP(C34,'تقرير المصروفات حسب الشهر'!$C$1028:$AD$1138,6,FALSE),0)</f>
        <v>0</v>
      </c>
      <c r="M34" s="344">
        <f>IFERROR(VLOOKUP(C34,'تقرير المصروفات حسب الشهر'!$C$1155:$AD$1266,6,FALSE),0)</f>
        <v>0</v>
      </c>
      <c r="N34" s="344">
        <f>IFERROR(VLOOKUP(C34,'تقرير المصروفات حسب الشهر'!$C$1282:$AD$1393,6,FALSE),0)</f>
        <v>0</v>
      </c>
      <c r="O34" s="344">
        <f>IFERROR(VLOOKUP(C34,'تقرير المصروفات حسب الشهر'!$C$1409:$AD$1524,6,FALSE),0)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الشهر'!$C$10:$AD$119,6,FALSE),0)</f>
        <v>0</v>
      </c>
      <c r="E35" s="330">
        <f>IFERROR(VLOOKUP(C35,'تقرير المصروفات حسب الشهر'!$C$136:$AD$245,6,FALSE),0)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الشهر'!$C$391:$AD$510,6,FALSE),0)</f>
        <v>2050</v>
      </c>
      <c r="H35" s="330">
        <f>IFERROR(VLOOKUP(C35,'تقرير المصروفات حسب الشهر'!$C$519:$AD$634,6,FALSE),0)</f>
        <v>0</v>
      </c>
      <c r="I35" s="330">
        <f>IFERROR(VLOOKUP(C35,'تقرير المصروفات حسب الشهر'!$C$647:$AD$766,6,FALSE),0)</f>
        <v>0</v>
      </c>
      <c r="J35" s="330">
        <f>IFERROR(VLOOKUP(C35,'تقرير المصروفات حسب الشهر'!$C$775:$AD$884,6,FALSE),0)</f>
        <v>0</v>
      </c>
      <c r="K35" s="330">
        <f>IFERROR(VLOOKUP(C35,'تقرير المصروفات حسب الشهر'!$C$902:$AD$1011,6,FALSE),0)</f>
        <v>0</v>
      </c>
      <c r="L35" s="330">
        <f>IFERROR(VLOOKUP(C35,'تقرير المصروفات حسب الشهر'!$C$1028:$AD$1138,6,FALSE),0)</f>
        <v>0</v>
      </c>
      <c r="M35" s="344">
        <f>IFERROR(VLOOKUP(C35,'تقرير المصروفات حسب الشهر'!$C$1155:$AD$1266,6,FALSE),0)</f>
        <v>0</v>
      </c>
      <c r="N35" s="344">
        <f>IFERROR(VLOOKUP(C35,'تقرير المصروفات حسب الشهر'!$C$1282:$AD$1393,6,FALSE),0)</f>
        <v>0</v>
      </c>
      <c r="O35" s="344">
        <f>IFERROR(VLOOKUP(C35,'تقرير المصروفات حسب الشهر'!$C$1409:$AD$1524,6,FALSE),0)</f>
        <v>0</v>
      </c>
      <c r="P35" s="332">
        <f t="shared" si="5"/>
        <v>2050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الشهر'!$C$10:$AD$119,6,FALSE),0)</f>
        <v>1540</v>
      </c>
      <c r="E36" s="330">
        <f>IFERROR(VLOOKUP(C36,'تقرير المصروفات حسب الشهر'!$C$136:$AD$245,6,FALSE),0)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الشهر'!$C$391:$AD$510,6,FALSE),0)</f>
        <v>0</v>
      </c>
      <c r="H36" s="330">
        <f>IFERROR(VLOOKUP(C36,'تقرير المصروفات حسب الشهر'!$C$519:$AD$634,6,FALSE),0)</f>
        <v>2250</v>
      </c>
      <c r="I36" s="330">
        <f>IFERROR(VLOOKUP(C36,'تقرير المصروفات حسب الشهر'!$C$647:$AD$766,6,FALSE),0)</f>
        <v>750</v>
      </c>
      <c r="J36" s="330">
        <f>IFERROR(VLOOKUP(C36,'تقرير المصروفات حسب الشهر'!$C$775:$AD$884,6,FALSE),0)</f>
        <v>0</v>
      </c>
      <c r="K36" s="330">
        <f>IFERROR(VLOOKUP(C36,'تقرير المصروفات حسب الشهر'!$C$902:$AD$1011,6,FALSE),0)</f>
        <v>0</v>
      </c>
      <c r="L36" s="330">
        <f>IFERROR(VLOOKUP(C36,'تقرير المصروفات حسب الشهر'!$C$1028:$AD$1138,6,FALSE),0)</f>
        <v>0</v>
      </c>
      <c r="M36" s="344">
        <f>IFERROR(VLOOKUP(C36,'تقرير المصروفات حسب الشهر'!$C$1155:$AD$1266,6,FALSE),0)</f>
        <v>0</v>
      </c>
      <c r="N36" s="344">
        <f>IFERROR(VLOOKUP(C36,'تقرير المصروفات حسب الشهر'!$C$1282:$AD$1393,6,FALSE),0)</f>
        <v>0</v>
      </c>
      <c r="O36" s="344">
        <f>IFERROR(VLOOKUP(C36,'تقرير المصروفات حسب الشهر'!$C$1409:$AD$1524,6,FALSE),0)</f>
        <v>0</v>
      </c>
      <c r="P36" s="332">
        <f t="shared" si="5"/>
        <v>4540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الشهر'!$C$10:$AD$119,6,FALSE),0)</f>
        <v>2260</v>
      </c>
      <c r="E37" s="330">
        <f>IFERROR(VLOOKUP(C37,'تقرير المصروفات حسب الشهر'!$C$136:$AD$245,6,FALSE),0)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الشهر'!$C$391:$AD$510,6,FALSE),0)</f>
        <v>0</v>
      </c>
      <c r="H37" s="330">
        <f>IFERROR(VLOOKUP(C37,'تقرير المصروفات حسب الشهر'!$C$519:$AD$634,6,FALSE),0)</f>
        <v>4500</v>
      </c>
      <c r="I37" s="330">
        <f>IFERROR(VLOOKUP(C37,'تقرير المصروفات حسب الشهر'!$C$647:$AD$766,6,FALSE),0)</f>
        <v>2250</v>
      </c>
      <c r="J37" s="330">
        <f>IFERROR(VLOOKUP(C37,'تقرير المصروفات حسب الشهر'!$C$775:$AD$884,6,FALSE),0)</f>
        <v>0</v>
      </c>
      <c r="K37" s="330">
        <f>IFERROR(VLOOKUP(C37,'تقرير المصروفات حسب الشهر'!$C$902:$AD$1011,6,FALSE),0)</f>
        <v>0</v>
      </c>
      <c r="L37" s="330">
        <f>IFERROR(VLOOKUP(C37,'تقرير المصروفات حسب الشهر'!$C$1028:$AD$1138,6,FALSE),0)</f>
        <v>0</v>
      </c>
      <c r="M37" s="344">
        <f>IFERROR(VLOOKUP(C37,'تقرير المصروفات حسب الشهر'!$C$1155:$AD$1266,6,FALSE),0)</f>
        <v>0</v>
      </c>
      <c r="N37" s="344">
        <f>IFERROR(VLOOKUP(C37,'تقرير المصروفات حسب الشهر'!$C$1282:$AD$1393,6,FALSE),0)</f>
        <v>0</v>
      </c>
      <c r="O37" s="344">
        <f>IFERROR(VLOOKUP(C37,'تقرير المصروفات حسب الشهر'!$C$1409:$AD$1524,6,FALSE),0)</f>
        <v>0</v>
      </c>
      <c r="P37" s="332">
        <f t="shared" si="5"/>
        <v>11265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الشهر'!$C$10:$AD$119,6,FALSE),0)</f>
        <v>0</v>
      </c>
      <c r="E38" s="330">
        <f>IFERROR(VLOOKUP(C38,'تقرير المصروفات حسب الشهر'!$C$136:$AD$245,6,FALSE),0)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الشهر'!$C$391:$AD$510,6,FALSE),0)</f>
        <v>0</v>
      </c>
      <c r="H38" s="330">
        <f>IFERROR(VLOOKUP(C38,'تقرير المصروفات حسب الشهر'!$C$519:$AD$634,6,FALSE),0)</f>
        <v>0</v>
      </c>
      <c r="I38" s="330">
        <f>IFERROR(VLOOKUP(C38,'تقرير المصروفات حسب الشهر'!$C$647:$AD$766,6,FALSE),0)</f>
        <v>0</v>
      </c>
      <c r="J38" s="330">
        <f>IFERROR(VLOOKUP(C38,'تقرير المصروفات حسب الشهر'!$C$775:$AD$884,6,FALSE),0)</f>
        <v>0</v>
      </c>
      <c r="K38" s="330">
        <f>IFERROR(VLOOKUP(C38,'تقرير المصروفات حسب الشهر'!$C$902:$AD$1011,6,FALSE),0)</f>
        <v>0</v>
      </c>
      <c r="L38" s="330">
        <f>IFERROR(VLOOKUP(C38,'تقرير المصروفات حسب الشهر'!$C$1028:$AD$1138,6,FALSE),0)</f>
        <v>0</v>
      </c>
      <c r="M38" s="344">
        <f>IFERROR(VLOOKUP(C38,'تقرير المصروفات حسب الشهر'!$C$1155:$AD$1266,6,FALSE),0)</f>
        <v>0</v>
      </c>
      <c r="N38" s="344">
        <f>IFERROR(VLOOKUP(C38,'تقرير المصروفات حسب الشهر'!$C$1282:$AD$1393,6,FALSE),0)</f>
        <v>0</v>
      </c>
      <c r="O38" s="344">
        <f>IFERROR(VLOOKUP(C38,'تقرير المصروفات حسب الشهر'!$C$1409:$AD$1524,6,FALSE),0)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الشهر'!$C$10:$AD$119,6,FALSE),0)</f>
        <v>2086</v>
      </c>
      <c r="E39" s="330">
        <f>IFERROR(VLOOKUP(C39,'تقرير المصروفات حسب الشهر'!$C$136:$AD$245,6,FALSE),0)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الشهر'!$C$391:$AD$510,6,FALSE),0)</f>
        <v>2511</v>
      </c>
      <c r="H39" s="330">
        <f>IFERROR(VLOOKUP(C39,'تقرير المصروفات حسب الشهر'!$C$519:$AD$634,6,FALSE),0)</f>
        <v>1615</v>
      </c>
      <c r="I39" s="330">
        <f>IFERROR(VLOOKUP(C39,'تقرير المصروفات حسب الشهر'!$C$647:$AD$766,6,FALSE),0)</f>
        <v>1716</v>
      </c>
      <c r="J39" s="330">
        <f>IFERROR(VLOOKUP(C39,'تقرير المصروفات حسب الشهر'!$C$775:$AD$884,6,FALSE),0)</f>
        <v>0</v>
      </c>
      <c r="K39" s="330">
        <f>IFERROR(VLOOKUP(C39,'تقرير المصروفات حسب الشهر'!$C$902:$AD$1011,6,FALSE),0)</f>
        <v>0</v>
      </c>
      <c r="L39" s="330">
        <f>IFERROR(VLOOKUP(C39,'تقرير المصروفات حسب الشهر'!$C$1028:$AD$1138,6,FALSE),0)</f>
        <v>0</v>
      </c>
      <c r="M39" s="344">
        <f>IFERROR(VLOOKUP(C39,'تقرير المصروفات حسب الشهر'!$C$1155:$AD$1266,6,FALSE),0)</f>
        <v>0</v>
      </c>
      <c r="N39" s="344">
        <f>IFERROR(VLOOKUP(C39,'تقرير المصروفات حسب الشهر'!$C$1282:$AD$1393,6,FALSE),0)</f>
        <v>0</v>
      </c>
      <c r="O39" s="344">
        <f>IFERROR(VLOOKUP(C39,'تقرير المصروفات حسب الشهر'!$C$1409:$AD$1524,6,FALSE),0)</f>
        <v>0</v>
      </c>
      <c r="P39" s="332">
        <f t="shared" si="5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الشهر'!$C$10:$AD$119,6,FALSE),0)</f>
        <v>0</v>
      </c>
      <c r="E40" s="330">
        <f>IFERROR(VLOOKUP(C40,'تقرير المصروفات حسب الشهر'!$C$136:$AD$245,6,FALSE),0)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الشهر'!$C$391:$AD$510,6,FALSE),0)</f>
        <v>1000</v>
      </c>
      <c r="H40" s="330">
        <f>IFERROR(VLOOKUP(C40,'تقرير المصروفات حسب الشهر'!$C$519:$AD$634,6,FALSE),0)</f>
        <v>30000</v>
      </c>
      <c r="I40" s="330">
        <f>IFERROR(VLOOKUP(C40,'تقرير المصروفات حسب الشهر'!$C$647:$AD$766,6,FALSE),0)</f>
        <v>0</v>
      </c>
      <c r="J40" s="330">
        <f>IFERROR(VLOOKUP(C40,'تقرير المصروفات حسب الشهر'!$C$775:$AD$884,6,FALSE),0)</f>
        <v>0</v>
      </c>
      <c r="K40" s="330">
        <f>IFERROR(VLOOKUP(C40,'تقرير المصروفات حسب الشهر'!$C$902:$AD$1011,6,FALSE),0)</f>
        <v>0</v>
      </c>
      <c r="L40" s="330">
        <f>IFERROR(VLOOKUP(C40,'تقرير المصروفات حسب الشهر'!$C$1028:$AD$1138,6,FALSE),0)</f>
        <v>0</v>
      </c>
      <c r="M40" s="344">
        <f>IFERROR(VLOOKUP(C40,'تقرير المصروفات حسب الشهر'!$C$1155:$AD$1266,6,FALSE),0)</f>
        <v>0</v>
      </c>
      <c r="N40" s="344">
        <f>IFERROR(VLOOKUP(C40,'تقرير المصروفات حسب الشهر'!$C$1282:$AD$1393,6,FALSE),0)</f>
        <v>0</v>
      </c>
      <c r="O40" s="344">
        <f>IFERROR(VLOOKUP(C40,'تقرير المصروفات حسب الشهر'!$C$1409:$AD$1524,6,FALSE),0)</f>
        <v>0</v>
      </c>
      <c r="P40" s="332">
        <f t="shared" si="5"/>
        <v>31000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الشهر'!$C$10:$AD$119,6,FALSE),0)</f>
        <v>0</v>
      </c>
      <c r="E41" s="330">
        <f>IFERROR(VLOOKUP(C41,'تقرير المصروفات حسب الشهر'!$C$136:$AD$245,6,FALSE),0)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الشهر'!$C$391:$AD$510,6,FALSE),0)</f>
        <v>0</v>
      </c>
      <c r="H41" s="330">
        <f>IFERROR(VLOOKUP(C41,'تقرير المصروفات حسب الشهر'!$C$519:$AD$634,6,FALSE),0)</f>
        <v>0</v>
      </c>
      <c r="I41" s="330">
        <f>IFERROR(VLOOKUP(C41,'تقرير المصروفات حسب الشهر'!$C$647:$AD$766,6,FALSE),0)</f>
        <v>0</v>
      </c>
      <c r="J41" s="330">
        <f>IFERROR(VLOOKUP(C41,'تقرير المصروفات حسب الشهر'!$C$775:$AD$884,6,FALSE),0)</f>
        <v>0</v>
      </c>
      <c r="K41" s="330">
        <f>IFERROR(VLOOKUP(C41,'تقرير المصروفات حسب الشهر'!$C$902:$AD$1011,6,FALSE),0)</f>
        <v>0</v>
      </c>
      <c r="L41" s="330">
        <f>IFERROR(VLOOKUP(C41,'تقرير المصروفات حسب الشهر'!$C$1028:$AD$1138,6,FALSE),0)</f>
        <v>0</v>
      </c>
      <c r="M41" s="344">
        <f>IFERROR(VLOOKUP(C41,'تقرير المصروفات حسب الشهر'!$C$1155:$AD$1266,6,FALSE),0)</f>
        <v>0</v>
      </c>
      <c r="N41" s="344">
        <f>IFERROR(VLOOKUP(C41,'تقرير المصروفات حسب الشهر'!$C$1282:$AD$1393,6,FALSE),0)</f>
        <v>0</v>
      </c>
      <c r="O41" s="344">
        <f>IFERROR(VLOOKUP(C41,'تقرير المصروفات حسب الشهر'!$C$1409:$AD$1524,6,FALSE),0)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الشهر'!$C$10:$AD$119,6,FALSE),0)</f>
        <v>0</v>
      </c>
      <c r="E42" s="330">
        <f>IFERROR(VLOOKUP(C42,'تقرير المصروفات حسب الشهر'!$C$136:$AD$245,6,FALSE),0)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الشهر'!$C$391:$AD$510,6,FALSE),0)</f>
        <v>0</v>
      </c>
      <c r="H42" s="330">
        <f>IFERROR(VLOOKUP(C42,'تقرير المصروفات حسب الشهر'!$C$519:$AD$634,6,FALSE),0)</f>
        <v>0</v>
      </c>
      <c r="I42" s="330">
        <f>IFERROR(VLOOKUP(C42,'تقرير المصروفات حسب الشهر'!$C$647:$AD$766,6,FALSE),0)</f>
        <v>0</v>
      </c>
      <c r="J42" s="330">
        <f>IFERROR(VLOOKUP(C42,'تقرير المصروفات حسب الشهر'!$C$775:$AD$884,6,FALSE),0)</f>
        <v>0</v>
      </c>
      <c r="K42" s="330">
        <f>IFERROR(VLOOKUP(C42,'تقرير المصروفات حسب الشهر'!$C$902:$AD$1011,6,FALSE),0)</f>
        <v>0</v>
      </c>
      <c r="L42" s="330">
        <f>IFERROR(VLOOKUP(C42,'تقرير المصروفات حسب الشهر'!$C$1028:$AD$1138,6,FALSE),0)</f>
        <v>0</v>
      </c>
      <c r="M42" s="344">
        <f>IFERROR(VLOOKUP(C42,'تقرير المصروفات حسب الشهر'!$C$1155:$AD$1266,6,FALSE),0)</f>
        <v>0</v>
      </c>
      <c r="N42" s="344">
        <f>IFERROR(VLOOKUP(C42,'تقرير المصروفات حسب الشهر'!$C$1282:$AD$1393,6,FALSE),0)</f>
        <v>0</v>
      </c>
      <c r="O42" s="344">
        <f>IFERROR(VLOOKUP(C42,'تقرير المصروفات حسب الشهر'!$C$1409:$AD$1524,6,FALSE),0)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الشهر'!$C$10:$AD$119,6,FALSE),0)</f>
        <v>0</v>
      </c>
      <c r="E43" s="330">
        <f>IFERROR(VLOOKUP(C43,'تقرير المصروفات حسب الشهر'!$C$136:$AD$245,6,FALSE),0)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الشهر'!$C$391:$AD$510,6,FALSE),0)</f>
        <v>0</v>
      </c>
      <c r="H43" s="330">
        <f>IFERROR(VLOOKUP(C43,'تقرير المصروفات حسب الشهر'!$C$519:$AD$634,6,FALSE),0)</f>
        <v>0</v>
      </c>
      <c r="I43" s="330">
        <f>IFERROR(VLOOKUP(C43,'تقرير المصروفات حسب الشهر'!$C$647:$AD$766,6,FALSE),0)</f>
        <v>0</v>
      </c>
      <c r="J43" s="330">
        <f>IFERROR(VLOOKUP(C43,'تقرير المصروفات حسب الشهر'!$C$775:$AD$884,6,FALSE),0)</f>
        <v>0</v>
      </c>
      <c r="K43" s="330">
        <f>IFERROR(VLOOKUP(C43,'تقرير المصروفات حسب الشهر'!$C$902:$AD$1011,6,FALSE),0)</f>
        <v>0</v>
      </c>
      <c r="L43" s="330">
        <f>IFERROR(VLOOKUP(C43,'تقرير المصروفات حسب الشهر'!$C$1028:$AD$1138,6,FALSE),0)</f>
        <v>0</v>
      </c>
      <c r="M43" s="344">
        <f>IFERROR(VLOOKUP(C43,'تقرير المصروفات حسب الشهر'!$C$1155:$AD$1266,6,FALSE),0)</f>
        <v>0</v>
      </c>
      <c r="N43" s="344">
        <f>IFERROR(VLOOKUP(C43,'تقرير المصروفات حسب الشهر'!$C$1282:$AD$1393,6,FALSE),0)</f>
        <v>0</v>
      </c>
      <c r="O43" s="344">
        <f>IFERROR(VLOOKUP(C43,'تقرير المصروفات حسب الشهر'!$C$1409:$AD$1524,6,FALSE),0)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الشهر'!$C$10:$AD$119,6,FALSE),0)</f>
        <v>0</v>
      </c>
      <c r="E44" s="330">
        <f>IFERROR(VLOOKUP(C44,'تقرير المصروفات حسب الشهر'!$C$136:$AD$245,6,FALSE),0)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الشهر'!$C$391:$AD$510,6,FALSE),0)</f>
        <v>800</v>
      </c>
      <c r="H44" s="330">
        <f>IFERROR(VLOOKUP(C44,'تقرير المصروفات حسب الشهر'!$C$519:$AD$634,6,FALSE),0)</f>
        <v>175</v>
      </c>
      <c r="I44" s="330">
        <f>IFERROR(VLOOKUP(C44,'تقرير المصروفات حسب الشهر'!$C$647:$AD$766,6,FALSE),0)</f>
        <v>335</v>
      </c>
      <c r="J44" s="330">
        <f>IFERROR(VLOOKUP(C44,'تقرير المصروفات حسب الشهر'!$C$775:$AD$884,6,FALSE),0)</f>
        <v>0</v>
      </c>
      <c r="K44" s="330">
        <f>IFERROR(VLOOKUP(C44,'تقرير المصروفات حسب الشهر'!$C$902:$AD$1011,6,FALSE),0)</f>
        <v>0</v>
      </c>
      <c r="L44" s="330">
        <f>IFERROR(VLOOKUP(C44,'تقرير المصروفات حسب الشهر'!$C$1028:$AD$1138,6,FALSE),0)</f>
        <v>0</v>
      </c>
      <c r="M44" s="344">
        <f>IFERROR(VLOOKUP(C44,'تقرير المصروفات حسب الشهر'!$C$1155:$AD$1266,6,FALSE),0)</f>
        <v>0</v>
      </c>
      <c r="N44" s="344">
        <f>IFERROR(VLOOKUP(C44,'تقرير المصروفات حسب الشهر'!$C$1282:$AD$1393,6,FALSE),0)</f>
        <v>0</v>
      </c>
      <c r="O44" s="344">
        <f>IFERROR(VLOOKUP(C44,'تقرير المصروفات حسب الشهر'!$C$1409:$AD$1524,6,FALSE),0)</f>
        <v>0</v>
      </c>
      <c r="P44" s="332">
        <f t="shared" si="5"/>
        <v>1310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الشهر'!$C$10:$AD$119,6,FALSE),0)</f>
        <v>0</v>
      </c>
      <c r="E45" s="330">
        <f>IFERROR(VLOOKUP(C45,'تقرير المصروفات حسب الشهر'!$C$136:$AD$245,6,FALSE),0)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الشهر'!$C$391:$AD$510,6,FALSE),0)</f>
        <v>0</v>
      </c>
      <c r="H45" s="330">
        <f>IFERROR(VLOOKUP(C45,'تقرير المصروفات حسب الشهر'!$C$519:$AD$634,6,FALSE),0)</f>
        <v>0</v>
      </c>
      <c r="I45" s="330">
        <f>IFERROR(VLOOKUP(C45,'تقرير المصروفات حسب الشهر'!$C$647:$AD$766,6,FALSE),0)</f>
        <v>0</v>
      </c>
      <c r="J45" s="330">
        <f>IFERROR(VLOOKUP(C45,'تقرير المصروفات حسب الشهر'!$C$775:$AD$884,6,FALSE),0)</f>
        <v>0</v>
      </c>
      <c r="K45" s="330">
        <f>IFERROR(VLOOKUP(C45,'تقرير المصروفات حسب الشهر'!$C$902:$AD$1011,6,FALSE),0)</f>
        <v>0</v>
      </c>
      <c r="L45" s="330">
        <f>IFERROR(VLOOKUP(C45,'تقرير المصروفات حسب الشهر'!$C$1028:$AD$1138,6,FALSE),0)</f>
        <v>0</v>
      </c>
      <c r="M45" s="344">
        <f>IFERROR(VLOOKUP(C45,'تقرير المصروفات حسب الشهر'!$C$1155:$AD$1266,6,FALSE),0)</f>
        <v>0</v>
      </c>
      <c r="N45" s="344">
        <f>IFERROR(VLOOKUP(C45,'تقرير المصروفات حسب الشهر'!$C$1282:$AD$1393,6,FALSE),0)</f>
        <v>0</v>
      </c>
      <c r="O45" s="344">
        <f>IFERROR(VLOOKUP(C45,'تقرير المصروفات حسب الشهر'!$C$1409:$AD$1524,6,FALSE),0)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الشهر'!$C$10:$AD$119,6,FALSE),0)</f>
        <v>95.73</v>
      </c>
      <c r="E46" s="330">
        <f>IFERROR(VLOOKUP(C46,'تقرير المصروفات حسب الشهر'!$C$136:$AD$245,6,FALSE),0)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الشهر'!$C$391:$AD$510,6,FALSE),0)</f>
        <v>95.73</v>
      </c>
      <c r="H46" s="330">
        <f>IFERROR(VLOOKUP(C46,'تقرير المصروفات حسب الشهر'!$C$519:$AD$634,6,FALSE),0)</f>
        <v>95.73</v>
      </c>
      <c r="I46" s="330">
        <f>IFERROR(VLOOKUP(C46,'تقرير المصروفات حسب الشهر'!$C$647:$AD$766,6,FALSE),0)</f>
        <v>95.73</v>
      </c>
      <c r="J46" s="330">
        <f>IFERROR(VLOOKUP(C46,'تقرير المصروفات حسب الشهر'!$C$775:$AD$884,6,FALSE),0)</f>
        <v>0</v>
      </c>
      <c r="K46" s="330">
        <f>IFERROR(VLOOKUP(C46,'تقرير المصروفات حسب الشهر'!$C$902:$AD$1011,6,FALSE),0)</f>
        <v>0</v>
      </c>
      <c r="L46" s="330">
        <f>IFERROR(VLOOKUP(C46,'تقرير المصروفات حسب الشهر'!$C$1028:$AD$1138,6,FALSE),0)</f>
        <v>0</v>
      </c>
      <c r="M46" s="344">
        <f>IFERROR(VLOOKUP(C46,'تقرير المصروفات حسب الشهر'!$C$1155:$AD$1266,6,FALSE),0)</f>
        <v>0</v>
      </c>
      <c r="N46" s="344">
        <f>IFERROR(VLOOKUP(C46,'تقرير المصروفات حسب الشهر'!$C$1282:$AD$1393,6,FALSE),0)</f>
        <v>0</v>
      </c>
      <c r="O46" s="344">
        <f>IFERROR(VLOOKUP(C46,'تقرير المصروفات حسب الشهر'!$C$1409:$AD$1524,6,FALSE),0)</f>
        <v>0</v>
      </c>
      <c r="P46" s="332">
        <f t="shared" si="5"/>
        <v>574.38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الشهر'!$C$10:$AD$119,6,FALSE),0)</f>
        <v>0</v>
      </c>
      <c r="E47" s="330">
        <f>IFERROR(VLOOKUP(C47,'تقرير المصروفات حسب الشهر'!$C$136:$AD$245,6,FALSE),0)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الشهر'!$C$391:$AD$510,6,FALSE),0)</f>
        <v>800</v>
      </c>
      <c r="H47" s="330">
        <f>IFERROR(VLOOKUP(C47,'تقرير المصروفات حسب الشهر'!$C$519:$AD$634,6,FALSE),0)</f>
        <v>0</v>
      </c>
      <c r="I47" s="330">
        <f>IFERROR(VLOOKUP(C47,'تقرير المصروفات حسب الشهر'!$C$647:$AD$766,6,FALSE),0)</f>
        <v>0</v>
      </c>
      <c r="J47" s="330">
        <f>IFERROR(VLOOKUP(C47,'تقرير المصروفات حسب الشهر'!$C$775:$AD$884,6,FALSE),0)</f>
        <v>0</v>
      </c>
      <c r="K47" s="330">
        <f>IFERROR(VLOOKUP(C47,'تقرير المصروفات حسب الشهر'!$C$902:$AD$1011,6,FALSE),0)</f>
        <v>0</v>
      </c>
      <c r="L47" s="330">
        <f>IFERROR(VLOOKUP(C47,'تقرير المصروفات حسب الشهر'!$C$1028:$AD$1138,6,FALSE),0)</f>
        <v>0</v>
      </c>
      <c r="M47" s="344">
        <f>IFERROR(VLOOKUP(C47,'تقرير المصروفات حسب الشهر'!$C$1155:$AD$1266,6,FALSE),0)</f>
        <v>0</v>
      </c>
      <c r="N47" s="344">
        <f>IFERROR(VLOOKUP(C47,'تقرير المصروفات حسب الشهر'!$C$1282:$AD$1393,6,FALSE),0)</f>
        <v>0</v>
      </c>
      <c r="O47" s="344">
        <f>IFERROR(VLOOKUP(C47,'تقرير المصروفات حسب الشهر'!$C$1409:$AD$1524,6,FALSE),0)</f>
        <v>0</v>
      </c>
      <c r="P47" s="332">
        <f t="shared" si="5"/>
        <v>800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الشهر'!$C$10:$AD$119,6,FALSE),0)</f>
        <v>0</v>
      </c>
      <c r="E48" s="330">
        <f>IFERROR(VLOOKUP(C48,'تقرير المصروفات حسب الشهر'!$C$136:$AD$245,6,FALSE),0)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الشهر'!$C$391:$AD$510,6,FALSE),0)</f>
        <v>0</v>
      </c>
      <c r="H48" s="330">
        <f>IFERROR(VLOOKUP(C48,'تقرير المصروفات حسب الشهر'!$C$519:$AD$634,6,FALSE),0)</f>
        <v>0</v>
      </c>
      <c r="I48" s="330">
        <f>IFERROR(VLOOKUP(C48,'تقرير المصروفات حسب الشهر'!$C$647:$AD$766,6,FALSE),0)</f>
        <v>3500</v>
      </c>
      <c r="J48" s="330">
        <f>IFERROR(VLOOKUP(C48,'تقرير المصروفات حسب الشهر'!$C$775:$AD$884,6,FALSE),0)</f>
        <v>0</v>
      </c>
      <c r="K48" s="330">
        <f>IFERROR(VLOOKUP(C48,'تقرير المصروفات حسب الشهر'!$C$902:$AD$1011,6,FALSE),0)</f>
        <v>0</v>
      </c>
      <c r="L48" s="330">
        <f>IFERROR(VLOOKUP(C48,'تقرير المصروفات حسب الشهر'!$C$1028:$AD$1138,6,FALSE),0)</f>
        <v>0</v>
      </c>
      <c r="M48" s="344">
        <f>IFERROR(VLOOKUP(C48,'تقرير المصروفات حسب الشهر'!$C$1155:$AD$1266,6,FALSE),0)</f>
        <v>0</v>
      </c>
      <c r="N48" s="344">
        <f>IFERROR(VLOOKUP(C48,'تقرير المصروفات حسب الشهر'!$C$1282:$AD$1393,6,FALSE),0)</f>
        <v>0</v>
      </c>
      <c r="O48" s="344">
        <f>IFERROR(VLOOKUP(C48,'تقرير المصروفات حسب الشهر'!$C$1409:$AD$1524,6,FALSE),0)</f>
        <v>0</v>
      </c>
      <c r="P48" s="332">
        <f t="shared" si="5"/>
        <v>11635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الشهر'!$C$10:$AD$119,6,FALSE),0)</f>
        <v>0</v>
      </c>
      <c r="E49" s="330">
        <f>IFERROR(VLOOKUP(C49,'تقرير المصروفات حسب الشهر'!$C$136:$AD$245,6,FALSE),0)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الشهر'!$C$391:$AD$510,6,FALSE),0)</f>
        <v>0</v>
      </c>
      <c r="H49" s="330">
        <f>IFERROR(VLOOKUP(C49,'تقرير المصروفات حسب الشهر'!$C$519:$AD$634,6,FALSE),0)</f>
        <v>0</v>
      </c>
      <c r="I49" s="330">
        <f>IFERROR(VLOOKUP(C49,'تقرير المصروفات حسب الشهر'!$C$647:$AD$766,6,FALSE),0)</f>
        <v>0</v>
      </c>
      <c r="J49" s="330">
        <f>IFERROR(VLOOKUP(C49,'تقرير المصروفات حسب الشهر'!$C$775:$AD$884,6,FALSE),0)</f>
        <v>0</v>
      </c>
      <c r="K49" s="330">
        <f>IFERROR(VLOOKUP(C49,'تقرير المصروفات حسب الشهر'!$C$902:$AD$1011,6,FALSE),0)</f>
        <v>0</v>
      </c>
      <c r="L49" s="330">
        <f>IFERROR(VLOOKUP(C49,'تقرير المصروفات حسب الشهر'!$C$1028:$AD$1138,6,FALSE),0)</f>
        <v>0</v>
      </c>
      <c r="M49" s="344">
        <f>IFERROR(VLOOKUP(C49,'تقرير المصروفات حسب الشهر'!$C$1155:$AD$1266,6,FALSE),0)</f>
        <v>0</v>
      </c>
      <c r="N49" s="344">
        <f>IFERROR(VLOOKUP(C49,'تقرير المصروفات حسب الشهر'!$C$1282:$AD$1393,6,FALSE),0)</f>
        <v>0</v>
      </c>
      <c r="O49" s="344">
        <f>IFERROR(VLOOKUP(C49,'تقرير المصروفات حسب الشهر'!$C$1409:$AD$1524,6,FALSE),0)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الشهر'!$C$10:$AD$119,6,FALSE),0)</f>
        <v>0</v>
      </c>
      <c r="E50" s="330">
        <f>IFERROR(VLOOKUP(C50,'تقرير المصروفات حسب الشهر'!$C$136:$AD$245,6,FALSE),0)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الشهر'!$C$391:$AD$510,6,FALSE),0)</f>
        <v>0</v>
      </c>
      <c r="H50" s="330">
        <f>IFERROR(VLOOKUP(C50,'تقرير المصروفات حسب الشهر'!$C$519:$AD$634,6,FALSE),0)</f>
        <v>0</v>
      </c>
      <c r="I50" s="330">
        <f>IFERROR(VLOOKUP(C50,'تقرير المصروفات حسب الشهر'!$C$647:$AD$766,6,FALSE),0)</f>
        <v>0</v>
      </c>
      <c r="J50" s="330">
        <f>IFERROR(VLOOKUP(C50,'تقرير المصروفات حسب الشهر'!$C$775:$AD$884,6,FALSE),0)</f>
        <v>0</v>
      </c>
      <c r="K50" s="330">
        <f>IFERROR(VLOOKUP(C50,'تقرير المصروفات حسب الشهر'!$C$902:$AD$1011,6,FALSE),0)</f>
        <v>0</v>
      </c>
      <c r="L50" s="330">
        <f>IFERROR(VLOOKUP(C50,'تقرير المصروفات حسب الشهر'!$C$1028:$AD$1138,6,FALSE),0)</f>
        <v>0</v>
      </c>
      <c r="M50" s="344">
        <f>IFERROR(VLOOKUP(C50,'تقرير المصروفات حسب الشهر'!$C$1155:$AD$1266,6,FALSE),0)</f>
        <v>0</v>
      </c>
      <c r="N50" s="344">
        <f>IFERROR(VLOOKUP(C50,'تقرير المصروفات حسب الشهر'!$C$1282:$AD$1393,6,FALSE),0)</f>
        <v>0</v>
      </c>
      <c r="O50" s="344">
        <f>IFERROR(VLOOKUP(C50,'تقرير المصروفات حسب الشهر'!$C$1409:$AD$1524,6,FALSE),0)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الشهر'!$C$10:$AD$119,6,FALSE),0)</f>
        <v>225</v>
      </c>
      <c r="E51" s="330">
        <f>IFERROR(VLOOKUP(C51,'تقرير المصروفات حسب الشهر'!$C$136:$AD$245,6,FALSE),0)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الشهر'!$C$391:$AD$510,6,FALSE),0)</f>
        <v>1075</v>
      </c>
      <c r="H51" s="330">
        <f>IFERROR(VLOOKUP(C51,'تقرير المصروفات حسب الشهر'!$C$519:$AD$634,6,FALSE),0)</f>
        <v>225</v>
      </c>
      <c r="I51" s="330">
        <f>IFERROR(VLOOKUP(C51,'تقرير المصروفات حسب الشهر'!$C$647:$AD$766,6,FALSE),0)</f>
        <v>220</v>
      </c>
      <c r="J51" s="330">
        <f>IFERROR(VLOOKUP(C51,'تقرير المصروفات حسب الشهر'!$C$775:$AD$884,6,FALSE),0)</f>
        <v>0</v>
      </c>
      <c r="K51" s="330">
        <f>IFERROR(VLOOKUP(C51,'تقرير المصروفات حسب الشهر'!$C$902:$AD$1011,6,FALSE),0)</f>
        <v>0</v>
      </c>
      <c r="L51" s="330">
        <f>IFERROR(VLOOKUP(C51,'تقرير المصروفات حسب الشهر'!$C$1028:$AD$1138,6,FALSE),0)</f>
        <v>0</v>
      </c>
      <c r="M51" s="344">
        <f>IFERROR(VLOOKUP(C51,'تقرير المصروفات حسب الشهر'!$C$1155:$AD$1266,6,FALSE),0)</f>
        <v>0</v>
      </c>
      <c r="N51" s="344">
        <f>IFERROR(VLOOKUP(C51,'تقرير المصروفات حسب الشهر'!$C$1282:$AD$1393,6,FALSE),0)</f>
        <v>0</v>
      </c>
      <c r="O51" s="344">
        <f>IFERROR(VLOOKUP(C51,'تقرير المصروفات حسب الشهر'!$C$1409:$AD$1524,6,FALSE),0)</f>
        <v>0</v>
      </c>
      <c r="P51" s="332">
        <f t="shared" si="5"/>
        <v>2195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الشهر'!$C$10:$AD$119,6,FALSE),0)</f>
        <v>2000</v>
      </c>
      <c r="E52" s="330">
        <f>IFERROR(VLOOKUP(C52,'تقرير المصروفات حسب الشهر'!$C$136:$AD$245,6,FALSE),0)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الشهر'!$C$391:$AD$510,6,FALSE),0)</f>
        <v>0</v>
      </c>
      <c r="H52" s="330">
        <f>IFERROR(VLOOKUP(C52,'تقرير المصروفات حسب الشهر'!$C$519:$AD$634,6,FALSE),0)</f>
        <v>1000</v>
      </c>
      <c r="I52" s="330">
        <f>IFERROR(VLOOKUP(C52,'تقرير المصروفات حسب الشهر'!$C$647:$AD$766,6,FALSE),0)</f>
        <v>885</v>
      </c>
      <c r="J52" s="330">
        <f>IFERROR(VLOOKUP(C52,'تقرير المصروفات حسب الشهر'!$C$775:$AD$884,6,FALSE),0)</f>
        <v>0</v>
      </c>
      <c r="K52" s="330">
        <f>IFERROR(VLOOKUP(C52,'تقرير المصروفات حسب الشهر'!$C$902:$AD$1011,6,FALSE),0)</f>
        <v>0</v>
      </c>
      <c r="L52" s="330">
        <f>IFERROR(VLOOKUP(C52,'تقرير المصروفات حسب الشهر'!$C$1028:$AD$1138,6,FALSE),0)</f>
        <v>0</v>
      </c>
      <c r="M52" s="344">
        <f>IFERROR(VLOOKUP(C52,'تقرير المصروفات حسب الشهر'!$C$1155:$AD$1266,6,FALSE),0)</f>
        <v>0</v>
      </c>
      <c r="N52" s="344">
        <f>IFERROR(VLOOKUP(C52,'تقرير المصروفات حسب الشهر'!$C$1282:$AD$1393,6,FALSE),0)</f>
        <v>0</v>
      </c>
      <c r="O52" s="344">
        <f>IFERROR(VLOOKUP(C52,'تقرير المصروفات حسب الشهر'!$C$1409:$AD$1524,6,FALSE),0)</f>
        <v>0</v>
      </c>
      <c r="P52" s="332">
        <f t="shared" si="5"/>
        <v>3885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الشهر'!$C$10:$AD$119,6,FALSE),0)</f>
        <v>0</v>
      </c>
      <c r="E53" s="330">
        <f>IFERROR(VLOOKUP(C53,'تقرير المصروفات حسب الشهر'!$C$136:$AD$245,6,FALSE),0)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الشهر'!$C$391:$AD$510,6,FALSE),0)</f>
        <v>0</v>
      </c>
      <c r="H53" s="330">
        <f>IFERROR(VLOOKUP(C53,'تقرير المصروفات حسب الشهر'!$C$519:$AD$634,6,FALSE),0)</f>
        <v>0</v>
      </c>
      <c r="I53" s="330">
        <f>IFERROR(VLOOKUP(C53,'تقرير المصروفات حسب الشهر'!$C$647:$AD$766,6,FALSE),0)</f>
        <v>0</v>
      </c>
      <c r="J53" s="330">
        <f>IFERROR(VLOOKUP(C53,'تقرير المصروفات حسب الشهر'!$C$775:$AD$884,6,FALSE),0)</f>
        <v>0</v>
      </c>
      <c r="K53" s="330">
        <f>IFERROR(VLOOKUP(C53,'تقرير المصروفات حسب الشهر'!$C$902:$AD$1011,6,FALSE),0)</f>
        <v>0</v>
      </c>
      <c r="L53" s="330">
        <f>IFERROR(VLOOKUP(C53,'تقرير المصروفات حسب الشهر'!$C$1028:$AD$1138,6,FALSE),0)</f>
        <v>0</v>
      </c>
      <c r="M53" s="344">
        <f>IFERROR(VLOOKUP(C53,'تقرير المصروفات حسب الشهر'!$C$1155:$AD$1266,6,FALSE),0)</f>
        <v>0</v>
      </c>
      <c r="N53" s="344">
        <f>IFERROR(VLOOKUP(C53,'تقرير المصروفات حسب الشهر'!$C$1282:$AD$1393,6,FALSE),0)</f>
        <v>0</v>
      </c>
      <c r="O53" s="344">
        <f>IFERROR(VLOOKUP(C53,'تقرير المصروفات حسب الشهر'!$C$1409:$AD$1524,6,FALSE),0)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الشهر'!$C$10:$AD$119,6,FALSE),0)</f>
        <v>23615</v>
      </c>
      <c r="E54" s="330">
        <f>IFERROR(VLOOKUP(C54,'تقرير المصروفات حسب الشهر'!$C$136:$AD$245,6,FALSE),0)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الشهر'!$C$391:$AD$510,6,FALSE),0)</f>
        <v>56264</v>
      </c>
      <c r="H54" s="330">
        <f>IFERROR(VLOOKUP(C54,'تقرير المصروفات حسب الشهر'!$C$519:$AD$634,6,FALSE),0)</f>
        <v>32118</v>
      </c>
      <c r="I54" s="330">
        <f>IFERROR(VLOOKUP(C54,'تقرير المصروفات حسب الشهر'!$C$647:$AD$766,6,FALSE),0)</f>
        <v>30649</v>
      </c>
      <c r="J54" s="330">
        <f>IFERROR(VLOOKUP(C54,'تقرير المصروفات حسب الشهر'!$C$775:$AD$884,6,FALSE),0)</f>
        <v>0</v>
      </c>
      <c r="K54" s="330">
        <f>IFERROR(VLOOKUP(C54,'تقرير المصروفات حسب الشهر'!$C$902:$AD$1011,6,FALSE),0)</f>
        <v>0</v>
      </c>
      <c r="L54" s="330">
        <f>IFERROR(VLOOKUP(C54,'تقرير المصروفات حسب الشهر'!$C$1028:$AD$1138,6,FALSE),0)</f>
        <v>0</v>
      </c>
      <c r="M54" s="344">
        <f>IFERROR(VLOOKUP(C54,'تقرير المصروفات حسب الشهر'!$C$1155:$AD$1266,6,FALSE),0)</f>
        <v>0</v>
      </c>
      <c r="N54" s="344">
        <f>IFERROR(VLOOKUP(C54,'تقرير المصروفات حسب الشهر'!$C$1282:$AD$1393,6,FALSE),0)</f>
        <v>0</v>
      </c>
      <c r="O54" s="344">
        <f>IFERROR(VLOOKUP(C54,'تقرير المصروفات حسب الشهر'!$C$1409:$AD$1524,6,FALSE),0)</f>
        <v>0</v>
      </c>
      <c r="P54" s="332">
        <f t="shared" ref="P54:P85" si="6">SUM(D54:O54)</f>
        <v>168146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الشهر'!$C$10:$AD$119,6,FALSE),0)</f>
        <v>0</v>
      </c>
      <c r="E55" s="330">
        <f>IFERROR(VLOOKUP(C55,'تقرير المصروفات حسب الشهر'!$C$136:$AD$245,6,FALSE),0)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الشهر'!$C$391:$AD$510,6,FALSE),0)</f>
        <v>8400</v>
      </c>
      <c r="H55" s="330">
        <f>IFERROR(VLOOKUP(C55,'تقرير المصروفات حسب الشهر'!$C$519:$AD$634,6,FALSE),0)</f>
        <v>0</v>
      </c>
      <c r="I55" s="330">
        <f>IFERROR(VLOOKUP(C55,'تقرير المصروفات حسب الشهر'!$C$647:$AD$766,6,FALSE),0)</f>
        <v>0</v>
      </c>
      <c r="J55" s="330">
        <f>IFERROR(VLOOKUP(C55,'تقرير المصروفات حسب الشهر'!$C$775:$AD$884,6,FALSE),0)</f>
        <v>0</v>
      </c>
      <c r="K55" s="330">
        <f>IFERROR(VLOOKUP(C55,'تقرير المصروفات حسب الشهر'!$C$902:$AD$1011,6,FALSE),0)</f>
        <v>0</v>
      </c>
      <c r="L55" s="330">
        <f>IFERROR(VLOOKUP(C55,'تقرير المصروفات حسب الشهر'!$C$1028:$AD$1138,6,FALSE),0)</f>
        <v>0</v>
      </c>
      <c r="M55" s="344">
        <f>IFERROR(VLOOKUP(C55,'تقرير المصروفات حسب الشهر'!$C$1155:$AD$1266,6,FALSE),0)</f>
        <v>0</v>
      </c>
      <c r="N55" s="344">
        <f>IFERROR(VLOOKUP(C55,'تقرير المصروفات حسب الشهر'!$C$1282:$AD$1393,6,FALSE),0)</f>
        <v>0</v>
      </c>
      <c r="O55" s="344">
        <f>IFERROR(VLOOKUP(C55,'تقرير المصروفات حسب الشهر'!$C$1409:$AD$1524,6,FALSE),0)</f>
        <v>0</v>
      </c>
      <c r="P55" s="332">
        <f t="shared" si="6"/>
        <v>8400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الشهر'!$C$10:$AD$119,6,FALSE),0)</f>
        <v>0</v>
      </c>
      <c r="E56" s="330">
        <f>IFERROR(VLOOKUP(C56,'تقرير المصروفات حسب الشهر'!$C$136:$AD$245,6,FALSE),0)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الشهر'!$C$391:$AD$510,6,FALSE),0)</f>
        <v>0</v>
      </c>
      <c r="H56" s="330">
        <f>IFERROR(VLOOKUP(C56,'تقرير المصروفات حسب الشهر'!$C$519:$AD$634,6,FALSE),0)</f>
        <v>0</v>
      </c>
      <c r="I56" s="330">
        <f>IFERROR(VLOOKUP(C56,'تقرير المصروفات حسب الشهر'!$C$647:$AD$766,6,FALSE),0)</f>
        <v>0</v>
      </c>
      <c r="J56" s="330">
        <f>IFERROR(VLOOKUP(C56,'تقرير المصروفات حسب الشهر'!$C$775:$AD$884,6,FALSE),0)</f>
        <v>0</v>
      </c>
      <c r="K56" s="330">
        <f>IFERROR(VLOOKUP(C56,'تقرير المصروفات حسب الشهر'!$C$902:$AD$1011,6,FALSE),0)</f>
        <v>0</v>
      </c>
      <c r="L56" s="330">
        <f>IFERROR(VLOOKUP(C56,'تقرير المصروفات حسب الشهر'!$C$1028:$AD$1138,6,FALSE),0)</f>
        <v>0</v>
      </c>
      <c r="M56" s="344">
        <f>IFERROR(VLOOKUP(C56,'تقرير المصروفات حسب الشهر'!$C$1155:$AD$1266,6,FALSE),0)</f>
        <v>0</v>
      </c>
      <c r="N56" s="344">
        <f>IFERROR(VLOOKUP(C56,'تقرير المصروفات حسب الشهر'!$C$1282:$AD$1393,6,FALSE),0)</f>
        <v>0</v>
      </c>
      <c r="O56" s="344">
        <f>IFERROR(VLOOKUP(C56,'تقرير المصروفات حسب الشهر'!$C$1409:$AD$1524,6,FALSE),0)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الشهر'!$C$10:$AD$119,6,FALSE),0)</f>
        <v>0</v>
      </c>
      <c r="E57" s="330">
        <f>IFERROR(VLOOKUP(C57,'تقرير المصروفات حسب الشهر'!$C$136:$AD$245,6,FALSE),0)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الشهر'!$C$391:$AD$510,6,FALSE),0)</f>
        <v>0</v>
      </c>
      <c r="H57" s="330">
        <f>IFERROR(VLOOKUP(C57,'تقرير المصروفات حسب الشهر'!$C$519:$AD$634,6,FALSE),0)</f>
        <v>0</v>
      </c>
      <c r="I57" s="330">
        <f>IFERROR(VLOOKUP(C57,'تقرير المصروفات حسب الشهر'!$C$647:$AD$766,6,FALSE),0)</f>
        <v>0</v>
      </c>
      <c r="J57" s="330">
        <f>IFERROR(VLOOKUP(C57,'تقرير المصروفات حسب الشهر'!$C$775:$AD$884,6,FALSE),0)</f>
        <v>0</v>
      </c>
      <c r="K57" s="330">
        <f>IFERROR(VLOOKUP(C57,'تقرير المصروفات حسب الشهر'!$C$902:$AD$1011,6,FALSE),0)</f>
        <v>0</v>
      </c>
      <c r="L57" s="330">
        <f>IFERROR(VLOOKUP(C57,'تقرير المصروفات حسب الشهر'!$C$1028:$AD$1138,6,FALSE),0)</f>
        <v>0</v>
      </c>
      <c r="M57" s="344">
        <f>IFERROR(VLOOKUP(C57,'تقرير المصروفات حسب الشهر'!$C$1155:$AD$1266,6,FALSE),0)</f>
        <v>0</v>
      </c>
      <c r="N57" s="344">
        <f>IFERROR(VLOOKUP(C57,'تقرير المصروفات حسب الشهر'!$C$1282:$AD$1393,6,FALSE),0)</f>
        <v>0</v>
      </c>
      <c r="O57" s="344">
        <f>IFERROR(VLOOKUP(C57,'تقرير المصروفات حسب الشهر'!$C$1409:$AD$1524,6,FALSE),0)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الشهر'!$C$10:$AD$119,6,FALSE),0)</f>
        <v>0</v>
      </c>
      <c r="E58" s="330">
        <f>IFERROR(VLOOKUP(C58,'تقرير المصروفات حسب الشهر'!$C$136:$AD$245,6,FALSE),0)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الشهر'!$C$391:$AD$510,6,FALSE),0)</f>
        <v>0</v>
      </c>
      <c r="H58" s="330">
        <f>IFERROR(VLOOKUP(C58,'تقرير المصروفات حسب الشهر'!$C$519:$AD$634,6,FALSE),0)</f>
        <v>0</v>
      </c>
      <c r="I58" s="330">
        <f>IFERROR(VLOOKUP(C58,'تقرير المصروفات حسب الشهر'!$C$647:$AD$766,6,FALSE),0)</f>
        <v>0</v>
      </c>
      <c r="J58" s="330">
        <f>IFERROR(VLOOKUP(C58,'تقرير المصروفات حسب الشهر'!$C$775:$AD$884,6,FALSE),0)</f>
        <v>0</v>
      </c>
      <c r="K58" s="330">
        <f>IFERROR(VLOOKUP(C58,'تقرير المصروفات حسب الشهر'!$C$902:$AD$1011,6,FALSE),0)</f>
        <v>0</v>
      </c>
      <c r="L58" s="330">
        <f>IFERROR(VLOOKUP(C58,'تقرير المصروفات حسب الشهر'!$C$1028:$AD$1138,6,FALSE),0)</f>
        <v>0</v>
      </c>
      <c r="M58" s="344">
        <f>IFERROR(VLOOKUP(C58,'تقرير المصروفات حسب الشهر'!$C$1155:$AD$1266,6,FALSE),0)</f>
        <v>0</v>
      </c>
      <c r="N58" s="344">
        <f>IFERROR(VLOOKUP(C58,'تقرير المصروفات حسب الشهر'!$C$1282:$AD$1393,6,FALSE),0)</f>
        <v>0</v>
      </c>
      <c r="O58" s="344">
        <f>IFERROR(VLOOKUP(C58,'تقرير المصروفات حسب الشهر'!$C$1409:$AD$1524,6,FALSE),0)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الشهر'!$C$10:$AD$119,6,FALSE),0)</f>
        <v>17200.5</v>
      </c>
      <c r="E59" s="330">
        <f>IFERROR(VLOOKUP(C59,'تقرير المصروفات حسب الشهر'!$C$136:$AD$245,6,FALSE),0)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الشهر'!$C$391:$AD$510,6,FALSE),0)</f>
        <v>22522.25</v>
      </c>
      <c r="H59" s="330">
        <f>IFERROR(VLOOKUP(C59,'تقرير المصروفات حسب الشهر'!$C$519:$AD$634,6,FALSE),0)</f>
        <v>0</v>
      </c>
      <c r="I59" s="330">
        <f>IFERROR(VLOOKUP(C59,'تقرير المصروفات حسب الشهر'!$C$647:$AD$766,6,FALSE),0)</f>
        <v>32500</v>
      </c>
      <c r="J59" s="330">
        <f>IFERROR(VLOOKUP(C59,'تقرير المصروفات حسب الشهر'!$C$775:$AD$884,6,FALSE),0)</f>
        <v>0</v>
      </c>
      <c r="K59" s="330">
        <f>IFERROR(VLOOKUP(C59,'تقرير المصروفات حسب الشهر'!$C$902:$AD$1011,6,FALSE),0)</f>
        <v>0</v>
      </c>
      <c r="L59" s="330">
        <f>IFERROR(VLOOKUP(C59,'تقرير المصروفات حسب الشهر'!$C$1028:$AD$1138,6,FALSE),0)</f>
        <v>0</v>
      </c>
      <c r="M59" s="344">
        <f>IFERROR(VLOOKUP(C59,'تقرير المصروفات حسب الشهر'!$C$1155:$AD$1266,6,FALSE),0)</f>
        <v>0</v>
      </c>
      <c r="N59" s="344">
        <f>IFERROR(VLOOKUP(C59,'تقرير المصروفات حسب الشهر'!$C$1282:$AD$1393,6,FALSE),0)</f>
        <v>0</v>
      </c>
      <c r="O59" s="344">
        <f>IFERROR(VLOOKUP(C59,'تقرير المصروفات حسب الشهر'!$C$1409:$AD$1524,6,FALSE),0)</f>
        <v>0</v>
      </c>
      <c r="P59" s="332">
        <f t="shared" si="6"/>
        <v>113522.75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الشهر'!$C$10:$AD$119,6,FALSE),0)</f>
        <v>16500</v>
      </c>
      <c r="E60" s="330">
        <f>IFERROR(VLOOKUP(C60,'تقرير المصروفات حسب الشهر'!$C$136:$AD$245,6,FALSE),0)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الشهر'!$C$391:$AD$510,6,FALSE),0)</f>
        <v>0</v>
      </c>
      <c r="H60" s="330">
        <f>IFERROR(VLOOKUP(C60,'تقرير المصروفات حسب الشهر'!$C$519:$AD$634,6,FALSE),0)</f>
        <v>30805</v>
      </c>
      <c r="I60" s="330">
        <f>IFERROR(VLOOKUP(C60,'تقرير المصروفات حسب الشهر'!$C$647:$AD$766,6,FALSE),0)</f>
        <v>13950</v>
      </c>
      <c r="J60" s="330">
        <f>IFERROR(VLOOKUP(C60,'تقرير المصروفات حسب الشهر'!$C$775:$AD$884,6,FALSE),0)</f>
        <v>0</v>
      </c>
      <c r="K60" s="330">
        <f>IFERROR(VLOOKUP(C60,'تقرير المصروفات حسب الشهر'!$C$902:$AD$1011,6,FALSE),0)</f>
        <v>0</v>
      </c>
      <c r="L60" s="330">
        <f>IFERROR(VLOOKUP(C60,'تقرير المصروفات حسب الشهر'!$C$1028:$AD$1138,6,FALSE),0)</f>
        <v>0</v>
      </c>
      <c r="M60" s="344">
        <f>IFERROR(VLOOKUP(C60,'تقرير المصروفات حسب الشهر'!$C$1155:$AD$1266,6,FALSE),0)</f>
        <v>0</v>
      </c>
      <c r="N60" s="344">
        <f>IFERROR(VLOOKUP(C60,'تقرير المصروفات حسب الشهر'!$C$1282:$AD$1393,6,FALSE),0)</f>
        <v>0</v>
      </c>
      <c r="O60" s="344">
        <f>IFERROR(VLOOKUP(C60,'تقرير المصروفات حسب الشهر'!$C$1409:$AD$1524,6,FALSE),0)</f>
        <v>0</v>
      </c>
      <c r="P60" s="332">
        <f t="shared" si="6"/>
        <v>71155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الشهر'!$C$10:$AD$119,6,FALSE),0)</f>
        <v>1000</v>
      </c>
      <c r="E61" s="330">
        <f>IFERROR(VLOOKUP(C61,'تقرير المصروفات حسب الشهر'!$C$136:$AD$245,6,FALSE),0)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الشهر'!$C$391:$AD$510,6,FALSE),0)</f>
        <v>800</v>
      </c>
      <c r="H61" s="330">
        <f>IFERROR(VLOOKUP(C61,'تقرير المصروفات حسب الشهر'!$C$519:$AD$634,6,FALSE),0)</f>
        <v>500</v>
      </c>
      <c r="I61" s="330">
        <f>IFERROR(VLOOKUP(C61,'تقرير المصروفات حسب الشهر'!$C$647:$AD$766,6,FALSE),0)</f>
        <v>800</v>
      </c>
      <c r="J61" s="330">
        <f>IFERROR(VLOOKUP(C61,'تقرير المصروفات حسب الشهر'!$C$775:$AD$884,6,FALSE),0)</f>
        <v>0</v>
      </c>
      <c r="K61" s="330">
        <f>IFERROR(VLOOKUP(C61,'تقرير المصروفات حسب الشهر'!$C$902:$AD$1011,6,FALSE),0)</f>
        <v>0</v>
      </c>
      <c r="L61" s="330">
        <f>IFERROR(VLOOKUP(C61,'تقرير المصروفات حسب الشهر'!$C$1028:$AD$1138,6,FALSE),0)</f>
        <v>0</v>
      </c>
      <c r="M61" s="344">
        <f>IFERROR(VLOOKUP(C61,'تقرير المصروفات حسب الشهر'!$C$1155:$AD$1266,6,FALSE),0)</f>
        <v>0</v>
      </c>
      <c r="N61" s="344">
        <f>IFERROR(VLOOKUP(C61,'تقرير المصروفات حسب الشهر'!$C$1282:$AD$1393,6,FALSE),0)</f>
        <v>0</v>
      </c>
      <c r="O61" s="344">
        <f>IFERROR(VLOOKUP(C61,'تقرير المصروفات حسب الشهر'!$C$1409:$AD$1524,6,FALSE),0)</f>
        <v>0</v>
      </c>
      <c r="P61" s="332">
        <f t="shared" si="6"/>
        <v>5000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الشهر'!$C$10:$AD$119,6,FALSE),0)</f>
        <v>2072</v>
      </c>
      <c r="E62" s="330">
        <f>IFERROR(VLOOKUP(C62,'تقرير المصروفات حسب الشهر'!$C$136:$AD$245,6,FALSE),0)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الشهر'!$C$391:$AD$510,6,FALSE),0)</f>
        <v>0</v>
      </c>
      <c r="H62" s="330">
        <f>IFERROR(VLOOKUP(C62,'تقرير المصروفات حسب الشهر'!$C$519:$AD$634,6,FALSE),0)</f>
        <v>0</v>
      </c>
      <c r="I62" s="330">
        <f>IFERROR(VLOOKUP(C62,'تقرير المصروفات حسب الشهر'!$C$647:$AD$766,6,FALSE),0)</f>
        <v>3420</v>
      </c>
      <c r="J62" s="330">
        <f>IFERROR(VLOOKUP(C62,'تقرير المصروفات حسب الشهر'!$C$775:$AD$884,6,FALSE),0)</f>
        <v>0</v>
      </c>
      <c r="K62" s="330">
        <f>IFERROR(VLOOKUP(C62,'تقرير المصروفات حسب الشهر'!$C$902:$AD$1011,6,FALSE),0)</f>
        <v>0</v>
      </c>
      <c r="L62" s="330">
        <f>IFERROR(VLOOKUP(C62,'تقرير المصروفات حسب الشهر'!$C$1028:$AD$1138,6,FALSE),0)</f>
        <v>0</v>
      </c>
      <c r="M62" s="344">
        <f>IFERROR(VLOOKUP(C62,'تقرير المصروفات حسب الشهر'!$C$1155:$AD$1266,6,FALSE),0)</f>
        <v>0</v>
      </c>
      <c r="N62" s="344">
        <f>IFERROR(VLOOKUP(C62,'تقرير المصروفات حسب الشهر'!$C$1282:$AD$1393,6,FALSE),0)</f>
        <v>0</v>
      </c>
      <c r="O62" s="344">
        <f>IFERROR(VLOOKUP(C62,'تقرير المصروفات حسب الشهر'!$C$1409:$AD$1524,6,FALSE),0)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الشهر'!$C$10:$AD$119,6,FALSE),0)</f>
        <v>0</v>
      </c>
      <c r="E63" s="330">
        <f>IFERROR(VLOOKUP(C63,'تقرير المصروفات حسب الشهر'!$C$136:$AD$245,6,FALSE),0)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الشهر'!$C$391:$AD$510,6,FALSE),0)</f>
        <v>0</v>
      </c>
      <c r="H63" s="330">
        <f>IFERROR(VLOOKUP(C63,'تقرير المصروفات حسب الشهر'!$C$519:$AD$634,6,FALSE),0)</f>
        <v>0</v>
      </c>
      <c r="I63" s="330">
        <f>IFERROR(VLOOKUP(C63,'تقرير المصروفات حسب الشهر'!$C$647:$AD$766,6,FALSE),0)</f>
        <v>0</v>
      </c>
      <c r="J63" s="330">
        <f>IFERROR(VLOOKUP(C63,'تقرير المصروفات حسب الشهر'!$C$775:$AD$884,6,FALSE),0)</f>
        <v>0</v>
      </c>
      <c r="K63" s="330">
        <f>IFERROR(VLOOKUP(C63,'تقرير المصروفات حسب الشهر'!$C$902:$AD$1011,6,FALSE),0)</f>
        <v>0</v>
      </c>
      <c r="L63" s="330">
        <f>IFERROR(VLOOKUP(C63,'تقرير المصروفات حسب الشهر'!$C$1028:$AD$1138,6,FALSE),0)</f>
        <v>0</v>
      </c>
      <c r="M63" s="344">
        <f>IFERROR(VLOOKUP(C63,'تقرير المصروفات حسب الشهر'!$C$1155:$AD$1266,6,FALSE),0)</f>
        <v>0</v>
      </c>
      <c r="N63" s="344">
        <f>IFERROR(VLOOKUP(C63,'تقرير المصروفات حسب الشهر'!$C$1282:$AD$1393,6,FALSE),0)</f>
        <v>0</v>
      </c>
      <c r="O63" s="344">
        <f>IFERROR(VLOOKUP(C63,'تقرير المصروفات حسب الشهر'!$C$1409:$AD$1524,6,FALSE),0)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الشهر'!$C$10:$AD$119,6,FALSE),0)</f>
        <v>0</v>
      </c>
      <c r="E64" s="330">
        <f>IFERROR(VLOOKUP(C64,'تقرير المصروفات حسب الشهر'!$C$136:$AD$245,6,FALSE),0)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الشهر'!$C$391:$AD$510,6,FALSE),0)</f>
        <v>0</v>
      </c>
      <c r="H64" s="330">
        <f>IFERROR(VLOOKUP(C64,'تقرير المصروفات حسب الشهر'!$C$519:$AD$634,6,FALSE),0)</f>
        <v>1320</v>
      </c>
      <c r="I64" s="330">
        <f>IFERROR(VLOOKUP(C64,'تقرير المصروفات حسب الشهر'!$C$647:$AD$766,6,FALSE),0)</f>
        <v>2700</v>
      </c>
      <c r="J64" s="330">
        <f>IFERROR(VLOOKUP(C64,'تقرير المصروفات حسب الشهر'!$C$775:$AD$884,6,FALSE),0)</f>
        <v>0</v>
      </c>
      <c r="K64" s="330">
        <f>IFERROR(VLOOKUP(C64,'تقرير المصروفات حسب الشهر'!$C$902:$AD$1011,6,FALSE),0)</f>
        <v>0</v>
      </c>
      <c r="L64" s="330">
        <f>IFERROR(VLOOKUP(C64,'تقرير المصروفات حسب الشهر'!$C$1028:$AD$1138,6,FALSE),0)</f>
        <v>0</v>
      </c>
      <c r="M64" s="344">
        <f>IFERROR(VLOOKUP(C64,'تقرير المصروفات حسب الشهر'!$C$1155:$AD$1266,6,FALSE),0)</f>
        <v>0</v>
      </c>
      <c r="N64" s="344">
        <f>IFERROR(VLOOKUP(C64,'تقرير المصروفات حسب الشهر'!$C$1282:$AD$1393,6,FALSE),0)</f>
        <v>0</v>
      </c>
      <c r="O64" s="344">
        <f>IFERROR(VLOOKUP(C64,'تقرير المصروفات حسب الشهر'!$C$1409:$AD$1524,6,FALSE),0)</f>
        <v>0</v>
      </c>
      <c r="P64" s="332">
        <f t="shared" si="6"/>
        <v>21420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الشهر'!$C$10:$AD$119,6,FALSE),0)</f>
        <v>0</v>
      </c>
      <c r="E65" s="330">
        <f>IFERROR(VLOOKUP(C65,'تقرير المصروفات حسب الشهر'!$C$136:$AD$245,6,FALSE),0)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الشهر'!$C$391:$AD$510,6,FALSE),0)</f>
        <v>0</v>
      </c>
      <c r="H65" s="330">
        <f>IFERROR(VLOOKUP(C65,'تقرير المصروفات حسب الشهر'!$C$519:$AD$634,6,FALSE),0)</f>
        <v>0</v>
      </c>
      <c r="I65" s="330">
        <f>IFERROR(VLOOKUP(C65,'تقرير المصروفات حسب الشهر'!$C$647:$AD$766,6,FALSE),0)</f>
        <v>0</v>
      </c>
      <c r="J65" s="330">
        <f>IFERROR(VLOOKUP(C65,'تقرير المصروفات حسب الشهر'!$C$775:$AD$884,6,FALSE),0)</f>
        <v>0</v>
      </c>
      <c r="K65" s="330">
        <f>IFERROR(VLOOKUP(C65,'تقرير المصروفات حسب الشهر'!$C$902:$AD$1011,6,FALSE),0)</f>
        <v>0</v>
      </c>
      <c r="L65" s="330">
        <f>IFERROR(VLOOKUP(C65,'تقرير المصروفات حسب الشهر'!$C$1028:$AD$1138,6,FALSE),0)</f>
        <v>0</v>
      </c>
      <c r="M65" s="344">
        <f>IFERROR(VLOOKUP(C65,'تقرير المصروفات حسب الشهر'!$C$1155:$AD$1266,6,FALSE),0)</f>
        <v>0</v>
      </c>
      <c r="N65" s="344">
        <f>IFERROR(VLOOKUP(C65,'تقرير المصروفات حسب الشهر'!$C$1282:$AD$1393,6,FALSE),0)</f>
        <v>0</v>
      </c>
      <c r="O65" s="344">
        <f>IFERROR(VLOOKUP(C65,'تقرير المصروفات حسب الشهر'!$C$1409:$AD$1524,6,FALSE),0)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الشهر'!$C$10:$AD$119,6,FALSE),0)</f>
        <v>0</v>
      </c>
      <c r="E66" s="330">
        <f>IFERROR(VLOOKUP(C66,'تقرير المصروفات حسب الشهر'!$C$136:$AD$245,6,FALSE),0)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الشهر'!$C$391:$AD$510,6,FALSE),0)</f>
        <v>0</v>
      </c>
      <c r="H66" s="330">
        <f>IFERROR(VLOOKUP(C66,'تقرير المصروفات حسب الشهر'!$C$519:$AD$634,6,FALSE),0)</f>
        <v>0</v>
      </c>
      <c r="I66" s="330">
        <f>IFERROR(VLOOKUP(C66,'تقرير المصروفات حسب الشهر'!$C$647:$AD$766,6,FALSE),0)</f>
        <v>0</v>
      </c>
      <c r="J66" s="330">
        <f>IFERROR(VLOOKUP(C66,'تقرير المصروفات حسب الشهر'!$C$775:$AD$884,6,FALSE),0)</f>
        <v>0</v>
      </c>
      <c r="K66" s="330">
        <f>IFERROR(VLOOKUP(C66,'تقرير المصروفات حسب الشهر'!$C$902:$AD$1011,6,FALSE),0)</f>
        <v>0</v>
      </c>
      <c r="L66" s="330">
        <f>IFERROR(VLOOKUP(C66,'تقرير المصروفات حسب الشهر'!$C$1028:$AD$1138,6,FALSE),0)</f>
        <v>0</v>
      </c>
      <c r="M66" s="344">
        <f>IFERROR(VLOOKUP(C66,'تقرير المصروفات حسب الشهر'!$C$1155:$AD$1266,6,FALSE),0)</f>
        <v>0</v>
      </c>
      <c r="N66" s="344">
        <f>IFERROR(VLOOKUP(C66,'تقرير المصروفات حسب الشهر'!$C$1282:$AD$1393,6,FALSE),0)</f>
        <v>0</v>
      </c>
      <c r="O66" s="344">
        <f>IFERROR(VLOOKUP(C66,'تقرير المصروفات حسب الشهر'!$C$1409:$AD$1524,6,FALSE),0)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الشهر'!$C$10:$AD$119,6,FALSE),0)</f>
        <v>0</v>
      </c>
      <c r="E67" s="330">
        <f>IFERROR(VLOOKUP(C67,'تقرير المصروفات حسب الشهر'!$C$136:$AD$245,6,FALSE),0)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الشهر'!$C$391:$AD$510,6,FALSE),0)</f>
        <v>0</v>
      </c>
      <c r="H67" s="330">
        <f>IFERROR(VLOOKUP(C67,'تقرير المصروفات حسب الشهر'!$C$519:$AD$634,6,FALSE),0)</f>
        <v>0</v>
      </c>
      <c r="I67" s="330">
        <f>IFERROR(VLOOKUP(C67,'تقرير المصروفات حسب الشهر'!$C$647:$AD$766,6,FALSE),0)</f>
        <v>0</v>
      </c>
      <c r="J67" s="330">
        <f>IFERROR(VLOOKUP(C67,'تقرير المصروفات حسب الشهر'!$C$775:$AD$884,6,FALSE),0)</f>
        <v>0</v>
      </c>
      <c r="K67" s="330">
        <f>IFERROR(VLOOKUP(C67,'تقرير المصروفات حسب الشهر'!$C$902:$AD$1011,6,FALSE),0)</f>
        <v>0</v>
      </c>
      <c r="L67" s="330">
        <f>IFERROR(VLOOKUP(C67,'تقرير المصروفات حسب الشهر'!$C$1028:$AD$1138,6,FALSE),0)</f>
        <v>0</v>
      </c>
      <c r="M67" s="344">
        <f>IFERROR(VLOOKUP(C67,'تقرير المصروفات حسب الشهر'!$C$1155:$AD$1266,6,FALSE),0)</f>
        <v>0</v>
      </c>
      <c r="N67" s="344">
        <f>IFERROR(VLOOKUP(C67,'تقرير المصروفات حسب الشهر'!$C$1282:$AD$1393,6,FALSE),0)</f>
        <v>0</v>
      </c>
      <c r="O67" s="344">
        <f>IFERROR(VLOOKUP(C67,'تقرير المصروفات حسب الشهر'!$C$1409:$AD$1524,6,FALSE),0)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الشهر'!$C$10:$AD$119,6,FALSE),0)</f>
        <v>0</v>
      </c>
      <c r="E68" s="330">
        <f>IFERROR(VLOOKUP(C68,'تقرير المصروفات حسب الشهر'!$C$136:$AD$245,6,FALSE),0)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الشهر'!$C$391:$AD$510,6,FALSE),0)</f>
        <v>0</v>
      </c>
      <c r="H68" s="330">
        <f>IFERROR(VLOOKUP(C68,'تقرير المصروفات حسب الشهر'!$C$519:$AD$634,6,FALSE),0)</f>
        <v>0</v>
      </c>
      <c r="I68" s="330">
        <f>IFERROR(VLOOKUP(C68,'تقرير المصروفات حسب الشهر'!$C$647:$AD$766,6,FALSE),0)</f>
        <v>0</v>
      </c>
      <c r="J68" s="330">
        <f>IFERROR(VLOOKUP(C68,'تقرير المصروفات حسب الشهر'!$C$775:$AD$884,6,FALSE),0)</f>
        <v>0</v>
      </c>
      <c r="K68" s="330">
        <f>IFERROR(VLOOKUP(C68,'تقرير المصروفات حسب الشهر'!$C$902:$AD$1011,6,FALSE),0)</f>
        <v>0</v>
      </c>
      <c r="L68" s="330">
        <f>IFERROR(VLOOKUP(C68,'تقرير المصروفات حسب الشهر'!$C$1028:$AD$1138,6,FALSE),0)</f>
        <v>0</v>
      </c>
      <c r="M68" s="344">
        <f>IFERROR(VLOOKUP(C68,'تقرير المصروفات حسب الشهر'!$C$1155:$AD$1266,6,FALSE),0)</f>
        <v>0</v>
      </c>
      <c r="N68" s="344">
        <f>IFERROR(VLOOKUP(C68,'تقرير المصروفات حسب الشهر'!$C$1282:$AD$1393,6,FALSE),0)</f>
        <v>0</v>
      </c>
      <c r="O68" s="344">
        <f>IFERROR(VLOOKUP(C68,'تقرير المصروفات حسب الشهر'!$C$1409:$AD$1524,6,FALSE),0)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الشهر'!$C$10:$AD$119,6,FALSE),0)</f>
        <v>0</v>
      </c>
      <c r="E69" s="330">
        <f>IFERROR(VLOOKUP(C69,'تقرير المصروفات حسب الشهر'!$C$136:$AD$245,6,FALSE),0)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الشهر'!$C$391:$AD$510,6,FALSE),0)</f>
        <v>0</v>
      </c>
      <c r="H69" s="330">
        <f>IFERROR(VLOOKUP(C69,'تقرير المصروفات حسب الشهر'!$C$519:$AD$634,6,FALSE),0)</f>
        <v>0</v>
      </c>
      <c r="I69" s="330">
        <f>IFERROR(VLOOKUP(C69,'تقرير المصروفات حسب الشهر'!$C$647:$AD$766,6,FALSE),0)</f>
        <v>0</v>
      </c>
      <c r="J69" s="330">
        <f>IFERROR(VLOOKUP(C69,'تقرير المصروفات حسب الشهر'!$C$775:$AD$884,6,FALSE),0)</f>
        <v>0</v>
      </c>
      <c r="K69" s="330">
        <f>IFERROR(VLOOKUP(C69,'تقرير المصروفات حسب الشهر'!$C$902:$AD$1011,6,FALSE),0)</f>
        <v>0</v>
      </c>
      <c r="L69" s="330">
        <f>IFERROR(VLOOKUP(C69,'تقرير المصروفات حسب الشهر'!$C$1028:$AD$1138,6,FALSE),0)</f>
        <v>0</v>
      </c>
      <c r="M69" s="344">
        <f>IFERROR(VLOOKUP(C69,'تقرير المصروفات حسب الشهر'!$C$1155:$AD$1266,6,FALSE),0)</f>
        <v>0</v>
      </c>
      <c r="N69" s="344">
        <f>IFERROR(VLOOKUP(C69,'تقرير المصروفات حسب الشهر'!$C$1282:$AD$1393,6,FALSE),0)</f>
        <v>0</v>
      </c>
      <c r="O69" s="344">
        <f>IFERROR(VLOOKUP(C69,'تقرير المصروفات حسب الشهر'!$C$1409:$AD$1524,6,FALSE),0)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الشهر'!$C$10:$AD$119,6,FALSE),0)</f>
        <v>0</v>
      </c>
      <c r="E70" s="330">
        <f>IFERROR(VLOOKUP(C70,'تقرير المصروفات حسب الشهر'!$C$136:$AD$245,6,FALSE),0)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الشهر'!$C$391:$AD$510,6,FALSE),0)</f>
        <v>0</v>
      </c>
      <c r="H70" s="330">
        <f>IFERROR(VLOOKUP(C70,'تقرير المصروفات حسب الشهر'!$C$519:$AD$634,6,FALSE),0)</f>
        <v>0</v>
      </c>
      <c r="I70" s="330">
        <f>IFERROR(VLOOKUP(C70,'تقرير المصروفات حسب الشهر'!$C$647:$AD$766,6,FALSE),0)</f>
        <v>0</v>
      </c>
      <c r="J70" s="330">
        <f>IFERROR(VLOOKUP(C70,'تقرير المصروفات حسب الشهر'!$C$775:$AD$884,6,FALSE),0)</f>
        <v>0</v>
      </c>
      <c r="K70" s="330">
        <f>IFERROR(VLOOKUP(C70,'تقرير المصروفات حسب الشهر'!$C$902:$AD$1011,6,FALSE),0)</f>
        <v>0</v>
      </c>
      <c r="L70" s="330">
        <f>IFERROR(VLOOKUP(C70,'تقرير المصروفات حسب الشهر'!$C$1028:$AD$1138,6,FALSE),0)</f>
        <v>0</v>
      </c>
      <c r="M70" s="344">
        <f>IFERROR(VLOOKUP(C70,'تقرير المصروفات حسب الشهر'!$C$1155:$AD$1266,6,FALSE),0)</f>
        <v>0</v>
      </c>
      <c r="N70" s="344">
        <f>IFERROR(VLOOKUP(C70,'تقرير المصروفات حسب الشهر'!$C$1282:$AD$1393,6,FALSE),0)</f>
        <v>0</v>
      </c>
      <c r="O70" s="344">
        <f>IFERROR(VLOOKUP(C70,'تقرير المصروفات حسب الشهر'!$C$1409:$AD$1524,6,FALSE),0)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الشهر'!$C$10:$AD$119,6,FALSE),0)</f>
        <v>0</v>
      </c>
      <c r="E71" s="330">
        <f>IFERROR(VLOOKUP(C71,'تقرير المصروفات حسب الشهر'!$C$136:$AD$245,6,FALSE),0)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الشهر'!$C$391:$AD$510,6,FALSE),0)</f>
        <v>0</v>
      </c>
      <c r="H71" s="330">
        <f>IFERROR(VLOOKUP(C71,'تقرير المصروفات حسب الشهر'!$C$519:$AD$634,6,FALSE),0)</f>
        <v>0</v>
      </c>
      <c r="I71" s="330">
        <f>IFERROR(VLOOKUP(C71,'تقرير المصروفات حسب الشهر'!$C$647:$AD$766,6,FALSE),0)</f>
        <v>0</v>
      </c>
      <c r="J71" s="330">
        <f>IFERROR(VLOOKUP(C71,'تقرير المصروفات حسب الشهر'!$C$775:$AD$884,6,FALSE),0)</f>
        <v>0</v>
      </c>
      <c r="K71" s="330">
        <f>IFERROR(VLOOKUP(C71,'تقرير المصروفات حسب الشهر'!$C$902:$AD$1011,6,FALSE),0)</f>
        <v>0</v>
      </c>
      <c r="L71" s="330">
        <f>IFERROR(VLOOKUP(C71,'تقرير المصروفات حسب الشهر'!$C$1028:$AD$1138,6,FALSE),0)</f>
        <v>0</v>
      </c>
      <c r="M71" s="344">
        <f>IFERROR(VLOOKUP(C71,'تقرير المصروفات حسب الشهر'!$C$1155:$AD$1266,6,FALSE),0)</f>
        <v>0</v>
      </c>
      <c r="N71" s="344">
        <f>IFERROR(VLOOKUP(C71,'تقرير المصروفات حسب الشهر'!$C$1282:$AD$1393,6,FALSE),0)</f>
        <v>0</v>
      </c>
      <c r="O71" s="344">
        <f>IFERROR(VLOOKUP(C71,'تقرير المصروفات حسب الشهر'!$C$1409:$AD$1524,6,FALSE),0)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الشهر'!$C$10:$AD$119,6,FALSE),0)</f>
        <v>0</v>
      </c>
      <c r="E72" s="330">
        <f>IFERROR(VLOOKUP(C72,'تقرير المصروفات حسب الشهر'!$C$136:$AD$245,6,FALSE),0)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الشهر'!$C$391:$AD$510,6,FALSE),0)</f>
        <v>0</v>
      </c>
      <c r="H72" s="330">
        <f>IFERROR(VLOOKUP(C72,'تقرير المصروفات حسب الشهر'!$C$519:$AD$634,6,FALSE),0)</f>
        <v>0</v>
      </c>
      <c r="I72" s="330">
        <f>IFERROR(VLOOKUP(C72,'تقرير المصروفات حسب الشهر'!$C$647:$AD$766,6,FALSE),0)</f>
        <v>0</v>
      </c>
      <c r="J72" s="330">
        <f>IFERROR(VLOOKUP(C72,'تقرير المصروفات حسب الشهر'!$C$775:$AD$884,6,FALSE),0)</f>
        <v>0</v>
      </c>
      <c r="K72" s="330">
        <f>IFERROR(VLOOKUP(C72,'تقرير المصروفات حسب الشهر'!$C$902:$AD$1011,6,FALSE),0)</f>
        <v>0</v>
      </c>
      <c r="L72" s="330">
        <f>IFERROR(VLOOKUP(C72,'تقرير المصروفات حسب الشهر'!$C$1028:$AD$1138,6,FALSE),0)</f>
        <v>0</v>
      </c>
      <c r="M72" s="344">
        <f>IFERROR(VLOOKUP(C72,'تقرير المصروفات حسب الشهر'!$C$1155:$AD$1266,6,FALSE),0)</f>
        <v>0</v>
      </c>
      <c r="N72" s="344">
        <f>IFERROR(VLOOKUP(C72,'تقرير المصروفات حسب الشهر'!$C$1282:$AD$1393,6,FALSE),0)</f>
        <v>0</v>
      </c>
      <c r="O72" s="344">
        <f>IFERROR(VLOOKUP(C72,'تقرير المصروفات حسب الشهر'!$C$1409:$AD$1524,6,FALSE),0)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الشهر'!$C$10:$AD$119,6,FALSE),0)</f>
        <v>0</v>
      </c>
      <c r="E73" s="330">
        <f>IFERROR(VLOOKUP(C73,'تقرير المصروفات حسب الشهر'!$C$136:$AD$245,6,FALSE),0)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الشهر'!$C$391:$AD$510,6,FALSE),0)</f>
        <v>0</v>
      </c>
      <c r="H73" s="330">
        <f>IFERROR(VLOOKUP(C73,'تقرير المصروفات حسب الشهر'!$C$519:$AD$634,6,FALSE),0)</f>
        <v>0</v>
      </c>
      <c r="I73" s="330">
        <f>IFERROR(VLOOKUP(C73,'تقرير المصروفات حسب الشهر'!$C$647:$AD$766,6,FALSE),0)</f>
        <v>0</v>
      </c>
      <c r="J73" s="330">
        <f>IFERROR(VLOOKUP(C73,'تقرير المصروفات حسب الشهر'!$C$775:$AD$884,6,FALSE),0)</f>
        <v>0</v>
      </c>
      <c r="K73" s="330">
        <f>IFERROR(VLOOKUP(C73,'تقرير المصروفات حسب الشهر'!$C$902:$AD$1011,6,FALSE),0)</f>
        <v>0</v>
      </c>
      <c r="L73" s="330">
        <f>IFERROR(VLOOKUP(C73,'تقرير المصروفات حسب الشهر'!$C$1028:$AD$1138,6,FALSE),0)</f>
        <v>0</v>
      </c>
      <c r="M73" s="344">
        <f>IFERROR(VLOOKUP(C73,'تقرير المصروفات حسب الشهر'!$C$1155:$AD$1266,6,FALSE),0)</f>
        <v>0</v>
      </c>
      <c r="N73" s="344">
        <f>IFERROR(VLOOKUP(C73,'تقرير المصروفات حسب الشهر'!$C$1282:$AD$1393,6,FALSE),0)</f>
        <v>0</v>
      </c>
      <c r="O73" s="344">
        <f>IFERROR(VLOOKUP(C73,'تقرير المصروفات حسب الشهر'!$C$1409:$AD$1524,6,FALSE),0)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الشهر'!$C$10:$AD$119,6,FALSE),0)</f>
        <v>0</v>
      </c>
      <c r="E74" s="330">
        <f>IFERROR(VLOOKUP(C74,'تقرير المصروفات حسب الشهر'!$C$136:$AD$245,6,FALSE),0)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الشهر'!$C$391:$AD$510,6,FALSE),0)</f>
        <v>0</v>
      </c>
      <c r="H74" s="330">
        <f>IFERROR(VLOOKUP(C74,'تقرير المصروفات حسب الشهر'!$C$519:$AD$634,6,FALSE),0)</f>
        <v>0</v>
      </c>
      <c r="I74" s="330">
        <f>IFERROR(VLOOKUP(C74,'تقرير المصروفات حسب الشهر'!$C$647:$AD$766,6,FALSE),0)</f>
        <v>0</v>
      </c>
      <c r="J74" s="330">
        <f>IFERROR(VLOOKUP(C74,'تقرير المصروفات حسب الشهر'!$C$775:$AD$884,6,FALSE),0)</f>
        <v>0</v>
      </c>
      <c r="K74" s="330">
        <f>IFERROR(VLOOKUP(C74,'تقرير المصروفات حسب الشهر'!$C$902:$AD$1011,6,FALSE),0)</f>
        <v>0</v>
      </c>
      <c r="L74" s="330">
        <f>IFERROR(VLOOKUP(C74,'تقرير المصروفات حسب الشهر'!$C$1028:$AD$1138,6,FALSE),0)</f>
        <v>0</v>
      </c>
      <c r="M74" s="344">
        <f>IFERROR(VLOOKUP(C74,'تقرير المصروفات حسب الشهر'!$C$1155:$AD$1266,6,FALSE),0)</f>
        <v>0</v>
      </c>
      <c r="N74" s="344">
        <f>IFERROR(VLOOKUP(C74,'تقرير المصروفات حسب الشهر'!$C$1282:$AD$1393,6,FALSE),0)</f>
        <v>0</v>
      </c>
      <c r="O74" s="344">
        <f>IFERROR(VLOOKUP(C74,'تقرير المصروفات حسب الشهر'!$C$1409:$AD$1524,6,FALSE),0)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الشهر'!$C$10:$AD$119,6,FALSE),0)</f>
        <v>0</v>
      </c>
      <c r="E75" s="330">
        <f>IFERROR(VLOOKUP(C75,'تقرير المصروفات حسب الشهر'!$C$136:$AD$245,6,FALSE),0)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الشهر'!$C$391:$AD$510,6,FALSE),0)</f>
        <v>0</v>
      </c>
      <c r="H75" s="330">
        <f>IFERROR(VLOOKUP(C75,'تقرير المصروفات حسب الشهر'!$C$519:$AD$634,6,FALSE),0)</f>
        <v>0</v>
      </c>
      <c r="I75" s="330">
        <f>IFERROR(VLOOKUP(C75,'تقرير المصروفات حسب الشهر'!$C$647:$AD$766,6,FALSE),0)</f>
        <v>0</v>
      </c>
      <c r="J75" s="330">
        <f>IFERROR(VLOOKUP(C75,'تقرير المصروفات حسب الشهر'!$C$775:$AD$884,6,FALSE),0)</f>
        <v>0</v>
      </c>
      <c r="K75" s="330">
        <f>IFERROR(VLOOKUP(C75,'تقرير المصروفات حسب الشهر'!$C$902:$AD$1011,6,FALSE),0)</f>
        <v>0</v>
      </c>
      <c r="L75" s="330">
        <f>IFERROR(VLOOKUP(C75,'تقرير المصروفات حسب الشهر'!$C$1028:$AD$1138,6,FALSE),0)</f>
        <v>0</v>
      </c>
      <c r="M75" s="344">
        <f>IFERROR(VLOOKUP(C75,'تقرير المصروفات حسب الشهر'!$C$1155:$AD$1266,6,FALSE),0)</f>
        <v>0</v>
      </c>
      <c r="N75" s="344">
        <f>IFERROR(VLOOKUP(C75,'تقرير المصروفات حسب الشهر'!$C$1282:$AD$1393,6,FALSE),0)</f>
        <v>0</v>
      </c>
      <c r="O75" s="344">
        <f>IFERROR(VLOOKUP(C75,'تقرير المصروفات حسب الشهر'!$C$1409:$AD$1524,6,FALSE),0)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الشهر'!$C$10:$AD$119,6,FALSE),0)</f>
        <v>0</v>
      </c>
      <c r="E76" s="330">
        <f>IFERROR(VLOOKUP(C76,'تقرير المصروفات حسب الشهر'!$C$136:$AD$245,6,FALSE),0)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الشهر'!$C$391:$AD$510,6,FALSE),0)</f>
        <v>0</v>
      </c>
      <c r="H76" s="330">
        <f>IFERROR(VLOOKUP(C76,'تقرير المصروفات حسب الشهر'!$C$519:$AD$634,6,FALSE),0)</f>
        <v>0</v>
      </c>
      <c r="I76" s="330">
        <f>IFERROR(VLOOKUP(C76,'تقرير المصروفات حسب الشهر'!$C$647:$AD$766,6,FALSE),0)</f>
        <v>0</v>
      </c>
      <c r="J76" s="330">
        <f>IFERROR(VLOOKUP(C76,'تقرير المصروفات حسب الشهر'!$C$775:$AD$884,6,FALSE),0)</f>
        <v>0</v>
      </c>
      <c r="K76" s="330">
        <f>IFERROR(VLOOKUP(C76,'تقرير المصروفات حسب الشهر'!$C$902:$AD$1011,6,FALSE),0)</f>
        <v>0</v>
      </c>
      <c r="L76" s="330">
        <f>IFERROR(VLOOKUP(C76,'تقرير المصروفات حسب الشهر'!$C$1028:$AD$1138,6,FALSE),0)</f>
        <v>0</v>
      </c>
      <c r="M76" s="344">
        <f>IFERROR(VLOOKUP(C76,'تقرير المصروفات حسب الشهر'!$C$1155:$AD$1266,6,FALSE),0)</f>
        <v>0</v>
      </c>
      <c r="N76" s="344">
        <f>IFERROR(VLOOKUP(C76,'تقرير المصروفات حسب الشهر'!$C$1282:$AD$1393,6,FALSE),0)</f>
        <v>0</v>
      </c>
      <c r="O76" s="344">
        <f>IFERROR(VLOOKUP(C76,'تقرير المصروفات حسب الشهر'!$C$1409:$AD$1524,6,FALSE),0)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الشهر'!$C$10:$AD$119,6,FALSE),0)</f>
        <v>0</v>
      </c>
      <c r="E77" s="330">
        <f>IFERROR(VLOOKUP(C77,'تقرير المصروفات حسب الشهر'!$C$136:$AD$245,6,FALSE),0)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الشهر'!$C$391:$AD$510,6,FALSE),0)</f>
        <v>0</v>
      </c>
      <c r="H77" s="330">
        <f>IFERROR(VLOOKUP(C77,'تقرير المصروفات حسب الشهر'!$C$519:$AD$634,6,FALSE),0)</f>
        <v>0</v>
      </c>
      <c r="I77" s="330">
        <f>IFERROR(VLOOKUP(C77,'تقرير المصروفات حسب الشهر'!$C$647:$AD$766,6,FALSE),0)</f>
        <v>0</v>
      </c>
      <c r="J77" s="330">
        <f>IFERROR(VLOOKUP(C77,'تقرير المصروفات حسب الشهر'!$C$775:$AD$884,6,FALSE),0)</f>
        <v>0</v>
      </c>
      <c r="K77" s="330">
        <f>IFERROR(VLOOKUP(C77,'تقرير المصروفات حسب الشهر'!$C$902:$AD$1011,6,FALSE),0)</f>
        <v>0</v>
      </c>
      <c r="L77" s="330">
        <f>IFERROR(VLOOKUP(C77,'تقرير المصروفات حسب الشهر'!$C$1028:$AD$1138,6,FALSE),0)</f>
        <v>0</v>
      </c>
      <c r="M77" s="344">
        <f>IFERROR(VLOOKUP(C77,'تقرير المصروفات حسب الشهر'!$C$1155:$AD$1266,6,FALSE),0)</f>
        <v>0</v>
      </c>
      <c r="N77" s="344">
        <f>IFERROR(VLOOKUP(C77,'تقرير المصروفات حسب الشهر'!$C$1282:$AD$1393,6,FALSE),0)</f>
        <v>0</v>
      </c>
      <c r="O77" s="344">
        <f>IFERROR(VLOOKUP(C77,'تقرير المصروفات حسب الشهر'!$C$1409:$AD$1524,6,FALSE),0)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الشهر'!$C$10:$AD$119,6,FALSE),0)</f>
        <v>0</v>
      </c>
      <c r="E78" s="330">
        <f>IFERROR(VLOOKUP(C78,'تقرير المصروفات حسب الشهر'!$C$136:$AD$245,6,FALSE),0)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الشهر'!$C$391:$AD$510,6,FALSE),0)</f>
        <v>0</v>
      </c>
      <c r="H78" s="330">
        <f>IFERROR(VLOOKUP(C78,'تقرير المصروفات حسب الشهر'!$C$519:$AD$634,6,FALSE),0)</f>
        <v>0</v>
      </c>
      <c r="I78" s="330">
        <f>IFERROR(VLOOKUP(C78,'تقرير المصروفات حسب الشهر'!$C$647:$AD$766,6,FALSE),0)</f>
        <v>0</v>
      </c>
      <c r="J78" s="330">
        <f>IFERROR(VLOOKUP(C78,'تقرير المصروفات حسب الشهر'!$C$775:$AD$884,6,FALSE),0)</f>
        <v>0</v>
      </c>
      <c r="K78" s="330">
        <f>IFERROR(VLOOKUP(C78,'تقرير المصروفات حسب الشهر'!$C$902:$AD$1011,6,FALSE),0)</f>
        <v>0</v>
      </c>
      <c r="L78" s="330">
        <f>IFERROR(VLOOKUP(C78,'تقرير المصروفات حسب الشهر'!$C$1028:$AD$1138,6,FALSE),0)</f>
        <v>0</v>
      </c>
      <c r="M78" s="344">
        <f>IFERROR(VLOOKUP(C78,'تقرير المصروفات حسب الشهر'!$C$1155:$AD$1266,6,FALSE),0)</f>
        <v>0</v>
      </c>
      <c r="N78" s="344">
        <f>IFERROR(VLOOKUP(C78,'تقرير المصروفات حسب الشهر'!$C$1282:$AD$1393,6,FALSE),0)</f>
        <v>0</v>
      </c>
      <c r="O78" s="344">
        <f>IFERROR(VLOOKUP(C78,'تقرير المصروفات حسب الشهر'!$C$1409:$AD$1524,6,FALSE),0)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الشهر'!$C$10:$AD$119,6,FALSE),0)</f>
        <v>0</v>
      </c>
      <c r="E79" s="330">
        <f>IFERROR(VLOOKUP(C79,'تقرير المصروفات حسب الشهر'!$C$136:$AD$245,6,FALSE),0)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الشهر'!$C$391:$AD$510,6,FALSE),0)</f>
        <v>0</v>
      </c>
      <c r="H79" s="330">
        <f>IFERROR(VLOOKUP(C79,'تقرير المصروفات حسب الشهر'!$C$519:$AD$634,6,FALSE),0)</f>
        <v>0</v>
      </c>
      <c r="I79" s="330">
        <f>IFERROR(VLOOKUP(C79,'تقرير المصروفات حسب الشهر'!$C$647:$AD$766,6,FALSE),0)</f>
        <v>0</v>
      </c>
      <c r="J79" s="330">
        <f>IFERROR(VLOOKUP(C79,'تقرير المصروفات حسب الشهر'!$C$775:$AD$884,6,FALSE),0)</f>
        <v>0</v>
      </c>
      <c r="K79" s="330">
        <f>IFERROR(VLOOKUP(C79,'تقرير المصروفات حسب الشهر'!$C$902:$AD$1011,6,FALSE),0)</f>
        <v>0</v>
      </c>
      <c r="L79" s="330">
        <f>IFERROR(VLOOKUP(C79,'تقرير المصروفات حسب الشهر'!$C$1028:$AD$1138,6,FALSE),0)</f>
        <v>0</v>
      </c>
      <c r="M79" s="344">
        <f>IFERROR(VLOOKUP(C79,'تقرير المصروفات حسب الشهر'!$C$1155:$AD$1266,6,FALSE),0)</f>
        <v>0</v>
      </c>
      <c r="N79" s="344">
        <f>IFERROR(VLOOKUP(C79,'تقرير المصروفات حسب الشهر'!$C$1282:$AD$1393,6,FALSE),0)</f>
        <v>0</v>
      </c>
      <c r="O79" s="344">
        <f>IFERROR(VLOOKUP(C79,'تقرير المصروفات حسب الشهر'!$C$1409:$AD$1524,6,FALSE),0)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الشهر'!$C$10:$AD$119,6,FALSE),0)</f>
        <v>0</v>
      </c>
      <c r="E80" s="330">
        <f>IFERROR(VLOOKUP(C80,'تقرير المصروفات حسب الشهر'!$C$136:$AD$245,6,FALSE),0)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الشهر'!$C$391:$AD$510,6,FALSE),0)</f>
        <v>0</v>
      </c>
      <c r="H80" s="330">
        <f>IFERROR(VLOOKUP(C80,'تقرير المصروفات حسب الشهر'!$C$519:$AD$634,6,FALSE),0)</f>
        <v>0</v>
      </c>
      <c r="I80" s="330">
        <f>IFERROR(VLOOKUP(C80,'تقرير المصروفات حسب الشهر'!$C$647:$AD$766,6,FALSE),0)</f>
        <v>0</v>
      </c>
      <c r="J80" s="330">
        <f>IFERROR(VLOOKUP(C80,'تقرير المصروفات حسب الشهر'!$C$775:$AD$884,6,FALSE),0)</f>
        <v>0</v>
      </c>
      <c r="K80" s="330">
        <f>IFERROR(VLOOKUP(C80,'تقرير المصروفات حسب الشهر'!$C$902:$AD$1011,6,FALSE),0)</f>
        <v>0</v>
      </c>
      <c r="L80" s="330">
        <f>IFERROR(VLOOKUP(C80,'تقرير المصروفات حسب الشهر'!$C$1028:$AD$1138,6,FALSE),0)</f>
        <v>0</v>
      </c>
      <c r="M80" s="344">
        <f>IFERROR(VLOOKUP(C80,'تقرير المصروفات حسب الشهر'!$C$1155:$AD$1266,6,FALSE),0)</f>
        <v>0</v>
      </c>
      <c r="N80" s="344">
        <f>IFERROR(VLOOKUP(C80,'تقرير المصروفات حسب الشهر'!$C$1282:$AD$1393,6,FALSE),0)</f>
        <v>0</v>
      </c>
      <c r="O80" s="344">
        <f>IFERROR(VLOOKUP(C80,'تقرير المصروفات حسب الشهر'!$C$1409:$AD$1524,6,FALSE),0)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الشهر'!$C$10:$AD$119,6,FALSE),0)</f>
        <v>1825</v>
      </c>
      <c r="E81" s="330">
        <f>IFERROR(VLOOKUP(C81,'تقرير المصروفات حسب الشهر'!$C$136:$AD$245,6,FALSE),0)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الشهر'!$C$391:$AD$510,6,FALSE),0)</f>
        <v>200</v>
      </c>
      <c r="H81" s="330">
        <f>IFERROR(VLOOKUP(C81,'تقرير المصروفات حسب الشهر'!$C$519:$AD$634,6,FALSE),0)</f>
        <v>8672</v>
      </c>
      <c r="I81" s="330">
        <f>IFERROR(VLOOKUP(C81,'تقرير المصروفات حسب الشهر'!$C$647:$AD$766,6,FALSE),0)</f>
        <v>9583</v>
      </c>
      <c r="J81" s="330">
        <f>IFERROR(VLOOKUP(C81,'تقرير المصروفات حسب الشهر'!$C$775:$AD$884,6,FALSE),0)</f>
        <v>0</v>
      </c>
      <c r="K81" s="330">
        <f>IFERROR(VLOOKUP(C81,'تقرير المصروفات حسب الشهر'!$C$902:$AD$1011,6,FALSE),0)</f>
        <v>0</v>
      </c>
      <c r="L81" s="330">
        <f>IFERROR(VLOOKUP(C81,'تقرير المصروفات حسب الشهر'!$C$1028:$AD$1138,6,FALSE),0)</f>
        <v>0</v>
      </c>
      <c r="M81" s="344">
        <f>IFERROR(VLOOKUP(C81,'تقرير المصروفات حسب الشهر'!$C$1155:$AD$1266,6,FALSE),0)</f>
        <v>0</v>
      </c>
      <c r="N81" s="344">
        <f>IFERROR(VLOOKUP(C81,'تقرير المصروفات حسب الشهر'!$C$1282:$AD$1393,6,FALSE),0)</f>
        <v>0</v>
      </c>
      <c r="O81" s="344">
        <f>IFERROR(VLOOKUP(C81,'تقرير المصروفات حسب الشهر'!$C$1409:$AD$1524,6,FALSE),0)</f>
        <v>0</v>
      </c>
      <c r="P81" s="332">
        <f t="shared" si="6"/>
        <v>20480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الشهر'!$C$10:$AD$119,6,FALSE),0)</f>
        <v>0</v>
      </c>
      <c r="E82" s="330">
        <f>IFERROR(VLOOKUP(C82,'تقرير المصروفات حسب الشهر'!$C$136:$AD$245,6,FALSE),0)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الشهر'!$C$391:$AD$510,6,FALSE),0)</f>
        <v>0</v>
      </c>
      <c r="H82" s="330">
        <f>IFERROR(VLOOKUP(C82,'تقرير المصروفات حسب الشهر'!$C$519:$AD$634,6,FALSE),0)</f>
        <v>0</v>
      </c>
      <c r="I82" s="330">
        <f>IFERROR(VLOOKUP(C82,'تقرير المصروفات حسب الشهر'!$C$647:$AD$766,6,FALSE),0)</f>
        <v>0</v>
      </c>
      <c r="J82" s="330">
        <f>IFERROR(VLOOKUP(C82,'تقرير المصروفات حسب الشهر'!$C$775:$AD$884,6,FALSE),0)</f>
        <v>0</v>
      </c>
      <c r="K82" s="330">
        <f>IFERROR(VLOOKUP(C82,'تقرير المصروفات حسب الشهر'!$C$902:$AD$1011,6,FALSE),0)</f>
        <v>0</v>
      </c>
      <c r="L82" s="330">
        <f>IFERROR(VLOOKUP(C82,'تقرير المصروفات حسب الشهر'!$C$1028:$AD$1138,6,FALSE),0)</f>
        <v>0</v>
      </c>
      <c r="M82" s="344">
        <f>IFERROR(VLOOKUP(C82,'تقرير المصروفات حسب الشهر'!$C$1155:$AD$1266,6,FALSE),0)</f>
        <v>0</v>
      </c>
      <c r="N82" s="344">
        <f>IFERROR(VLOOKUP(C82,'تقرير المصروفات حسب الشهر'!$C$1282:$AD$1393,6,FALSE),0)</f>
        <v>0</v>
      </c>
      <c r="O82" s="344">
        <f>IFERROR(VLOOKUP(C82,'تقرير المصروفات حسب الشهر'!$C$1409:$AD$1524,6,FALSE),0)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الشهر'!$C$10:$AD$119,6,FALSE),0)</f>
        <v>0</v>
      </c>
      <c r="E83" s="330">
        <f>IFERROR(VLOOKUP(C83,'تقرير المصروفات حسب الشهر'!$C$136:$AD$245,6,FALSE),0)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الشهر'!$C$391:$AD$510,6,FALSE),0)</f>
        <v>0</v>
      </c>
      <c r="H83" s="330">
        <f>IFERROR(VLOOKUP(C83,'تقرير المصروفات حسب الشهر'!$C$519:$AD$634,6,FALSE),0)</f>
        <v>0</v>
      </c>
      <c r="I83" s="330">
        <f>IFERROR(VLOOKUP(C83,'تقرير المصروفات حسب الشهر'!$C$647:$AD$766,6,FALSE),0)</f>
        <v>0</v>
      </c>
      <c r="J83" s="330">
        <f>IFERROR(VLOOKUP(C83,'تقرير المصروفات حسب الشهر'!$C$775:$AD$884,6,FALSE),0)</f>
        <v>0</v>
      </c>
      <c r="K83" s="330">
        <f>IFERROR(VLOOKUP(C83,'تقرير المصروفات حسب الشهر'!$C$902:$AD$1011,6,FALSE),0)</f>
        <v>0</v>
      </c>
      <c r="L83" s="330">
        <f>IFERROR(VLOOKUP(C83,'تقرير المصروفات حسب الشهر'!$C$1028:$AD$1138,6,FALSE),0)</f>
        <v>0</v>
      </c>
      <c r="M83" s="344">
        <f>IFERROR(VLOOKUP(C83,'تقرير المصروفات حسب الشهر'!$C$1155:$AD$1266,6,FALSE),0)</f>
        <v>0</v>
      </c>
      <c r="N83" s="344">
        <f>IFERROR(VLOOKUP(C83,'تقرير المصروفات حسب الشهر'!$C$1282:$AD$1393,6,FALSE),0)</f>
        <v>0</v>
      </c>
      <c r="O83" s="344">
        <f>IFERROR(VLOOKUP(C83,'تقرير المصروفات حسب الشهر'!$C$1409:$AD$1524,6,FALSE),0)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الشهر'!$C$10:$AD$119,6,FALSE),0)</f>
        <v>0</v>
      </c>
      <c r="E84" s="330">
        <f>IFERROR(VLOOKUP(C84,'تقرير المصروفات حسب الشهر'!$C$136:$AD$245,6,FALSE),0)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الشهر'!$C$391:$AD$510,6,FALSE),0)</f>
        <v>0</v>
      </c>
      <c r="H84" s="330">
        <f>IFERROR(VLOOKUP(C84,'تقرير المصروفات حسب الشهر'!$C$519:$AD$634,6,FALSE),0)</f>
        <v>0</v>
      </c>
      <c r="I84" s="330">
        <f>IFERROR(VLOOKUP(C84,'تقرير المصروفات حسب الشهر'!$C$647:$AD$766,6,FALSE),0)</f>
        <v>0</v>
      </c>
      <c r="J84" s="330">
        <f>IFERROR(VLOOKUP(C84,'تقرير المصروفات حسب الشهر'!$C$775:$AD$884,6,FALSE),0)</f>
        <v>0</v>
      </c>
      <c r="K84" s="330">
        <f>IFERROR(VLOOKUP(C84,'تقرير المصروفات حسب الشهر'!$C$902:$AD$1011,6,FALSE),0)</f>
        <v>0</v>
      </c>
      <c r="L84" s="330">
        <f>IFERROR(VLOOKUP(C84,'تقرير المصروفات حسب الشهر'!$C$1028:$AD$1138,6,FALSE),0)</f>
        <v>0</v>
      </c>
      <c r="M84" s="344">
        <f>IFERROR(VLOOKUP(C84,'تقرير المصروفات حسب الشهر'!$C$1155:$AD$1266,6,FALSE),0)</f>
        <v>0</v>
      </c>
      <c r="N84" s="344">
        <f>IFERROR(VLOOKUP(C84,'تقرير المصروفات حسب الشهر'!$C$1282:$AD$1393,6,FALSE),0)</f>
        <v>0</v>
      </c>
      <c r="O84" s="344">
        <f>IFERROR(VLOOKUP(C84,'تقرير المصروفات حسب الشهر'!$C$1409:$AD$1524,6,FALSE),0)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الشهر'!$C$10:$AD$119,6,FALSE),0)</f>
        <v>0</v>
      </c>
      <c r="E85" s="330">
        <f>IFERROR(VLOOKUP(C85,'تقرير المصروفات حسب الشهر'!$C$136:$AD$245,6,FALSE),0)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الشهر'!$C$391:$AD$510,6,FALSE),0)</f>
        <v>0</v>
      </c>
      <c r="H85" s="330">
        <f>IFERROR(VLOOKUP(C85,'تقرير المصروفات حسب الشهر'!$C$519:$AD$634,6,FALSE),0)</f>
        <v>0</v>
      </c>
      <c r="I85" s="330">
        <f>IFERROR(VLOOKUP(C85,'تقرير المصروفات حسب الشهر'!$C$647:$AD$766,6,FALSE),0)</f>
        <v>0</v>
      </c>
      <c r="J85" s="330">
        <f>IFERROR(VLOOKUP(C85,'تقرير المصروفات حسب الشهر'!$C$775:$AD$884,6,FALSE),0)</f>
        <v>0</v>
      </c>
      <c r="K85" s="330">
        <f>IFERROR(VLOOKUP(C85,'تقرير المصروفات حسب الشهر'!$C$902:$AD$1011,6,FALSE),0)</f>
        <v>0</v>
      </c>
      <c r="L85" s="330">
        <f>IFERROR(VLOOKUP(C85,'تقرير المصروفات حسب الشهر'!$C$1028:$AD$1138,6,FALSE),0)</f>
        <v>0</v>
      </c>
      <c r="M85" s="344">
        <f>IFERROR(VLOOKUP(C85,'تقرير المصروفات حسب الشهر'!$C$1155:$AD$1266,6,FALSE),0)</f>
        <v>0</v>
      </c>
      <c r="N85" s="344">
        <f>IFERROR(VLOOKUP(C85,'تقرير المصروفات حسب الشهر'!$C$1282:$AD$1393,6,FALSE),0)</f>
        <v>0</v>
      </c>
      <c r="O85" s="344">
        <f>IFERROR(VLOOKUP(C85,'تقرير المصروفات حسب الشهر'!$C$1409:$AD$1524,6,FALSE),0)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الشهر'!$C$10:$AD$119,6,FALSE),0)</f>
        <v>1766.5</v>
      </c>
      <c r="E86" s="330">
        <f>IFERROR(VLOOKUP(C86,'تقرير المصروفات حسب الشهر'!$C$136:$AD$245,6,FALSE),0)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الشهر'!$C$391:$AD$510,6,FALSE),0)</f>
        <v>0</v>
      </c>
      <c r="H86" s="330">
        <f>IFERROR(VLOOKUP(C86,'تقرير المصروفات حسب الشهر'!$C$519:$AD$634,6,FALSE),0)</f>
        <v>3452</v>
      </c>
      <c r="I86" s="330">
        <f>IFERROR(VLOOKUP(C86,'تقرير المصروفات حسب الشهر'!$C$647:$AD$766,6,FALSE),0)</f>
        <v>1463</v>
      </c>
      <c r="J86" s="330">
        <f>IFERROR(VLOOKUP(C86,'تقرير المصروفات حسب الشهر'!$C$775:$AD$884,6,FALSE),0)</f>
        <v>0</v>
      </c>
      <c r="K86" s="330">
        <f>IFERROR(VLOOKUP(C86,'تقرير المصروفات حسب الشهر'!$C$902:$AD$1011,6,FALSE),0)</f>
        <v>0</v>
      </c>
      <c r="L86" s="330">
        <f>IFERROR(VLOOKUP(C86,'تقرير المصروفات حسب الشهر'!$C$1028:$AD$1138,6,FALSE),0)</f>
        <v>0</v>
      </c>
      <c r="M86" s="344">
        <f>IFERROR(VLOOKUP(C86,'تقرير المصروفات حسب الشهر'!$C$1155:$AD$1266,6,FALSE),0)</f>
        <v>0</v>
      </c>
      <c r="N86" s="344">
        <f>IFERROR(VLOOKUP(C86,'تقرير المصروفات حسب الشهر'!$C$1282:$AD$1393,6,FALSE),0)</f>
        <v>0</v>
      </c>
      <c r="O86" s="344">
        <f>IFERROR(VLOOKUP(C86,'تقرير المصروفات حسب الشهر'!$C$1409:$AD$1524,6,FALSE),0)</f>
        <v>0</v>
      </c>
      <c r="P86" s="332">
        <f t="shared" ref="P86:P117" si="7">SUM(D86:O86)</f>
        <v>13805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الشهر'!$C$10:$AD$119,6,FALSE),0)</f>
        <v>0</v>
      </c>
      <c r="E87" s="330">
        <f>IFERROR(VLOOKUP(C87,'تقرير المصروفات حسب الشهر'!$C$136:$AD$245,6,FALSE),0)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الشهر'!$C$391:$AD$510,6,FALSE),0)</f>
        <v>0</v>
      </c>
      <c r="H87" s="330">
        <f>IFERROR(VLOOKUP(C87,'تقرير المصروفات حسب الشهر'!$C$519:$AD$634,6,FALSE),0)</f>
        <v>0</v>
      </c>
      <c r="I87" s="330">
        <f>IFERROR(VLOOKUP(C87,'تقرير المصروفات حسب الشهر'!$C$647:$AD$766,6,FALSE),0)</f>
        <v>0</v>
      </c>
      <c r="J87" s="330">
        <f>IFERROR(VLOOKUP(C87,'تقرير المصروفات حسب الشهر'!$C$775:$AD$884,6,FALSE),0)</f>
        <v>0</v>
      </c>
      <c r="K87" s="330">
        <f>IFERROR(VLOOKUP(C87,'تقرير المصروفات حسب الشهر'!$C$902:$AD$1011,6,FALSE),0)</f>
        <v>0</v>
      </c>
      <c r="L87" s="330">
        <f>IFERROR(VLOOKUP(C87,'تقرير المصروفات حسب الشهر'!$C$1028:$AD$1138,6,FALSE),0)</f>
        <v>0</v>
      </c>
      <c r="M87" s="344">
        <f>IFERROR(VLOOKUP(C87,'تقرير المصروفات حسب الشهر'!$C$1155:$AD$1266,6,FALSE),0)</f>
        <v>0</v>
      </c>
      <c r="N87" s="344">
        <f>IFERROR(VLOOKUP(C87,'تقرير المصروفات حسب الشهر'!$C$1282:$AD$1393,6,FALSE),0)</f>
        <v>0</v>
      </c>
      <c r="O87" s="344">
        <f>IFERROR(VLOOKUP(C87,'تقرير المصروفات حسب الشهر'!$C$1409:$AD$1524,6,FALSE),0)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الشهر'!$C$10:$AD$119,6,FALSE),0)</f>
        <v>0</v>
      </c>
      <c r="E88" s="330">
        <f>IFERROR(VLOOKUP(C88,'تقرير المصروفات حسب الشهر'!$C$136:$AD$245,6,FALSE),0)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الشهر'!$C$391:$AD$510,6,FALSE),0)</f>
        <v>0</v>
      </c>
      <c r="H88" s="330">
        <f>IFERROR(VLOOKUP(C88,'تقرير المصروفات حسب الشهر'!$C$519:$AD$634,6,FALSE),0)</f>
        <v>0</v>
      </c>
      <c r="I88" s="330">
        <f>IFERROR(VLOOKUP(C88,'تقرير المصروفات حسب الشهر'!$C$647:$AD$766,6,FALSE),0)</f>
        <v>0</v>
      </c>
      <c r="J88" s="330">
        <f>IFERROR(VLOOKUP(C88,'تقرير المصروفات حسب الشهر'!$C$775:$AD$884,6,FALSE),0)</f>
        <v>0</v>
      </c>
      <c r="K88" s="330">
        <f>IFERROR(VLOOKUP(C88,'تقرير المصروفات حسب الشهر'!$C$902:$AD$1011,6,FALSE),0)</f>
        <v>0</v>
      </c>
      <c r="L88" s="330">
        <f>IFERROR(VLOOKUP(C88,'تقرير المصروفات حسب الشهر'!$C$1028:$AD$1138,6,FALSE),0)</f>
        <v>0</v>
      </c>
      <c r="M88" s="344">
        <f>IFERROR(VLOOKUP(C88,'تقرير المصروفات حسب الشهر'!$C$1155:$AD$1266,6,FALSE),0)</f>
        <v>0</v>
      </c>
      <c r="N88" s="344">
        <f>IFERROR(VLOOKUP(C88,'تقرير المصروفات حسب الشهر'!$C$1282:$AD$1393,6,FALSE),0)</f>
        <v>0</v>
      </c>
      <c r="O88" s="344">
        <f>IFERROR(VLOOKUP(C88,'تقرير المصروفات حسب الشهر'!$C$1409:$AD$1524,6,FALSE),0)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الشهر'!$C$10:$AD$119,6,FALSE),0)</f>
        <v>0</v>
      </c>
      <c r="E89" s="330">
        <f>IFERROR(VLOOKUP(C89,'تقرير المصروفات حسب الشهر'!$C$136:$AD$245,6,FALSE),0)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الشهر'!$C$391:$AD$510,6,FALSE),0)</f>
        <v>0</v>
      </c>
      <c r="H89" s="330">
        <f>IFERROR(VLOOKUP(C89,'تقرير المصروفات حسب الشهر'!$C$519:$AD$634,6,FALSE),0)</f>
        <v>0</v>
      </c>
      <c r="I89" s="330">
        <f>IFERROR(VLOOKUP(C89,'تقرير المصروفات حسب الشهر'!$C$647:$AD$766,6,FALSE),0)</f>
        <v>0</v>
      </c>
      <c r="J89" s="330">
        <f>IFERROR(VLOOKUP(C89,'تقرير المصروفات حسب الشهر'!$C$775:$AD$884,6,FALSE),0)</f>
        <v>0</v>
      </c>
      <c r="K89" s="330">
        <f>IFERROR(VLOOKUP(C89,'تقرير المصروفات حسب الشهر'!$C$902:$AD$1011,6,FALSE),0)</f>
        <v>0</v>
      </c>
      <c r="L89" s="330">
        <f>IFERROR(VLOOKUP(C89,'تقرير المصروفات حسب الشهر'!$C$1028:$AD$1138,6,FALSE),0)</f>
        <v>0</v>
      </c>
      <c r="M89" s="344">
        <f>IFERROR(VLOOKUP(C89,'تقرير المصروفات حسب الشهر'!$C$1155:$AD$1266,6,FALSE),0)</f>
        <v>0</v>
      </c>
      <c r="N89" s="344">
        <f>IFERROR(VLOOKUP(C89,'تقرير المصروفات حسب الشهر'!$C$1282:$AD$1393,6,FALSE),0)</f>
        <v>0</v>
      </c>
      <c r="O89" s="344">
        <f>IFERROR(VLOOKUP(C89,'تقرير المصروفات حسب الشهر'!$C$1409:$AD$1524,6,FALSE),0)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الشهر'!$C$10:$AD$119,6,FALSE),0)</f>
        <v>0</v>
      </c>
      <c r="E90" s="330">
        <f>IFERROR(VLOOKUP(C90,'تقرير المصروفات حسب الشهر'!$C$136:$AD$245,6,FALSE),0)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الشهر'!$C$391:$AD$510,6,FALSE),0)</f>
        <v>0</v>
      </c>
      <c r="H90" s="330">
        <f>IFERROR(VLOOKUP(C90,'تقرير المصروفات حسب الشهر'!$C$519:$AD$634,6,FALSE),0)</f>
        <v>0</v>
      </c>
      <c r="I90" s="330">
        <f>IFERROR(VLOOKUP(C90,'تقرير المصروفات حسب الشهر'!$C$647:$AD$766,6,FALSE),0)</f>
        <v>0</v>
      </c>
      <c r="J90" s="330">
        <f>IFERROR(VLOOKUP(C90,'تقرير المصروفات حسب الشهر'!$C$775:$AD$884,6,FALSE),0)</f>
        <v>0</v>
      </c>
      <c r="K90" s="330">
        <f>IFERROR(VLOOKUP(C90,'تقرير المصروفات حسب الشهر'!$C$902:$AD$1011,6,FALSE),0)</f>
        <v>0</v>
      </c>
      <c r="L90" s="330">
        <f>IFERROR(VLOOKUP(C90,'تقرير المصروفات حسب الشهر'!$C$1028:$AD$1138,6,FALSE),0)</f>
        <v>0</v>
      </c>
      <c r="M90" s="344">
        <f>IFERROR(VLOOKUP(C90,'تقرير المصروفات حسب الشهر'!$C$1155:$AD$1266,6,FALSE),0)</f>
        <v>0</v>
      </c>
      <c r="N90" s="344">
        <f>IFERROR(VLOOKUP(C90,'تقرير المصروفات حسب الشهر'!$C$1282:$AD$1393,6,FALSE),0)</f>
        <v>0</v>
      </c>
      <c r="O90" s="344">
        <f>IFERROR(VLOOKUP(C90,'تقرير المصروفات حسب الشهر'!$C$1409:$AD$1524,6,FALSE),0)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الشهر'!$C$10:$AD$119,6,FALSE),0)</f>
        <v>3100</v>
      </c>
      <c r="E91" s="330">
        <f>IFERROR(VLOOKUP(C91,'تقرير المصروفات حسب الشهر'!$C$136:$AD$245,6,FALSE),0)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الشهر'!$C$391:$AD$510,6,FALSE),0)</f>
        <v>3000</v>
      </c>
      <c r="H91" s="330">
        <f>IFERROR(VLOOKUP(C91,'تقرير المصروفات حسب الشهر'!$C$519:$AD$634,6,FALSE),0)</f>
        <v>3260</v>
      </c>
      <c r="I91" s="330">
        <f>IFERROR(VLOOKUP(C91,'تقرير المصروفات حسب الشهر'!$C$647:$AD$766,6,FALSE),0)</f>
        <v>3000</v>
      </c>
      <c r="J91" s="330">
        <f>IFERROR(VLOOKUP(C91,'تقرير المصروفات حسب الشهر'!$C$775:$AD$884,6,FALSE),0)</f>
        <v>0</v>
      </c>
      <c r="K91" s="330">
        <f>IFERROR(VLOOKUP(C91,'تقرير المصروفات حسب الشهر'!$C$902:$AD$1011,6,FALSE),0)</f>
        <v>0</v>
      </c>
      <c r="L91" s="330">
        <f>IFERROR(VLOOKUP(C91,'تقرير المصروفات حسب الشهر'!$C$1028:$AD$1138,6,FALSE),0)</f>
        <v>0</v>
      </c>
      <c r="M91" s="344">
        <f>IFERROR(VLOOKUP(C91,'تقرير المصروفات حسب الشهر'!$C$1155:$AD$1266,6,FALSE),0)</f>
        <v>0</v>
      </c>
      <c r="N91" s="344">
        <f>IFERROR(VLOOKUP(C91,'تقرير المصروفات حسب الشهر'!$C$1282:$AD$1393,6,FALSE),0)</f>
        <v>0</v>
      </c>
      <c r="O91" s="344">
        <f>IFERROR(VLOOKUP(C91,'تقرير المصروفات حسب الشهر'!$C$1409:$AD$1524,6,FALSE),0)</f>
        <v>0</v>
      </c>
      <c r="P91" s="332">
        <f t="shared" si="7"/>
        <v>18360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الشهر'!$C$10:$AD$119,6,FALSE),0)</f>
        <v>0</v>
      </c>
      <c r="E92" s="330">
        <f>IFERROR(VLOOKUP(C92,'تقرير المصروفات حسب الشهر'!$C$136:$AD$245,6,FALSE),0)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الشهر'!$C$391:$AD$510,6,FALSE),0)</f>
        <v>5706.5</v>
      </c>
      <c r="H92" s="330">
        <f>IFERROR(VLOOKUP(C92,'تقرير المصروفات حسب الشهر'!$C$519:$AD$634,6,FALSE),0)</f>
        <v>1300</v>
      </c>
      <c r="I92" s="330">
        <f>IFERROR(VLOOKUP(C92,'تقرير المصروفات حسب الشهر'!$C$647:$AD$766,6,FALSE),0)</f>
        <v>0</v>
      </c>
      <c r="J92" s="330">
        <f>IFERROR(VLOOKUP(C92,'تقرير المصروفات حسب الشهر'!$C$775:$AD$884,6,FALSE),0)</f>
        <v>0</v>
      </c>
      <c r="K92" s="330">
        <f>IFERROR(VLOOKUP(C92,'تقرير المصروفات حسب الشهر'!$C$902:$AD$1011,6,FALSE),0)</f>
        <v>0</v>
      </c>
      <c r="L92" s="330">
        <f>IFERROR(VLOOKUP(C92,'تقرير المصروفات حسب الشهر'!$C$1028:$AD$1138,6,FALSE),0)</f>
        <v>0</v>
      </c>
      <c r="M92" s="344">
        <f>IFERROR(VLOOKUP(C92,'تقرير المصروفات حسب الشهر'!$C$1155:$AD$1266,6,FALSE),0)</f>
        <v>0</v>
      </c>
      <c r="N92" s="344">
        <f>IFERROR(VLOOKUP(C92,'تقرير المصروفات حسب الشهر'!$C$1282:$AD$1393,6,FALSE),0)</f>
        <v>0</v>
      </c>
      <c r="O92" s="344">
        <f>IFERROR(VLOOKUP(C92,'تقرير المصروفات حسب الشهر'!$C$1409:$AD$1524,6,FALSE),0)</f>
        <v>0</v>
      </c>
      <c r="P92" s="332">
        <f t="shared" si="7"/>
        <v>7006.5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الشهر'!$C$10:$AD$119,6,FALSE),0)</f>
        <v>808</v>
      </c>
      <c r="E93" s="330">
        <f>IFERROR(VLOOKUP(C93,'تقرير المصروفات حسب الشهر'!$C$136:$AD$245,6,FALSE),0)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الشهر'!$C$391:$AD$510,6,FALSE),0)</f>
        <v>1266.96</v>
      </c>
      <c r="H93" s="330">
        <f>IFERROR(VLOOKUP(C93,'تقرير المصروفات حسب الشهر'!$C$519:$AD$634,6,FALSE),0)</f>
        <v>5141.5</v>
      </c>
      <c r="I93" s="330">
        <f>IFERROR(VLOOKUP(C93,'تقرير المصروفات حسب الشهر'!$C$647:$AD$766,6,FALSE),0)</f>
        <v>0</v>
      </c>
      <c r="J93" s="330">
        <f>IFERROR(VLOOKUP(C93,'تقرير المصروفات حسب الشهر'!$C$775:$AD$884,6,FALSE),0)</f>
        <v>0</v>
      </c>
      <c r="K93" s="330">
        <f>IFERROR(VLOOKUP(C93,'تقرير المصروفات حسب الشهر'!$C$902:$AD$1011,6,FALSE),0)</f>
        <v>0</v>
      </c>
      <c r="L93" s="330">
        <f>IFERROR(VLOOKUP(C93,'تقرير المصروفات حسب الشهر'!$C$1028:$AD$1138,6,FALSE),0)</f>
        <v>0</v>
      </c>
      <c r="M93" s="344">
        <f>IFERROR(VLOOKUP(C93,'تقرير المصروفات حسب الشهر'!$C$1155:$AD$1266,6,FALSE),0)</f>
        <v>0</v>
      </c>
      <c r="N93" s="344">
        <f>IFERROR(VLOOKUP(C93,'تقرير المصروفات حسب الشهر'!$C$1282:$AD$1393,6,FALSE),0)</f>
        <v>0</v>
      </c>
      <c r="O93" s="344">
        <f>IFERROR(VLOOKUP(C93,'تقرير المصروفات حسب الشهر'!$C$1409:$AD$1524,6,FALSE),0)</f>
        <v>0</v>
      </c>
      <c r="P93" s="332">
        <f t="shared" si="7"/>
        <v>8274.4599999999991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الشهر'!$C$10:$AD$119,6,FALSE),0)</f>
        <v>1266.96</v>
      </c>
      <c r="E94" s="330">
        <f>IFERROR(VLOOKUP(C94,'تقرير المصروفات حسب الشهر'!$C$136:$AD$245,6,FALSE),0)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الشهر'!$C$391:$AD$510,6,FALSE),0)</f>
        <v>2130</v>
      </c>
      <c r="H94" s="330">
        <f>IFERROR(VLOOKUP(C94,'تقرير المصروفات حسب الشهر'!$C$519:$AD$634,6,FALSE),0)</f>
        <v>833.96</v>
      </c>
      <c r="I94" s="330">
        <f>IFERROR(VLOOKUP(C94,'تقرير المصروفات حسب الشهر'!$C$647:$AD$766,6,FALSE),0)</f>
        <v>461.7</v>
      </c>
      <c r="J94" s="330">
        <f>IFERROR(VLOOKUP(C94,'تقرير المصروفات حسب الشهر'!$C$775:$AD$884,6,FALSE),0)</f>
        <v>0</v>
      </c>
      <c r="K94" s="330">
        <f>IFERROR(VLOOKUP(C94,'تقرير المصروفات حسب الشهر'!$C$902:$AD$1011,6,FALSE),0)</f>
        <v>0</v>
      </c>
      <c r="L94" s="330">
        <f>IFERROR(VLOOKUP(C94,'تقرير المصروفات حسب الشهر'!$C$1028:$AD$1138,6,FALSE),0)</f>
        <v>0</v>
      </c>
      <c r="M94" s="344">
        <f>IFERROR(VLOOKUP(C94,'تقرير المصروفات حسب الشهر'!$C$1155:$AD$1266,6,FALSE),0)</f>
        <v>0</v>
      </c>
      <c r="N94" s="344">
        <f>IFERROR(VLOOKUP(C94,'تقرير المصروفات حسب الشهر'!$C$1282:$AD$1393,6,FALSE),0)</f>
        <v>0</v>
      </c>
      <c r="O94" s="344">
        <f>IFERROR(VLOOKUP(C94,'تقرير المصروفات حسب الشهر'!$C$1409:$AD$1524,6,FALSE),0)</f>
        <v>0</v>
      </c>
      <c r="P94" s="332">
        <f t="shared" si="7"/>
        <v>5927.54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الشهر'!$C$10:$AD$119,6,FALSE),0)</f>
        <v>1065</v>
      </c>
      <c r="E95" s="330">
        <f>IFERROR(VLOOKUP(C95,'تقرير المصروفات حسب الشهر'!$C$136:$AD$245,6,FALSE),0)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الشهر'!$C$391:$AD$510,6,FALSE),0)</f>
        <v>0</v>
      </c>
      <c r="H95" s="330">
        <f>IFERROR(VLOOKUP(C95,'تقرير المصروفات حسب الشهر'!$C$519:$AD$634,6,FALSE),0)</f>
        <v>0</v>
      </c>
      <c r="I95" s="330">
        <f>IFERROR(VLOOKUP(C95,'تقرير المصروفات حسب الشهر'!$C$647:$AD$766,6,FALSE),0)</f>
        <v>2130</v>
      </c>
      <c r="J95" s="330">
        <f>IFERROR(VLOOKUP(C95,'تقرير المصروفات حسب الشهر'!$C$775:$AD$884,6,FALSE),0)</f>
        <v>0</v>
      </c>
      <c r="K95" s="330">
        <f>IFERROR(VLOOKUP(C95,'تقرير المصروفات حسب الشهر'!$C$902:$AD$1011,6,FALSE),0)</f>
        <v>0</v>
      </c>
      <c r="L95" s="330">
        <f>IFERROR(VLOOKUP(C95,'تقرير المصروفات حسب الشهر'!$C$1028:$AD$1138,6,FALSE),0)</f>
        <v>0</v>
      </c>
      <c r="M95" s="344">
        <f>IFERROR(VLOOKUP(C95,'تقرير المصروفات حسب الشهر'!$C$1155:$AD$1266,6,FALSE),0)</f>
        <v>0</v>
      </c>
      <c r="N95" s="344">
        <f>IFERROR(VLOOKUP(C95,'تقرير المصروفات حسب الشهر'!$C$1282:$AD$1393,6,FALSE),0)</f>
        <v>0</v>
      </c>
      <c r="O95" s="344">
        <f>IFERROR(VLOOKUP(C95,'تقرير المصروفات حسب الشهر'!$C$1409:$AD$1524,6,FALSE),0)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الشهر'!$C$10:$AD$119,6,FALSE),0)</f>
        <v>0</v>
      </c>
      <c r="E96" s="330">
        <f>IFERROR(VLOOKUP(C96,'تقرير المصروفات حسب الشهر'!$C$136:$AD$245,6,FALSE),0)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الشهر'!$C$391:$AD$510,6,FALSE),0)</f>
        <v>0</v>
      </c>
      <c r="H96" s="330">
        <f>IFERROR(VLOOKUP(C96,'تقرير المصروفات حسب الشهر'!$C$519:$AD$634,6,FALSE),0)</f>
        <v>0</v>
      </c>
      <c r="I96" s="330">
        <f>IFERROR(VLOOKUP(C96,'تقرير المصروفات حسب الشهر'!$C$647:$AD$766,6,FALSE),0)</f>
        <v>0</v>
      </c>
      <c r="J96" s="330">
        <f>IFERROR(VLOOKUP(C96,'تقرير المصروفات حسب الشهر'!$C$775:$AD$884,6,FALSE),0)</f>
        <v>0</v>
      </c>
      <c r="K96" s="330">
        <f>IFERROR(VLOOKUP(C96,'تقرير المصروفات حسب الشهر'!$C$902:$AD$1011,6,FALSE),0)</f>
        <v>0</v>
      </c>
      <c r="L96" s="330">
        <f>IFERROR(VLOOKUP(C96,'تقرير المصروفات حسب الشهر'!$C$1028:$AD$1138,6,FALSE),0)</f>
        <v>0</v>
      </c>
      <c r="M96" s="344">
        <f>IFERROR(VLOOKUP(C96,'تقرير المصروفات حسب الشهر'!$C$1155:$AD$1266,6,FALSE),0)</f>
        <v>0</v>
      </c>
      <c r="N96" s="344">
        <f>IFERROR(VLOOKUP(C96,'تقرير المصروفات حسب الشهر'!$C$1282:$AD$1393,6,FALSE),0)</f>
        <v>0</v>
      </c>
      <c r="O96" s="344">
        <f>IFERROR(VLOOKUP(C96,'تقرير المصروفات حسب الشهر'!$C$1409:$AD$1524,6,FALSE),0)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الشهر'!$C$10:$AD$119,6,FALSE),0)</f>
        <v>0</v>
      </c>
      <c r="E97" s="330">
        <f>IFERROR(VLOOKUP(C97,'تقرير المصروفات حسب الشهر'!$C$136:$AD$245,6,FALSE),0)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الشهر'!$C$391:$AD$510,6,FALSE),0)</f>
        <v>0</v>
      </c>
      <c r="H97" s="330">
        <f>IFERROR(VLOOKUP(C97,'تقرير المصروفات حسب الشهر'!$C$519:$AD$634,6,FALSE),0)</f>
        <v>0</v>
      </c>
      <c r="I97" s="330">
        <f>IFERROR(VLOOKUP(C97,'تقرير المصروفات حسب الشهر'!$C$647:$AD$766,6,FALSE),0)</f>
        <v>0</v>
      </c>
      <c r="J97" s="330">
        <f>IFERROR(VLOOKUP(C97,'تقرير المصروفات حسب الشهر'!$C$775:$AD$884,6,FALSE),0)</f>
        <v>0</v>
      </c>
      <c r="K97" s="330">
        <f>IFERROR(VLOOKUP(C97,'تقرير المصروفات حسب الشهر'!$C$902:$AD$1011,6,FALSE),0)</f>
        <v>0</v>
      </c>
      <c r="L97" s="330">
        <f>IFERROR(VLOOKUP(C97,'تقرير المصروفات حسب الشهر'!$C$1028:$AD$1138,6,FALSE),0)</f>
        <v>0</v>
      </c>
      <c r="M97" s="344">
        <f>IFERROR(VLOOKUP(C97,'تقرير المصروفات حسب الشهر'!$C$1155:$AD$1266,6,FALSE),0)</f>
        <v>0</v>
      </c>
      <c r="N97" s="344">
        <f>IFERROR(VLOOKUP(C97,'تقرير المصروفات حسب الشهر'!$C$1282:$AD$1393,6,FALSE),0)</f>
        <v>0</v>
      </c>
      <c r="O97" s="344">
        <f>IFERROR(VLOOKUP(C97,'تقرير المصروفات حسب الشهر'!$C$1409:$AD$1524,6,FALSE),0)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الشهر'!$C$10:$AD$119,6,FALSE),0)</f>
        <v>0</v>
      </c>
      <c r="E98" s="330">
        <f>IFERROR(VLOOKUP(C98,'تقرير المصروفات حسب الشهر'!$C$136:$AD$245,6,FALSE),0)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الشهر'!$C$391:$AD$510,6,FALSE),0)</f>
        <v>385.17</v>
      </c>
      <c r="H98" s="330">
        <f>IFERROR(VLOOKUP(C98,'تقرير المصروفات حسب الشهر'!$C$519:$AD$634,6,FALSE),0)</f>
        <v>0</v>
      </c>
      <c r="I98" s="330">
        <f>IFERROR(VLOOKUP(C98,'تقرير المصروفات حسب الشهر'!$C$647:$AD$766,6,FALSE),0)</f>
        <v>0</v>
      </c>
      <c r="J98" s="330">
        <f>IFERROR(VLOOKUP(C98,'تقرير المصروفات حسب الشهر'!$C$775:$AD$884,6,FALSE),0)</f>
        <v>0</v>
      </c>
      <c r="K98" s="330">
        <f>IFERROR(VLOOKUP(C98,'تقرير المصروفات حسب الشهر'!$C$902:$AD$1011,6,FALSE),0)</f>
        <v>0</v>
      </c>
      <c r="L98" s="330">
        <f>IFERROR(VLOOKUP(C98,'تقرير المصروفات حسب الشهر'!$C$1028:$AD$1138,6,FALSE),0)</f>
        <v>0</v>
      </c>
      <c r="M98" s="344">
        <f>IFERROR(VLOOKUP(C98,'تقرير المصروفات حسب الشهر'!$C$1155:$AD$1266,6,FALSE),0)</f>
        <v>0</v>
      </c>
      <c r="N98" s="344">
        <f>IFERROR(VLOOKUP(C98,'تقرير المصروفات حسب الشهر'!$C$1282:$AD$1393,6,FALSE),0)</f>
        <v>0</v>
      </c>
      <c r="O98" s="344">
        <f>IFERROR(VLOOKUP(C98,'تقرير المصروفات حسب الشهر'!$C$1409:$AD$1524,6,FALSE),0)</f>
        <v>0</v>
      </c>
      <c r="P98" s="332">
        <f t="shared" si="7"/>
        <v>385.17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الشهر'!$C$10:$AD$119,6,FALSE),0)</f>
        <v>385.17</v>
      </c>
      <c r="E99" s="330">
        <f>IFERROR(VLOOKUP(C99,'تقرير المصروفات حسب الشهر'!$C$136:$AD$245,6,FALSE),0)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الشهر'!$C$391:$AD$510,6,FALSE),0)</f>
        <v>2754.04</v>
      </c>
      <c r="H99" s="330">
        <f>IFERROR(VLOOKUP(C99,'تقرير المصروفات حسب الشهر'!$C$519:$AD$634,6,FALSE),0)</f>
        <v>385.17</v>
      </c>
      <c r="I99" s="330">
        <f>IFERROR(VLOOKUP(C99,'تقرير المصروفات حسب الشهر'!$C$647:$AD$766,6,FALSE),0)</f>
        <v>385.17</v>
      </c>
      <c r="J99" s="330">
        <f>IFERROR(VLOOKUP(C99,'تقرير المصروفات حسب الشهر'!$C$775:$AD$884,6,FALSE),0)</f>
        <v>0</v>
      </c>
      <c r="K99" s="330">
        <f>IFERROR(VLOOKUP(C99,'تقرير المصروفات حسب الشهر'!$C$902:$AD$1011,6,FALSE),0)</f>
        <v>0</v>
      </c>
      <c r="L99" s="330">
        <f>IFERROR(VLOOKUP(C99,'تقرير المصروفات حسب الشهر'!$C$1028:$AD$1138,6,FALSE),0)</f>
        <v>0</v>
      </c>
      <c r="M99" s="344">
        <f>IFERROR(VLOOKUP(C99,'تقرير المصروفات حسب الشهر'!$C$1155:$AD$1266,6,FALSE),0)</f>
        <v>0</v>
      </c>
      <c r="N99" s="344">
        <f>IFERROR(VLOOKUP(C99,'تقرير المصروفات حسب الشهر'!$C$1282:$AD$1393,6,FALSE),0)</f>
        <v>0</v>
      </c>
      <c r="O99" s="344">
        <f>IFERROR(VLOOKUP(C99,'تقرير المصروفات حسب الشهر'!$C$1409:$AD$1524,6,FALSE),0)</f>
        <v>0</v>
      </c>
      <c r="P99" s="332">
        <f t="shared" si="7"/>
        <v>4679.8900000000003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الشهر'!$C$10:$AD$119,6,FALSE),0)</f>
        <v>2000.87</v>
      </c>
      <c r="E100" s="330">
        <f>IFERROR(VLOOKUP(C100,'تقرير المصروفات حسب الشهر'!$C$136:$AD$245,6,FALSE),0)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الشهر'!$C$391:$AD$510,6,FALSE),0)</f>
        <v>164.43</v>
      </c>
      <c r="H100" s="330">
        <f>IFERROR(VLOOKUP(C100,'تقرير المصروفات حسب الشهر'!$C$519:$AD$634,6,FALSE),0)</f>
        <v>2789.15</v>
      </c>
      <c r="I100" s="330">
        <f>IFERROR(VLOOKUP(C100,'تقرير المصروفات حسب الشهر'!$C$647:$AD$766,6,FALSE),0)</f>
        <v>2771.04</v>
      </c>
      <c r="J100" s="330">
        <f>IFERROR(VLOOKUP(C100,'تقرير المصروفات حسب الشهر'!$C$775:$AD$884,6,FALSE),0)</f>
        <v>0</v>
      </c>
      <c r="K100" s="330">
        <f>IFERROR(VLOOKUP(C100,'تقرير المصروفات حسب الشهر'!$C$902:$AD$1011,6,FALSE),0)</f>
        <v>0</v>
      </c>
      <c r="L100" s="330">
        <f>IFERROR(VLOOKUP(C100,'تقرير المصروفات حسب الشهر'!$C$1028:$AD$1138,6,FALSE),0)</f>
        <v>0</v>
      </c>
      <c r="M100" s="344">
        <f>IFERROR(VLOOKUP(C100,'تقرير المصروفات حسب الشهر'!$C$1155:$AD$1266,6,FALSE),0)</f>
        <v>0</v>
      </c>
      <c r="N100" s="344">
        <f>IFERROR(VLOOKUP(C100,'تقرير المصروفات حسب الشهر'!$C$1282:$AD$1393,6,FALSE),0)</f>
        <v>0</v>
      </c>
      <c r="O100" s="344">
        <f>IFERROR(VLOOKUP(C100,'تقرير المصروفات حسب الشهر'!$C$1409:$AD$1524,6,FALSE),0)</f>
        <v>0</v>
      </c>
      <c r="P100" s="332">
        <f t="shared" si="7"/>
        <v>11709.91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الشهر'!$C$10:$AD$119,6,FALSE),0)</f>
        <v>164.43</v>
      </c>
      <c r="E101" s="330">
        <f>IFERROR(VLOOKUP(C101,'تقرير المصروفات حسب الشهر'!$C$136:$AD$245,6,FALSE),0)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الشهر'!$C$391:$AD$510,6,FALSE),0)</f>
        <v>1078.2</v>
      </c>
      <c r="H101" s="330">
        <f>IFERROR(VLOOKUP(C101,'تقرير المصروفات حسب الشهر'!$C$519:$AD$634,6,FALSE),0)</f>
        <v>164.43</v>
      </c>
      <c r="I101" s="330">
        <f>IFERROR(VLOOKUP(C101,'تقرير المصروفات حسب الشهر'!$C$647:$AD$766,6,FALSE),0)</f>
        <v>164.43</v>
      </c>
      <c r="J101" s="330">
        <f>IFERROR(VLOOKUP(C101,'تقرير المصروفات حسب الشهر'!$C$775:$AD$884,6,FALSE),0)</f>
        <v>0</v>
      </c>
      <c r="K101" s="330">
        <f>IFERROR(VLOOKUP(C101,'تقرير المصروفات حسب الشهر'!$C$902:$AD$1011,6,FALSE),0)</f>
        <v>0</v>
      </c>
      <c r="L101" s="330">
        <f>IFERROR(VLOOKUP(C101,'تقرير المصروفات حسب الشهر'!$C$1028:$AD$1138,6,FALSE),0)</f>
        <v>0</v>
      </c>
      <c r="M101" s="344">
        <f>IFERROR(VLOOKUP(C101,'تقرير المصروفات حسب الشهر'!$C$1155:$AD$1266,6,FALSE),0)</f>
        <v>0</v>
      </c>
      <c r="N101" s="344">
        <f>IFERROR(VLOOKUP(C101,'تقرير المصروفات حسب الشهر'!$C$1282:$AD$1393,6,FALSE),0)</f>
        <v>0</v>
      </c>
      <c r="O101" s="344">
        <f>IFERROR(VLOOKUP(C101,'تقرير المصروفات حسب الشهر'!$C$1409:$AD$1524,6,FALSE),0)</f>
        <v>0</v>
      </c>
      <c r="P101" s="332">
        <f t="shared" si="7"/>
        <v>1900.3500000000001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الشهر'!$C$10:$AD$119,6,FALSE),0)</f>
        <v>888.82</v>
      </c>
      <c r="E102" s="330">
        <f>IFERROR(VLOOKUP(C102,'تقرير المصروفات حسب الشهر'!$C$136:$AD$245,6,FALSE),0)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الشهر'!$C$391:$AD$510,6,FALSE),0)</f>
        <v>0</v>
      </c>
      <c r="H102" s="330">
        <f>IFERROR(VLOOKUP(C102,'تقرير المصروفات حسب الشهر'!$C$519:$AD$634,6,FALSE),0)</f>
        <v>1078.2</v>
      </c>
      <c r="I102" s="330">
        <f>IFERROR(VLOOKUP(C102,'تقرير المصروفات حسب الشهر'!$C$647:$AD$766,6,FALSE),0)</f>
        <v>1063.45</v>
      </c>
      <c r="J102" s="330">
        <f>IFERROR(VLOOKUP(C102,'تقرير المصروفات حسب الشهر'!$C$775:$AD$884,6,FALSE),0)</f>
        <v>0</v>
      </c>
      <c r="K102" s="330">
        <f>IFERROR(VLOOKUP(C102,'تقرير المصروفات حسب الشهر'!$C$902:$AD$1011,6,FALSE),0)</f>
        <v>0</v>
      </c>
      <c r="L102" s="330">
        <f>IFERROR(VLOOKUP(C102,'تقرير المصروفات حسب الشهر'!$C$1028:$AD$1138,6,FALSE),0)</f>
        <v>0</v>
      </c>
      <c r="M102" s="344">
        <f>IFERROR(VLOOKUP(C102,'تقرير المصروفات حسب الشهر'!$C$1155:$AD$1266,6,FALSE),0)</f>
        <v>0</v>
      </c>
      <c r="N102" s="344">
        <f>IFERROR(VLOOKUP(C102,'تقرير المصروفات حسب الشهر'!$C$1282:$AD$1393,6,FALSE),0)</f>
        <v>0</v>
      </c>
      <c r="O102" s="344">
        <f>IFERROR(VLOOKUP(C102,'تقرير المصروفات حسب الشهر'!$C$1409:$AD$1524,6,FALSE),0)</f>
        <v>0</v>
      </c>
      <c r="P102" s="332">
        <f t="shared" si="7"/>
        <v>5031.26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الشهر'!$C$10:$AD$119,6,FALSE),0)</f>
        <v>0</v>
      </c>
      <c r="E103" s="330">
        <f>IFERROR(VLOOKUP(C103,'تقرير المصروفات حسب الشهر'!$C$136:$AD$245,6,FALSE),0)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الشهر'!$C$391:$AD$510,6,FALSE),0)</f>
        <v>0</v>
      </c>
      <c r="H103" s="330">
        <f>IFERROR(VLOOKUP(C103,'تقرير المصروفات حسب الشهر'!$C$519:$AD$634,6,FALSE),0)</f>
        <v>0</v>
      </c>
      <c r="I103" s="330">
        <f>IFERROR(VLOOKUP(C103,'تقرير المصروفات حسب الشهر'!$C$647:$AD$766,6,FALSE),0)</f>
        <v>0</v>
      </c>
      <c r="J103" s="330">
        <f>IFERROR(VLOOKUP(C103,'تقرير المصروفات حسب الشهر'!$C$775:$AD$884,6,FALSE),0)</f>
        <v>0</v>
      </c>
      <c r="K103" s="330">
        <f>IFERROR(VLOOKUP(C103,'تقرير المصروفات حسب الشهر'!$C$902:$AD$1011,6,FALSE),0)</f>
        <v>0</v>
      </c>
      <c r="L103" s="330">
        <f>IFERROR(VLOOKUP(C103,'تقرير المصروفات حسب الشهر'!$C$1028:$AD$1138,6,FALSE),0)</f>
        <v>0</v>
      </c>
      <c r="M103" s="344">
        <f>IFERROR(VLOOKUP(C103,'تقرير المصروفات حسب الشهر'!$C$1155:$AD$1266,6,FALSE),0)</f>
        <v>0</v>
      </c>
      <c r="N103" s="344">
        <f>IFERROR(VLOOKUP(C103,'تقرير المصروفات حسب الشهر'!$C$1282:$AD$1393,6,FALSE),0)</f>
        <v>0</v>
      </c>
      <c r="O103" s="344">
        <f>IFERROR(VLOOKUP(C103,'تقرير المصروفات حسب الشهر'!$C$1409:$AD$1524,6,FALSE),0)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الشهر'!$C$10:$AD$119,6,FALSE),0)</f>
        <v>0</v>
      </c>
      <c r="E104" s="330">
        <f>IFERROR(VLOOKUP(C104,'تقرير المصروفات حسب الشهر'!$C$136:$AD$245,6,FALSE),0)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الشهر'!$C$391:$AD$510,6,FALSE),0)</f>
        <v>0</v>
      </c>
      <c r="H104" s="330">
        <f>IFERROR(VLOOKUP(C104,'تقرير المصروفات حسب الشهر'!$C$519:$AD$634,6,FALSE),0)</f>
        <v>0</v>
      </c>
      <c r="I104" s="330">
        <f>IFERROR(VLOOKUP(C104,'تقرير المصروفات حسب الشهر'!$C$647:$AD$766,6,FALSE),0)</f>
        <v>0</v>
      </c>
      <c r="J104" s="330">
        <f>IFERROR(VLOOKUP(C104,'تقرير المصروفات حسب الشهر'!$C$775:$AD$884,6,FALSE),0)</f>
        <v>0</v>
      </c>
      <c r="K104" s="330">
        <f>IFERROR(VLOOKUP(C104,'تقرير المصروفات حسب الشهر'!$C$902:$AD$1011,6,FALSE),0)</f>
        <v>0</v>
      </c>
      <c r="L104" s="330">
        <f>IFERROR(VLOOKUP(C104,'تقرير المصروفات حسب الشهر'!$C$1028:$AD$1138,6,FALSE),0)</f>
        <v>0</v>
      </c>
      <c r="M104" s="344">
        <f>IFERROR(VLOOKUP(C104,'تقرير المصروفات حسب الشهر'!$C$1155:$AD$1266,6,FALSE),0)</f>
        <v>0</v>
      </c>
      <c r="N104" s="344">
        <f>IFERROR(VLOOKUP(C104,'تقرير المصروفات حسب الشهر'!$C$1282:$AD$1393,6,FALSE),0)</f>
        <v>0</v>
      </c>
      <c r="O104" s="344">
        <f>IFERROR(VLOOKUP(C104,'تقرير المصروفات حسب الشهر'!$C$1409:$AD$1524,6,FALSE),0)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الشهر'!$C$10:$AD$119,6,FALSE),0)</f>
        <v>0</v>
      </c>
      <c r="E105" s="330">
        <f>IFERROR(VLOOKUP(C105,'تقرير المصروفات حسب الشهر'!$C$136:$AD$245,6,FALSE),0)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الشهر'!$C$391:$AD$510,6,FALSE),0)</f>
        <v>0</v>
      </c>
      <c r="H105" s="330">
        <f>IFERROR(VLOOKUP(C105,'تقرير المصروفات حسب الشهر'!$C$519:$AD$634,6,FALSE),0)</f>
        <v>0</v>
      </c>
      <c r="I105" s="330">
        <f>IFERROR(VLOOKUP(C105,'تقرير المصروفات حسب الشهر'!$C$647:$AD$766,6,FALSE),0)</f>
        <v>0</v>
      </c>
      <c r="J105" s="330">
        <f>IFERROR(VLOOKUP(C105,'تقرير المصروفات حسب الشهر'!$C$775:$AD$884,6,FALSE),0)</f>
        <v>0</v>
      </c>
      <c r="K105" s="330">
        <f>IFERROR(VLOOKUP(C105,'تقرير المصروفات حسب الشهر'!$C$902:$AD$1011,6,FALSE),0)</f>
        <v>0</v>
      </c>
      <c r="L105" s="330">
        <f>IFERROR(VLOOKUP(C105,'تقرير المصروفات حسب الشهر'!$C$1028:$AD$1138,6,FALSE),0)</f>
        <v>0</v>
      </c>
      <c r="M105" s="344">
        <f>IFERROR(VLOOKUP(C105,'تقرير المصروفات حسب الشهر'!$C$1155:$AD$1266,6,FALSE),0)</f>
        <v>0</v>
      </c>
      <c r="N105" s="344">
        <f>IFERROR(VLOOKUP(C105,'تقرير المصروفات حسب الشهر'!$C$1282:$AD$1393,6,FALSE),0)</f>
        <v>0</v>
      </c>
      <c r="O105" s="344">
        <f>IFERROR(VLOOKUP(C105,'تقرير المصروفات حسب الشهر'!$C$1409:$AD$1524,6,FALSE),0)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الشهر'!$C$10:$AD$119,6,FALSE),0)</f>
        <v>4863.46</v>
      </c>
      <c r="E106" s="330">
        <f>IFERROR(VLOOKUP(C106,'تقرير المصروفات حسب الشهر'!$C$136:$AD$245,6,FALSE),0)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الشهر'!$C$391:$AD$510,6,FALSE),0)</f>
        <v>4470.17</v>
      </c>
      <c r="H106" s="330">
        <f>IFERROR(VLOOKUP(C106,'تقرير المصروفات حسب الشهر'!$C$519:$AD$634,6,FALSE),0)</f>
        <v>4740.3900000000003</v>
      </c>
      <c r="I106" s="330">
        <f>IFERROR(VLOOKUP(C106,'تقرير المصروفات حسب الشهر'!$C$647:$AD$766,6,FALSE),0)</f>
        <v>3621.76</v>
      </c>
      <c r="J106" s="330">
        <f>IFERROR(VLOOKUP(C106,'تقرير المصروفات حسب الشهر'!$C$775:$AD$884,6,FALSE),0)</f>
        <v>0</v>
      </c>
      <c r="K106" s="330">
        <f>IFERROR(VLOOKUP(C106,'تقرير المصروفات حسب الشهر'!$C$902:$AD$1011,6,FALSE),0)</f>
        <v>0</v>
      </c>
      <c r="L106" s="330">
        <f>IFERROR(VLOOKUP(C106,'تقرير المصروفات حسب الشهر'!$C$1028:$AD$1138,6,FALSE),0)</f>
        <v>0</v>
      </c>
      <c r="M106" s="344">
        <f>IFERROR(VLOOKUP(C106,'تقرير المصروفات حسب الشهر'!$C$1155:$AD$1266,6,FALSE),0)</f>
        <v>0</v>
      </c>
      <c r="N106" s="344">
        <f>IFERROR(VLOOKUP(C106,'تقرير المصروفات حسب الشهر'!$C$1282:$AD$1393,6,FALSE),0)</f>
        <v>0</v>
      </c>
      <c r="O106" s="344">
        <f>IFERROR(VLOOKUP(C106,'تقرير المصروفات حسب الشهر'!$C$1409:$AD$1524,6,FALSE),0)</f>
        <v>0</v>
      </c>
      <c r="P106" s="332">
        <f t="shared" si="7"/>
        <v>27400.36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الشهر'!$C$10:$AD$119,6,FALSE),0)</f>
        <v>0</v>
      </c>
      <c r="E107" s="330">
        <f>IFERROR(VLOOKUP(C107,'تقرير المصروفات حسب الشهر'!$C$136:$AD$245,6,FALSE),0)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الشهر'!$C$391:$AD$510,6,FALSE),0)</f>
        <v>0</v>
      </c>
      <c r="H107" s="330">
        <f>IFERROR(VLOOKUP(C107,'تقرير المصروفات حسب الشهر'!$C$519:$AD$634,6,FALSE),0)</f>
        <v>0</v>
      </c>
      <c r="I107" s="330">
        <f>IFERROR(VLOOKUP(C107,'تقرير المصروفات حسب الشهر'!$C$647:$AD$766,6,FALSE),0)</f>
        <v>0</v>
      </c>
      <c r="J107" s="330">
        <f>IFERROR(VLOOKUP(C107,'تقرير المصروفات حسب الشهر'!$C$775:$AD$884,6,FALSE),0)</f>
        <v>0</v>
      </c>
      <c r="K107" s="330">
        <f>IFERROR(VLOOKUP(C107,'تقرير المصروفات حسب الشهر'!$C$902:$AD$1011,6,FALSE),0)</f>
        <v>0</v>
      </c>
      <c r="L107" s="330">
        <f>IFERROR(VLOOKUP(C107,'تقرير المصروفات حسب الشهر'!$C$1028:$AD$1138,6,FALSE),0)</f>
        <v>0</v>
      </c>
      <c r="M107" s="344">
        <f>IFERROR(VLOOKUP(C107,'تقرير المصروفات حسب الشهر'!$C$1155:$AD$1266,6,FALSE),0)</f>
        <v>0</v>
      </c>
      <c r="N107" s="344">
        <f>IFERROR(VLOOKUP(C107,'تقرير المصروفات حسب الشهر'!$C$1282:$AD$1393,6,FALSE),0)</f>
        <v>0</v>
      </c>
      <c r="O107" s="344">
        <f>IFERROR(VLOOKUP(C107,'تقرير المصروفات حسب الشهر'!$C$1409:$AD$1524,6,FALSE),0)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الشهر'!$C$10:$AD$119,6,FALSE),0)</f>
        <v>0</v>
      </c>
      <c r="E108" s="330">
        <f>IFERROR(VLOOKUP(C108,'تقرير المصروفات حسب الشهر'!$C$136:$AD$245,6,FALSE),0)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الشهر'!$C$391:$AD$510,6,FALSE),0)</f>
        <v>0</v>
      </c>
      <c r="H108" s="330">
        <f>IFERROR(VLOOKUP(C108,'تقرير المصروفات حسب الشهر'!$C$519:$AD$634,6,FALSE),0)</f>
        <v>0</v>
      </c>
      <c r="I108" s="330">
        <f>IFERROR(VLOOKUP(C108,'تقرير المصروفات حسب الشهر'!$C$647:$AD$766,6,FALSE),0)</f>
        <v>0</v>
      </c>
      <c r="J108" s="330">
        <f>IFERROR(VLOOKUP(C108,'تقرير المصروفات حسب الشهر'!$C$775:$AD$884,6,FALSE),0)</f>
        <v>0</v>
      </c>
      <c r="K108" s="330">
        <f>IFERROR(VLOOKUP(C108,'تقرير المصروفات حسب الشهر'!$C$902:$AD$1011,6,FALSE),0)</f>
        <v>0</v>
      </c>
      <c r="L108" s="330">
        <f>IFERROR(VLOOKUP(C108,'تقرير المصروفات حسب الشهر'!$C$1028:$AD$1138,6,FALSE),0)</f>
        <v>0</v>
      </c>
      <c r="M108" s="344">
        <f>IFERROR(VLOOKUP(C108,'تقرير المصروفات حسب الشهر'!$C$1155:$AD$1266,6,FALSE),0)</f>
        <v>0</v>
      </c>
      <c r="N108" s="344">
        <f>IFERROR(VLOOKUP(C108,'تقرير المصروفات حسب الشهر'!$C$1282:$AD$1393,6,FALSE),0)</f>
        <v>0</v>
      </c>
      <c r="O108" s="344">
        <f>IFERROR(VLOOKUP(C108,'تقرير المصروفات حسب الشهر'!$C$1409:$AD$1524,6,FALSE),0)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الشهر'!$C$10:$AD$119,6,FALSE),0)</f>
        <v>0</v>
      </c>
      <c r="E109" s="330">
        <f>IFERROR(VLOOKUP(C109,'تقرير المصروفات حسب الشهر'!$C$136:$AD$245,6,FALSE),0)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الشهر'!$C$391:$AD$510,6,FALSE),0)</f>
        <v>0</v>
      </c>
      <c r="H109" s="330">
        <f>IFERROR(VLOOKUP(C109,'تقرير المصروفات حسب الشهر'!$C$519:$AD$634,6,FALSE),0)</f>
        <v>0</v>
      </c>
      <c r="I109" s="330">
        <f>IFERROR(VLOOKUP(C109,'تقرير المصروفات حسب الشهر'!$C$647:$AD$766,6,FALSE),0)</f>
        <v>0</v>
      </c>
      <c r="J109" s="330">
        <f>IFERROR(VLOOKUP(C109,'تقرير المصروفات حسب الشهر'!$C$775:$AD$884,6,FALSE),0)</f>
        <v>0</v>
      </c>
      <c r="K109" s="330">
        <f>IFERROR(VLOOKUP(C109,'تقرير المصروفات حسب الشهر'!$C$902:$AD$1011,6,FALSE),0)</f>
        <v>0</v>
      </c>
      <c r="L109" s="330">
        <f>IFERROR(VLOOKUP(C109,'تقرير المصروفات حسب الشهر'!$C$1028:$AD$1138,6,FALSE),0)</f>
        <v>0</v>
      </c>
      <c r="M109" s="344">
        <f>IFERROR(VLOOKUP(C109,'تقرير المصروفات حسب الشهر'!$C$1155:$AD$1266,6,FALSE),0)</f>
        <v>0</v>
      </c>
      <c r="N109" s="344">
        <f>IFERROR(VLOOKUP(C109,'تقرير المصروفات حسب الشهر'!$C$1282:$AD$1393,6,FALSE),0)</f>
        <v>0</v>
      </c>
      <c r="O109" s="344">
        <f>IFERROR(VLOOKUP(C109,'تقرير المصروفات حسب الشهر'!$C$1409:$AD$1524,6,FALSE),0)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الشهر'!$C$10:$AD$119,6,FALSE),0)</f>
        <v>0</v>
      </c>
      <c r="E110" s="330">
        <f>IFERROR(VLOOKUP(C110,'تقرير المصروفات حسب الشهر'!$C$136:$AD$245,6,FALSE),0)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الشهر'!$C$391:$AD$510,6,FALSE),0)</f>
        <v>0</v>
      </c>
      <c r="H110" s="330">
        <f>IFERROR(VLOOKUP(C110,'تقرير المصروفات حسب الشهر'!$C$519:$AD$634,6,FALSE),0)</f>
        <v>0</v>
      </c>
      <c r="I110" s="330">
        <f>IFERROR(VLOOKUP(C110,'تقرير المصروفات حسب الشهر'!$C$647:$AD$766,6,FALSE),0)</f>
        <v>0</v>
      </c>
      <c r="J110" s="330">
        <f>IFERROR(VLOOKUP(C110,'تقرير المصروفات حسب الشهر'!$C$775:$AD$884,6,FALSE),0)</f>
        <v>0</v>
      </c>
      <c r="K110" s="330">
        <f>IFERROR(VLOOKUP(C110,'تقرير المصروفات حسب الشهر'!$C$902:$AD$1011,6,FALSE),0)</f>
        <v>0</v>
      </c>
      <c r="L110" s="330">
        <f>IFERROR(VLOOKUP(C110,'تقرير المصروفات حسب الشهر'!$C$1028:$AD$1138,6,FALSE),0)</f>
        <v>0</v>
      </c>
      <c r="M110" s="344">
        <f>IFERROR(VLOOKUP(C110,'تقرير المصروفات حسب الشهر'!$C$1155:$AD$1266,6,FALSE),0)</f>
        <v>0</v>
      </c>
      <c r="N110" s="344">
        <f>IFERROR(VLOOKUP(C110,'تقرير المصروفات حسب الشهر'!$C$1282:$AD$1393,6,FALSE),0)</f>
        <v>0</v>
      </c>
      <c r="O110" s="344">
        <f>IFERROR(VLOOKUP(C110,'تقرير المصروفات حسب الشهر'!$C$1409:$AD$1524,6,FALSE),0)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الشهر'!$C$10:$AD$119,6,FALSE),0)</f>
        <v>0</v>
      </c>
      <c r="E111" s="330">
        <f>IFERROR(VLOOKUP(C111,'تقرير المصروفات حسب الشهر'!$C$136:$AD$245,6,FALSE),0)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الشهر'!$C$391:$AD$510,6,FALSE),0)</f>
        <v>0</v>
      </c>
      <c r="H111" s="330">
        <f>IFERROR(VLOOKUP(C111,'تقرير المصروفات حسب الشهر'!$C$519:$AD$634,6,FALSE),0)</f>
        <v>0</v>
      </c>
      <c r="I111" s="330">
        <f>IFERROR(VLOOKUP(C111,'تقرير المصروفات حسب الشهر'!$C$647:$AD$766,6,FALSE),0)</f>
        <v>0</v>
      </c>
      <c r="J111" s="330">
        <f>IFERROR(VLOOKUP(C111,'تقرير المصروفات حسب الشهر'!$C$775:$AD$884,6,FALSE),0)</f>
        <v>0</v>
      </c>
      <c r="K111" s="330">
        <f>IFERROR(VLOOKUP(C111,'تقرير المصروفات حسب الشهر'!$C$902:$AD$1011,6,FALSE),0)</f>
        <v>0</v>
      </c>
      <c r="L111" s="330">
        <f>IFERROR(VLOOKUP(C111,'تقرير المصروفات حسب الشهر'!$C$1028:$AD$1138,6,FALSE),0)</f>
        <v>0</v>
      </c>
      <c r="M111" s="344">
        <f>IFERROR(VLOOKUP(C111,'تقرير المصروفات حسب الشهر'!$C$1155:$AD$1266,6,FALSE),0)</f>
        <v>0</v>
      </c>
      <c r="N111" s="344">
        <f>IFERROR(VLOOKUP(C111,'تقرير المصروفات حسب الشهر'!$C$1282:$AD$1393,6,FALSE),0)</f>
        <v>0</v>
      </c>
      <c r="O111" s="344">
        <f>IFERROR(VLOOKUP(C111,'تقرير المصروفات حسب الشهر'!$C$1409:$AD$1524,6,FALSE),0)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الشهر'!$C$10:$AD$119,6,FALSE),0)</f>
        <v>1747.97</v>
      </c>
      <c r="E112" s="330">
        <f>IFERROR(VLOOKUP(C112,'تقرير المصروفات حسب الشهر'!$C$136:$AD$245,6,FALSE),0)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الشهر'!$C$391:$AD$510,6,FALSE),0)</f>
        <v>6130</v>
      </c>
      <c r="H112" s="330">
        <f>IFERROR(VLOOKUP(C112,'تقرير المصروفات حسب الشهر'!$C$519:$AD$634,6,FALSE),0)</f>
        <v>1110</v>
      </c>
      <c r="I112" s="330">
        <f>IFERROR(VLOOKUP(C112,'تقرير المصروفات حسب الشهر'!$C$647:$AD$766,6,FALSE),0)</f>
        <v>6850.78</v>
      </c>
      <c r="J112" s="330">
        <f>IFERROR(VLOOKUP(C112,'تقرير المصروفات حسب الشهر'!$C$775:$AD$884,6,FALSE),0)</f>
        <v>0</v>
      </c>
      <c r="K112" s="330">
        <f>IFERROR(VLOOKUP(C112,'تقرير المصروفات حسب الشهر'!$C$902:$AD$1011,6,FALSE),0)</f>
        <v>0</v>
      </c>
      <c r="L112" s="330">
        <f>IFERROR(VLOOKUP(C112,'تقرير المصروفات حسب الشهر'!$C$1028:$AD$1138,6,FALSE),0)</f>
        <v>0</v>
      </c>
      <c r="M112" s="344">
        <f>IFERROR(VLOOKUP(C112,'تقرير المصروفات حسب الشهر'!$C$1155:$AD$1266,6,FALSE),0)</f>
        <v>0</v>
      </c>
      <c r="N112" s="344">
        <f>IFERROR(VLOOKUP(C112,'تقرير المصروفات حسب الشهر'!$C$1282:$AD$1393,6,FALSE),0)</f>
        <v>0</v>
      </c>
      <c r="O112" s="344">
        <f>IFERROR(VLOOKUP(C112,'تقرير المصروفات حسب الشهر'!$C$1409:$AD$1524,6,FALSE),0)</f>
        <v>0</v>
      </c>
      <c r="P112" s="332">
        <f t="shared" si="7"/>
        <v>16861.75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الشهر'!$C$10:$AD$119,6,FALSE),0)</f>
        <v>0</v>
      </c>
      <c r="E113" s="330">
        <f>IFERROR(VLOOKUP(C113,'تقرير المصروفات حسب الشهر'!$C$136:$AD$245,6,FALSE),0)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الشهر'!$C$391:$AD$510,6,FALSE),0)</f>
        <v>0</v>
      </c>
      <c r="H113" s="330">
        <f>IFERROR(VLOOKUP(C113,'تقرير المصروفات حسب الشهر'!$C$519:$AD$634,6,FALSE),0)</f>
        <v>0</v>
      </c>
      <c r="I113" s="330">
        <f>IFERROR(VLOOKUP(C113,'تقرير المصروفات حسب الشهر'!$C$647:$AD$766,6,FALSE),0)</f>
        <v>0</v>
      </c>
      <c r="J113" s="330">
        <f>IFERROR(VLOOKUP(C113,'تقرير المصروفات حسب الشهر'!$C$775:$AD$884,6,FALSE),0)</f>
        <v>0</v>
      </c>
      <c r="K113" s="330">
        <f>IFERROR(VLOOKUP(C113,'تقرير المصروفات حسب الشهر'!$C$902:$AD$1011,6,FALSE),0)</f>
        <v>0</v>
      </c>
      <c r="L113" s="330">
        <f>IFERROR(VLOOKUP(C113,'تقرير المصروفات حسب الشهر'!$C$1028:$AD$1138,6,FALSE),0)</f>
        <v>0</v>
      </c>
      <c r="M113" s="344">
        <f>IFERROR(VLOOKUP(C113,'تقرير المصروفات حسب الشهر'!$C$1155:$AD$1266,6,FALSE),0)</f>
        <v>0</v>
      </c>
      <c r="N113" s="344">
        <f>IFERROR(VLOOKUP(C113,'تقرير المصروفات حسب الشهر'!$C$1282:$AD$1393,6,FALSE),0)</f>
        <v>0</v>
      </c>
      <c r="O113" s="344">
        <f>IFERROR(VLOOKUP(C113,'تقرير المصروفات حسب الشهر'!$C$1409:$AD$1524,6,FALSE),0)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الشهر'!$C$10:$AD$119,6,FALSE),0)</f>
        <v>0</v>
      </c>
      <c r="E114" s="330">
        <f>IFERROR(VLOOKUP(C114,'تقرير المصروفات حسب الشهر'!$C$136:$AD$245,6,FALSE),0)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الشهر'!$C$391:$AD$510,6,FALSE),0)</f>
        <v>0</v>
      </c>
      <c r="H114" s="330">
        <f>IFERROR(VLOOKUP(C114,'تقرير المصروفات حسب الشهر'!$C$519:$AD$634,6,FALSE),0)</f>
        <v>0</v>
      </c>
      <c r="I114" s="330">
        <f>IFERROR(VLOOKUP(C114,'تقرير المصروفات حسب الشهر'!$C$647:$AD$766,6,FALSE),0)</f>
        <v>0</v>
      </c>
      <c r="J114" s="330">
        <f>IFERROR(VLOOKUP(C114,'تقرير المصروفات حسب الشهر'!$C$775:$AD$884,6,FALSE),0)</f>
        <v>0</v>
      </c>
      <c r="K114" s="330">
        <f>IFERROR(VLOOKUP(C114,'تقرير المصروفات حسب الشهر'!$C$902:$AD$1011,6,FALSE),0)</f>
        <v>0</v>
      </c>
      <c r="L114" s="330">
        <f>IFERROR(VLOOKUP(C114,'تقرير المصروفات حسب الشهر'!$C$1028:$AD$1138,6,FALSE),0)</f>
        <v>0</v>
      </c>
      <c r="M114" s="344">
        <f>IFERROR(VLOOKUP(C114,'تقرير المصروفات حسب الشهر'!$C$1155:$AD$1266,6,FALSE),0)</f>
        <v>0</v>
      </c>
      <c r="N114" s="344">
        <f>IFERROR(VLOOKUP(C114,'تقرير المصروفات حسب الشهر'!$C$1282:$AD$1393,6,FALSE),0)</f>
        <v>0</v>
      </c>
      <c r="O114" s="344">
        <f>IFERROR(VLOOKUP(C114,'تقرير المصروفات حسب الشهر'!$C$1409:$AD$1524,6,FALSE),0)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الشهر'!$C$10:$AD$119,6,FALSE),0)</f>
        <v>0</v>
      </c>
      <c r="E115" s="330">
        <f>IFERROR(VLOOKUP(C115,'تقرير المصروفات حسب الشهر'!$C$136:$AD$245,6,FALSE),0)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الشهر'!$C$391:$AD$510,6,FALSE),0)</f>
        <v>0</v>
      </c>
      <c r="H115" s="330">
        <f>IFERROR(VLOOKUP(C115,'تقرير المصروفات حسب الشهر'!$C$519:$AD$634,6,FALSE),0)</f>
        <v>0</v>
      </c>
      <c r="I115" s="330">
        <f>IFERROR(VLOOKUP(C115,'تقرير المصروفات حسب الشهر'!$C$647:$AD$766,6,FALSE),0)</f>
        <v>0</v>
      </c>
      <c r="J115" s="330">
        <f>IFERROR(VLOOKUP(C115,'تقرير المصروفات حسب الشهر'!$C$775:$AD$884,6,FALSE),0)</f>
        <v>0</v>
      </c>
      <c r="K115" s="330">
        <f>IFERROR(VLOOKUP(C115,'تقرير المصروفات حسب الشهر'!$C$902:$AD$1011,6,FALSE),0)</f>
        <v>0</v>
      </c>
      <c r="L115" s="330">
        <f>IFERROR(VLOOKUP(C115,'تقرير المصروفات حسب الشهر'!$C$1028:$AD$1138,6,FALSE),0)</f>
        <v>0</v>
      </c>
      <c r="M115" s="344">
        <f>IFERROR(VLOOKUP(C115,'تقرير المصروفات حسب الشهر'!$C$1155:$AD$1266,6,FALSE),0)</f>
        <v>0</v>
      </c>
      <c r="N115" s="344">
        <f>IFERROR(VLOOKUP(C115,'تقرير المصروفات حسب الشهر'!$C$1282:$AD$1393,6,FALSE),0)</f>
        <v>0</v>
      </c>
      <c r="O115" s="344">
        <f>IFERROR(VLOOKUP(C115,'تقرير المصروفات حسب الشهر'!$C$1409:$AD$1524,6,FALSE),0)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الشهر'!$C$10:$AD$119,6,FALSE),0)</f>
        <v>0</v>
      </c>
      <c r="E116" s="330">
        <f>IFERROR(VLOOKUP(C116,'تقرير المصروفات حسب الشهر'!$C$136:$AD$245,6,FALSE),0)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الشهر'!$C$391:$AD$510,6,FALSE),0)</f>
        <v>0</v>
      </c>
      <c r="H116" s="330">
        <f>IFERROR(VLOOKUP(C116,'تقرير المصروفات حسب الشهر'!$C$519:$AD$634,6,FALSE),0)</f>
        <v>0</v>
      </c>
      <c r="I116" s="330">
        <f>IFERROR(VLOOKUP(C116,'تقرير المصروفات حسب الشهر'!$C$647:$AD$766,6,FALSE),0)</f>
        <v>0</v>
      </c>
      <c r="J116" s="330">
        <f>IFERROR(VLOOKUP(C116,'تقرير المصروفات حسب الشهر'!$C$775:$AD$884,6,FALSE),0)</f>
        <v>0</v>
      </c>
      <c r="K116" s="330">
        <f>IFERROR(VLOOKUP(C116,'تقرير المصروفات حسب الشهر'!$C$902:$AD$1011,6,FALSE),0)</f>
        <v>0</v>
      </c>
      <c r="L116" s="330">
        <f>IFERROR(VLOOKUP(C116,'تقرير المصروفات حسب الشهر'!$C$1028:$AD$1138,6,FALSE),0)</f>
        <v>0</v>
      </c>
      <c r="M116" s="344">
        <f>IFERROR(VLOOKUP(C116,'تقرير المصروفات حسب الشهر'!$C$1155:$AD$1266,6,FALSE),0)</f>
        <v>0</v>
      </c>
      <c r="N116" s="344">
        <f>IFERROR(VLOOKUP(C116,'تقرير المصروفات حسب الشهر'!$C$1282:$AD$1393,6,FALSE),0)</f>
        <v>0</v>
      </c>
      <c r="O116" s="344">
        <f>IFERROR(VLOOKUP(C116,'تقرير المصروفات حسب الشهر'!$C$1409:$AD$1524,6,FALSE),0)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الشهر'!$C$10:$AD$119,6,FALSE),0)</f>
        <v>0</v>
      </c>
      <c r="E117" s="330">
        <f>IFERROR(VLOOKUP(C117,'تقرير المصروفات حسب الشهر'!$C$136:$AD$245,6,FALSE),0)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الشهر'!$C$391:$AD$510,6,FALSE),0)</f>
        <v>0</v>
      </c>
      <c r="H117" s="330">
        <f>IFERROR(VLOOKUP(C117,'تقرير المصروفات حسب الشهر'!$C$519:$AD$634,6,FALSE),0)</f>
        <v>0</v>
      </c>
      <c r="I117" s="330">
        <f>IFERROR(VLOOKUP(C117,'تقرير المصروفات حسب الشهر'!$C$647:$AD$766,6,FALSE),0)</f>
        <v>0</v>
      </c>
      <c r="J117" s="330">
        <f>IFERROR(VLOOKUP(C117,'تقرير المصروفات حسب الشهر'!$C$775:$AD$884,6,FALSE),0)</f>
        <v>0</v>
      </c>
      <c r="K117" s="330">
        <f>IFERROR(VLOOKUP(C117,'تقرير المصروفات حسب الشهر'!$C$902:$AD$1011,6,FALSE),0)</f>
        <v>0</v>
      </c>
      <c r="L117" s="330">
        <f>IFERROR(VLOOKUP(C117,'تقرير المصروفات حسب الشهر'!$C$1028:$AD$1138,6,FALSE),0)</f>
        <v>0</v>
      </c>
      <c r="M117" s="344">
        <f>IFERROR(VLOOKUP(C117,'تقرير المصروفات حسب الشهر'!$C$1155:$AD$1266,6,FALSE),0)</f>
        <v>0</v>
      </c>
      <c r="N117" s="344">
        <f>IFERROR(VLOOKUP(C117,'تقرير المصروفات حسب الشهر'!$C$1282:$AD$1393,6,FALSE),0)</f>
        <v>0</v>
      </c>
      <c r="O117" s="344">
        <f>IFERROR(VLOOKUP(C117,'تقرير المصروفات حسب الشهر'!$C$1409:$AD$1524,6,FALSE),0)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الشهر'!$C$10:$AD$119,6,FALSE),0)</f>
        <v>0</v>
      </c>
      <c r="E118" s="330">
        <f>IFERROR(VLOOKUP(C118,'تقرير المصروفات حسب الشهر'!$C$136:$AD$245,6,FALSE),0)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الشهر'!$C$391:$AD$510,6,FALSE),0)</f>
        <v>0</v>
      </c>
      <c r="H118" s="330">
        <f>IFERROR(VLOOKUP(C118,'تقرير المصروفات حسب الشهر'!$C$519:$AD$634,6,FALSE),0)</f>
        <v>0</v>
      </c>
      <c r="I118" s="330">
        <f>IFERROR(VLOOKUP(C118,'تقرير المصروفات حسب الشهر'!$C$647:$AD$766,6,FALSE),0)</f>
        <v>0</v>
      </c>
      <c r="J118" s="330">
        <f>IFERROR(VLOOKUP(C118,'تقرير المصروفات حسب الشهر'!$C$775:$AD$884,6,FALSE),0)</f>
        <v>0</v>
      </c>
      <c r="K118" s="330">
        <f>IFERROR(VLOOKUP(C118,'تقرير المصروفات حسب الشهر'!$C$902:$AD$1011,6,FALSE),0)</f>
        <v>0</v>
      </c>
      <c r="L118" s="330">
        <f>IFERROR(VLOOKUP(C118,'تقرير المصروفات حسب الشهر'!$C$1028:$AD$1138,6,FALSE),0)</f>
        <v>0</v>
      </c>
      <c r="M118" s="344">
        <f>IFERROR(VLOOKUP(C118,'تقرير المصروفات حسب الشهر'!$C$1155:$AD$1266,6,FALSE),0)</f>
        <v>0</v>
      </c>
      <c r="N118" s="344">
        <f>IFERROR(VLOOKUP(C118,'تقرير المصروفات حسب الشهر'!$C$1282:$AD$1393,6,FALSE),0)</f>
        <v>0</v>
      </c>
      <c r="O118" s="344">
        <f>IFERROR(VLOOKUP(C118,'تقرير المصروفات حسب الشهر'!$C$1409:$AD$1524,6,FALSE),0)</f>
        <v>0</v>
      </c>
      <c r="P118" s="332">
        <f t="shared" ref="P118:P135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الشهر'!$C$10:$AD$119,6,FALSE),0)</f>
        <v>34902</v>
      </c>
      <c r="E119" s="330">
        <f>IFERROR(VLOOKUP(C119,'تقرير المصروفات حسب الشهر'!$C$136:$AD$245,6,FALSE),0)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الشهر'!$C$391:$AD$510,6,FALSE),0)</f>
        <v>1676.54</v>
      </c>
      <c r="H119" s="330">
        <f>IFERROR(VLOOKUP(C119,'تقرير المصروفات حسب الشهر'!$C$519:$AD$634,6,FALSE),0)</f>
        <v>0</v>
      </c>
      <c r="I119" s="330">
        <f>IFERROR(VLOOKUP(C119,'تقرير المصروفات حسب الشهر'!$C$647:$AD$766,6,FALSE),0)</f>
        <v>91998.03</v>
      </c>
      <c r="J119" s="330">
        <f>IFERROR(VLOOKUP(C119,'تقرير المصروفات حسب الشهر'!$C$775:$AD$884,6,FALSE),0)</f>
        <v>0</v>
      </c>
      <c r="K119" s="330">
        <f>IFERROR(VLOOKUP(C119,'تقرير المصروفات حسب الشهر'!$C$902:$AD$1011,6,FALSE),0)</f>
        <v>0</v>
      </c>
      <c r="L119" s="330">
        <f>IFERROR(VLOOKUP(C119,'تقرير المصروفات حسب الشهر'!$C$1028:$AD$1138,6,FALSE),0)</f>
        <v>0</v>
      </c>
      <c r="M119" s="344">
        <f>IFERROR(VLOOKUP(C119,'تقرير المصروفات حسب الشهر'!$C$1155:$AD$1266,6,FALSE),0)</f>
        <v>0</v>
      </c>
      <c r="N119" s="344">
        <f>IFERROR(VLOOKUP(C119,'تقرير المصروفات حسب الشهر'!$C$1282:$AD$1393,6,FALSE),0)</f>
        <v>0</v>
      </c>
      <c r="O119" s="344">
        <f>IFERROR(VLOOKUP(C119,'تقرير المصروفات حسب الشهر'!$C$1409:$AD$1524,6,FALSE),0)</f>
        <v>0</v>
      </c>
      <c r="P119" s="332">
        <f t="shared" si="8"/>
        <v>130291.66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الشهر'!$C$10:$AD$119,6,FALSE),0)</f>
        <v>0</v>
      </c>
      <c r="E120" s="330">
        <f>IFERROR(VLOOKUP(C120,'تقرير المصروفات حسب الشهر'!$C$136:$AD$245,6,FALSE),0)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الشهر'!$C$391:$AD$510,6,FALSE),0)</f>
        <v>0</v>
      </c>
      <c r="H120" s="330">
        <f>IFERROR(VLOOKUP(C120,'تقرير المصروفات حسب الشهر'!$C$519:$AD$634,6,FALSE),0)</f>
        <v>0</v>
      </c>
      <c r="I120" s="330">
        <f>IFERROR(VLOOKUP(C120,'تقرير المصروفات حسب الشهر'!$C$647:$AD$766,6,FALSE),0)</f>
        <v>0</v>
      </c>
      <c r="J120" s="330">
        <f>IFERROR(VLOOKUP(C120,'تقرير المصروفات حسب الشهر'!$C$775:$AD$884,6,FALSE),0)</f>
        <v>0</v>
      </c>
      <c r="K120" s="330">
        <f>IFERROR(VLOOKUP(C120,'تقرير المصروفات حسب الشهر'!$C$902:$AD$1011,6,FALSE),0)</f>
        <v>0</v>
      </c>
      <c r="L120" s="330">
        <f>IFERROR(VLOOKUP(C120,'تقرير المصروفات حسب الشهر'!$C$1028:$AD$1138,6,FALSE),0)</f>
        <v>0</v>
      </c>
      <c r="M120" s="344">
        <f>IFERROR(VLOOKUP(C120,'تقرير المصروفات حسب الشهر'!$C$1155:$AD$1266,6,FALSE),0)</f>
        <v>0</v>
      </c>
      <c r="N120" s="344">
        <f>IFERROR(VLOOKUP(C120,'تقرير المصروفات حسب الشهر'!$C$1282:$AD$1393,6,FALSE),0)</f>
        <v>0</v>
      </c>
      <c r="O120" s="344">
        <f>IFERROR(VLOOKUP(C120,'تقرير المصروفات حسب الشهر'!$C$1409:$AD$1524,6,FALSE),0)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الشهر'!$C$10:$AD$119,6,FALSE),0)</f>
        <v>0</v>
      </c>
      <c r="E121" s="330">
        <f>IFERROR(VLOOKUP(C121,'تقرير المصروفات حسب الشهر'!$C$136:$AD$245,6,FALSE),0)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الشهر'!$C$391:$AD$510,6,FALSE),0)</f>
        <v>0</v>
      </c>
      <c r="H121" s="330">
        <f>IFERROR(VLOOKUP(C121,'تقرير المصروفات حسب الشهر'!$C$519:$AD$634,6,FALSE),0)</f>
        <v>0</v>
      </c>
      <c r="I121" s="330">
        <f>IFERROR(VLOOKUP(C121,'تقرير المصروفات حسب الشهر'!$C$647:$AD$766,6,FALSE),0)</f>
        <v>0</v>
      </c>
      <c r="J121" s="330">
        <f>IFERROR(VLOOKUP(C121,'تقرير المصروفات حسب الشهر'!$C$775:$AD$884,6,FALSE),0)</f>
        <v>0</v>
      </c>
      <c r="K121" s="330">
        <f>IFERROR(VLOOKUP(C121,'تقرير المصروفات حسب الشهر'!$C$902:$AD$1011,6,FALSE),0)</f>
        <v>0</v>
      </c>
      <c r="L121" s="330">
        <f>IFERROR(VLOOKUP(C121,'تقرير المصروفات حسب الشهر'!$C$1028:$AD$1138,6,FALSE),0)</f>
        <v>0</v>
      </c>
      <c r="M121" s="344">
        <f>IFERROR(VLOOKUP(C121,'تقرير المصروفات حسب الشهر'!$C$1155:$AD$1266,6,FALSE),0)</f>
        <v>0</v>
      </c>
      <c r="N121" s="344">
        <f>IFERROR(VLOOKUP(C121,'تقرير المصروفات حسب الشهر'!$C$1282:$AD$1393,6,FALSE),0)</f>
        <v>0</v>
      </c>
      <c r="O121" s="344">
        <f>IFERROR(VLOOKUP(C121,'تقرير المصروفات حسب الشهر'!$C$1409:$AD$1524,6,FALSE),0)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الشهر'!$C$10:$AD$119,6,FALSE),0)</f>
        <v>0</v>
      </c>
      <c r="E122" s="330">
        <f>IFERROR(VLOOKUP(C122,'تقرير المصروفات حسب الشهر'!$C$136:$AD$245,6,FALSE),0)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الشهر'!$C$391:$AD$510,6,FALSE),0)</f>
        <v>0</v>
      </c>
      <c r="H122" s="330">
        <f>IFERROR(VLOOKUP(C122,'تقرير المصروفات حسب الشهر'!$C$519:$AD$634,6,FALSE),0)</f>
        <v>0</v>
      </c>
      <c r="I122" s="330">
        <f>IFERROR(VLOOKUP(C122,'تقرير المصروفات حسب الشهر'!$C$647:$AD$766,6,FALSE),0)</f>
        <v>0</v>
      </c>
      <c r="J122" s="330">
        <f>IFERROR(VLOOKUP(C122,'تقرير المصروفات حسب الشهر'!$C$775:$AD$884,6,FALSE),0)</f>
        <v>0</v>
      </c>
      <c r="K122" s="330">
        <f>IFERROR(VLOOKUP(C122,'تقرير المصروفات حسب الشهر'!$C$902:$AD$1011,6,FALSE),0)</f>
        <v>0</v>
      </c>
      <c r="L122" s="330">
        <f>IFERROR(VLOOKUP(C122,'تقرير المصروفات حسب الشهر'!$C$1028:$AD$1138,6,FALSE),0)</f>
        <v>0</v>
      </c>
      <c r="M122" s="344">
        <f>IFERROR(VLOOKUP(C122,'تقرير المصروفات حسب الشهر'!$C$1155:$AD$1266,6,FALSE),0)</f>
        <v>0</v>
      </c>
      <c r="N122" s="344">
        <f>IFERROR(VLOOKUP(C122,'تقرير المصروفات حسب الشهر'!$C$1282:$AD$1393,6,FALSE),0)</f>
        <v>0</v>
      </c>
      <c r="O122" s="344">
        <f>IFERROR(VLOOKUP(C122,'تقرير المصروفات حسب الشهر'!$C$1409:$AD$1524,6,FALSE),0)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الشهر'!$C$10:$AD$119,6,FALSE),0)</f>
        <v>0</v>
      </c>
      <c r="E123" s="330">
        <f>IFERROR(VLOOKUP(C123,'تقرير المصروفات حسب الشهر'!$C$136:$AD$245,6,FALSE),0)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الشهر'!$C$391:$AD$510,6,FALSE),0)</f>
        <v>0</v>
      </c>
      <c r="H123" s="330">
        <f>IFERROR(VLOOKUP(C123,'تقرير المصروفات حسب الشهر'!$C$519:$AD$634,6,FALSE),0)</f>
        <v>0</v>
      </c>
      <c r="I123" s="330">
        <f>IFERROR(VLOOKUP(C123,'تقرير المصروفات حسب الشهر'!$C$647:$AD$766,6,FALSE),0)</f>
        <v>0</v>
      </c>
      <c r="J123" s="330">
        <f>IFERROR(VLOOKUP(C123,'تقرير المصروفات حسب الشهر'!$C$775:$AD$884,6,FALSE),0)</f>
        <v>0</v>
      </c>
      <c r="K123" s="330">
        <f>IFERROR(VLOOKUP(C123,'تقرير المصروفات حسب الشهر'!$C$902:$AD$1011,6,FALSE),0)</f>
        <v>0</v>
      </c>
      <c r="L123" s="330">
        <f>IFERROR(VLOOKUP(C123,'تقرير المصروفات حسب الشهر'!$C$1028:$AD$1138,6,FALSE),0)</f>
        <v>0</v>
      </c>
      <c r="M123" s="344">
        <f>IFERROR(VLOOKUP(C123,'تقرير المصروفات حسب الشهر'!$C$1155:$AD$1266,6,FALSE),0)</f>
        <v>0</v>
      </c>
      <c r="N123" s="344">
        <f>IFERROR(VLOOKUP(C123,'تقرير المصروفات حسب الشهر'!$C$1282:$AD$1393,6,FALSE),0)</f>
        <v>0</v>
      </c>
      <c r="O123" s="344">
        <f>IFERROR(VLOOKUP(C123,'تقرير المصروفات حسب الشهر'!$C$1409:$AD$1524,6,FALSE),0)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الشهر'!$C$10:$AD$119,6,FALSE),0)</f>
        <v>0</v>
      </c>
      <c r="E124" s="330">
        <f>IFERROR(VLOOKUP(C124,'تقرير المصروفات حسب الشهر'!$C$136:$AD$245,6,FALSE),0)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الشهر'!$C$391:$AD$510,6,FALSE),0)</f>
        <v>0</v>
      </c>
      <c r="H124" s="330">
        <f>IFERROR(VLOOKUP(C124,'تقرير المصروفات حسب الشهر'!$C$519:$AD$634,6,FALSE),0)</f>
        <v>0</v>
      </c>
      <c r="I124" s="330"/>
      <c r="J124" s="330">
        <f>IFERROR(VLOOKUP(C124,'تقرير المصروفات حسب الشهر'!$C$775:$AD$884,6,FALSE),0)</f>
        <v>0</v>
      </c>
      <c r="K124" s="330">
        <f>IFERROR(VLOOKUP(C124,'تقرير المصروفات حسب الشهر'!$C$902:$AD$1011,6,FALSE),0)</f>
        <v>0</v>
      </c>
      <c r="L124" s="330">
        <f>IFERROR(VLOOKUP(C124,'تقرير المصروفات حسب الشهر'!$C$1028:$AD$1138,6,FALSE),0)</f>
        <v>0</v>
      </c>
      <c r="M124" s="344">
        <f>IFERROR(VLOOKUP(C124,'تقرير المصروفات حسب الشهر'!$C$1155:$AD$1266,6,FALSE),0)</f>
        <v>0</v>
      </c>
      <c r="N124" s="344">
        <f>IFERROR(VLOOKUP(C124,'تقرير المصروفات حسب الشهر'!$C$1282:$AD$1393,6,FALSE),0)</f>
        <v>0</v>
      </c>
      <c r="O124" s="344">
        <f>IFERROR(VLOOKUP(C124,'تقرير المصروفات حسب الشهر'!$C$1409:$AD$1524,6,FALSE),0)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الشهر'!$C$10:$AD$119,6,FALSE),0)</f>
        <v>0</v>
      </c>
      <c r="E125" s="330">
        <f>IFERROR(VLOOKUP(C125,'تقرير المصروفات حسب الشهر'!$C$136:$AD$245,6,FALSE),0)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الشهر'!$C$391:$AD$510,6,FALSE),0)</f>
        <v>0</v>
      </c>
      <c r="H125" s="330">
        <f>IFERROR(VLOOKUP(C125,'تقرير المصروفات حسب الشهر'!$C$519:$AD$634,6,FALSE),0)</f>
        <v>0</v>
      </c>
      <c r="I125" s="330">
        <f>IFERROR(VLOOKUP(C125,'تقرير المصروفات حسب الشهر'!$C$647:$AD$756,6,FALSE),0)</f>
        <v>0</v>
      </c>
      <c r="J125" s="330">
        <f>IFERROR(VLOOKUP(C125,'تقرير المصروفات حسب الشهر'!$C$775:$AD$884,6,FALSE),0)</f>
        <v>0</v>
      </c>
      <c r="K125" s="330">
        <f>IFERROR(VLOOKUP(C125,'تقرير المصروفات حسب الشهر'!$C$902:$AD$1011,6,FALSE),0)</f>
        <v>0</v>
      </c>
      <c r="L125" s="330">
        <f>IFERROR(VLOOKUP(C125,'تقرير المصروفات حسب الشهر'!$C$1028:$AD$1138,6,FALSE),0)</f>
        <v>0</v>
      </c>
      <c r="M125" s="344">
        <f>IFERROR(VLOOKUP(C125,'تقرير المصروفات حسب الشهر'!$C$1155:$AD$1266,6,FALSE),0)</f>
        <v>0</v>
      </c>
      <c r="N125" s="344">
        <f>IFERROR(VLOOKUP(C125,'تقرير المصروفات حسب الشهر'!$C$1282:$AD$1393,6,FALSE),0)</f>
        <v>0</v>
      </c>
      <c r="O125" s="344">
        <f>IFERROR(VLOOKUP(C125,'تقرير المصروفات حسب الشهر'!$C$1409:$AD$1524,6,FALSE),0)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الشهر'!$C$10:$AD$119,6,FALSE),0)</f>
        <v>0</v>
      </c>
      <c r="E126" s="330">
        <f>IFERROR(VLOOKUP(C126,'تقرير المصروفات حسب الشهر'!$C$136:$AD$245,6,FALSE),0)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الشهر'!$C$391:$AD$510,6,FALSE),0)</f>
        <v>0</v>
      </c>
      <c r="H126" s="330">
        <f>IFERROR(VLOOKUP(C126,'تقرير المصروفات حسب الشهر'!$C$519:$AD$634,6,FALSE),0)</f>
        <v>0</v>
      </c>
      <c r="I126" s="330">
        <f>IFERROR(VLOOKUP(C126,'تقرير المصروفات حسب الشهر'!$C$647:$AD$756,6,FALSE),0)</f>
        <v>0</v>
      </c>
      <c r="J126" s="330">
        <f>IFERROR(VLOOKUP(C126,'تقرير المصروفات حسب الشهر'!$C$775:$AD$884,6,FALSE),0)</f>
        <v>0</v>
      </c>
      <c r="K126" s="330">
        <f>IFERROR(VLOOKUP(C126,'تقرير المصروفات حسب الشهر'!$C$902:$AD$1011,6,FALSE),0)</f>
        <v>0</v>
      </c>
      <c r="L126" s="330">
        <f>IFERROR(VLOOKUP(C126,'تقرير المصروفات حسب الشهر'!$C$1028:$AD$1138,6,FALSE),0)</f>
        <v>0</v>
      </c>
      <c r="M126" s="344">
        <f>IFERROR(VLOOKUP(C126,'تقرير المصروفات حسب الشهر'!$C$1155:$AD$1266,6,FALSE),0)</f>
        <v>0</v>
      </c>
      <c r="N126" s="344">
        <f>IFERROR(VLOOKUP(C126,'تقرير المصروفات حسب الشهر'!$C$1282:$AD$1393,6,FALSE),0)</f>
        <v>0</v>
      </c>
      <c r="O126" s="344">
        <f>IFERROR(VLOOKUP(C126,'تقرير المصروفات حسب الشهر'!$C$1409:$AD$1524,6,FALSE),0)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الشهر'!$C$10:$AD$119,6,FALSE),0)</f>
        <v>0</v>
      </c>
      <c r="E127" s="330">
        <f>IFERROR(VLOOKUP(C127,'تقرير المصروفات حسب الشهر'!$C$136:$AD$245,6,FALSE),0)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الشهر'!$C$391:$AD$510,6,FALSE),0)</f>
        <v>0</v>
      </c>
      <c r="H127" s="330">
        <f>IFERROR(VLOOKUP(C127,'تقرير المصروفات حسب الشهر'!$C$519:$AD$634,6,FALSE),0)</f>
        <v>0</v>
      </c>
      <c r="I127" s="330">
        <f>IFERROR(VLOOKUP(C127,'تقرير المصروفات حسب الشهر'!$C$647:$AD$756,6,FALSE),0)</f>
        <v>0</v>
      </c>
      <c r="J127" s="330">
        <f>IFERROR(VLOOKUP(C127,'تقرير المصروفات حسب الشهر'!$C$775:$AD$884,6,FALSE),0)</f>
        <v>0</v>
      </c>
      <c r="K127" s="330">
        <f>IFERROR(VLOOKUP(C127,'تقرير المصروفات حسب الشهر'!$C$902:$AD$1011,6,FALSE),0)</f>
        <v>0</v>
      </c>
      <c r="L127" s="330">
        <f>IFERROR(VLOOKUP(C127,'تقرير المصروفات حسب الشهر'!$C$1028:$AD$1138,6,FALSE),0)</f>
        <v>0</v>
      </c>
      <c r="M127" s="344">
        <f>IFERROR(VLOOKUP(C127,'تقرير المصروفات حسب الشهر'!$C$1155:$AD$1266,6,FALSE),0)</f>
        <v>0</v>
      </c>
      <c r="N127" s="344">
        <f>IFERROR(VLOOKUP(C127,'تقرير المصروفات حسب الشهر'!$C$1282:$AD$1393,6,FALSE),0)</f>
        <v>0</v>
      </c>
      <c r="O127" s="344">
        <f>IFERROR(VLOOKUP(C127,'تقرير المصروفات حسب الشهر'!$C$1409:$AD$1524,6,FALSE),0)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الشهر'!$C$10:$AD$119,6,FALSE),0)</f>
        <v>0</v>
      </c>
      <c r="E128" s="330">
        <f>IFERROR(VLOOKUP(C128,'تقرير المصروفات حسب الشهر'!$C$136:$AD$245,6,FALSE),0)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الشهر'!$C$391:$AD$510,6,FALSE),0)</f>
        <v>0</v>
      </c>
      <c r="H128" s="330">
        <f>IFERROR(VLOOKUP(C128,'تقرير المصروفات حسب الشهر'!$C$519:$AD$634,6,FALSE),0)</f>
        <v>0</v>
      </c>
      <c r="I128" s="330">
        <f>IFERROR(VLOOKUP(C128,'تقرير المصروفات حسب الشهر'!$C$647:$AD$756,6,FALSE),0)</f>
        <v>0</v>
      </c>
      <c r="J128" s="330">
        <f>IFERROR(VLOOKUP(C128,'تقرير المصروفات حسب الشهر'!$C$775:$AD$884,6,FALSE),0)</f>
        <v>0</v>
      </c>
      <c r="K128" s="330">
        <f>IFERROR(VLOOKUP(C128,'تقرير المصروفات حسب الشهر'!$C$902:$AD$1011,6,FALSE),0)</f>
        <v>0</v>
      </c>
      <c r="L128" s="330">
        <f>IFERROR(VLOOKUP(C128,'تقرير المصروفات حسب الشهر'!$C$1028:$AD$1138,6,FALSE),0)</f>
        <v>0</v>
      </c>
      <c r="M128" s="344">
        <f>IFERROR(VLOOKUP(C128,'تقرير المصروفات حسب الشهر'!$C$1155:$AD$1266,6,FALSE),0)</f>
        <v>0</v>
      </c>
      <c r="N128" s="344">
        <f>IFERROR(VLOOKUP(C128,'تقرير المصروفات حسب الشهر'!$C$1282:$AD$1393,6,FALSE),0)</f>
        <v>0</v>
      </c>
      <c r="O128" s="344">
        <f>IFERROR(VLOOKUP(C128,'تقرير المصروفات حسب الشهر'!$C$1409:$AD$1524,6,FALSE),0)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الشهر'!$C$10:$AD$119,6,FALSE),0)</f>
        <v>2025</v>
      </c>
      <c r="E129" s="330">
        <f>IFERROR(VLOOKUP(C129,'تقرير المصروفات حسب الشهر'!$C$136:$AD$245,6,FALSE),0)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الشهر'!$C$391:$AD$510,6,FALSE),0)</f>
        <v>2025</v>
      </c>
      <c r="H129" s="330">
        <f>IFERROR(VLOOKUP(C129,'تقرير المصروفات حسب الشهر'!$C$519:$AD$634,6,FALSE),0)</f>
        <v>2025</v>
      </c>
      <c r="I129" s="330">
        <f>IFERROR(VLOOKUP(C129,'تقرير المصروفات حسب الشهر'!$C$647:$AD$756,6,FALSE),0)</f>
        <v>2025</v>
      </c>
      <c r="J129" s="330">
        <f>IFERROR(VLOOKUP(C129,'تقرير المصروفات حسب الشهر'!$C$775:$AD$884,6,FALSE),0)</f>
        <v>0</v>
      </c>
      <c r="K129" s="330">
        <f>IFERROR(VLOOKUP(C129,'تقرير المصروفات حسب الشهر'!$C$902:$AD$1011,6,FALSE),0)</f>
        <v>0</v>
      </c>
      <c r="L129" s="330">
        <f>IFERROR(VLOOKUP(C129,'تقرير المصروفات حسب الشهر'!$C$1028:$AD$1138,6,FALSE),0)</f>
        <v>0</v>
      </c>
      <c r="M129" s="344">
        <f>IFERROR(VLOOKUP(C129,'تقرير المصروفات حسب الشهر'!$C$1155:$AD$1266,6,FALSE),0)</f>
        <v>0</v>
      </c>
      <c r="N129" s="344">
        <f>IFERROR(VLOOKUP(C129,'تقرير المصروفات حسب الشهر'!$C$1282:$AD$1393,6,FALSE),0)</f>
        <v>0</v>
      </c>
      <c r="O129" s="344">
        <f>IFERROR(VLOOKUP(C129,'تقرير المصروفات حسب الشهر'!$C$1409:$AD$1524,6,FALSE),0)</f>
        <v>0</v>
      </c>
      <c r="P129" s="332">
        <f t="shared" si="8"/>
        <v>12150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الشهر'!$C$10:$AD$119,6,FALSE),0)</f>
        <v>0</v>
      </c>
      <c r="E130" s="330">
        <f>IFERROR(VLOOKUP(C130,'تقرير المصروفات حسب الشهر'!$C$136:$AD$245,6,FALSE),0)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الشهر'!$C$391:$AD$510,6,FALSE),0)</f>
        <v>0</v>
      </c>
      <c r="H130" s="330">
        <f>IFERROR(VLOOKUP(C130,'تقرير المصروفات حسب الشهر'!$C$519:$AD$634,6,FALSE),0)</f>
        <v>0</v>
      </c>
      <c r="I130" s="330">
        <f>IFERROR(VLOOKUP(C130,'تقرير المصروفات حسب الشهر'!$C$647:$AD$756,6,FALSE),0)</f>
        <v>0</v>
      </c>
      <c r="J130" s="330">
        <f>IFERROR(VLOOKUP(C130,'تقرير المصروفات حسب الشهر'!$C$775:$AD$884,6,FALSE),0)</f>
        <v>0</v>
      </c>
      <c r="K130" s="330">
        <f>IFERROR(VLOOKUP(C130,'تقرير المصروفات حسب الشهر'!$C$902:$AD$1011,6,FALSE),0)</f>
        <v>0</v>
      </c>
      <c r="L130" s="330">
        <f>IFERROR(VLOOKUP(C130,'تقرير المصروفات حسب الشهر'!$C$1028:$AI$1143,6,FALSE),0)</f>
        <v>0</v>
      </c>
      <c r="M130" s="344">
        <f>IFERROR(VLOOKUP(C130,'تقرير المصروفات حسب الشهر'!$C$1155:$AD$1266,6,FALSE),0)</f>
        <v>0</v>
      </c>
      <c r="N130" s="344">
        <f>IFERROR(VLOOKUP(C130,'تقرير المصروفات حسب الشهر'!$C$1282:$AD$1393,6,FALSE),0)</f>
        <v>0</v>
      </c>
      <c r="O130" s="344">
        <f>IFERROR(VLOOKUP(C130,'تقرير المصروفات حسب الشهر'!$C$1409:$AD$1524,6,FALSE),0)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الشهر'!$C$10:$AD$119,6,FALSE),0)</f>
        <v>0</v>
      </c>
      <c r="E131" s="330">
        <f>IFERROR(VLOOKUP(C131,'تقرير المصروفات حسب الشهر'!$C$136:$AD$245,6,FALSE),0)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الشهر'!$C$391:$AD$510,6,FALSE),0)</f>
        <v>0</v>
      </c>
      <c r="H131" s="330">
        <f>IFERROR(VLOOKUP(C131,'تقرير المصروفات حسب الشهر'!$C$519:$AD$634,6,FALSE),0)</f>
        <v>0</v>
      </c>
      <c r="I131" s="330">
        <f>IFERROR(VLOOKUP(C131,'تقرير المصروفات حسب الشهر'!$C$647:$AD$756,6,FALSE),0)</f>
        <v>0</v>
      </c>
      <c r="J131" s="330">
        <f>IFERROR(VLOOKUP(C131,'تقرير المصروفات حسب الشهر'!$C$775:$AD$884,6,FALSE),0)</f>
        <v>0</v>
      </c>
      <c r="K131" s="330">
        <f>IFERROR(VLOOKUP(C131,'تقرير المصروفات حسب الشهر'!$C$902:$AD$1011,6,FALSE),0)</f>
        <v>0</v>
      </c>
      <c r="L131" s="330">
        <f>IFERROR(VLOOKUP(C131,'تقرير المصروفات حسب الشهر'!$C$1028:$AI$1143,6,FALSE),0)</f>
        <v>0</v>
      </c>
      <c r="M131" s="344">
        <f>IFERROR(VLOOKUP(C131,'تقرير المصروفات حسب الشهر'!$C$1155:$AD$1266,6,FALSE),0)</f>
        <v>0</v>
      </c>
      <c r="N131" s="344">
        <f>IFERROR(VLOOKUP(C131,'تقرير المصروفات حسب الشهر'!$C$1282:$AD$1393,6,FALSE),0)</f>
        <v>0</v>
      </c>
      <c r="O131" s="344">
        <f>IFERROR(VLOOKUP(C131,'تقرير المصروفات حسب الشهر'!$C$1409:$AD$1524,6,FALSE),0)</f>
        <v>0</v>
      </c>
      <c r="P131" s="332">
        <f t="shared" si="8"/>
        <v>0</v>
      </c>
    </row>
    <row r="132" spans="1:17" ht="18" customHeight="1">
      <c r="B132" s="94"/>
      <c r="C132" s="209" t="s">
        <v>158</v>
      </c>
      <c r="D132" s="330">
        <f>IFERROR(VLOOKUP(C132,'تقرير المصروفات حسب الشهر'!$C$10:$AD$125,6,FALSE),0)</f>
        <v>690393.56</v>
      </c>
      <c r="E132" s="330">
        <f>IFERROR(VLOOKUP(C132,'تقرير المصروفات حسب الشهر'!$C$136:$AD$254,6,FALSE),0)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الشهر'!$C$391:$AD$510,6,FALSE),0)</f>
        <v>820578.2</v>
      </c>
      <c r="H132" s="330">
        <f>IFERROR(VLOOKUP(C132,'تقرير المصروفات حسب الشهر'!$C$519:$AD$634,6,FALSE),0)</f>
        <v>833849.1</v>
      </c>
      <c r="I132" s="330">
        <f>IFERROR(VLOOKUP(C132,'تقرير المصروفات حسب الشهر'!$C$647:$AD$762,6,FALSE),0)</f>
        <v>764646.35</v>
      </c>
      <c r="J132" s="330">
        <f>IFERROR(VLOOKUP(C132,'تقرير المصروفات حسب الشهر'!$C$775:$AD$889,6,FALSE),0)</f>
        <v>0</v>
      </c>
      <c r="K132" s="330">
        <f>IFERROR(VLOOKUP(C132,'تقرير المصروفات حسب الشهر'!$C$902:$AD$1019,6,FALSE),0)</f>
        <v>0</v>
      </c>
      <c r="L132" s="330">
        <f>IFERROR(VLOOKUP(C132,'تقرير المصروفات حسب الشهر'!$C$1028:$AI$1143,6,FALSE),0)</f>
        <v>0</v>
      </c>
      <c r="M132" s="344">
        <f>IFERROR(VLOOKUP(C132,'تقرير المصروفات حسب الشهر'!$C$1155:$AD$1266,6,FALSE),0)</f>
        <v>0</v>
      </c>
      <c r="N132" s="344">
        <f>IFERROR(VLOOKUP(C132,'تقرير المصروفات حسب الشهر'!$C$1282:$AD$1394,6,FALSE),0)</f>
        <v>0</v>
      </c>
      <c r="O132" s="344">
        <f>IFERROR(VLOOKUP(C132,'تقرير المصروفات حسب الشهر'!$C$1409:$AD$1524,6,FALSE),0)</f>
        <v>0</v>
      </c>
      <c r="P132" s="332">
        <f t="shared" si="8"/>
        <v>4391705.6900000004</v>
      </c>
    </row>
    <row r="133" spans="1:17" ht="18" customHeight="1">
      <c r="B133" s="94"/>
      <c r="C133" s="209" t="s">
        <v>159</v>
      </c>
      <c r="D133" s="330">
        <f>IFERROR(VLOOKUP(C133,'تقرير المصروفات حسب الشهر'!$C$10:$AD$125,6,FALSE),0)</f>
        <v>0</v>
      </c>
      <c r="E133" s="330">
        <f>IFERROR(VLOOKUP(C133,'تقرير المصروفات حسب الشهر'!$C$136:$AD$254,6,FALSE),0)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الشهر'!$C$391:$AD$510,6,FALSE),0)</f>
        <v>0</v>
      </c>
      <c r="H133" s="330">
        <f>IFERROR(VLOOKUP(C133,'تقرير المصروفات حسب الشهر'!$C$519:$AD$634,6,FALSE),0)</f>
        <v>0</v>
      </c>
      <c r="I133" s="330">
        <f>IFERROR(VLOOKUP(C133,'تقرير المصروفات حسب الشهر'!$C$647:$AD$762,6,FALSE),0)</f>
        <v>0</v>
      </c>
      <c r="J133" s="330">
        <f>IFERROR(VLOOKUP(C133,'تقرير المصروفات حسب الشهر'!$C$775:$AD$889,6,FALSE),0)</f>
        <v>0</v>
      </c>
      <c r="K133" s="330">
        <f>IFERROR(VLOOKUP(C133,'تقرير المصروفات حسب الشهر'!$C$902:$AD$1019,6,FALSE),0)</f>
        <v>0</v>
      </c>
      <c r="L133" s="330">
        <f>IFERROR(VLOOKUP(C133,'تقرير المصروفات حسب الشهر'!$C$1028:$AI$1143,6,FALSE),0)</f>
        <v>0</v>
      </c>
      <c r="M133" s="344">
        <f>IFERROR(VLOOKUP(C133,'تقرير المصروفات حسب الشهر'!$C$1155:$AD$1266,6,FALSE),0)</f>
        <v>0</v>
      </c>
      <c r="N133" s="344">
        <f>IFERROR(VLOOKUP(C133,'تقرير المصروفات حسب الشهر'!$C$1282:$AI$1396,6,FALSE),0)</f>
        <v>0</v>
      </c>
      <c r="O133" s="344">
        <f>IFERROR(VLOOKUP(C133,'تقرير المصروفات حسب الشهر'!$C$1409:$AD$1524,6,FALSE),0)</f>
        <v>0</v>
      </c>
      <c r="P133" s="332">
        <f t="shared" si="8"/>
        <v>0</v>
      </c>
    </row>
    <row r="134" spans="1:17" ht="18" customHeight="1">
      <c r="B134" s="94"/>
      <c r="C134" s="448" t="s">
        <v>160</v>
      </c>
      <c r="D134" s="330">
        <f>IFERROR(VLOOKUP(C134,'تقرير المصروفات حسب الشهر'!$C$10:$AD$125,6,FALSE),0)</f>
        <v>114715.61</v>
      </c>
      <c r="E134" s="330">
        <f>IFERROR(VLOOKUP(C134,'تقرير المصروفات حسب الشهر'!$C$136:$AD$254,6,FALSE),0)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الشهر'!$C$391:$AD$510,6,FALSE),0)</f>
        <v>117005.58</v>
      </c>
      <c r="H134" s="330">
        <f>IFERROR(VLOOKUP(C134,'تقرير المصروفات حسب الشهر'!$C$519:$AD$634,6,FALSE),0)</f>
        <v>53570.020000000004</v>
      </c>
      <c r="I134" s="330">
        <f>IFERROR(VLOOKUP(C134,'تقرير المصروفات حسب الشهر'!$C$647:$AD$762,6,FALSE),0)</f>
        <v>119239.16</v>
      </c>
      <c r="J134" s="330">
        <f>IFERROR(VLOOKUP(C134,'تقرير المصروفات حسب الشهر'!$C$775:$AD$889,6,FALSE),0)</f>
        <v>0</v>
      </c>
      <c r="K134" s="330">
        <f>IFERROR(VLOOKUP(C134,'تقرير المصروفات حسب الشهر'!$C$902:$AD$1019,6,FALSE),0)</f>
        <v>0</v>
      </c>
      <c r="L134" s="330">
        <f>IFERROR(VLOOKUP(C134,'تقرير المصروفات حسب الشهر'!$C$1028:$AI$1143,6,FALSE),0)</f>
        <v>0</v>
      </c>
      <c r="M134" s="344">
        <f>IFERROR(VLOOKUP(C134,'تقرير المصروفات حسب الشهر'!$C$1155:$AD$1270,6,FALSE),0)</f>
        <v>0</v>
      </c>
      <c r="N134" s="344">
        <f>IFERROR(VLOOKUP(C134,'تقرير المصروفات حسب الشهر'!$C$1282:$AI$1396,6,FALSE),0)</f>
        <v>0</v>
      </c>
      <c r="O134" s="344">
        <f>IFERROR(VLOOKUP(C134,'تقرير المصروفات حسب الشهر'!$C$1409:$AD$1524,6,FALSE),0)</f>
        <v>0</v>
      </c>
      <c r="P134" s="332">
        <f t="shared" si="8"/>
        <v>592373.31000000006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 t="shared" ref="E135:O135" si="9">SUM(E22:E134)</f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9391937.0200000014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1981415.9199999995</v>
      </c>
      <c r="J137" s="359">
        <f t="shared" si="10"/>
        <v>0</v>
      </c>
      <c r="K137" s="359">
        <f t="shared" si="10"/>
        <v>0</v>
      </c>
      <c r="L137" s="359">
        <f t="shared" si="10"/>
        <v>0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11572029.790000003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262947.36999999941</v>
      </c>
      <c r="J140" s="351">
        <f t="shared" si="11"/>
        <v>0</v>
      </c>
      <c r="K140" s="351">
        <f t="shared" si="11"/>
        <v>0</v>
      </c>
      <c r="L140" s="351">
        <f t="shared" si="11"/>
        <v>0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2180092.7700000014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7030A0"/>
  </sheetPr>
  <dimension ref="A1:T141"/>
  <sheetViews>
    <sheetView rightToLeft="1" topLeftCell="J122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260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</v>
      </c>
      <c r="B8" s="357"/>
      <c r="C8" s="337" t="s">
        <v>242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9489784.870000001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717183.81000000052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8772601.0600000005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8312616.6600000001</v>
      </c>
    </row>
    <row r="13" spans="1:20" ht="18" customHeight="1">
      <c r="B13" s="94"/>
      <c r="C13" s="339" t="s">
        <v>247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1177168.2100000004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200248.78000000003</v>
      </c>
      <c r="I16" s="335">
        <v>79570.140000000014</v>
      </c>
      <c r="J16" s="335"/>
      <c r="K16" s="335"/>
      <c r="L16" s="335"/>
      <c r="M16" s="335"/>
      <c r="N16" s="335"/>
      <c r="O16" s="335"/>
      <c r="P16" s="332">
        <f t="shared" si="1"/>
        <v>907340.14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200248.78000000003</v>
      </c>
      <c r="I18" s="331">
        <f t="shared" si="3"/>
        <v>79570.140000000014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907340.14</v>
      </c>
    </row>
    <row r="19" spans="2:16" ht="18" customHeight="1">
      <c r="B19" s="94"/>
      <c r="C19" s="353" t="s">
        <v>247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2084508.3500000006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الشهر'!$C$10:$AD$119,7,FALSE),0)</f>
        <v>0</v>
      </c>
      <c r="E22" s="330">
        <f>IFERROR(VLOOKUP(C22,'تقرير المصروفات حسب الشهر'!$C$136:$AD$245,7,FALSE),0)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الشهر'!$C$391:$AD$499,7,FALSE),0)</f>
        <v>0</v>
      </c>
      <c r="H22" s="330">
        <f>IFERROR(VLOOKUP(C22,'تقرير المصروفات حسب الشهر'!$C$519:$AD$627,7,FALSE),0)</f>
        <v>0</v>
      </c>
      <c r="I22" s="330">
        <f>IFERROR(VLOOKUP(C22,'تقرير المصروفات حسب الشهر'!$C$647:$AD$756,7,FALSE),0)</f>
        <v>0</v>
      </c>
      <c r="J22" s="330">
        <f>IFERROR(VLOOKUP(C22,'تقرير المصروفات حسب الشهر'!$C$775:$AD$884,7,FALSE),0)</f>
        <v>0</v>
      </c>
      <c r="K22" s="330">
        <f>IFERROR(VLOOKUP(C22,'تقرير المصروفات حسب الشهر'!$C$902:$AD$1011,7,FALSE),0)</f>
        <v>0</v>
      </c>
      <c r="L22" s="330">
        <f>IFERROR(VLOOKUP(C22,'تقرير المصروفات حسب الشهر'!$C$1028:$AD$1138,7,FALSE),0)</f>
        <v>0</v>
      </c>
      <c r="M22" s="344">
        <f>IFERROR(VLOOKUP(C22,'تقرير المصروفات حسب الشهر'!$C$1155:$AD$1266,7,FALSE),0)</f>
        <v>0</v>
      </c>
      <c r="N22" s="344">
        <f>IFERROR(VLOOKUP(C22,'تقرير المصروفات حسب الشهر'!$C$1282:$AD$1393,7,FALSE),0)</f>
        <v>0</v>
      </c>
      <c r="O22" s="344">
        <f>IFERROR(VLOOKUP(C22,'تقرير المصروفات حسب الشهر'!$C$1409:$AD$1524,7,FALSE),0)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الشهر'!$C$10:$AD$119,7,FALSE),0)</f>
        <v>50665.82</v>
      </c>
      <c r="E23" s="330">
        <f>IFERROR(VLOOKUP(C23,'تقرير المصروفات حسب الشهر'!$C$136:$AD$245,7,FALSE),0)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الشهر'!$C$391:$AD$499,7,FALSE),0)</f>
        <v>52836.51</v>
      </c>
      <c r="H23" s="330">
        <f>IFERROR(VLOOKUP(C23,'تقرير المصروفات حسب الشهر'!$C$519:$AD$627,7,FALSE),0)</f>
        <v>49965.04</v>
      </c>
      <c r="I23" s="330">
        <f>IFERROR(VLOOKUP(C23,'تقرير المصروفات حسب الشهر'!$C$647:$AD$756,7,FALSE),0)</f>
        <v>54861.32</v>
      </c>
      <c r="J23" s="330">
        <f>IFERROR(VLOOKUP(C23,'تقرير المصروفات حسب الشهر'!$C$775:$AD$884,7,FALSE),0)</f>
        <v>0</v>
      </c>
      <c r="K23" s="330">
        <f>IFERROR(VLOOKUP(C23,'تقرير المصروفات حسب الشهر'!$C$902:$AD$1011,7,FALSE),0)</f>
        <v>0</v>
      </c>
      <c r="L23" s="330">
        <f>IFERROR(VLOOKUP(C23,'تقرير المصروفات حسب الشهر'!$C$1028:$AD$1138,7,FALSE),0)</f>
        <v>0</v>
      </c>
      <c r="M23" s="344">
        <f>IFERROR(VLOOKUP(C23,'تقرير المصروفات حسب الشهر'!$C$1155:$AD$1266,7,FALSE),0)</f>
        <v>0</v>
      </c>
      <c r="N23" s="344">
        <f>IFERROR(VLOOKUP(C23,'تقرير المصروفات حسب الشهر'!$C$1282:$AD$1393,7,FALSE),0)</f>
        <v>0</v>
      </c>
      <c r="O23" s="344">
        <f>IFERROR(VLOOKUP(C23,'تقرير المصروفات حسب الشهر'!$C$1409:$AD$1524,7,FALSE),0)</f>
        <v>0</v>
      </c>
      <c r="P23" s="332">
        <f t="shared" si="5"/>
        <v>303208.64999999997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الشهر'!$C$10:$AD$119,7,FALSE),0)</f>
        <v>0</v>
      </c>
      <c r="E24" s="330">
        <f>IFERROR(VLOOKUP(C24,'تقرير المصروفات حسب الشهر'!$C$136:$AD$245,7,FALSE),0)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الشهر'!$C$391:$AD$499,7,FALSE),0)</f>
        <v>0</v>
      </c>
      <c r="H24" s="330">
        <f>IFERROR(VLOOKUP(C24,'تقرير المصروفات حسب الشهر'!$C$519:$AD$627,7,FALSE),0)</f>
        <v>0</v>
      </c>
      <c r="I24" s="330">
        <f>IFERROR(VLOOKUP(C24,'تقرير المصروفات حسب الشهر'!$C$647:$AD$756,7,FALSE),0)</f>
        <v>0</v>
      </c>
      <c r="J24" s="330">
        <f>IFERROR(VLOOKUP(C24,'تقرير المصروفات حسب الشهر'!$C$775:$AD$884,7,FALSE),0)</f>
        <v>0</v>
      </c>
      <c r="K24" s="330">
        <f>IFERROR(VLOOKUP(C24,'تقرير المصروفات حسب الشهر'!$C$902:$AD$1011,7,FALSE),0)</f>
        <v>0</v>
      </c>
      <c r="L24" s="330">
        <f>IFERROR(VLOOKUP(C24,'تقرير المصروفات حسب الشهر'!$C$1028:$AD$1138,7,FALSE),0)</f>
        <v>0</v>
      </c>
      <c r="M24" s="344">
        <f>IFERROR(VLOOKUP(C24,'تقرير المصروفات حسب الشهر'!$C$1155:$AD$1266,7,FALSE),0)</f>
        <v>0</v>
      </c>
      <c r="N24" s="344">
        <f>IFERROR(VLOOKUP(C24,'تقرير المصروفات حسب الشهر'!$C$1282:$AD$1393,7,FALSE),0)</f>
        <v>0</v>
      </c>
      <c r="O24" s="344">
        <f>IFERROR(VLOOKUP(C24,'تقرير المصروفات حسب الشهر'!$C$1409:$AD$1524,7,FALSE),0)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الشهر'!$C$10:$AD$119,7,FALSE),0)</f>
        <v>0</v>
      </c>
      <c r="E25" s="330">
        <f>IFERROR(VLOOKUP(C25,'تقرير المصروفات حسب الشهر'!$C$136:$AD$245,7,FALSE),0)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الشهر'!$C$391:$AD$499,7,FALSE),0)</f>
        <v>0</v>
      </c>
      <c r="H25" s="330">
        <f>IFERROR(VLOOKUP(C25,'تقرير المصروفات حسب الشهر'!$C$519:$AD$627,7,FALSE),0)</f>
        <v>0</v>
      </c>
      <c r="I25" s="330">
        <f>IFERROR(VLOOKUP(C25,'تقرير المصروفات حسب الشهر'!$C$647:$AD$756,7,FALSE),0)</f>
        <v>0</v>
      </c>
      <c r="J25" s="330">
        <f>IFERROR(VLOOKUP(C25,'تقرير المصروفات حسب الشهر'!$C$775:$AD$884,7,FALSE),0)</f>
        <v>0</v>
      </c>
      <c r="K25" s="330">
        <f>IFERROR(VLOOKUP(C25,'تقرير المصروفات حسب الشهر'!$C$902:$AD$1011,7,FALSE),0)</f>
        <v>0</v>
      </c>
      <c r="L25" s="330">
        <f>IFERROR(VLOOKUP(C25,'تقرير المصروفات حسب الشهر'!$C$1028:$AD$1138,7,FALSE),0)</f>
        <v>0</v>
      </c>
      <c r="M25" s="344">
        <f>IFERROR(VLOOKUP(C25,'تقرير المصروفات حسب الشهر'!$C$1155:$AD$1266,7,FALSE),0)</f>
        <v>0</v>
      </c>
      <c r="N25" s="344">
        <f>IFERROR(VLOOKUP(C25,'تقرير المصروفات حسب الشهر'!$C$1282:$AD$1393,7,FALSE),0)</f>
        <v>0</v>
      </c>
      <c r="O25" s="344">
        <f>IFERROR(VLOOKUP(C25,'تقرير المصروفات حسب الشهر'!$C$1409:$AD$1524,7,FALSE),0)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الشهر'!$C$10:$AD$119,7,FALSE),0)</f>
        <v>0</v>
      </c>
      <c r="E26" s="330">
        <f>IFERROR(VLOOKUP(C26,'تقرير المصروفات حسب الشهر'!$C$136:$AD$245,7,FALSE),0)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الشهر'!$C$391:$AD$499,7,FALSE),0)</f>
        <v>0</v>
      </c>
      <c r="H26" s="330">
        <f>IFERROR(VLOOKUP(C26,'تقرير المصروفات حسب الشهر'!$C$519:$AD$627,7,FALSE),0)</f>
        <v>0</v>
      </c>
      <c r="I26" s="330">
        <f>IFERROR(VLOOKUP(C26,'تقرير المصروفات حسب الشهر'!$C$647:$AD$756,7,FALSE),0)</f>
        <v>0</v>
      </c>
      <c r="J26" s="330">
        <f>IFERROR(VLOOKUP(C26,'تقرير المصروفات حسب الشهر'!$C$775:$AD$884,7,FALSE),0)</f>
        <v>0</v>
      </c>
      <c r="K26" s="330">
        <f>IFERROR(VLOOKUP(C26,'تقرير المصروفات حسب الشهر'!$C$902:$AD$1011,7,FALSE),0)</f>
        <v>0</v>
      </c>
      <c r="L26" s="330">
        <f>IFERROR(VLOOKUP(C26,'تقرير المصروفات حسب الشهر'!$C$1028:$AD$1138,7,FALSE),0)</f>
        <v>0</v>
      </c>
      <c r="M26" s="344">
        <f>IFERROR(VLOOKUP(C26,'تقرير المصروفات حسب الشهر'!$C$1155:$AD$1266,7,FALSE),0)</f>
        <v>0</v>
      </c>
      <c r="N26" s="344">
        <f>IFERROR(VLOOKUP(C26,'تقرير المصروفات حسب الشهر'!$C$1282:$AD$1393,7,FALSE),0)</f>
        <v>0</v>
      </c>
      <c r="O26" s="344">
        <f>IFERROR(VLOOKUP(C26,'تقرير المصروفات حسب الشهر'!$C$1409:$AD$1524,7,FALSE),0)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الشهر'!$C$10:$AD$119,7,FALSE),0)</f>
        <v>0</v>
      </c>
      <c r="E27" s="330">
        <f>IFERROR(VLOOKUP(C27,'تقرير المصروفات حسب الشهر'!$C$136:$AD$245,7,FALSE),0)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الشهر'!$C$391:$AD$499,7,FALSE),0)</f>
        <v>0</v>
      </c>
      <c r="H27" s="330">
        <f>IFERROR(VLOOKUP(C27,'تقرير المصروفات حسب الشهر'!$C$519:$AD$627,7,FALSE),0)</f>
        <v>0</v>
      </c>
      <c r="I27" s="330">
        <f>IFERROR(VLOOKUP(C27,'تقرير المصروفات حسب الشهر'!$C$647:$AD$756,7,FALSE),0)</f>
        <v>0</v>
      </c>
      <c r="J27" s="330">
        <f>IFERROR(VLOOKUP(C27,'تقرير المصروفات حسب الشهر'!$C$775:$AD$884,7,FALSE),0)</f>
        <v>0</v>
      </c>
      <c r="K27" s="330">
        <f>IFERROR(VLOOKUP(C27,'تقرير المصروفات حسب الشهر'!$C$902:$AD$1011,7,FALSE),0)</f>
        <v>0</v>
      </c>
      <c r="L27" s="330">
        <f>IFERROR(VLOOKUP(C27,'تقرير المصروفات حسب الشهر'!$C$1028:$AD$1138,7,FALSE),0)</f>
        <v>0</v>
      </c>
      <c r="M27" s="344">
        <f>IFERROR(VLOOKUP(C27,'تقرير المصروفات حسب الشهر'!$C$1155:$AD$1266,7,FALSE),0)</f>
        <v>0</v>
      </c>
      <c r="N27" s="344">
        <f>IFERROR(VLOOKUP(C27,'تقرير المصروفات حسب الشهر'!$C$1282:$AD$1393,7,FALSE),0)</f>
        <v>0</v>
      </c>
      <c r="O27" s="344">
        <f>IFERROR(VLOOKUP(C27,'تقرير المصروفات حسب الشهر'!$C$1409:$AD$1524,7,FALSE),0)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الشهر'!$C$10:$AD$119,7,FALSE),0)</f>
        <v>0</v>
      </c>
      <c r="E28" s="330">
        <f>IFERROR(VLOOKUP(C28,'تقرير المصروفات حسب الشهر'!$C$136:$AD$245,7,FALSE),0)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الشهر'!$C$391:$AD$499,7,FALSE),0)</f>
        <v>0</v>
      </c>
      <c r="H28" s="330">
        <f>IFERROR(VLOOKUP(C28,'تقرير المصروفات حسب الشهر'!$C$519:$AD$627,7,FALSE),0)</f>
        <v>0</v>
      </c>
      <c r="I28" s="330">
        <f>IFERROR(VLOOKUP(C28,'تقرير المصروفات حسب الشهر'!$C$647:$AD$756,7,FALSE),0)</f>
        <v>0</v>
      </c>
      <c r="J28" s="330">
        <f>IFERROR(VLOOKUP(C28,'تقرير المصروفات حسب الشهر'!$C$775:$AD$884,7,FALSE),0)</f>
        <v>0</v>
      </c>
      <c r="K28" s="330">
        <f>IFERROR(VLOOKUP(C28,'تقرير المصروفات حسب الشهر'!$C$902:$AD$1011,7,FALSE),0)</f>
        <v>0</v>
      </c>
      <c r="L28" s="330">
        <f>IFERROR(VLOOKUP(C28,'تقرير المصروفات حسب الشهر'!$C$1028:$AD$1138,7,FALSE),0)</f>
        <v>0</v>
      </c>
      <c r="M28" s="344">
        <f>IFERROR(VLOOKUP(C28,'تقرير المصروفات حسب الشهر'!$C$1155:$AD$1266,7,FALSE),0)</f>
        <v>0</v>
      </c>
      <c r="N28" s="344">
        <f>IFERROR(VLOOKUP(C28,'تقرير المصروفات حسب الشهر'!$C$1282:$AD$1393,7,FALSE),0)</f>
        <v>0</v>
      </c>
      <c r="O28" s="344">
        <f>IFERROR(VLOOKUP(C28,'تقرير المصروفات حسب الشهر'!$C$1409:$AD$1524,7,FALSE),0)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الشهر'!$C$10:$AD$119,7,FALSE),0)</f>
        <v>0</v>
      </c>
      <c r="E29" s="330">
        <f>IFERROR(VLOOKUP(C29,'تقرير المصروفات حسب الشهر'!$C$136:$AD$245,7,FALSE),0)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الشهر'!$C$391:$AD$499,7,FALSE),0)</f>
        <v>0</v>
      </c>
      <c r="H29" s="330">
        <f>IFERROR(VLOOKUP(C29,'تقرير المصروفات حسب الشهر'!$C$519:$AD$627,7,FALSE),0)</f>
        <v>0</v>
      </c>
      <c r="I29" s="330">
        <f>IFERROR(VLOOKUP(C29,'تقرير المصروفات حسب الشهر'!$C$647:$AD$756,7,FALSE),0)</f>
        <v>0</v>
      </c>
      <c r="J29" s="330">
        <f>IFERROR(VLOOKUP(C29,'تقرير المصروفات حسب الشهر'!$C$775:$AD$884,7,FALSE),0)</f>
        <v>0</v>
      </c>
      <c r="K29" s="330">
        <f>IFERROR(VLOOKUP(C29,'تقرير المصروفات حسب الشهر'!$C$902:$AD$1011,7,FALSE),0)</f>
        <v>0</v>
      </c>
      <c r="L29" s="330">
        <f>IFERROR(VLOOKUP(C29,'تقرير المصروفات حسب الشهر'!$C$1028:$AD$1138,7,FALSE),0)</f>
        <v>0</v>
      </c>
      <c r="M29" s="344">
        <f>IFERROR(VLOOKUP(C29,'تقرير المصروفات حسب الشهر'!$C$1155:$AD$1266,7,FALSE),0)</f>
        <v>0</v>
      </c>
      <c r="N29" s="344">
        <f>IFERROR(VLOOKUP(C29,'تقرير المصروفات حسب الشهر'!$C$1282:$AD$1393,7,FALSE),0)</f>
        <v>0</v>
      </c>
      <c r="O29" s="344">
        <f>IFERROR(VLOOKUP(C29,'تقرير المصروفات حسب الشهر'!$C$1409:$AD$1524,7,FALSE),0)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الشهر'!$C$10:$AD$119,7,FALSE),0)</f>
        <v>0</v>
      </c>
      <c r="E30" s="330">
        <f>IFERROR(VLOOKUP(C30,'تقرير المصروفات حسب الشهر'!$C$136:$AD$245,7,FALSE),0)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الشهر'!$C$391:$AD$499,7,FALSE),0)</f>
        <v>0</v>
      </c>
      <c r="H30" s="330">
        <f>IFERROR(VLOOKUP(C30,'تقرير المصروفات حسب الشهر'!$C$519:$AD$627,7,FALSE),0)</f>
        <v>0</v>
      </c>
      <c r="I30" s="330">
        <f>IFERROR(VLOOKUP(C30,'تقرير المصروفات حسب الشهر'!$C$647:$AD$756,7,FALSE),0)</f>
        <v>0</v>
      </c>
      <c r="J30" s="330">
        <f>IFERROR(VLOOKUP(C30,'تقرير المصروفات حسب الشهر'!$C$775:$AD$884,7,FALSE),0)</f>
        <v>0</v>
      </c>
      <c r="K30" s="330">
        <f>IFERROR(VLOOKUP(C30,'تقرير المصروفات حسب الشهر'!$C$902:$AD$1011,7,FALSE),0)</f>
        <v>0</v>
      </c>
      <c r="L30" s="330">
        <f>IFERROR(VLOOKUP(C30,'تقرير المصروفات حسب الشهر'!$C$1028:$AD$1138,7,FALSE),0)</f>
        <v>0</v>
      </c>
      <c r="M30" s="344">
        <f>IFERROR(VLOOKUP(C30,'تقرير المصروفات حسب الشهر'!$C$1155:$AD$1266,7,FALSE),0)</f>
        <v>0</v>
      </c>
      <c r="N30" s="344">
        <f>IFERROR(VLOOKUP(C30,'تقرير المصروفات حسب الشهر'!$C$1282:$AD$1393,7,FALSE),0)</f>
        <v>0</v>
      </c>
      <c r="O30" s="344">
        <f>IFERROR(VLOOKUP(C30,'تقرير المصروفات حسب الشهر'!$C$1409:$AD$1524,7,FALSE),0)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الشهر'!$C$10:$AD$119,7,FALSE),0)</f>
        <v>84.95</v>
      </c>
      <c r="E31" s="330">
        <f>IFERROR(VLOOKUP(C31,'تقرير المصروفات حسب الشهر'!$C$136:$AD$245,7,FALSE),0)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الشهر'!$C$391:$AD$499,7,FALSE),0)</f>
        <v>84.95</v>
      </c>
      <c r="H31" s="330">
        <f>IFERROR(VLOOKUP(C31,'تقرير المصروفات حسب الشهر'!$C$519:$AD$627,7,FALSE),0)</f>
        <v>84.95</v>
      </c>
      <c r="I31" s="330">
        <f>IFERROR(VLOOKUP(C31,'تقرير المصروفات حسب الشهر'!$C$647:$AD$756,7,FALSE),0)</f>
        <v>95.29</v>
      </c>
      <c r="J31" s="330">
        <f>IFERROR(VLOOKUP(C31,'تقرير المصروفات حسب الشهر'!$C$775:$AD$884,7,FALSE),0)</f>
        <v>0</v>
      </c>
      <c r="K31" s="330">
        <f>IFERROR(VLOOKUP(C31,'تقرير المصروفات حسب الشهر'!$C$902:$AD$1011,7,FALSE),0)</f>
        <v>0</v>
      </c>
      <c r="L31" s="330">
        <f>IFERROR(VLOOKUP(C31,'تقرير المصروفات حسب الشهر'!$C$1028:$AD$1138,7,FALSE),0)</f>
        <v>0</v>
      </c>
      <c r="M31" s="344">
        <f>IFERROR(VLOOKUP(C31,'تقرير المصروفات حسب الشهر'!$C$1155:$AD$1266,7,FALSE),0)</f>
        <v>0</v>
      </c>
      <c r="N31" s="344">
        <f>IFERROR(VLOOKUP(C31,'تقرير المصروفات حسب الشهر'!$C$1282:$AD$1393,7,FALSE),0)</f>
        <v>0</v>
      </c>
      <c r="O31" s="344">
        <f>IFERROR(VLOOKUP(C31,'تقرير المصروفات حسب الشهر'!$C$1409:$AD$1524,7,FALSE),0)</f>
        <v>0</v>
      </c>
      <c r="P31" s="332">
        <f t="shared" si="5"/>
        <v>520.04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الشهر'!$C$10:$AD$119,7,FALSE),0)</f>
        <v>500</v>
      </c>
      <c r="E32" s="330">
        <f>IFERROR(VLOOKUP(C32,'تقرير المصروفات حسب الشهر'!$C$136:$AD$245,7,FALSE),0)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الشهر'!$C$391:$AD$499,7,FALSE),0)</f>
        <v>0</v>
      </c>
      <c r="H32" s="330">
        <f>IFERROR(VLOOKUP(C32,'تقرير المصروفات حسب الشهر'!$C$519:$AD$627,7,FALSE),0)</f>
        <v>0</v>
      </c>
      <c r="I32" s="330">
        <f>IFERROR(VLOOKUP(C32,'تقرير المصروفات حسب الشهر'!$C$647:$AD$756,7,FALSE),0)</f>
        <v>0</v>
      </c>
      <c r="J32" s="330">
        <f>IFERROR(VLOOKUP(C32,'تقرير المصروفات حسب الشهر'!$C$775:$AD$884,7,FALSE),0)</f>
        <v>0</v>
      </c>
      <c r="K32" s="330">
        <f>IFERROR(VLOOKUP(C32,'تقرير المصروفات حسب الشهر'!$C$902:$AD$1011,7,FALSE),0)</f>
        <v>0</v>
      </c>
      <c r="L32" s="330">
        <f>IFERROR(VLOOKUP(C32,'تقرير المصروفات حسب الشهر'!$C$1028:$AD$1138,7,FALSE),0)</f>
        <v>0</v>
      </c>
      <c r="M32" s="344">
        <f>IFERROR(VLOOKUP(C32,'تقرير المصروفات حسب الشهر'!$C$1155:$AD$1266,7,FALSE),0)</f>
        <v>0</v>
      </c>
      <c r="N32" s="344">
        <f>IFERROR(VLOOKUP(C32,'تقرير المصروفات حسب الشهر'!$C$1282:$AD$1393,7,FALSE),0)</f>
        <v>0</v>
      </c>
      <c r="O32" s="344">
        <f>IFERROR(VLOOKUP(C32,'تقرير المصروفات حسب الشهر'!$C$1409:$AD$1524,7,FALSE),0)</f>
        <v>0</v>
      </c>
      <c r="P32" s="332">
        <f t="shared" si="5"/>
        <v>500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الشهر'!$C$10:$AD$119,7,FALSE),0)</f>
        <v>800</v>
      </c>
      <c r="E33" s="330">
        <f>IFERROR(VLOOKUP(C33,'تقرير المصروفات حسب الشهر'!$C$136:$AD$245,7,FALSE),0)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الشهر'!$C$391:$AD$499,7,FALSE),0)</f>
        <v>0</v>
      </c>
      <c r="H33" s="330">
        <f>IFERROR(VLOOKUP(C33,'تقرير المصروفات حسب الشهر'!$C$519:$AD$627,7,FALSE),0)</f>
        <v>0</v>
      </c>
      <c r="I33" s="330">
        <f>IFERROR(VLOOKUP(C33,'تقرير المصروفات حسب الشهر'!$C$647:$AD$756,7,FALSE),0)</f>
        <v>0</v>
      </c>
      <c r="J33" s="330">
        <f>IFERROR(VLOOKUP(C33,'تقرير المصروفات حسب الشهر'!$C$775:$AD$884,7,FALSE),0)</f>
        <v>0</v>
      </c>
      <c r="K33" s="330">
        <f>IFERROR(VLOOKUP(C33,'تقرير المصروفات حسب الشهر'!$C$902:$AD$1011,7,FALSE),0)</f>
        <v>0</v>
      </c>
      <c r="L33" s="330">
        <f>IFERROR(VLOOKUP(C33,'تقرير المصروفات حسب الشهر'!$C$1028:$AD$1138,7,FALSE),0)</f>
        <v>0</v>
      </c>
      <c r="M33" s="344">
        <f>IFERROR(VLOOKUP(C33,'تقرير المصروفات حسب الشهر'!$C$1155:$AD$1266,7,FALSE),0)</f>
        <v>0</v>
      </c>
      <c r="N33" s="344">
        <f>IFERROR(VLOOKUP(C33,'تقرير المصروفات حسب الشهر'!$C$1282:$AD$1393,7,FALSE),0)</f>
        <v>0</v>
      </c>
      <c r="O33" s="344">
        <f>IFERROR(VLOOKUP(C33,'تقرير المصروفات حسب الشهر'!$C$1409:$AD$1524,7,FALSE),0)</f>
        <v>0</v>
      </c>
      <c r="P33" s="332">
        <f t="shared" si="5"/>
        <v>800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الشهر'!$C$10:$AD$119,7,FALSE),0)</f>
        <v>0</v>
      </c>
      <c r="E34" s="330">
        <f>IFERROR(VLOOKUP(C34,'تقرير المصروفات حسب الشهر'!$C$136:$AD$245,7,FALSE),0)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الشهر'!$C$391:$AD$499,7,FALSE),0)</f>
        <v>0</v>
      </c>
      <c r="H34" s="330">
        <f>IFERROR(VLOOKUP(C34,'تقرير المصروفات حسب الشهر'!$C$519:$AD$627,7,FALSE),0)</f>
        <v>0</v>
      </c>
      <c r="I34" s="330">
        <f>IFERROR(VLOOKUP(C34,'تقرير المصروفات حسب الشهر'!$C$647:$AD$756,7,FALSE),0)</f>
        <v>0</v>
      </c>
      <c r="J34" s="330">
        <f>IFERROR(VLOOKUP(C34,'تقرير المصروفات حسب الشهر'!$C$775:$AD$884,7,FALSE),0)</f>
        <v>0</v>
      </c>
      <c r="K34" s="330">
        <f>IFERROR(VLOOKUP(C34,'تقرير المصروفات حسب الشهر'!$C$902:$AD$1011,7,FALSE),0)</f>
        <v>0</v>
      </c>
      <c r="L34" s="330">
        <f>IFERROR(VLOOKUP(C34,'تقرير المصروفات حسب الشهر'!$C$1028:$AD$1138,7,FALSE),0)</f>
        <v>0</v>
      </c>
      <c r="M34" s="344">
        <f>IFERROR(VLOOKUP(C34,'تقرير المصروفات حسب الشهر'!$C$1155:$AD$1266,7,FALSE),0)</f>
        <v>0</v>
      </c>
      <c r="N34" s="344">
        <f>IFERROR(VLOOKUP(C34,'تقرير المصروفات حسب الشهر'!$C$1282:$AD$1393,7,FALSE),0)</f>
        <v>0</v>
      </c>
      <c r="O34" s="344">
        <f>IFERROR(VLOOKUP(C34,'تقرير المصروفات حسب الشهر'!$C$1409:$AD$1524,7,FALSE),0)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الشهر'!$C$10:$AD$119,7,FALSE),0)</f>
        <v>0</v>
      </c>
      <c r="E35" s="330">
        <f>IFERROR(VLOOKUP(C35,'تقرير المصروفات حسب الشهر'!$C$136:$AD$245,7,FALSE),0)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الشهر'!$C$391:$AD$499,7,FALSE),0)</f>
        <v>0</v>
      </c>
      <c r="H35" s="330">
        <f>IFERROR(VLOOKUP(C35,'تقرير المصروفات حسب الشهر'!$C$519:$AD$627,7,FALSE),0)</f>
        <v>0</v>
      </c>
      <c r="I35" s="330">
        <f>IFERROR(VLOOKUP(C35,'تقرير المصروفات حسب الشهر'!$C$647:$AD$756,7,FALSE),0)</f>
        <v>0</v>
      </c>
      <c r="J35" s="330">
        <f>IFERROR(VLOOKUP(C35,'تقرير المصروفات حسب الشهر'!$C$775:$AD$884,7,FALSE),0)</f>
        <v>0</v>
      </c>
      <c r="K35" s="330">
        <f>IFERROR(VLOOKUP(C35,'تقرير المصروفات حسب الشهر'!$C$902:$AD$1011,7,FALSE),0)</f>
        <v>0</v>
      </c>
      <c r="L35" s="330">
        <f>IFERROR(VLOOKUP(C35,'تقرير المصروفات حسب الشهر'!$C$1028:$AD$1138,7,FALSE),0)</f>
        <v>0</v>
      </c>
      <c r="M35" s="344">
        <f>IFERROR(VLOOKUP(C35,'تقرير المصروفات حسب الشهر'!$C$1155:$AD$1266,7,FALSE),0)</f>
        <v>0</v>
      </c>
      <c r="N35" s="344">
        <f>IFERROR(VLOOKUP(C35,'تقرير المصروفات حسب الشهر'!$C$1282:$AD$1393,7,FALSE),0)</f>
        <v>0</v>
      </c>
      <c r="O35" s="344">
        <f>IFERROR(VLOOKUP(C35,'تقرير المصروفات حسب الشهر'!$C$1409:$AD$1524,7,FALSE),0)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الشهر'!$C$10:$AD$119,7,FALSE),0)</f>
        <v>0</v>
      </c>
      <c r="E36" s="330">
        <f>IFERROR(VLOOKUP(C36,'تقرير المصروفات حسب الشهر'!$C$136:$AD$245,7,FALSE),0)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الشهر'!$C$391:$AD$499,7,FALSE),0)</f>
        <v>0</v>
      </c>
      <c r="H36" s="330">
        <f>IFERROR(VLOOKUP(C36,'تقرير المصروفات حسب الشهر'!$C$519:$AD$627,7,FALSE),0)</f>
        <v>4500</v>
      </c>
      <c r="I36" s="330">
        <f>IFERROR(VLOOKUP(C36,'تقرير المصروفات حسب الشهر'!$C$647:$AD$756,7,FALSE),0)</f>
        <v>750</v>
      </c>
      <c r="J36" s="330">
        <f>IFERROR(VLOOKUP(C36,'تقرير المصروفات حسب الشهر'!$C$775:$AD$884,7,FALSE),0)</f>
        <v>0</v>
      </c>
      <c r="K36" s="330">
        <f>IFERROR(VLOOKUP(C36,'تقرير المصروفات حسب الشهر'!$C$902:$AD$1011,7,FALSE),0)</f>
        <v>0</v>
      </c>
      <c r="L36" s="330">
        <f>IFERROR(VLOOKUP(C36,'تقرير المصروفات حسب الشهر'!$C$1028:$AD$1138,7,FALSE),0)</f>
        <v>0</v>
      </c>
      <c r="M36" s="344">
        <f>IFERROR(VLOOKUP(C36,'تقرير المصروفات حسب الشهر'!$C$1155:$AD$1266,7,FALSE),0)</f>
        <v>0</v>
      </c>
      <c r="N36" s="344">
        <f>IFERROR(VLOOKUP(C36,'تقرير المصروفات حسب الشهر'!$C$1282:$AD$1393,7,FALSE),0)</f>
        <v>0</v>
      </c>
      <c r="O36" s="344">
        <f>IFERROR(VLOOKUP(C36,'تقرير المصروفات حسب الشهر'!$C$1409:$AD$1524,7,FALSE),0)</f>
        <v>0</v>
      </c>
      <c r="P36" s="332">
        <f t="shared" si="5"/>
        <v>5250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الشهر'!$C$10:$AD$119,7,FALSE),0)</f>
        <v>0</v>
      </c>
      <c r="E37" s="330">
        <f>IFERROR(VLOOKUP(C37,'تقرير المصروفات حسب الشهر'!$C$136:$AD$245,7,FALSE),0)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الشهر'!$C$391:$AD$499,7,FALSE),0)</f>
        <v>0</v>
      </c>
      <c r="H37" s="330">
        <f>IFERROR(VLOOKUP(C37,'تقرير المصروفات حسب الشهر'!$C$519:$AD$627,7,FALSE),0)</f>
        <v>2250</v>
      </c>
      <c r="I37" s="330">
        <f>IFERROR(VLOOKUP(C37,'تقرير المصروفات حسب الشهر'!$C$647:$AD$756,7,FALSE),0)</f>
        <v>2250</v>
      </c>
      <c r="J37" s="330">
        <f>IFERROR(VLOOKUP(C37,'تقرير المصروفات حسب الشهر'!$C$775:$AD$884,7,FALSE),0)</f>
        <v>0</v>
      </c>
      <c r="K37" s="330">
        <f>IFERROR(VLOOKUP(C37,'تقرير المصروفات حسب الشهر'!$C$902:$AD$1011,7,FALSE),0)</f>
        <v>0</v>
      </c>
      <c r="L37" s="330">
        <f>IFERROR(VLOOKUP(C37,'تقرير المصروفات حسب الشهر'!$C$1028:$AD$1138,7,FALSE),0)</f>
        <v>0</v>
      </c>
      <c r="M37" s="344">
        <f>IFERROR(VLOOKUP(C37,'تقرير المصروفات حسب الشهر'!$C$1155:$AD$1266,7,FALSE),0)</f>
        <v>0</v>
      </c>
      <c r="N37" s="344">
        <f>IFERROR(VLOOKUP(C37,'تقرير المصروفات حسب الشهر'!$C$1282:$AD$1393,7,FALSE),0)</f>
        <v>0</v>
      </c>
      <c r="O37" s="344">
        <f>IFERROR(VLOOKUP(C37,'تقرير المصروفات حسب الشهر'!$C$1409:$AD$1524,7,FALSE),0)</f>
        <v>0</v>
      </c>
      <c r="P37" s="332">
        <f t="shared" si="5"/>
        <v>4500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الشهر'!$C$10:$AD$119,7,FALSE),0)</f>
        <v>0</v>
      </c>
      <c r="E38" s="330">
        <f>IFERROR(VLOOKUP(C38,'تقرير المصروفات حسب الشهر'!$C$136:$AD$245,7,FALSE),0)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الشهر'!$C$391:$AD$499,7,FALSE),0)</f>
        <v>0</v>
      </c>
      <c r="H38" s="330">
        <f>IFERROR(VLOOKUP(C38,'تقرير المصروفات حسب الشهر'!$C$519:$AD$627,7,FALSE),0)</f>
        <v>0</v>
      </c>
      <c r="I38" s="330">
        <f>IFERROR(VLOOKUP(C38,'تقرير المصروفات حسب الشهر'!$C$647:$AD$756,7,FALSE),0)</f>
        <v>0</v>
      </c>
      <c r="J38" s="330">
        <f>IFERROR(VLOOKUP(C38,'تقرير المصروفات حسب الشهر'!$C$775:$AD$884,7,FALSE),0)</f>
        <v>0</v>
      </c>
      <c r="K38" s="330">
        <f>IFERROR(VLOOKUP(C38,'تقرير المصروفات حسب الشهر'!$C$902:$AD$1011,7,FALSE),0)</f>
        <v>0</v>
      </c>
      <c r="L38" s="330">
        <f>IFERROR(VLOOKUP(C38,'تقرير المصروفات حسب الشهر'!$C$1028:$AD$1138,7,FALSE),0)</f>
        <v>0</v>
      </c>
      <c r="M38" s="344">
        <f>IFERROR(VLOOKUP(C38,'تقرير المصروفات حسب الشهر'!$C$1155:$AD$1266,7,FALSE),0)</f>
        <v>0</v>
      </c>
      <c r="N38" s="344">
        <f>IFERROR(VLOOKUP(C38,'تقرير المصروفات حسب الشهر'!$C$1282:$AD$1393,7,FALSE),0)</f>
        <v>0</v>
      </c>
      <c r="O38" s="344">
        <f>IFERROR(VLOOKUP(C38,'تقرير المصروفات حسب الشهر'!$C$1409:$AD$1524,7,FALSE),0)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الشهر'!$C$10:$AD$119,7,FALSE),0)</f>
        <v>35000</v>
      </c>
      <c r="E39" s="330">
        <f>IFERROR(VLOOKUP(C39,'تقرير المصروفات حسب الشهر'!$C$136:$AD$245,7,FALSE),0)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الشهر'!$C$391:$AD$499,7,FALSE),0)</f>
        <v>649</v>
      </c>
      <c r="H39" s="330">
        <f>IFERROR(VLOOKUP(C39,'تقرير المصروفات حسب الشهر'!$C$519:$AD$627,7,FALSE),0)</f>
        <v>0</v>
      </c>
      <c r="I39" s="330">
        <f>IFERROR(VLOOKUP(C39,'تقرير المصروفات حسب الشهر'!$C$647:$AD$756,7,FALSE),0)</f>
        <v>35768</v>
      </c>
      <c r="J39" s="330">
        <f>IFERROR(VLOOKUP(C39,'تقرير المصروفات حسب الشهر'!$C$775:$AD$884,7,FALSE),0)</f>
        <v>0</v>
      </c>
      <c r="K39" s="330">
        <f>IFERROR(VLOOKUP(C39,'تقرير المصروفات حسب الشهر'!$C$902:$AD$1011,7,FALSE),0)</f>
        <v>0</v>
      </c>
      <c r="L39" s="330">
        <f>IFERROR(VLOOKUP(C39,'تقرير المصروفات حسب الشهر'!$C$1028:$AD$1138,7,FALSE),0)</f>
        <v>0</v>
      </c>
      <c r="M39" s="344">
        <f>IFERROR(VLOOKUP(C39,'تقرير المصروفات حسب الشهر'!$C$1155:$AD$1266,7,FALSE),0)</f>
        <v>0</v>
      </c>
      <c r="N39" s="344">
        <f>IFERROR(VLOOKUP(C39,'تقرير المصروفات حسب الشهر'!$C$1282:$AD$1393,7,FALSE),0)</f>
        <v>0</v>
      </c>
      <c r="O39" s="344">
        <f>IFERROR(VLOOKUP(C39,'تقرير المصروفات حسب الشهر'!$C$1409:$AD$1524,7,FALSE),0)</f>
        <v>0</v>
      </c>
      <c r="P39" s="332">
        <f t="shared" si="5"/>
        <v>106417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الشهر'!$C$10:$AD$119,7,FALSE),0)</f>
        <v>0</v>
      </c>
      <c r="E40" s="330">
        <f>IFERROR(VLOOKUP(C40,'تقرير المصروفات حسب الشهر'!$C$136:$AD$245,7,FALSE),0)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الشهر'!$C$391:$AD$499,7,FALSE),0)</f>
        <v>0</v>
      </c>
      <c r="H40" s="330">
        <f>IFERROR(VLOOKUP(C40,'تقرير المصروفات حسب الشهر'!$C$519:$AD$627,7,FALSE),0)</f>
        <v>0</v>
      </c>
      <c r="I40" s="330">
        <f>IFERROR(VLOOKUP(C40,'تقرير المصروفات حسب الشهر'!$C$647:$AD$756,7,FALSE),0)</f>
        <v>0</v>
      </c>
      <c r="J40" s="330">
        <f>IFERROR(VLOOKUP(C40,'تقرير المصروفات حسب الشهر'!$C$775:$AD$884,7,FALSE),0)</f>
        <v>0</v>
      </c>
      <c r="K40" s="330">
        <f>IFERROR(VLOOKUP(C40,'تقرير المصروفات حسب الشهر'!$C$902:$AD$1011,7,FALSE),0)</f>
        <v>0</v>
      </c>
      <c r="L40" s="330">
        <f>IFERROR(VLOOKUP(C40,'تقرير المصروفات حسب الشهر'!$C$1028:$AD$1138,7,FALSE),0)</f>
        <v>0</v>
      </c>
      <c r="M40" s="344">
        <f>IFERROR(VLOOKUP(C40,'تقرير المصروفات حسب الشهر'!$C$1155:$AD$1266,7,FALSE),0)</f>
        <v>0</v>
      </c>
      <c r="N40" s="344">
        <f>IFERROR(VLOOKUP(C40,'تقرير المصروفات حسب الشهر'!$C$1282:$AD$1393,7,FALSE),0)</f>
        <v>0</v>
      </c>
      <c r="O40" s="344">
        <f>IFERROR(VLOOKUP(C40,'تقرير المصروفات حسب الشهر'!$C$1409:$AD$1524,7,FALSE),0)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الشهر'!$C$10:$AD$119,7,FALSE),0)</f>
        <v>0</v>
      </c>
      <c r="E41" s="330">
        <f>IFERROR(VLOOKUP(C41,'تقرير المصروفات حسب الشهر'!$C$136:$AD$245,7,FALSE),0)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الشهر'!$C$391:$AD$499,7,FALSE),0)</f>
        <v>0</v>
      </c>
      <c r="H41" s="330">
        <f>IFERROR(VLOOKUP(C41,'تقرير المصروفات حسب الشهر'!$C$519:$AD$627,7,FALSE),0)</f>
        <v>0</v>
      </c>
      <c r="I41" s="330">
        <f>IFERROR(VLOOKUP(C41,'تقرير المصروفات حسب الشهر'!$C$647:$AD$756,7,FALSE),0)</f>
        <v>0</v>
      </c>
      <c r="J41" s="330">
        <f>IFERROR(VLOOKUP(C41,'تقرير المصروفات حسب الشهر'!$C$775:$AD$884,7,FALSE),0)</f>
        <v>0</v>
      </c>
      <c r="K41" s="330">
        <f>IFERROR(VLOOKUP(C41,'تقرير المصروفات حسب الشهر'!$C$902:$AD$1011,7,FALSE),0)</f>
        <v>0</v>
      </c>
      <c r="L41" s="330">
        <f>IFERROR(VLOOKUP(C41,'تقرير المصروفات حسب الشهر'!$C$1028:$AD$1138,7,FALSE),0)</f>
        <v>0</v>
      </c>
      <c r="M41" s="344">
        <f>IFERROR(VLOOKUP(C41,'تقرير المصروفات حسب الشهر'!$C$1155:$AD$1266,7,FALSE),0)</f>
        <v>0</v>
      </c>
      <c r="N41" s="344">
        <f>IFERROR(VLOOKUP(C41,'تقرير المصروفات حسب الشهر'!$C$1282:$AD$1393,7,FALSE),0)</f>
        <v>0</v>
      </c>
      <c r="O41" s="344">
        <f>IFERROR(VLOOKUP(C41,'تقرير المصروفات حسب الشهر'!$C$1409:$AD$1524,7,FALSE),0)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الشهر'!$C$10:$AD$119,7,FALSE),0)</f>
        <v>0</v>
      </c>
      <c r="E42" s="330">
        <f>IFERROR(VLOOKUP(C42,'تقرير المصروفات حسب الشهر'!$C$136:$AD$245,7,FALSE),0)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الشهر'!$C$391:$AD$499,7,FALSE),0)</f>
        <v>0</v>
      </c>
      <c r="H42" s="330">
        <f>IFERROR(VLOOKUP(C42,'تقرير المصروفات حسب الشهر'!$C$519:$AD$627,7,FALSE),0)</f>
        <v>0</v>
      </c>
      <c r="I42" s="330">
        <f>IFERROR(VLOOKUP(C42,'تقرير المصروفات حسب الشهر'!$C$647:$AD$756,7,FALSE),0)</f>
        <v>0</v>
      </c>
      <c r="J42" s="330">
        <f>IFERROR(VLOOKUP(C42,'تقرير المصروفات حسب الشهر'!$C$775:$AD$884,7,FALSE),0)</f>
        <v>0</v>
      </c>
      <c r="K42" s="330">
        <f>IFERROR(VLOOKUP(C42,'تقرير المصروفات حسب الشهر'!$C$902:$AD$1011,7,FALSE),0)</f>
        <v>0</v>
      </c>
      <c r="L42" s="330">
        <f>IFERROR(VLOOKUP(C42,'تقرير المصروفات حسب الشهر'!$C$1028:$AD$1138,7,FALSE),0)</f>
        <v>0</v>
      </c>
      <c r="M42" s="344">
        <f>IFERROR(VLOOKUP(C42,'تقرير المصروفات حسب الشهر'!$C$1155:$AD$1266,7,FALSE),0)</f>
        <v>0</v>
      </c>
      <c r="N42" s="344">
        <f>IFERROR(VLOOKUP(C42,'تقرير المصروفات حسب الشهر'!$C$1282:$AD$1393,7,FALSE),0)</f>
        <v>0</v>
      </c>
      <c r="O42" s="344">
        <f>IFERROR(VLOOKUP(C42,'تقرير المصروفات حسب الشهر'!$C$1409:$AD$1524,7,FALSE),0)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الشهر'!$C$10:$AD$119,7,FALSE),0)</f>
        <v>0</v>
      </c>
      <c r="E43" s="330">
        <f>IFERROR(VLOOKUP(C43,'تقرير المصروفات حسب الشهر'!$C$136:$AD$245,7,FALSE),0)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الشهر'!$C$391:$AD$499,7,FALSE),0)</f>
        <v>0</v>
      </c>
      <c r="H43" s="330">
        <f>IFERROR(VLOOKUP(C43,'تقرير المصروفات حسب الشهر'!$C$519:$AD$627,7,FALSE),0)</f>
        <v>0</v>
      </c>
      <c r="I43" s="330">
        <f>IFERROR(VLOOKUP(C43,'تقرير المصروفات حسب الشهر'!$C$647:$AD$756,7,FALSE),0)</f>
        <v>0</v>
      </c>
      <c r="J43" s="330">
        <f>IFERROR(VLOOKUP(C43,'تقرير المصروفات حسب الشهر'!$C$775:$AD$884,7,FALSE),0)</f>
        <v>0</v>
      </c>
      <c r="K43" s="330">
        <f>IFERROR(VLOOKUP(C43,'تقرير المصروفات حسب الشهر'!$C$902:$AD$1011,7,FALSE),0)</f>
        <v>0</v>
      </c>
      <c r="L43" s="330">
        <f>IFERROR(VLOOKUP(C43,'تقرير المصروفات حسب الشهر'!$C$1028:$AD$1138,7,FALSE),0)</f>
        <v>0</v>
      </c>
      <c r="M43" s="344">
        <f>IFERROR(VLOOKUP(C43,'تقرير المصروفات حسب الشهر'!$C$1155:$AD$1266,7,FALSE),0)</f>
        <v>0</v>
      </c>
      <c r="N43" s="344">
        <f>IFERROR(VLOOKUP(C43,'تقرير المصروفات حسب الشهر'!$C$1282:$AD$1393,7,FALSE),0)</f>
        <v>0</v>
      </c>
      <c r="O43" s="344">
        <f>IFERROR(VLOOKUP(C43,'تقرير المصروفات حسب الشهر'!$C$1409:$AD$1524,7,FALSE),0)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الشهر'!$C$10:$AD$119,7,FALSE),0)</f>
        <v>0</v>
      </c>
      <c r="E44" s="330">
        <f>IFERROR(VLOOKUP(C44,'تقرير المصروفات حسب الشهر'!$C$136:$AD$245,7,FALSE),0)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الشهر'!$C$391:$AD$499,7,FALSE),0)</f>
        <v>0</v>
      </c>
      <c r="H44" s="330">
        <f>IFERROR(VLOOKUP(C44,'تقرير المصروفات حسب الشهر'!$C$519:$AD$627,7,FALSE),0)</f>
        <v>0</v>
      </c>
      <c r="I44" s="330">
        <f>IFERROR(VLOOKUP(C44,'تقرير المصروفات حسب الشهر'!$C$647:$AD$756,7,FALSE),0)</f>
        <v>0</v>
      </c>
      <c r="J44" s="330">
        <f>IFERROR(VLOOKUP(C44,'تقرير المصروفات حسب الشهر'!$C$775:$AD$884,7,FALSE),0)</f>
        <v>0</v>
      </c>
      <c r="K44" s="330">
        <f>IFERROR(VLOOKUP(C44,'تقرير المصروفات حسب الشهر'!$C$902:$AD$1011,7,FALSE),0)</f>
        <v>0</v>
      </c>
      <c r="L44" s="330">
        <f>IFERROR(VLOOKUP(C44,'تقرير المصروفات حسب الشهر'!$C$1028:$AD$1138,7,FALSE),0)</f>
        <v>0</v>
      </c>
      <c r="M44" s="344">
        <f>IFERROR(VLOOKUP(C44,'تقرير المصروفات حسب الشهر'!$C$1155:$AD$1266,7,FALSE),0)</f>
        <v>0</v>
      </c>
      <c r="N44" s="344">
        <f>IFERROR(VLOOKUP(C44,'تقرير المصروفات حسب الشهر'!$C$1282:$AD$1393,7,FALSE),0)</f>
        <v>0</v>
      </c>
      <c r="O44" s="344">
        <f>IFERROR(VLOOKUP(C44,'تقرير المصروفات حسب الشهر'!$C$1409:$AD$1524,7,FALSE),0)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الشهر'!$C$10:$AD$119,7,FALSE),0)</f>
        <v>0</v>
      </c>
      <c r="E45" s="330">
        <f>IFERROR(VLOOKUP(C45,'تقرير المصروفات حسب الشهر'!$C$136:$AD$245,7,FALSE),0)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الشهر'!$C$391:$AD$499,7,FALSE),0)</f>
        <v>0</v>
      </c>
      <c r="H45" s="330">
        <f>IFERROR(VLOOKUP(C45,'تقرير المصروفات حسب الشهر'!$C$519:$AD$627,7,FALSE),0)</f>
        <v>0</v>
      </c>
      <c r="I45" s="330">
        <f>IFERROR(VLOOKUP(C45,'تقرير المصروفات حسب الشهر'!$C$647:$AD$756,7,FALSE),0)</f>
        <v>0</v>
      </c>
      <c r="J45" s="330">
        <f>IFERROR(VLOOKUP(C45,'تقرير المصروفات حسب الشهر'!$C$775:$AD$884,7,FALSE),0)</f>
        <v>0</v>
      </c>
      <c r="K45" s="330">
        <f>IFERROR(VLOOKUP(C45,'تقرير المصروفات حسب الشهر'!$C$902:$AD$1011,7,FALSE),0)</f>
        <v>0</v>
      </c>
      <c r="L45" s="330">
        <f>IFERROR(VLOOKUP(C45,'تقرير المصروفات حسب الشهر'!$C$1028:$AD$1138,7,FALSE),0)</f>
        <v>0</v>
      </c>
      <c r="M45" s="344">
        <f>IFERROR(VLOOKUP(C45,'تقرير المصروفات حسب الشهر'!$C$1155:$AD$1266,7,FALSE),0)</f>
        <v>0</v>
      </c>
      <c r="N45" s="344">
        <f>IFERROR(VLOOKUP(C45,'تقرير المصروفات حسب الشهر'!$C$1282:$AD$1393,7,FALSE),0)</f>
        <v>0</v>
      </c>
      <c r="O45" s="344">
        <f>IFERROR(VLOOKUP(C45,'تقرير المصروفات حسب الشهر'!$C$1409:$AD$1524,7,FALSE),0)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الشهر'!$C$10:$AD$119,7,FALSE),0)</f>
        <v>0</v>
      </c>
      <c r="E46" s="330">
        <f>IFERROR(VLOOKUP(C46,'تقرير المصروفات حسب الشهر'!$C$136:$AD$245,7,FALSE),0)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الشهر'!$C$391:$AD$499,7,FALSE),0)</f>
        <v>0</v>
      </c>
      <c r="H46" s="330">
        <f>IFERROR(VLOOKUP(C46,'تقرير المصروفات حسب الشهر'!$C$519:$AD$627,7,FALSE),0)</f>
        <v>0</v>
      </c>
      <c r="I46" s="330">
        <f>IFERROR(VLOOKUP(C46,'تقرير المصروفات حسب الشهر'!$C$647:$AD$756,7,FALSE),0)</f>
        <v>0</v>
      </c>
      <c r="J46" s="330">
        <f>IFERROR(VLOOKUP(C46,'تقرير المصروفات حسب الشهر'!$C$775:$AD$884,7,FALSE),0)</f>
        <v>0</v>
      </c>
      <c r="K46" s="330">
        <f>IFERROR(VLOOKUP(C46,'تقرير المصروفات حسب الشهر'!$C$902:$AD$1011,7,FALSE),0)</f>
        <v>0</v>
      </c>
      <c r="L46" s="330">
        <f>IFERROR(VLOOKUP(C46,'تقرير المصروفات حسب الشهر'!$C$1028:$AD$1138,7,FALSE),0)</f>
        <v>0</v>
      </c>
      <c r="M46" s="344">
        <f>IFERROR(VLOOKUP(C46,'تقرير المصروفات حسب الشهر'!$C$1155:$AD$1266,7,FALSE),0)</f>
        <v>0</v>
      </c>
      <c r="N46" s="344">
        <f>IFERROR(VLOOKUP(C46,'تقرير المصروفات حسب الشهر'!$C$1282:$AD$1393,7,FALSE),0)</f>
        <v>0</v>
      </c>
      <c r="O46" s="344">
        <f>IFERROR(VLOOKUP(C46,'تقرير المصروفات حسب الشهر'!$C$1409:$AD$1524,7,FALSE),0)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الشهر'!$C$10:$AD$119,7,FALSE),0)</f>
        <v>0</v>
      </c>
      <c r="E47" s="330">
        <f>IFERROR(VLOOKUP(C47,'تقرير المصروفات حسب الشهر'!$C$136:$AD$245,7,FALSE),0)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الشهر'!$C$391:$AD$499,7,FALSE),0)</f>
        <v>0</v>
      </c>
      <c r="H47" s="330">
        <f>IFERROR(VLOOKUP(C47,'تقرير المصروفات حسب الشهر'!$C$519:$AD$627,7,FALSE),0)</f>
        <v>0</v>
      </c>
      <c r="I47" s="330">
        <f>IFERROR(VLOOKUP(C47,'تقرير المصروفات حسب الشهر'!$C$647:$AD$756,7,FALSE),0)</f>
        <v>0</v>
      </c>
      <c r="J47" s="330">
        <f>IFERROR(VLOOKUP(C47,'تقرير المصروفات حسب الشهر'!$C$775:$AD$884,7,FALSE),0)</f>
        <v>0</v>
      </c>
      <c r="K47" s="330">
        <f>IFERROR(VLOOKUP(C47,'تقرير المصروفات حسب الشهر'!$C$902:$AD$1011,7,FALSE),0)</f>
        <v>0</v>
      </c>
      <c r="L47" s="330">
        <f>IFERROR(VLOOKUP(C47,'تقرير المصروفات حسب الشهر'!$C$1028:$AD$1138,7,FALSE),0)</f>
        <v>0</v>
      </c>
      <c r="M47" s="344">
        <f>IFERROR(VLOOKUP(C47,'تقرير المصروفات حسب الشهر'!$C$1155:$AD$1266,7,FALSE),0)</f>
        <v>0</v>
      </c>
      <c r="N47" s="344">
        <f>IFERROR(VLOOKUP(C47,'تقرير المصروفات حسب الشهر'!$C$1282:$AD$1393,7,FALSE),0)</f>
        <v>0</v>
      </c>
      <c r="O47" s="344">
        <f>IFERROR(VLOOKUP(C47,'تقرير المصروفات حسب الشهر'!$C$1409:$AD$1524,7,FALSE),0)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الشهر'!$C$10:$AD$119,7,FALSE),0)</f>
        <v>0</v>
      </c>
      <c r="E48" s="330">
        <f>IFERROR(VLOOKUP(C48,'تقرير المصروفات حسب الشهر'!$C$136:$AD$245,7,FALSE),0)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الشهر'!$C$391:$AD$499,7,FALSE),0)</f>
        <v>0</v>
      </c>
      <c r="H48" s="330">
        <f>IFERROR(VLOOKUP(C48,'تقرير المصروفات حسب الشهر'!$C$519:$AD$627,7,FALSE),0)</f>
        <v>0</v>
      </c>
      <c r="I48" s="330">
        <f>IFERROR(VLOOKUP(C48,'تقرير المصروفات حسب الشهر'!$C$647:$AD$756,7,FALSE),0)</f>
        <v>0</v>
      </c>
      <c r="J48" s="330">
        <f>IFERROR(VLOOKUP(C48,'تقرير المصروفات حسب الشهر'!$C$775:$AD$884,7,FALSE),0)</f>
        <v>0</v>
      </c>
      <c r="K48" s="330">
        <f>IFERROR(VLOOKUP(C48,'تقرير المصروفات حسب الشهر'!$C$902:$AD$1011,7,FALSE),0)</f>
        <v>0</v>
      </c>
      <c r="L48" s="330">
        <f>IFERROR(VLOOKUP(C48,'تقرير المصروفات حسب الشهر'!$C$1028:$AD$1138,7,FALSE),0)</f>
        <v>0</v>
      </c>
      <c r="M48" s="344">
        <f>IFERROR(VLOOKUP(C48,'تقرير المصروفات حسب الشهر'!$C$1155:$AD$1266,7,FALSE),0)</f>
        <v>0</v>
      </c>
      <c r="N48" s="344">
        <f>IFERROR(VLOOKUP(C48,'تقرير المصروفات حسب الشهر'!$C$1282:$AD$1393,7,FALSE),0)</f>
        <v>0</v>
      </c>
      <c r="O48" s="344">
        <f>IFERROR(VLOOKUP(C48,'تقرير المصروفات حسب الشهر'!$C$1409:$AD$1524,7,FALSE),0)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الشهر'!$C$10:$AD$119,7,FALSE),0)</f>
        <v>0</v>
      </c>
      <c r="E49" s="330">
        <f>IFERROR(VLOOKUP(C49,'تقرير المصروفات حسب الشهر'!$C$136:$AD$245,7,FALSE),0)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الشهر'!$C$391:$AD$499,7,FALSE),0)</f>
        <v>0</v>
      </c>
      <c r="H49" s="330">
        <f>IFERROR(VLOOKUP(C49,'تقرير المصروفات حسب الشهر'!$C$519:$AD$627,7,FALSE),0)</f>
        <v>0</v>
      </c>
      <c r="I49" s="330">
        <f>IFERROR(VLOOKUP(C49,'تقرير المصروفات حسب الشهر'!$C$647:$AD$756,7,FALSE),0)</f>
        <v>0</v>
      </c>
      <c r="J49" s="330">
        <f>IFERROR(VLOOKUP(C49,'تقرير المصروفات حسب الشهر'!$C$775:$AD$884,7,FALSE),0)</f>
        <v>0</v>
      </c>
      <c r="K49" s="330">
        <f>IFERROR(VLOOKUP(C49,'تقرير المصروفات حسب الشهر'!$C$902:$AD$1011,7,FALSE),0)</f>
        <v>0</v>
      </c>
      <c r="L49" s="330">
        <f>IFERROR(VLOOKUP(C49,'تقرير المصروفات حسب الشهر'!$C$1028:$AD$1138,7,FALSE),0)</f>
        <v>0</v>
      </c>
      <c r="M49" s="344">
        <f>IFERROR(VLOOKUP(C49,'تقرير المصروفات حسب الشهر'!$C$1155:$AD$1266,7,FALSE),0)</f>
        <v>0</v>
      </c>
      <c r="N49" s="344">
        <f>IFERROR(VLOOKUP(C49,'تقرير المصروفات حسب الشهر'!$C$1282:$AD$1393,7,FALSE),0)</f>
        <v>0</v>
      </c>
      <c r="O49" s="344">
        <f>IFERROR(VLOOKUP(C49,'تقرير المصروفات حسب الشهر'!$C$1409:$AD$1524,7,FALSE),0)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الشهر'!$C$10:$AD$119,7,FALSE),0)</f>
        <v>0</v>
      </c>
      <c r="E50" s="330">
        <f>IFERROR(VLOOKUP(C50,'تقرير المصروفات حسب الشهر'!$C$136:$AD$245,7,FALSE),0)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الشهر'!$C$391:$AD$499,7,FALSE),0)</f>
        <v>0</v>
      </c>
      <c r="H50" s="330">
        <f>IFERROR(VLOOKUP(C50,'تقرير المصروفات حسب الشهر'!$C$519:$AD$627,7,FALSE),0)</f>
        <v>0</v>
      </c>
      <c r="I50" s="330">
        <f>IFERROR(VLOOKUP(C50,'تقرير المصروفات حسب الشهر'!$C$647:$AD$756,7,FALSE),0)</f>
        <v>0</v>
      </c>
      <c r="J50" s="330">
        <f>IFERROR(VLOOKUP(C50,'تقرير المصروفات حسب الشهر'!$C$775:$AD$884,7,FALSE),0)</f>
        <v>0</v>
      </c>
      <c r="K50" s="330">
        <f>IFERROR(VLOOKUP(C50,'تقرير المصروفات حسب الشهر'!$C$902:$AD$1011,7,FALSE),0)</f>
        <v>0</v>
      </c>
      <c r="L50" s="330">
        <f>IFERROR(VLOOKUP(C50,'تقرير المصروفات حسب الشهر'!$C$1028:$AD$1138,7,FALSE),0)</f>
        <v>0</v>
      </c>
      <c r="M50" s="344">
        <f>IFERROR(VLOOKUP(C50,'تقرير المصروفات حسب الشهر'!$C$1155:$AD$1266,7,FALSE),0)</f>
        <v>0</v>
      </c>
      <c r="N50" s="344">
        <f>IFERROR(VLOOKUP(C50,'تقرير المصروفات حسب الشهر'!$C$1282:$AD$1393,7,FALSE),0)</f>
        <v>0</v>
      </c>
      <c r="O50" s="344">
        <f>IFERROR(VLOOKUP(C50,'تقرير المصروفات حسب الشهر'!$C$1409:$AD$1524,7,FALSE),0)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الشهر'!$C$10:$AD$119,7,FALSE),0)</f>
        <v>0</v>
      </c>
      <c r="E51" s="330">
        <f>IFERROR(VLOOKUP(C51,'تقرير المصروفات حسب الشهر'!$C$136:$AD$245,7,FALSE),0)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الشهر'!$C$391:$AD$499,7,FALSE),0)</f>
        <v>0</v>
      </c>
      <c r="H51" s="330">
        <f>IFERROR(VLOOKUP(C51,'تقرير المصروفات حسب الشهر'!$C$519:$AD$627,7,FALSE),0)</f>
        <v>0</v>
      </c>
      <c r="I51" s="330">
        <f>IFERROR(VLOOKUP(C51,'تقرير المصروفات حسب الشهر'!$C$647:$AD$756,7,FALSE),0)</f>
        <v>0</v>
      </c>
      <c r="J51" s="330">
        <f>IFERROR(VLOOKUP(C51,'تقرير المصروفات حسب الشهر'!$C$775:$AD$884,7,FALSE),0)</f>
        <v>0</v>
      </c>
      <c r="K51" s="330">
        <f>IFERROR(VLOOKUP(C51,'تقرير المصروفات حسب الشهر'!$C$902:$AD$1011,7,FALSE),0)</f>
        <v>0</v>
      </c>
      <c r="L51" s="330">
        <f>IFERROR(VLOOKUP(C51,'تقرير المصروفات حسب الشهر'!$C$1028:$AD$1138,7,FALSE),0)</f>
        <v>0</v>
      </c>
      <c r="M51" s="344">
        <f>IFERROR(VLOOKUP(C51,'تقرير المصروفات حسب الشهر'!$C$1155:$AD$1266,7,FALSE),0)</f>
        <v>0</v>
      </c>
      <c r="N51" s="344">
        <f>IFERROR(VLOOKUP(C51,'تقرير المصروفات حسب الشهر'!$C$1282:$AD$1393,7,FALSE),0)</f>
        <v>0</v>
      </c>
      <c r="O51" s="344">
        <f>IFERROR(VLOOKUP(C51,'تقرير المصروفات حسب الشهر'!$C$1409:$AD$1524,7,FALSE),0)</f>
        <v>0</v>
      </c>
      <c r="P51" s="332">
        <f t="shared" si="5"/>
        <v>60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الشهر'!$C$10:$AD$119,7,FALSE),0)</f>
        <v>0</v>
      </c>
      <c r="E52" s="330">
        <f>IFERROR(VLOOKUP(C52,'تقرير المصروفات حسب الشهر'!$C$136:$AD$245,7,FALSE),0)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الشهر'!$C$391:$AD$499,7,FALSE),0)</f>
        <v>0</v>
      </c>
      <c r="H52" s="330">
        <f>IFERROR(VLOOKUP(C52,'تقرير المصروفات حسب الشهر'!$C$519:$AD$627,7,FALSE),0)</f>
        <v>0</v>
      </c>
      <c r="I52" s="330">
        <f>IFERROR(VLOOKUP(C52,'تقرير المصروفات حسب الشهر'!$C$647:$AD$756,7,FALSE),0)</f>
        <v>0</v>
      </c>
      <c r="J52" s="330">
        <f>IFERROR(VLOOKUP(C52,'تقرير المصروفات حسب الشهر'!$C$775:$AD$884,7,FALSE),0)</f>
        <v>0</v>
      </c>
      <c r="K52" s="330">
        <f>IFERROR(VLOOKUP(C52,'تقرير المصروفات حسب الشهر'!$C$902:$AD$1011,7,FALSE),0)</f>
        <v>0</v>
      </c>
      <c r="L52" s="330">
        <f>IFERROR(VLOOKUP(C52,'تقرير المصروفات حسب الشهر'!$C$1028:$AD$1138,7,FALSE),0)</f>
        <v>0</v>
      </c>
      <c r="M52" s="344">
        <f>IFERROR(VLOOKUP(C52,'تقرير المصروفات حسب الشهر'!$C$1155:$AD$1266,7,FALSE),0)</f>
        <v>0</v>
      </c>
      <c r="N52" s="344">
        <f>IFERROR(VLOOKUP(C52,'تقرير المصروفات حسب الشهر'!$C$1282:$AD$1393,7,FALSE),0)</f>
        <v>0</v>
      </c>
      <c r="O52" s="344">
        <f>IFERROR(VLOOKUP(C52,'تقرير المصروفات حسب الشهر'!$C$1409:$AD$1524,7,FALSE),0)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الشهر'!$C$10:$AD$119,7,FALSE),0)</f>
        <v>0</v>
      </c>
      <c r="E53" s="330">
        <f>IFERROR(VLOOKUP(C53,'تقرير المصروفات حسب الشهر'!$C$136:$AD$245,7,FALSE),0)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الشهر'!$C$391:$AD$499,7,FALSE),0)</f>
        <v>0</v>
      </c>
      <c r="H53" s="330">
        <f>IFERROR(VLOOKUP(C53,'تقرير المصروفات حسب الشهر'!$C$519:$AD$627,7,FALSE),0)</f>
        <v>0</v>
      </c>
      <c r="I53" s="330">
        <f>IFERROR(VLOOKUP(C53,'تقرير المصروفات حسب الشهر'!$C$647:$AD$756,7,FALSE),0)</f>
        <v>0</v>
      </c>
      <c r="J53" s="330">
        <f>IFERROR(VLOOKUP(C53,'تقرير المصروفات حسب الشهر'!$C$775:$AD$884,7,FALSE),0)</f>
        <v>0</v>
      </c>
      <c r="K53" s="330">
        <f>IFERROR(VLOOKUP(C53,'تقرير المصروفات حسب الشهر'!$C$902:$AD$1011,7,FALSE),0)</f>
        <v>0</v>
      </c>
      <c r="L53" s="330">
        <f>IFERROR(VLOOKUP(C53,'تقرير المصروفات حسب الشهر'!$C$1028:$AD$1138,7,FALSE),0)</f>
        <v>0</v>
      </c>
      <c r="M53" s="344">
        <f>IFERROR(VLOOKUP(C53,'تقرير المصروفات حسب الشهر'!$C$1155:$AD$1266,7,FALSE),0)</f>
        <v>0</v>
      </c>
      <c r="N53" s="344">
        <f>IFERROR(VLOOKUP(C53,'تقرير المصروفات حسب الشهر'!$C$1282:$AD$1393,7,FALSE),0)</f>
        <v>0</v>
      </c>
      <c r="O53" s="344">
        <f>IFERROR(VLOOKUP(C53,'تقرير المصروفات حسب الشهر'!$C$1409:$AD$1524,7,FALSE),0)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الشهر'!$C$10:$AD$119,7,FALSE),0)</f>
        <v>0</v>
      </c>
      <c r="E54" s="330">
        <f>IFERROR(VLOOKUP(C54,'تقرير المصروفات حسب الشهر'!$C$136:$AD$245,7,FALSE),0)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الشهر'!$C$391:$AD$499,7,FALSE),0)</f>
        <v>0</v>
      </c>
      <c r="H54" s="330">
        <f>IFERROR(VLOOKUP(C54,'تقرير المصروفات حسب الشهر'!$C$519:$AD$627,7,FALSE),0)</f>
        <v>0</v>
      </c>
      <c r="I54" s="330">
        <f>IFERROR(VLOOKUP(C54,'تقرير المصروفات حسب الشهر'!$C$647:$AD$756,7,FALSE),0)</f>
        <v>0</v>
      </c>
      <c r="J54" s="330">
        <f>IFERROR(VLOOKUP(C54,'تقرير المصروفات حسب الشهر'!$C$775:$AD$884,7,FALSE),0)</f>
        <v>0</v>
      </c>
      <c r="K54" s="330">
        <f>IFERROR(VLOOKUP(C54,'تقرير المصروفات حسب الشهر'!$C$902:$AD$1011,7,FALSE),0)</f>
        <v>0</v>
      </c>
      <c r="L54" s="330">
        <f>IFERROR(VLOOKUP(C54,'تقرير المصروفات حسب الشهر'!$C$1028:$AD$1138,7,FALSE),0)</f>
        <v>0</v>
      </c>
      <c r="M54" s="344">
        <f>IFERROR(VLOOKUP(C54,'تقرير المصروفات حسب الشهر'!$C$1155:$AD$1266,7,FALSE),0)</f>
        <v>0</v>
      </c>
      <c r="N54" s="344">
        <f>IFERROR(VLOOKUP(C54,'تقرير المصروفات حسب الشهر'!$C$1282:$AD$1393,7,FALSE),0)</f>
        <v>0</v>
      </c>
      <c r="O54" s="344">
        <f>IFERROR(VLOOKUP(C54,'تقرير المصروفات حسب الشهر'!$C$1409:$AD$1524,7,FALSE),0)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الشهر'!$C$10:$AD$119,7,FALSE),0)</f>
        <v>0</v>
      </c>
      <c r="E55" s="330">
        <f>IFERROR(VLOOKUP(C55,'تقرير المصروفات حسب الشهر'!$C$136:$AD$245,7,FALSE),0)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الشهر'!$C$391:$AD$499,7,FALSE),0)</f>
        <v>0</v>
      </c>
      <c r="H55" s="330">
        <f>IFERROR(VLOOKUP(C55,'تقرير المصروفات حسب الشهر'!$C$519:$AD$627,7,FALSE),0)</f>
        <v>0</v>
      </c>
      <c r="I55" s="330">
        <f>IFERROR(VLOOKUP(C55,'تقرير المصروفات حسب الشهر'!$C$647:$AD$756,7,FALSE),0)</f>
        <v>0</v>
      </c>
      <c r="J55" s="330">
        <f>IFERROR(VLOOKUP(C55,'تقرير المصروفات حسب الشهر'!$C$775:$AD$884,7,FALSE),0)</f>
        <v>0</v>
      </c>
      <c r="K55" s="330">
        <f>IFERROR(VLOOKUP(C55,'تقرير المصروفات حسب الشهر'!$C$902:$AD$1011,7,FALSE),0)</f>
        <v>0</v>
      </c>
      <c r="L55" s="330">
        <f>IFERROR(VLOOKUP(C55,'تقرير المصروفات حسب الشهر'!$C$1028:$AD$1138,7,FALSE),0)</f>
        <v>0</v>
      </c>
      <c r="M55" s="344">
        <f>IFERROR(VLOOKUP(C55,'تقرير المصروفات حسب الشهر'!$C$1155:$AD$1266,7,FALSE),0)</f>
        <v>0</v>
      </c>
      <c r="N55" s="344">
        <f>IFERROR(VLOOKUP(C55,'تقرير المصروفات حسب الشهر'!$C$1282:$AD$1393,7,FALSE),0)</f>
        <v>0</v>
      </c>
      <c r="O55" s="344">
        <f>IFERROR(VLOOKUP(C55,'تقرير المصروفات حسب الشهر'!$C$1409:$AD$1524,7,FALSE),0)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الشهر'!$C$10:$AD$119,7,FALSE),0)</f>
        <v>0</v>
      </c>
      <c r="E56" s="330">
        <f>IFERROR(VLOOKUP(C56,'تقرير المصروفات حسب الشهر'!$C$136:$AD$245,7,FALSE),0)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الشهر'!$C$391:$AD$499,7,FALSE),0)</f>
        <v>0</v>
      </c>
      <c r="H56" s="330">
        <f>IFERROR(VLOOKUP(C56,'تقرير المصروفات حسب الشهر'!$C$519:$AD$627,7,FALSE),0)</f>
        <v>0</v>
      </c>
      <c r="I56" s="330">
        <f>IFERROR(VLOOKUP(C56,'تقرير المصروفات حسب الشهر'!$C$647:$AD$756,7,FALSE),0)</f>
        <v>0</v>
      </c>
      <c r="J56" s="330">
        <f>IFERROR(VLOOKUP(C56,'تقرير المصروفات حسب الشهر'!$C$775:$AD$884,7,FALSE),0)</f>
        <v>0</v>
      </c>
      <c r="K56" s="330">
        <f>IFERROR(VLOOKUP(C56,'تقرير المصروفات حسب الشهر'!$C$902:$AD$1011,7,FALSE),0)</f>
        <v>0</v>
      </c>
      <c r="L56" s="330">
        <f>IFERROR(VLOOKUP(C56,'تقرير المصروفات حسب الشهر'!$C$1028:$AD$1138,7,FALSE),0)</f>
        <v>0</v>
      </c>
      <c r="M56" s="344">
        <f>IFERROR(VLOOKUP(C56,'تقرير المصروفات حسب الشهر'!$C$1155:$AD$1266,7,FALSE),0)</f>
        <v>0</v>
      </c>
      <c r="N56" s="344">
        <f>IFERROR(VLOOKUP(C56,'تقرير المصروفات حسب الشهر'!$C$1282:$AD$1393,7,FALSE),0)</f>
        <v>0</v>
      </c>
      <c r="O56" s="344">
        <f>IFERROR(VLOOKUP(C56,'تقرير المصروفات حسب الشهر'!$C$1409:$AD$1524,7,FALSE),0)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الشهر'!$C$10:$AD$119,7,FALSE),0)</f>
        <v>0</v>
      </c>
      <c r="E57" s="330">
        <f>IFERROR(VLOOKUP(C57,'تقرير المصروفات حسب الشهر'!$C$136:$AD$245,7,FALSE),0)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الشهر'!$C$391:$AD$499,7,FALSE),0)</f>
        <v>0</v>
      </c>
      <c r="H57" s="330">
        <f>IFERROR(VLOOKUP(C57,'تقرير المصروفات حسب الشهر'!$C$519:$AD$627,7,FALSE),0)</f>
        <v>0</v>
      </c>
      <c r="I57" s="330">
        <f>IFERROR(VLOOKUP(C57,'تقرير المصروفات حسب الشهر'!$C$647:$AD$756,7,FALSE),0)</f>
        <v>0</v>
      </c>
      <c r="J57" s="330">
        <f>IFERROR(VLOOKUP(C57,'تقرير المصروفات حسب الشهر'!$C$775:$AD$884,7,FALSE),0)</f>
        <v>0</v>
      </c>
      <c r="K57" s="330">
        <f>IFERROR(VLOOKUP(C57,'تقرير المصروفات حسب الشهر'!$C$902:$AD$1011,7,FALSE),0)</f>
        <v>0</v>
      </c>
      <c r="L57" s="330">
        <f>IFERROR(VLOOKUP(C57,'تقرير المصروفات حسب الشهر'!$C$1028:$AD$1138,7,FALSE),0)</f>
        <v>0</v>
      </c>
      <c r="M57" s="344">
        <f>IFERROR(VLOOKUP(C57,'تقرير المصروفات حسب الشهر'!$C$1155:$AD$1266,7,FALSE),0)</f>
        <v>0</v>
      </c>
      <c r="N57" s="344">
        <f>IFERROR(VLOOKUP(C57,'تقرير المصروفات حسب الشهر'!$C$1282:$AD$1393,7,FALSE),0)</f>
        <v>0</v>
      </c>
      <c r="O57" s="344">
        <f>IFERROR(VLOOKUP(C57,'تقرير المصروفات حسب الشهر'!$C$1409:$AD$1524,7,FALSE),0)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الشهر'!$C$10:$AD$119,7,FALSE),0)</f>
        <v>0</v>
      </c>
      <c r="E58" s="330">
        <f>IFERROR(VLOOKUP(C58,'تقرير المصروفات حسب الشهر'!$C$136:$AD$245,7,FALSE),0)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الشهر'!$C$391:$AD$499,7,FALSE),0)</f>
        <v>0</v>
      </c>
      <c r="H58" s="330">
        <f>IFERROR(VLOOKUP(C58,'تقرير المصروفات حسب الشهر'!$C$519:$AD$627,7,FALSE),0)</f>
        <v>0</v>
      </c>
      <c r="I58" s="330">
        <f>IFERROR(VLOOKUP(C58,'تقرير المصروفات حسب الشهر'!$C$647:$AD$756,7,FALSE),0)</f>
        <v>0</v>
      </c>
      <c r="J58" s="330">
        <f>IFERROR(VLOOKUP(C58,'تقرير المصروفات حسب الشهر'!$C$775:$AD$884,7,FALSE),0)</f>
        <v>0</v>
      </c>
      <c r="K58" s="330">
        <f>IFERROR(VLOOKUP(C58,'تقرير المصروفات حسب الشهر'!$C$902:$AD$1011,7,FALSE),0)</f>
        <v>0</v>
      </c>
      <c r="L58" s="330">
        <f>IFERROR(VLOOKUP(C58,'تقرير المصروفات حسب الشهر'!$C$1028:$AD$1138,7,FALSE),0)</f>
        <v>0</v>
      </c>
      <c r="M58" s="344">
        <f>IFERROR(VLOOKUP(C58,'تقرير المصروفات حسب الشهر'!$C$1155:$AD$1266,7,FALSE),0)</f>
        <v>0</v>
      </c>
      <c r="N58" s="344">
        <f>IFERROR(VLOOKUP(C58,'تقرير المصروفات حسب الشهر'!$C$1282:$AD$1393,7,FALSE),0)</f>
        <v>0</v>
      </c>
      <c r="O58" s="344">
        <f>IFERROR(VLOOKUP(C58,'تقرير المصروفات حسب الشهر'!$C$1409:$AD$1524,7,FALSE),0)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الشهر'!$C$10:$AD$119,7,FALSE),0)</f>
        <v>0</v>
      </c>
      <c r="E59" s="330">
        <f>IFERROR(VLOOKUP(C59,'تقرير المصروفات حسب الشهر'!$C$136:$AD$245,7,FALSE),0)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الشهر'!$C$391:$AD$499,7,FALSE),0)</f>
        <v>0</v>
      </c>
      <c r="H59" s="330">
        <f>IFERROR(VLOOKUP(C59,'تقرير المصروفات حسب الشهر'!$C$519:$AD$627,7,FALSE),0)</f>
        <v>0</v>
      </c>
      <c r="I59" s="330">
        <f>IFERROR(VLOOKUP(C59,'تقرير المصروفات حسب الشهر'!$C$647:$AD$756,7,FALSE),0)</f>
        <v>0</v>
      </c>
      <c r="J59" s="330">
        <f>IFERROR(VLOOKUP(C59,'تقرير المصروفات حسب الشهر'!$C$775:$AD$884,7,FALSE),0)</f>
        <v>0</v>
      </c>
      <c r="K59" s="330">
        <f>IFERROR(VLOOKUP(C59,'تقرير المصروفات حسب الشهر'!$C$902:$AD$1011,7,FALSE),0)</f>
        <v>0</v>
      </c>
      <c r="L59" s="330">
        <f>IFERROR(VLOOKUP(C59,'تقرير المصروفات حسب الشهر'!$C$1028:$AD$1138,7,FALSE),0)</f>
        <v>0</v>
      </c>
      <c r="M59" s="344">
        <f>IFERROR(VLOOKUP(C59,'تقرير المصروفات حسب الشهر'!$C$1155:$AD$1266,7,FALSE),0)</f>
        <v>0</v>
      </c>
      <c r="N59" s="344">
        <f>IFERROR(VLOOKUP(C59,'تقرير المصروفات حسب الشهر'!$C$1282:$AD$1393,7,FALSE),0)</f>
        <v>0</v>
      </c>
      <c r="O59" s="344">
        <f>IFERROR(VLOOKUP(C59,'تقرير المصروفات حسب الشهر'!$C$1409:$AD$1524,7,FALSE),0)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الشهر'!$C$10:$AD$119,7,FALSE),0)</f>
        <v>3300</v>
      </c>
      <c r="E60" s="330">
        <f>IFERROR(VLOOKUP(C60,'تقرير المصروفات حسب الشهر'!$C$136:$AD$245,7,FALSE),0)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الشهر'!$C$391:$AD$499,7,FALSE),0)</f>
        <v>0</v>
      </c>
      <c r="H60" s="330">
        <f>IFERROR(VLOOKUP(C60,'تقرير المصروفات حسب الشهر'!$C$519:$AD$627,7,FALSE),0)</f>
        <v>2325</v>
      </c>
      <c r="I60" s="330">
        <f>IFERROR(VLOOKUP(C60,'تقرير المصروفات حسب الشهر'!$C$647:$AD$756,7,FALSE),0)</f>
        <v>4650</v>
      </c>
      <c r="J60" s="330">
        <f>IFERROR(VLOOKUP(C60,'تقرير المصروفات حسب الشهر'!$C$775:$AD$884,7,FALSE),0)</f>
        <v>0</v>
      </c>
      <c r="K60" s="330">
        <f>IFERROR(VLOOKUP(C60,'تقرير المصروفات حسب الشهر'!$C$902:$AD$1011,7,FALSE),0)</f>
        <v>0</v>
      </c>
      <c r="L60" s="330">
        <f>IFERROR(VLOOKUP(C60,'تقرير المصروفات حسب الشهر'!$C$1028:$AD$1138,7,FALSE),0)</f>
        <v>0</v>
      </c>
      <c r="M60" s="344">
        <f>IFERROR(VLOOKUP(C60,'تقرير المصروفات حسب الشهر'!$C$1155:$AD$1266,7,FALSE),0)</f>
        <v>0</v>
      </c>
      <c r="N60" s="344">
        <f>IFERROR(VLOOKUP(C60,'تقرير المصروفات حسب الشهر'!$C$1282:$AD$1393,7,FALSE),0)</f>
        <v>0</v>
      </c>
      <c r="O60" s="344">
        <f>IFERROR(VLOOKUP(C60,'تقرير المصروفات حسب الشهر'!$C$1409:$AD$1524,7,FALSE),0)</f>
        <v>0</v>
      </c>
      <c r="P60" s="332">
        <f t="shared" si="6"/>
        <v>13575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الشهر'!$C$10:$AD$119,7,FALSE),0)</f>
        <v>0</v>
      </c>
      <c r="E61" s="330">
        <f>IFERROR(VLOOKUP(C61,'تقرير المصروفات حسب الشهر'!$C$136:$AD$245,7,FALSE),0)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الشهر'!$C$391:$AD$499,7,FALSE),0)</f>
        <v>0</v>
      </c>
      <c r="H61" s="330">
        <f>IFERROR(VLOOKUP(C61,'تقرير المصروفات حسب الشهر'!$C$519:$AD$627,7,FALSE),0)</f>
        <v>0</v>
      </c>
      <c r="I61" s="330">
        <f>IFERROR(VLOOKUP(C61,'تقرير المصروفات حسب الشهر'!$C$647:$AD$756,7,FALSE),0)</f>
        <v>0</v>
      </c>
      <c r="J61" s="330">
        <f>IFERROR(VLOOKUP(C61,'تقرير المصروفات حسب الشهر'!$C$775:$AD$884,7,FALSE),0)</f>
        <v>0</v>
      </c>
      <c r="K61" s="330">
        <f>IFERROR(VLOOKUP(C61,'تقرير المصروفات حسب الشهر'!$C$902:$AD$1011,7,FALSE),0)</f>
        <v>0</v>
      </c>
      <c r="L61" s="330">
        <f>IFERROR(VLOOKUP(C61,'تقرير المصروفات حسب الشهر'!$C$1028:$AD$1138,7,FALSE),0)</f>
        <v>0</v>
      </c>
      <c r="M61" s="344">
        <f>IFERROR(VLOOKUP(C61,'تقرير المصروفات حسب الشهر'!$C$1155:$AD$1266,7,FALSE),0)</f>
        <v>0</v>
      </c>
      <c r="N61" s="344">
        <f>IFERROR(VLOOKUP(C61,'تقرير المصروفات حسب الشهر'!$C$1282:$AD$1393,7,FALSE),0)</f>
        <v>0</v>
      </c>
      <c r="O61" s="344">
        <f>IFERROR(VLOOKUP(C61,'تقرير المصروفات حسب الشهر'!$C$1409:$AD$1524,7,FALSE),0)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الشهر'!$C$10:$AD$119,7,FALSE),0)</f>
        <v>0</v>
      </c>
      <c r="E62" s="330">
        <f>IFERROR(VLOOKUP(C62,'تقرير المصروفات حسب الشهر'!$C$136:$AD$245,7,FALSE),0)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الشهر'!$C$391:$AD$499,7,FALSE),0)</f>
        <v>0</v>
      </c>
      <c r="H62" s="330">
        <f>IFERROR(VLOOKUP(C62,'تقرير المصروفات حسب الشهر'!$C$519:$AD$627,7,FALSE),0)</f>
        <v>0</v>
      </c>
      <c r="I62" s="330">
        <f>IFERROR(VLOOKUP(C62,'تقرير المصروفات حسب الشهر'!$C$647:$AD$756,7,FALSE),0)</f>
        <v>0</v>
      </c>
      <c r="J62" s="330">
        <f>IFERROR(VLOOKUP(C62,'تقرير المصروفات حسب الشهر'!$C$775:$AD$884,7,FALSE),0)</f>
        <v>0</v>
      </c>
      <c r="K62" s="330">
        <f>IFERROR(VLOOKUP(C62,'تقرير المصروفات حسب الشهر'!$C$902:$AD$1011,7,FALSE),0)</f>
        <v>0</v>
      </c>
      <c r="L62" s="330">
        <f>IFERROR(VLOOKUP(C62,'تقرير المصروفات حسب الشهر'!$C$1028:$AD$1138,7,FALSE),0)</f>
        <v>0</v>
      </c>
      <c r="M62" s="344">
        <f>IFERROR(VLOOKUP(C62,'تقرير المصروفات حسب الشهر'!$C$1155:$AD$1266,7,FALSE),0)</f>
        <v>0</v>
      </c>
      <c r="N62" s="344">
        <f>IFERROR(VLOOKUP(C62,'تقرير المصروفات حسب الشهر'!$C$1282:$AD$1393,7,FALSE),0)</f>
        <v>0</v>
      </c>
      <c r="O62" s="344">
        <f>IFERROR(VLOOKUP(C62,'تقرير المصروفات حسب الشهر'!$C$1409:$AD$1524,7,FALSE),0)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الشهر'!$C$10:$AD$119,7,FALSE),0)</f>
        <v>0</v>
      </c>
      <c r="E63" s="330">
        <f>IFERROR(VLOOKUP(C63,'تقرير المصروفات حسب الشهر'!$C$136:$AD$245,7,FALSE),0)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الشهر'!$C$391:$AD$499,7,FALSE),0)</f>
        <v>0</v>
      </c>
      <c r="H63" s="330">
        <f>IFERROR(VLOOKUP(C63,'تقرير المصروفات حسب الشهر'!$C$519:$AD$627,7,FALSE),0)</f>
        <v>0</v>
      </c>
      <c r="I63" s="330">
        <f>IFERROR(VLOOKUP(C63,'تقرير المصروفات حسب الشهر'!$C$647:$AD$756,7,FALSE),0)</f>
        <v>0</v>
      </c>
      <c r="J63" s="330">
        <f>IFERROR(VLOOKUP(C63,'تقرير المصروفات حسب الشهر'!$C$775:$AD$884,7,FALSE),0)</f>
        <v>0</v>
      </c>
      <c r="K63" s="330">
        <f>IFERROR(VLOOKUP(C63,'تقرير المصروفات حسب الشهر'!$C$902:$AD$1011,7,FALSE),0)</f>
        <v>0</v>
      </c>
      <c r="L63" s="330">
        <f>IFERROR(VLOOKUP(C63,'تقرير المصروفات حسب الشهر'!$C$1028:$AD$1138,7,FALSE),0)</f>
        <v>0</v>
      </c>
      <c r="M63" s="344">
        <f>IFERROR(VLOOKUP(C63,'تقرير المصروفات حسب الشهر'!$C$1155:$AD$1266,7,FALSE),0)</f>
        <v>0</v>
      </c>
      <c r="N63" s="344">
        <f>IFERROR(VLOOKUP(C63,'تقرير المصروفات حسب الشهر'!$C$1282:$AD$1393,7,FALSE),0)</f>
        <v>0</v>
      </c>
      <c r="O63" s="344">
        <f>IFERROR(VLOOKUP(C63,'تقرير المصروفات حسب الشهر'!$C$1409:$AD$1524,7,FALSE),0)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الشهر'!$C$10:$AD$119,7,FALSE),0)</f>
        <v>0</v>
      </c>
      <c r="E64" s="330">
        <f>IFERROR(VLOOKUP(C64,'تقرير المصروفات حسب الشهر'!$C$136:$AD$245,7,FALSE),0)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الشهر'!$C$391:$AD$499,7,FALSE),0)</f>
        <v>1185</v>
      </c>
      <c r="H64" s="330">
        <f>IFERROR(VLOOKUP(C64,'تقرير المصروفات حسب الشهر'!$C$519:$AD$627,7,FALSE),0)</f>
        <v>2650</v>
      </c>
      <c r="I64" s="330">
        <f>IFERROR(VLOOKUP(C64,'تقرير المصروفات حسب الشهر'!$C$647:$AD$756,7,FALSE),0)</f>
        <v>2800</v>
      </c>
      <c r="J64" s="330">
        <f>IFERROR(VLOOKUP(C64,'تقرير المصروفات حسب الشهر'!$C$775:$AD$884,7,FALSE),0)</f>
        <v>0</v>
      </c>
      <c r="K64" s="330">
        <f>IFERROR(VLOOKUP(C64,'تقرير المصروفات حسب الشهر'!$C$902:$AD$1011,7,FALSE),0)</f>
        <v>0</v>
      </c>
      <c r="L64" s="330">
        <f>IFERROR(VLOOKUP(C64,'تقرير المصروفات حسب الشهر'!$C$1028:$AD$1138,7,FALSE),0)</f>
        <v>0</v>
      </c>
      <c r="M64" s="344">
        <f>IFERROR(VLOOKUP(C64,'تقرير المصروفات حسب الشهر'!$C$1155:$AD$1266,7,FALSE),0)</f>
        <v>0</v>
      </c>
      <c r="N64" s="344">
        <f>IFERROR(VLOOKUP(C64,'تقرير المصروفات حسب الشهر'!$C$1282:$AD$1393,7,FALSE),0)</f>
        <v>0</v>
      </c>
      <c r="O64" s="344">
        <f>IFERROR(VLOOKUP(C64,'تقرير المصروفات حسب الشهر'!$C$1409:$AD$1524,7,FALSE),0)</f>
        <v>0</v>
      </c>
      <c r="P64" s="332">
        <f t="shared" si="6"/>
        <v>10205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الشهر'!$C$10:$AD$119,7,FALSE),0)</f>
        <v>0</v>
      </c>
      <c r="E65" s="330">
        <f>IFERROR(VLOOKUP(C65,'تقرير المصروفات حسب الشهر'!$C$136:$AD$245,7,FALSE),0)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الشهر'!$C$391:$AD$499,7,FALSE),0)</f>
        <v>0</v>
      </c>
      <c r="H65" s="330">
        <f>IFERROR(VLOOKUP(C65,'تقرير المصروفات حسب الشهر'!$C$519:$AD$627,7,FALSE),0)</f>
        <v>0</v>
      </c>
      <c r="I65" s="330">
        <f>IFERROR(VLOOKUP(C65,'تقرير المصروفات حسب الشهر'!$C$647:$AD$756,7,FALSE),0)</f>
        <v>0</v>
      </c>
      <c r="J65" s="330">
        <f>IFERROR(VLOOKUP(C65,'تقرير المصروفات حسب الشهر'!$C$775:$AD$884,7,FALSE),0)</f>
        <v>0</v>
      </c>
      <c r="K65" s="330">
        <f>IFERROR(VLOOKUP(C65,'تقرير المصروفات حسب الشهر'!$C$902:$AD$1011,7,FALSE),0)</f>
        <v>0</v>
      </c>
      <c r="L65" s="330">
        <f>IFERROR(VLOOKUP(C65,'تقرير المصروفات حسب الشهر'!$C$1028:$AD$1138,7,FALSE),0)</f>
        <v>0</v>
      </c>
      <c r="M65" s="344">
        <f>IFERROR(VLOOKUP(C65,'تقرير المصروفات حسب الشهر'!$C$1155:$AD$1266,7,FALSE),0)</f>
        <v>0</v>
      </c>
      <c r="N65" s="344">
        <f>IFERROR(VLOOKUP(C65,'تقرير المصروفات حسب الشهر'!$C$1282:$AD$1393,7,FALSE),0)</f>
        <v>0</v>
      </c>
      <c r="O65" s="344">
        <f>IFERROR(VLOOKUP(C65,'تقرير المصروفات حسب الشهر'!$C$1409:$AD$1524,7,FALSE),0)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الشهر'!$C$10:$AD$119,7,FALSE),0)</f>
        <v>0</v>
      </c>
      <c r="E66" s="330">
        <f>IFERROR(VLOOKUP(C66,'تقرير المصروفات حسب الشهر'!$C$136:$AD$245,7,FALSE),0)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الشهر'!$C$391:$AD$499,7,FALSE),0)</f>
        <v>0</v>
      </c>
      <c r="H66" s="330">
        <f>IFERROR(VLOOKUP(C66,'تقرير المصروفات حسب الشهر'!$C$519:$AD$627,7,FALSE),0)</f>
        <v>0</v>
      </c>
      <c r="I66" s="330">
        <f>IFERROR(VLOOKUP(C66,'تقرير المصروفات حسب الشهر'!$C$647:$AD$756,7,FALSE),0)</f>
        <v>0</v>
      </c>
      <c r="J66" s="330">
        <f>IFERROR(VLOOKUP(C66,'تقرير المصروفات حسب الشهر'!$C$775:$AD$884,7,FALSE),0)</f>
        <v>0</v>
      </c>
      <c r="K66" s="330">
        <f>IFERROR(VLOOKUP(C66,'تقرير المصروفات حسب الشهر'!$C$902:$AD$1011,7,FALSE),0)</f>
        <v>0</v>
      </c>
      <c r="L66" s="330">
        <f>IFERROR(VLOOKUP(C66,'تقرير المصروفات حسب الشهر'!$C$1028:$AD$1138,7,FALSE),0)</f>
        <v>0</v>
      </c>
      <c r="M66" s="344">
        <f>IFERROR(VLOOKUP(C66,'تقرير المصروفات حسب الشهر'!$C$1155:$AD$1266,7,FALSE),0)</f>
        <v>0</v>
      </c>
      <c r="N66" s="344">
        <f>IFERROR(VLOOKUP(C66,'تقرير المصروفات حسب الشهر'!$C$1282:$AD$1393,7,FALSE),0)</f>
        <v>0</v>
      </c>
      <c r="O66" s="344">
        <f>IFERROR(VLOOKUP(C66,'تقرير المصروفات حسب الشهر'!$C$1409:$AD$1524,7,FALSE),0)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الشهر'!$C$10:$AD$119,7,FALSE),0)</f>
        <v>0</v>
      </c>
      <c r="E67" s="330">
        <f>IFERROR(VLOOKUP(C67,'تقرير المصروفات حسب الشهر'!$C$136:$AD$245,7,FALSE),0)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الشهر'!$C$391:$AD$499,7,FALSE),0)</f>
        <v>0</v>
      </c>
      <c r="H67" s="330">
        <f>IFERROR(VLOOKUP(C67,'تقرير المصروفات حسب الشهر'!$C$519:$AD$627,7,FALSE),0)</f>
        <v>0</v>
      </c>
      <c r="I67" s="330">
        <f>IFERROR(VLOOKUP(C67,'تقرير المصروفات حسب الشهر'!$C$647:$AD$756,7,FALSE),0)</f>
        <v>0</v>
      </c>
      <c r="J67" s="330">
        <f>IFERROR(VLOOKUP(C67,'تقرير المصروفات حسب الشهر'!$C$775:$AD$884,7,FALSE),0)</f>
        <v>0</v>
      </c>
      <c r="K67" s="330">
        <f>IFERROR(VLOOKUP(C67,'تقرير المصروفات حسب الشهر'!$C$902:$AD$1011,7,FALSE),0)</f>
        <v>0</v>
      </c>
      <c r="L67" s="330">
        <f>IFERROR(VLOOKUP(C67,'تقرير المصروفات حسب الشهر'!$C$1028:$AD$1138,7,FALSE),0)</f>
        <v>0</v>
      </c>
      <c r="M67" s="344">
        <f>IFERROR(VLOOKUP(C67,'تقرير المصروفات حسب الشهر'!$C$1155:$AD$1266,7,FALSE),0)</f>
        <v>0</v>
      </c>
      <c r="N67" s="344">
        <f>IFERROR(VLOOKUP(C67,'تقرير المصروفات حسب الشهر'!$C$1282:$AD$1393,7,FALSE),0)</f>
        <v>0</v>
      </c>
      <c r="O67" s="344">
        <f>IFERROR(VLOOKUP(C67,'تقرير المصروفات حسب الشهر'!$C$1409:$AD$1524,7,FALSE),0)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الشهر'!$C$10:$AD$119,7,FALSE),0)</f>
        <v>0</v>
      </c>
      <c r="E68" s="330">
        <f>IFERROR(VLOOKUP(C68,'تقرير المصروفات حسب الشهر'!$C$136:$AD$245,7,FALSE),0)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الشهر'!$C$391:$AD$499,7,FALSE),0)</f>
        <v>0</v>
      </c>
      <c r="H68" s="330">
        <f>IFERROR(VLOOKUP(C68,'تقرير المصروفات حسب الشهر'!$C$519:$AD$627,7,FALSE),0)</f>
        <v>0</v>
      </c>
      <c r="I68" s="330">
        <f>IFERROR(VLOOKUP(C68,'تقرير المصروفات حسب الشهر'!$C$647:$AD$756,7,FALSE),0)</f>
        <v>0</v>
      </c>
      <c r="J68" s="330">
        <f>IFERROR(VLOOKUP(C68,'تقرير المصروفات حسب الشهر'!$C$775:$AD$884,7,FALSE),0)</f>
        <v>0</v>
      </c>
      <c r="K68" s="330">
        <f>IFERROR(VLOOKUP(C68,'تقرير المصروفات حسب الشهر'!$C$902:$AD$1011,7,FALSE),0)</f>
        <v>0</v>
      </c>
      <c r="L68" s="330">
        <f>IFERROR(VLOOKUP(C68,'تقرير المصروفات حسب الشهر'!$C$1028:$AD$1138,7,FALSE),0)</f>
        <v>0</v>
      </c>
      <c r="M68" s="344">
        <f>IFERROR(VLOOKUP(C68,'تقرير المصروفات حسب الشهر'!$C$1155:$AD$1266,7,FALSE),0)</f>
        <v>0</v>
      </c>
      <c r="N68" s="344">
        <f>IFERROR(VLOOKUP(C68,'تقرير المصروفات حسب الشهر'!$C$1282:$AD$1393,7,FALSE),0)</f>
        <v>0</v>
      </c>
      <c r="O68" s="344">
        <f>IFERROR(VLOOKUP(C68,'تقرير المصروفات حسب الشهر'!$C$1409:$AD$1524,7,FALSE),0)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الشهر'!$C$10:$AD$119,7,FALSE),0)</f>
        <v>0</v>
      </c>
      <c r="E69" s="330">
        <f>IFERROR(VLOOKUP(C69,'تقرير المصروفات حسب الشهر'!$C$136:$AD$245,7,FALSE),0)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الشهر'!$C$391:$AD$499,7,FALSE),0)</f>
        <v>0</v>
      </c>
      <c r="H69" s="330">
        <f>IFERROR(VLOOKUP(C69,'تقرير المصروفات حسب الشهر'!$C$519:$AD$627,7,FALSE),0)</f>
        <v>0</v>
      </c>
      <c r="I69" s="330">
        <f>IFERROR(VLOOKUP(C69,'تقرير المصروفات حسب الشهر'!$C$647:$AD$756,7,FALSE),0)</f>
        <v>0</v>
      </c>
      <c r="J69" s="330">
        <f>IFERROR(VLOOKUP(C69,'تقرير المصروفات حسب الشهر'!$C$775:$AD$884,7,FALSE),0)</f>
        <v>0</v>
      </c>
      <c r="K69" s="330">
        <f>IFERROR(VLOOKUP(C69,'تقرير المصروفات حسب الشهر'!$C$902:$AD$1011,7,FALSE),0)</f>
        <v>0</v>
      </c>
      <c r="L69" s="330">
        <f>IFERROR(VLOOKUP(C69,'تقرير المصروفات حسب الشهر'!$C$1028:$AD$1138,7,FALSE),0)</f>
        <v>0</v>
      </c>
      <c r="M69" s="344">
        <f>IFERROR(VLOOKUP(C69,'تقرير المصروفات حسب الشهر'!$C$1155:$AD$1266,7,FALSE),0)</f>
        <v>0</v>
      </c>
      <c r="N69" s="344">
        <f>IFERROR(VLOOKUP(C69,'تقرير المصروفات حسب الشهر'!$C$1282:$AD$1393,7,FALSE),0)</f>
        <v>0</v>
      </c>
      <c r="O69" s="344">
        <f>IFERROR(VLOOKUP(C69,'تقرير المصروفات حسب الشهر'!$C$1409:$AD$1524,7,FALSE),0)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الشهر'!$C$10:$AD$119,7,FALSE),0)</f>
        <v>0</v>
      </c>
      <c r="E70" s="330">
        <f>IFERROR(VLOOKUP(C70,'تقرير المصروفات حسب الشهر'!$C$136:$AD$245,7,FALSE),0)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الشهر'!$C$391:$AD$499,7,FALSE),0)</f>
        <v>0</v>
      </c>
      <c r="H70" s="330">
        <f>IFERROR(VLOOKUP(C70,'تقرير المصروفات حسب الشهر'!$C$519:$AD$627,7,FALSE),0)</f>
        <v>0</v>
      </c>
      <c r="I70" s="330">
        <f>IFERROR(VLOOKUP(C70,'تقرير المصروفات حسب الشهر'!$C$647:$AD$756,7,FALSE),0)</f>
        <v>0</v>
      </c>
      <c r="J70" s="330">
        <f>IFERROR(VLOOKUP(C70,'تقرير المصروفات حسب الشهر'!$C$775:$AD$884,7,FALSE),0)</f>
        <v>0</v>
      </c>
      <c r="K70" s="330">
        <f>IFERROR(VLOOKUP(C70,'تقرير المصروفات حسب الشهر'!$C$902:$AD$1011,7,FALSE),0)</f>
        <v>0</v>
      </c>
      <c r="L70" s="330">
        <f>IFERROR(VLOOKUP(C70,'تقرير المصروفات حسب الشهر'!$C$1028:$AD$1138,7,FALSE),0)</f>
        <v>0</v>
      </c>
      <c r="M70" s="344">
        <f>IFERROR(VLOOKUP(C70,'تقرير المصروفات حسب الشهر'!$C$1155:$AD$1266,7,FALSE),0)</f>
        <v>0</v>
      </c>
      <c r="N70" s="344">
        <f>IFERROR(VLOOKUP(C70,'تقرير المصروفات حسب الشهر'!$C$1282:$AD$1393,7,FALSE),0)</f>
        <v>0</v>
      </c>
      <c r="O70" s="344">
        <f>IFERROR(VLOOKUP(C70,'تقرير المصروفات حسب الشهر'!$C$1409:$AD$1524,7,FALSE),0)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الشهر'!$C$10:$AD$119,7,FALSE),0)</f>
        <v>0</v>
      </c>
      <c r="E71" s="330">
        <f>IFERROR(VLOOKUP(C71,'تقرير المصروفات حسب الشهر'!$C$136:$AD$245,7,FALSE),0)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الشهر'!$C$391:$AD$499,7,FALSE),0)</f>
        <v>0</v>
      </c>
      <c r="H71" s="330">
        <f>IFERROR(VLOOKUP(C71,'تقرير المصروفات حسب الشهر'!$C$519:$AD$627,7,FALSE),0)</f>
        <v>0</v>
      </c>
      <c r="I71" s="330">
        <f>IFERROR(VLOOKUP(C71,'تقرير المصروفات حسب الشهر'!$C$647:$AD$756,7,FALSE),0)</f>
        <v>0</v>
      </c>
      <c r="J71" s="330">
        <f>IFERROR(VLOOKUP(C71,'تقرير المصروفات حسب الشهر'!$C$775:$AD$884,7,FALSE),0)</f>
        <v>0</v>
      </c>
      <c r="K71" s="330">
        <f>IFERROR(VLOOKUP(C71,'تقرير المصروفات حسب الشهر'!$C$902:$AD$1011,7,FALSE),0)</f>
        <v>0</v>
      </c>
      <c r="L71" s="330">
        <f>IFERROR(VLOOKUP(C71,'تقرير المصروفات حسب الشهر'!$C$1028:$AD$1138,7,FALSE),0)</f>
        <v>0</v>
      </c>
      <c r="M71" s="344">
        <f>IFERROR(VLOOKUP(C71,'تقرير المصروفات حسب الشهر'!$C$1155:$AD$1266,7,FALSE),0)</f>
        <v>0</v>
      </c>
      <c r="N71" s="344">
        <f>IFERROR(VLOOKUP(C71,'تقرير المصروفات حسب الشهر'!$C$1282:$AD$1393,7,FALSE),0)</f>
        <v>0</v>
      </c>
      <c r="O71" s="344">
        <f>IFERROR(VLOOKUP(C71,'تقرير المصروفات حسب الشهر'!$C$1409:$AD$1524,7,FALSE),0)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الشهر'!$C$10:$AD$119,7,FALSE),0)</f>
        <v>0</v>
      </c>
      <c r="E72" s="330">
        <f>IFERROR(VLOOKUP(C72,'تقرير المصروفات حسب الشهر'!$C$136:$AD$245,7,FALSE),0)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الشهر'!$C$391:$AD$499,7,FALSE),0)</f>
        <v>0</v>
      </c>
      <c r="H72" s="330">
        <f>IFERROR(VLOOKUP(C72,'تقرير المصروفات حسب الشهر'!$C$519:$AD$627,7,FALSE),0)</f>
        <v>0</v>
      </c>
      <c r="I72" s="330">
        <f>IFERROR(VLOOKUP(C72,'تقرير المصروفات حسب الشهر'!$C$647:$AD$756,7,FALSE),0)</f>
        <v>0</v>
      </c>
      <c r="J72" s="330">
        <f>IFERROR(VLOOKUP(C72,'تقرير المصروفات حسب الشهر'!$C$775:$AD$884,7,FALSE),0)</f>
        <v>0</v>
      </c>
      <c r="K72" s="330">
        <f>IFERROR(VLOOKUP(C72,'تقرير المصروفات حسب الشهر'!$C$902:$AD$1011,7,FALSE),0)</f>
        <v>0</v>
      </c>
      <c r="L72" s="330">
        <f>IFERROR(VLOOKUP(C72,'تقرير المصروفات حسب الشهر'!$C$1028:$AD$1138,7,FALSE),0)</f>
        <v>0</v>
      </c>
      <c r="M72" s="344">
        <f>IFERROR(VLOOKUP(C72,'تقرير المصروفات حسب الشهر'!$C$1155:$AD$1266,7,FALSE),0)</f>
        <v>0</v>
      </c>
      <c r="N72" s="344">
        <f>IFERROR(VLOOKUP(C72,'تقرير المصروفات حسب الشهر'!$C$1282:$AD$1393,7,FALSE),0)</f>
        <v>0</v>
      </c>
      <c r="O72" s="344">
        <f>IFERROR(VLOOKUP(C72,'تقرير المصروفات حسب الشهر'!$C$1409:$AD$1524,7,FALSE),0)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الشهر'!$C$10:$AD$119,7,FALSE),0)</f>
        <v>0</v>
      </c>
      <c r="E73" s="330">
        <f>IFERROR(VLOOKUP(C73,'تقرير المصروفات حسب الشهر'!$C$136:$AD$245,7,FALSE),0)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الشهر'!$C$391:$AD$499,7,FALSE),0)</f>
        <v>0</v>
      </c>
      <c r="H73" s="330">
        <f>IFERROR(VLOOKUP(C73,'تقرير المصروفات حسب الشهر'!$C$519:$AD$627,7,FALSE),0)</f>
        <v>0</v>
      </c>
      <c r="I73" s="330">
        <f>IFERROR(VLOOKUP(C73,'تقرير المصروفات حسب الشهر'!$C$647:$AD$756,7,FALSE),0)</f>
        <v>0</v>
      </c>
      <c r="J73" s="330">
        <f>IFERROR(VLOOKUP(C73,'تقرير المصروفات حسب الشهر'!$C$775:$AD$884,7,FALSE),0)</f>
        <v>0</v>
      </c>
      <c r="K73" s="330">
        <f>IFERROR(VLOOKUP(C73,'تقرير المصروفات حسب الشهر'!$C$902:$AD$1011,7,FALSE),0)</f>
        <v>0</v>
      </c>
      <c r="L73" s="330">
        <f>IFERROR(VLOOKUP(C73,'تقرير المصروفات حسب الشهر'!$C$1028:$AD$1138,7,FALSE),0)</f>
        <v>0</v>
      </c>
      <c r="M73" s="344">
        <f>IFERROR(VLOOKUP(C73,'تقرير المصروفات حسب الشهر'!$C$1155:$AD$1266,7,FALSE),0)</f>
        <v>0</v>
      </c>
      <c r="N73" s="344">
        <f>IFERROR(VLOOKUP(C73,'تقرير المصروفات حسب الشهر'!$C$1282:$AD$1393,7,FALSE),0)</f>
        <v>0</v>
      </c>
      <c r="O73" s="344">
        <f>IFERROR(VLOOKUP(C73,'تقرير المصروفات حسب الشهر'!$C$1409:$AD$1524,7,FALSE),0)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الشهر'!$C$10:$AD$119,7,FALSE),0)</f>
        <v>0</v>
      </c>
      <c r="E74" s="330">
        <f>IFERROR(VLOOKUP(C74,'تقرير المصروفات حسب الشهر'!$C$136:$AD$245,7,FALSE),0)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الشهر'!$C$391:$AD$499,7,FALSE),0)</f>
        <v>0</v>
      </c>
      <c r="H74" s="330">
        <f>IFERROR(VLOOKUP(C74,'تقرير المصروفات حسب الشهر'!$C$519:$AD$627,7,FALSE),0)</f>
        <v>0</v>
      </c>
      <c r="I74" s="330">
        <f>IFERROR(VLOOKUP(C74,'تقرير المصروفات حسب الشهر'!$C$647:$AD$756,7,FALSE),0)</f>
        <v>0</v>
      </c>
      <c r="J74" s="330">
        <f>IFERROR(VLOOKUP(C74,'تقرير المصروفات حسب الشهر'!$C$775:$AD$884,7,FALSE),0)</f>
        <v>0</v>
      </c>
      <c r="K74" s="330">
        <f>IFERROR(VLOOKUP(C74,'تقرير المصروفات حسب الشهر'!$C$902:$AD$1011,7,FALSE),0)</f>
        <v>0</v>
      </c>
      <c r="L74" s="330">
        <f>IFERROR(VLOOKUP(C74,'تقرير المصروفات حسب الشهر'!$C$1028:$AD$1138,7,FALSE),0)</f>
        <v>0</v>
      </c>
      <c r="M74" s="344">
        <f>IFERROR(VLOOKUP(C74,'تقرير المصروفات حسب الشهر'!$C$1155:$AD$1266,7,FALSE),0)</f>
        <v>0</v>
      </c>
      <c r="N74" s="344">
        <f>IFERROR(VLOOKUP(C74,'تقرير المصروفات حسب الشهر'!$C$1282:$AD$1393,7,FALSE),0)</f>
        <v>0</v>
      </c>
      <c r="O74" s="344">
        <f>IFERROR(VLOOKUP(C74,'تقرير المصروفات حسب الشهر'!$C$1409:$AD$1524,7,FALSE),0)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الشهر'!$C$10:$AD$119,7,FALSE),0)</f>
        <v>0</v>
      </c>
      <c r="E75" s="330">
        <f>IFERROR(VLOOKUP(C75,'تقرير المصروفات حسب الشهر'!$C$136:$AD$245,7,FALSE),0)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الشهر'!$C$391:$AD$499,7,FALSE),0)</f>
        <v>0</v>
      </c>
      <c r="H75" s="330">
        <f>IFERROR(VLOOKUP(C75,'تقرير المصروفات حسب الشهر'!$C$519:$AD$627,7,FALSE),0)</f>
        <v>0</v>
      </c>
      <c r="I75" s="330">
        <f>IFERROR(VLOOKUP(C75,'تقرير المصروفات حسب الشهر'!$C$647:$AD$756,7,FALSE),0)</f>
        <v>0</v>
      </c>
      <c r="J75" s="330">
        <f>IFERROR(VLOOKUP(C75,'تقرير المصروفات حسب الشهر'!$C$775:$AD$884,7,FALSE),0)</f>
        <v>0</v>
      </c>
      <c r="K75" s="330">
        <f>IFERROR(VLOOKUP(C75,'تقرير المصروفات حسب الشهر'!$C$902:$AD$1011,7,FALSE),0)</f>
        <v>0</v>
      </c>
      <c r="L75" s="330">
        <f>IFERROR(VLOOKUP(C75,'تقرير المصروفات حسب الشهر'!$C$1028:$AD$1138,7,FALSE),0)</f>
        <v>0</v>
      </c>
      <c r="M75" s="344">
        <f>IFERROR(VLOOKUP(C75,'تقرير المصروفات حسب الشهر'!$C$1155:$AD$1266,7,FALSE),0)</f>
        <v>0</v>
      </c>
      <c r="N75" s="344">
        <f>IFERROR(VLOOKUP(C75,'تقرير المصروفات حسب الشهر'!$C$1282:$AD$1393,7,FALSE),0)</f>
        <v>0</v>
      </c>
      <c r="O75" s="344">
        <f>IFERROR(VLOOKUP(C75,'تقرير المصروفات حسب الشهر'!$C$1409:$AD$1524,7,FALSE),0)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الشهر'!$C$10:$AD$119,7,FALSE),0)</f>
        <v>0</v>
      </c>
      <c r="E76" s="330">
        <f>IFERROR(VLOOKUP(C76,'تقرير المصروفات حسب الشهر'!$C$136:$AD$245,7,FALSE),0)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الشهر'!$C$391:$AD$499,7,FALSE),0)</f>
        <v>0</v>
      </c>
      <c r="H76" s="330">
        <f>IFERROR(VLOOKUP(C76,'تقرير المصروفات حسب الشهر'!$C$519:$AD$627,7,FALSE),0)</f>
        <v>0</v>
      </c>
      <c r="I76" s="330">
        <f>IFERROR(VLOOKUP(C76,'تقرير المصروفات حسب الشهر'!$C$647:$AD$756,7,FALSE),0)</f>
        <v>0</v>
      </c>
      <c r="J76" s="330">
        <f>IFERROR(VLOOKUP(C76,'تقرير المصروفات حسب الشهر'!$C$775:$AD$884,7,FALSE),0)</f>
        <v>0</v>
      </c>
      <c r="K76" s="330">
        <f>IFERROR(VLOOKUP(C76,'تقرير المصروفات حسب الشهر'!$C$902:$AD$1011,7,FALSE),0)</f>
        <v>0</v>
      </c>
      <c r="L76" s="330">
        <f>IFERROR(VLOOKUP(C76,'تقرير المصروفات حسب الشهر'!$C$1028:$AD$1138,7,FALSE),0)</f>
        <v>0</v>
      </c>
      <c r="M76" s="344">
        <f>IFERROR(VLOOKUP(C76,'تقرير المصروفات حسب الشهر'!$C$1155:$AD$1266,7,FALSE),0)</f>
        <v>0</v>
      </c>
      <c r="N76" s="344">
        <f>IFERROR(VLOOKUP(C76,'تقرير المصروفات حسب الشهر'!$C$1282:$AD$1393,7,FALSE),0)</f>
        <v>0</v>
      </c>
      <c r="O76" s="344">
        <f>IFERROR(VLOOKUP(C76,'تقرير المصروفات حسب الشهر'!$C$1409:$AD$1524,7,FALSE),0)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الشهر'!$C$10:$AD$119,7,FALSE),0)</f>
        <v>0</v>
      </c>
      <c r="E77" s="330">
        <f>IFERROR(VLOOKUP(C77,'تقرير المصروفات حسب الشهر'!$C$136:$AD$245,7,FALSE),0)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الشهر'!$C$391:$AD$499,7,FALSE),0)</f>
        <v>0</v>
      </c>
      <c r="H77" s="330">
        <f>IFERROR(VLOOKUP(C77,'تقرير المصروفات حسب الشهر'!$C$519:$AD$627,7,FALSE),0)</f>
        <v>0</v>
      </c>
      <c r="I77" s="330">
        <f>IFERROR(VLOOKUP(C77,'تقرير المصروفات حسب الشهر'!$C$647:$AD$756,7,FALSE),0)</f>
        <v>0</v>
      </c>
      <c r="J77" s="330">
        <f>IFERROR(VLOOKUP(C77,'تقرير المصروفات حسب الشهر'!$C$775:$AD$884,7,FALSE),0)</f>
        <v>0</v>
      </c>
      <c r="K77" s="330">
        <f>IFERROR(VLOOKUP(C77,'تقرير المصروفات حسب الشهر'!$C$902:$AD$1011,7,FALSE),0)</f>
        <v>0</v>
      </c>
      <c r="L77" s="330">
        <f>IFERROR(VLOOKUP(C77,'تقرير المصروفات حسب الشهر'!$C$1028:$AD$1138,7,FALSE),0)</f>
        <v>0</v>
      </c>
      <c r="M77" s="344">
        <f>IFERROR(VLOOKUP(C77,'تقرير المصروفات حسب الشهر'!$C$1155:$AD$1266,7,FALSE),0)</f>
        <v>0</v>
      </c>
      <c r="N77" s="344">
        <f>IFERROR(VLOOKUP(C77,'تقرير المصروفات حسب الشهر'!$C$1282:$AD$1393,7,FALSE),0)</f>
        <v>0</v>
      </c>
      <c r="O77" s="344">
        <f>IFERROR(VLOOKUP(C77,'تقرير المصروفات حسب الشهر'!$C$1409:$AD$1524,7,FALSE),0)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الشهر'!$C$10:$AD$119,7,FALSE),0)</f>
        <v>0</v>
      </c>
      <c r="E78" s="330">
        <f>IFERROR(VLOOKUP(C78,'تقرير المصروفات حسب الشهر'!$C$136:$AD$245,7,FALSE),0)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الشهر'!$C$391:$AD$499,7,FALSE),0)</f>
        <v>0</v>
      </c>
      <c r="H78" s="330">
        <f>IFERROR(VLOOKUP(C78,'تقرير المصروفات حسب الشهر'!$C$519:$AD$627,7,FALSE),0)</f>
        <v>0</v>
      </c>
      <c r="I78" s="330">
        <f>IFERROR(VLOOKUP(C78,'تقرير المصروفات حسب الشهر'!$C$647:$AD$756,7,FALSE),0)</f>
        <v>0</v>
      </c>
      <c r="J78" s="330">
        <f>IFERROR(VLOOKUP(C78,'تقرير المصروفات حسب الشهر'!$C$775:$AD$884,7,FALSE),0)</f>
        <v>0</v>
      </c>
      <c r="K78" s="330">
        <f>IFERROR(VLOOKUP(C78,'تقرير المصروفات حسب الشهر'!$C$902:$AD$1011,7,FALSE),0)</f>
        <v>0</v>
      </c>
      <c r="L78" s="330">
        <f>IFERROR(VLOOKUP(C78,'تقرير المصروفات حسب الشهر'!$C$1028:$AD$1138,7,FALSE),0)</f>
        <v>0</v>
      </c>
      <c r="M78" s="344">
        <f>IFERROR(VLOOKUP(C78,'تقرير المصروفات حسب الشهر'!$C$1155:$AD$1266,7,FALSE),0)</f>
        <v>0</v>
      </c>
      <c r="N78" s="344">
        <f>IFERROR(VLOOKUP(C78,'تقرير المصروفات حسب الشهر'!$C$1282:$AD$1393,7,FALSE),0)</f>
        <v>0</v>
      </c>
      <c r="O78" s="344">
        <f>IFERROR(VLOOKUP(C78,'تقرير المصروفات حسب الشهر'!$C$1409:$AD$1524,7,FALSE),0)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الشهر'!$C$10:$AD$119,7,FALSE),0)</f>
        <v>0</v>
      </c>
      <c r="E79" s="330">
        <f>IFERROR(VLOOKUP(C79,'تقرير المصروفات حسب الشهر'!$C$136:$AD$245,7,FALSE),0)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الشهر'!$C$391:$AD$499,7,FALSE),0)</f>
        <v>0</v>
      </c>
      <c r="H79" s="330">
        <f>IFERROR(VLOOKUP(C79,'تقرير المصروفات حسب الشهر'!$C$519:$AD$627,7,FALSE),0)</f>
        <v>0</v>
      </c>
      <c r="I79" s="330">
        <f>IFERROR(VLOOKUP(C79,'تقرير المصروفات حسب الشهر'!$C$647:$AD$756,7,FALSE),0)</f>
        <v>0</v>
      </c>
      <c r="J79" s="330">
        <f>IFERROR(VLOOKUP(C79,'تقرير المصروفات حسب الشهر'!$C$775:$AD$884,7,FALSE),0)</f>
        <v>0</v>
      </c>
      <c r="K79" s="330">
        <f>IFERROR(VLOOKUP(C79,'تقرير المصروفات حسب الشهر'!$C$902:$AD$1011,7,FALSE),0)</f>
        <v>0</v>
      </c>
      <c r="L79" s="330">
        <f>IFERROR(VLOOKUP(C79,'تقرير المصروفات حسب الشهر'!$C$1028:$AD$1138,7,FALSE),0)</f>
        <v>0</v>
      </c>
      <c r="M79" s="344">
        <f>IFERROR(VLOOKUP(C79,'تقرير المصروفات حسب الشهر'!$C$1155:$AD$1266,7,FALSE),0)</f>
        <v>0</v>
      </c>
      <c r="N79" s="344">
        <f>IFERROR(VLOOKUP(C79,'تقرير المصروفات حسب الشهر'!$C$1282:$AD$1393,7,FALSE),0)</f>
        <v>0</v>
      </c>
      <c r="O79" s="344">
        <f>IFERROR(VLOOKUP(C79,'تقرير المصروفات حسب الشهر'!$C$1409:$AD$1524,7,FALSE),0)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الشهر'!$C$10:$AD$119,7,FALSE),0)</f>
        <v>0</v>
      </c>
      <c r="E80" s="330">
        <f>IFERROR(VLOOKUP(C80,'تقرير المصروفات حسب الشهر'!$C$136:$AD$245,7,FALSE),0)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الشهر'!$C$391:$AD$499,7,FALSE),0)</f>
        <v>0</v>
      </c>
      <c r="H80" s="330">
        <f>IFERROR(VLOOKUP(C80,'تقرير المصروفات حسب الشهر'!$C$519:$AD$627,7,FALSE),0)</f>
        <v>0</v>
      </c>
      <c r="I80" s="330">
        <f>IFERROR(VLOOKUP(C80,'تقرير المصروفات حسب الشهر'!$C$647:$AD$756,7,FALSE),0)</f>
        <v>0</v>
      </c>
      <c r="J80" s="330">
        <f>IFERROR(VLOOKUP(C80,'تقرير المصروفات حسب الشهر'!$C$775:$AD$884,7,FALSE),0)</f>
        <v>0</v>
      </c>
      <c r="K80" s="330">
        <f>IFERROR(VLOOKUP(C80,'تقرير المصروفات حسب الشهر'!$C$902:$AD$1011,7,FALSE),0)</f>
        <v>0</v>
      </c>
      <c r="L80" s="330">
        <f>IFERROR(VLOOKUP(C80,'تقرير المصروفات حسب الشهر'!$C$1028:$AD$1138,7,FALSE),0)</f>
        <v>0</v>
      </c>
      <c r="M80" s="344">
        <f>IFERROR(VLOOKUP(C80,'تقرير المصروفات حسب الشهر'!$C$1155:$AD$1266,7,FALSE),0)</f>
        <v>0</v>
      </c>
      <c r="N80" s="344">
        <f>IFERROR(VLOOKUP(C80,'تقرير المصروفات حسب الشهر'!$C$1282:$AD$1393,7,FALSE),0)</f>
        <v>0</v>
      </c>
      <c r="O80" s="344">
        <f>IFERROR(VLOOKUP(C80,'تقرير المصروفات حسب الشهر'!$C$1409:$AD$1524,7,FALSE),0)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الشهر'!$C$10:$AD$119,7,FALSE),0)</f>
        <v>14600</v>
      </c>
      <c r="E81" s="330">
        <f>IFERROR(VLOOKUP(C81,'تقرير المصروفات حسب الشهر'!$C$136:$AD$245,7,FALSE),0)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الشهر'!$C$391:$AD$499,7,FALSE),0)</f>
        <v>1245</v>
      </c>
      <c r="H81" s="330">
        <f>IFERROR(VLOOKUP(C81,'تقرير المصروفات حسب الشهر'!$C$519:$AD$627,7,FALSE),0)</f>
        <v>27246</v>
      </c>
      <c r="I81" s="330">
        <f>IFERROR(VLOOKUP(C81,'تقرير المصروفات حسب الشهر'!$C$647:$AD$756,7,FALSE),0)</f>
        <v>21245</v>
      </c>
      <c r="J81" s="330">
        <f>IFERROR(VLOOKUP(C81,'تقرير المصروفات حسب الشهر'!$C$775:$AD$884,7,FALSE),0)</f>
        <v>0</v>
      </c>
      <c r="K81" s="330">
        <f>IFERROR(VLOOKUP(C81,'تقرير المصروفات حسب الشهر'!$C$902:$AD$1011,7,FALSE),0)</f>
        <v>0</v>
      </c>
      <c r="L81" s="330">
        <f>IFERROR(VLOOKUP(C81,'تقرير المصروفات حسب الشهر'!$C$1028:$AD$1138,7,FALSE),0)</f>
        <v>0</v>
      </c>
      <c r="M81" s="344">
        <f>IFERROR(VLOOKUP(C81,'تقرير المصروفات حسب الشهر'!$C$1155:$AD$1266,7,FALSE),0)</f>
        <v>0</v>
      </c>
      <c r="N81" s="344">
        <f>IFERROR(VLOOKUP(C81,'تقرير المصروفات حسب الشهر'!$C$1282:$AD$1393,7,FALSE),0)</f>
        <v>0</v>
      </c>
      <c r="O81" s="344">
        <f>IFERROR(VLOOKUP(C81,'تقرير المصروفات حسب الشهر'!$C$1409:$AD$1524,7,FALSE),0)</f>
        <v>0</v>
      </c>
      <c r="P81" s="332">
        <f t="shared" si="6"/>
        <v>102828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الشهر'!$C$10:$AD$119,7,FALSE),0)</f>
        <v>0</v>
      </c>
      <c r="E82" s="330">
        <f>IFERROR(VLOOKUP(C82,'تقرير المصروفات حسب الشهر'!$C$136:$AD$245,7,FALSE),0)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الشهر'!$C$391:$AD$499,7,FALSE),0)</f>
        <v>0</v>
      </c>
      <c r="H82" s="330">
        <f>IFERROR(VLOOKUP(C82,'تقرير المصروفات حسب الشهر'!$C$519:$AD$627,7,FALSE),0)</f>
        <v>0</v>
      </c>
      <c r="I82" s="330">
        <f>IFERROR(VLOOKUP(C82,'تقرير المصروفات حسب الشهر'!$C$647:$AD$756,7,FALSE),0)</f>
        <v>0</v>
      </c>
      <c r="J82" s="330">
        <f>IFERROR(VLOOKUP(C82,'تقرير المصروفات حسب الشهر'!$C$775:$AD$884,7,FALSE),0)</f>
        <v>0</v>
      </c>
      <c r="K82" s="330">
        <f>IFERROR(VLOOKUP(C82,'تقرير المصروفات حسب الشهر'!$C$902:$AD$1011,7,FALSE),0)</f>
        <v>0</v>
      </c>
      <c r="L82" s="330">
        <f>IFERROR(VLOOKUP(C82,'تقرير المصروفات حسب الشهر'!$C$1028:$AD$1138,7,FALSE),0)</f>
        <v>0</v>
      </c>
      <c r="M82" s="344">
        <f>IFERROR(VLOOKUP(C82,'تقرير المصروفات حسب الشهر'!$C$1155:$AD$1266,7,FALSE),0)</f>
        <v>0</v>
      </c>
      <c r="N82" s="344">
        <f>IFERROR(VLOOKUP(C82,'تقرير المصروفات حسب الشهر'!$C$1282:$AD$1393,7,FALSE),0)</f>
        <v>0</v>
      </c>
      <c r="O82" s="344">
        <f>IFERROR(VLOOKUP(C82,'تقرير المصروفات حسب الشهر'!$C$1409:$AD$1524,7,FALSE),0)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الشهر'!$C$10:$AD$119,7,FALSE),0)</f>
        <v>0</v>
      </c>
      <c r="E83" s="330">
        <f>IFERROR(VLOOKUP(C83,'تقرير المصروفات حسب الشهر'!$C$136:$AD$245,7,FALSE),0)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الشهر'!$C$391:$AD$499,7,FALSE),0)</f>
        <v>0</v>
      </c>
      <c r="H83" s="330">
        <f>IFERROR(VLOOKUP(C83,'تقرير المصروفات حسب الشهر'!$C$519:$AD$627,7,FALSE),0)</f>
        <v>0</v>
      </c>
      <c r="I83" s="330">
        <f>IFERROR(VLOOKUP(C83,'تقرير المصروفات حسب الشهر'!$C$647:$AD$756,7,FALSE),0)</f>
        <v>0</v>
      </c>
      <c r="J83" s="330">
        <f>IFERROR(VLOOKUP(C83,'تقرير المصروفات حسب الشهر'!$C$775:$AD$884,7,FALSE),0)</f>
        <v>0</v>
      </c>
      <c r="K83" s="330">
        <f>IFERROR(VLOOKUP(C83,'تقرير المصروفات حسب الشهر'!$C$902:$AD$1011,7,FALSE),0)</f>
        <v>0</v>
      </c>
      <c r="L83" s="330">
        <f>IFERROR(VLOOKUP(C83,'تقرير المصروفات حسب الشهر'!$C$1028:$AD$1138,7,FALSE),0)</f>
        <v>0</v>
      </c>
      <c r="M83" s="344">
        <f>IFERROR(VLOOKUP(C83,'تقرير المصروفات حسب الشهر'!$C$1155:$AD$1266,7,FALSE),0)</f>
        <v>0</v>
      </c>
      <c r="N83" s="344">
        <f>IFERROR(VLOOKUP(C83,'تقرير المصروفات حسب الشهر'!$C$1282:$AD$1393,7,FALSE),0)</f>
        <v>0</v>
      </c>
      <c r="O83" s="344">
        <f>IFERROR(VLOOKUP(C83,'تقرير المصروفات حسب الشهر'!$C$1409:$AD$1524,7,FALSE),0)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الشهر'!$C$10:$AD$119,7,FALSE),0)</f>
        <v>0</v>
      </c>
      <c r="E84" s="330">
        <f>IFERROR(VLOOKUP(C84,'تقرير المصروفات حسب الشهر'!$C$136:$AD$245,7,FALSE),0)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الشهر'!$C$391:$AD$499,7,FALSE),0)</f>
        <v>0</v>
      </c>
      <c r="H84" s="330">
        <f>IFERROR(VLOOKUP(C84,'تقرير المصروفات حسب الشهر'!$C$519:$AD$627,7,FALSE),0)</f>
        <v>0</v>
      </c>
      <c r="I84" s="330">
        <f>IFERROR(VLOOKUP(C84,'تقرير المصروفات حسب الشهر'!$C$647:$AD$756,7,FALSE),0)</f>
        <v>0</v>
      </c>
      <c r="J84" s="330">
        <f>IFERROR(VLOOKUP(C84,'تقرير المصروفات حسب الشهر'!$C$775:$AD$884,7,FALSE),0)</f>
        <v>0</v>
      </c>
      <c r="K84" s="330">
        <f>IFERROR(VLOOKUP(C84,'تقرير المصروفات حسب الشهر'!$C$902:$AD$1011,7,FALSE),0)</f>
        <v>0</v>
      </c>
      <c r="L84" s="330">
        <f>IFERROR(VLOOKUP(C84,'تقرير المصروفات حسب الشهر'!$C$1028:$AD$1138,7,FALSE),0)</f>
        <v>0</v>
      </c>
      <c r="M84" s="344">
        <f>IFERROR(VLOOKUP(C84,'تقرير المصروفات حسب الشهر'!$C$1155:$AD$1266,7,FALSE),0)</f>
        <v>0</v>
      </c>
      <c r="N84" s="344">
        <f>IFERROR(VLOOKUP(C84,'تقرير المصروفات حسب الشهر'!$C$1282:$AD$1393,7,FALSE),0)</f>
        <v>0</v>
      </c>
      <c r="O84" s="344">
        <f>IFERROR(VLOOKUP(C84,'تقرير المصروفات حسب الشهر'!$C$1409:$AD$1524,7,FALSE),0)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الشهر'!$C$10:$AD$119,7,FALSE),0)</f>
        <v>0</v>
      </c>
      <c r="E85" s="330">
        <f>IFERROR(VLOOKUP(C85,'تقرير المصروفات حسب الشهر'!$C$136:$AD$245,7,FALSE),0)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الشهر'!$C$391:$AD$499,7,FALSE),0)</f>
        <v>0</v>
      </c>
      <c r="H85" s="330">
        <f>IFERROR(VLOOKUP(C85,'تقرير المصروفات حسب الشهر'!$C$519:$AD$627,7,FALSE),0)</f>
        <v>0</v>
      </c>
      <c r="I85" s="330">
        <f>IFERROR(VLOOKUP(C85,'تقرير المصروفات حسب الشهر'!$C$647:$AD$756,7,FALSE),0)</f>
        <v>0</v>
      </c>
      <c r="J85" s="330">
        <f>IFERROR(VLOOKUP(C85,'تقرير المصروفات حسب الشهر'!$C$775:$AD$884,7,FALSE),0)</f>
        <v>0</v>
      </c>
      <c r="K85" s="330">
        <f>IFERROR(VLOOKUP(C85,'تقرير المصروفات حسب الشهر'!$C$902:$AD$1011,7,FALSE),0)</f>
        <v>0</v>
      </c>
      <c r="L85" s="330">
        <f>IFERROR(VLOOKUP(C85,'تقرير المصروفات حسب الشهر'!$C$1028:$AD$1138,7,FALSE),0)</f>
        <v>0</v>
      </c>
      <c r="M85" s="344">
        <f>IFERROR(VLOOKUP(C85,'تقرير المصروفات حسب الشهر'!$C$1155:$AD$1266,7,FALSE),0)</f>
        <v>0</v>
      </c>
      <c r="N85" s="344">
        <f>IFERROR(VLOOKUP(C85,'تقرير المصروفات حسب الشهر'!$C$1282:$AD$1393,7,FALSE),0)</f>
        <v>0</v>
      </c>
      <c r="O85" s="344">
        <f>IFERROR(VLOOKUP(C85,'تقرير المصروفات حسب الشهر'!$C$1409:$AD$1524,7,FALSE),0)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الشهر'!$C$10:$AD$119,7,FALSE),0)</f>
        <v>1766.5</v>
      </c>
      <c r="E86" s="330">
        <f>IFERROR(VLOOKUP(C86,'تقرير المصروفات حسب الشهر'!$C$136:$AD$245,7,FALSE),0)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الشهر'!$C$391:$AD$499,7,FALSE),0)</f>
        <v>0</v>
      </c>
      <c r="H86" s="330">
        <f>IFERROR(VLOOKUP(C86,'تقرير المصروفات حسب الشهر'!$C$519:$AD$627,7,FALSE),0)</f>
        <v>0</v>
      </c>
      <c r="I86" s="330">
        <f>IFERROR(VLOOKUP(C86,'تقرير المصروفات حسب الشهر'!$C$647:$AD$756,7,FALSE),0)</f>
        <v>0</v>
      </c>
      <c r="J86" s="330">
        <f>IFERROR(VLOOKUP(C86,'تقرير المصروفات حسب الشهر'!$C$775:$AD$884,7,FALSE),0)</f>
        <v>0</v>
      </c>
      <c r="K86" s="330">
        <f>IFERROR(VLOOKUP(C86,'تقرير المصروفات حسب الشهر'!$C$902:$AD$1011,7,FALSE),0)</f>
        <v>0</v>
      </c>
      <c r="L86" s="330">
        <f>IFERROR(VLOOKUP(C86,'تقرير المصروفات حسب الشهر'!$C$1028:$AD$1138,7,FALSE),0)</f>
        <v>0</v>
      </c>
      <c r="M86" s="344">
        <f>IFERROR(VLOOKUP(C86,'تقرير المصروفات حسب الشهر'!$C$1155:$AD$1266,7,FALSE),0)</f>
        <v>0</v>
      </c>
      <c r="N86" s="344">
        <f>IFERROR(VLOOKUP(C86,'تقرير المصروفات حسب الشهر'!$C$1282:$AD$1393,7,FALSE),0)</f>
        <v>0</v>
      </c>
      <c r="O86" s="344">
        <f>IFERROR(VLOOKUP(C86,'تقرير المصروفات حسب الشهر'!$C$1409:$AD$1524,7,FALSE),0)</f>
        <v>0</v>
      </c>
      <c r="P86" s="332">
        <f t="shared" ref="P86:P117" si="7">SUM(D86:O86)</f>
        <v>4246.5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الشهر'!$C$10:$AD$119,7,FALSE),0)</f>
        <v>0</v>
      </c>
      <c r="E87" s="330">
        <f>IFERROR(VLOOKUP(C87,'تقرير المصروفات حسب الشهر'!$C$136:$AD$245,7,FALSE),0)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الشهر'!$C$391:$AD$499,7,FALSE),0)</f>
        <v>0</v>
      </c>
      <c r="H87" s="330">
        <f>IFERROR(VLOOKUP(C87,'تقرير المصروفات حسب الشهر'!$C$519:$AD$627,7,FALSE),0)</f>
        <v>0</v>
      </c>
      <c r="I87" s="330">
        <f>IFERROR(VLOOKUP(C87,'تقرير المصروفات حسب الشهر'!$C$647:$AD$756,7,FALSE),0)</f>
        <v>0</v>
      </c>
      <c r="J87" s="330">
        <f>IFERROR(VLOOKUP(C87,'تقرير المصروفات حسب الشهر'!$C$775:$AD$884,7,FALSE),0)</f>
        <v>0</v>
      </c>
      <c r="K87" s="330">
        <f>IFERROR(VLOOKUP(C87,'تقرير المصروفات حسب الشهر'!$C$902:$AD$1011,7,FALSE),0)</f>
        <v>0</v>
      </c>
      <c r="L87" s="330">
        <f>IFERROR(VLOOKUP(C87,'تقرير المصروفات حسب الشهر'!$C$1028:$AD$1138,7,FALSE),0)</f>
        <v>0</v>
      </c>
      <c r="M87" s="344">
        <f>IFERROR(VLOOKUP(C87,'تقرير المصروفات حسب الشهر'!$C$1155:$AD$1266,7,FALSE),0)</f>
        <v>0</v>
      </c>
      <c r="N87" s="344">
        <f>IFERROR(VLOOKUP(C87,'تقرير المصروفات حسب الشهر'!$C$1282:$AD$1393,7,FALSE),0)</f>
        <v>0</v>
      </c>
      <c r="O87" s="344">
        <f>IFERROR(VLOOKUP(C87,'تقرير المصروفات حسب الشهر'!$C$1409:$AD$1524,7,FALSE),0)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الشهر'!$C$10:$AD$119,7,FALSE),0)</f>
        <v>0</v>
      </c>
      <c r="E88" s="330">
        <f>IFERROR(VLOOKUP(C88,'تقرير المصروفات حسب الشهر'!$C$136:$AD$245,7,FALSE),0)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الشهر'!$C$391:$AD$499,7,FALSE),0)</f>
        <v>0</v>
      </c>
      <c r="H88" s="330">
        <f>IFERROR(VLOOKUP(C88,'تقرير المصروفات حسب الشهر'!$C$519:$AD$627,7,FALSE),0)</f>
        <v>0</v>
      </c>
      <c r="I88" s="330">
        <f>IFERROR(VLOOKUP(C88,'تقرير المصروفات حسب الشهر'!$C$647:$AD$756,7,FALSE),0)</f>
        <v>0</v>
      </c>
      <c r="J88" s="330">
        <f>IFERROR(VLOOKUP(C88,'تقرير المصروفات حسب الشهر'!$C$775:$AD$884,7,FALSE),0)</f>
        <v>0</v>
      </c>
      <c r="K88" s="330">
        <f>IFERROR(VLOOKUP(C88,'تقرير المصروفات حسب الشهر'!$C$902:$AD$1011,7,FALSE),0)</f>
        <v>0</v>
      </c>
      <c r="L88" s="330">
        <f>IFERROR(VLOOKUP(C88,'تقرير المصروفات حسب الشهر'!$C$1028:$AD$1138,7,FALSE),0)</f>
        <v>0</v>
      </c>
      <c r="M88" s="344">
        <f>IFERROR(VLOOKUP(C88,'تقرير المصروفات حسب الشهر'!$C$1155:$AD$1266,7,FALSE),0)</f>
        <v>0</v>
      </c>
      <c r="N88" s="344">
        <f>IFERROR(VLOOKUP(C88,'تقرير المصروفات حسب الشهر'!$C$1282:$AD$1393,7,FALSE),0)</f>
        <v>0</v>
      </c>
      <c r="O88" s="344">
        <f>IFERROR(VLOOKUP(C88,'تقرير المصروفات حسب الشهر'!$C$1409:$AD$1524,7,FALSE),0)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الشهر'!$C$10:$AD$119,7,FALSE),0)</f>
        <v>0</v>
      </c>
      <c r="E89" s="330">
        <f>IFERROR(VLOOKUP(C89,'تقرير المصروفات حسب الشهر'!$C$136:$AD$245,7,FALSE),0)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الشهر'!$C$391:$AD$499,7,FALSE),0)</f>
        <v>0</v>
      </c>
      <c r="H89" s="330">
        <f>IFERROR(VLOOKUP(C89,'تقرير المصروفات حسب الشهر'!$C$519:$AD$627,7,FALSE),0)</f>
        <v>0</v>
      </c>
      <c r="I89" s="330">
        <f>IFERROR(VLOOKUP(C89,'تقرير المصروفات حسب الشهر'!$C$647:$AD$756,7,FALSE),0)</f>
        <v>0</v>
      </c>
      <c r="J89" s="330">
        <f>IFERROR(VLOOKUP(C89,'تقرير المصروفات حسب الشهر'!$C$775:$AD$884,7,FALSE),0)</f>
        <v>0</v>
      </c>
      <c r="K89" s="330">
        <f>IFERROR(VLOOKUP(C89,'تقرير المصروفات حسب الشهر'!$C$902:$AD$1011,7,FALSE),0)</f>
        <v>0</v>
      </c>
      <c r="L89" s="330">
        <f>IFERROR(VLOOKUP(C89,'تقرير المصروفات حسب الشهر'!$C$1028:$AD$1138,7,FALSE),0)</f>
        <v>0</v>
      </c>
      <c r="M89" s="344">
        <f>IFERROR(VLOOKUP(C89,'تقرير المصروفات حسب الشهر'!$C$1155:$AD$1266,7,FALSE),0)</f>
        <v>0</v>
      </c>
      <c r="N89" s="344">
        <f>IFERROR(VLOOKUP(C89,'تقرير المصروفات حسب الشهر'!$C$1282:$AD$1393,7,FALSE),0)</f>
        <v>0</v>
      </c>
      <c r="O89" s="344">
        <f>IFERROR(VLOOKUP(C89,'تقرير المصروفات حسب الشهر'!$C$1409:$AD$1524,7,FALSE),0)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الشهر'!$C$10:$AD$119,7,FALSE),0)</f>
        <v>0</v>
      </c>
      <c r="E90" s="330">
        <f>IFERROR(VLOOKUP(C90,'تقرير المصروفات حسب الشهر'!$C$136:$AD$245,7,FALSE),0)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الشهر'!$C$391:$AD$499,7,FALSE),0)</f>
        <v>0</v>
      </c>
      <c r="H90" s="330">
        <f>IFERROR(VLOOKUP(C90,'تقرير المصروفات حسب الشهر'!$C$519:$AD$627,7,FALSE),0)</f>
        <v>0</v>
      </c>
      <c r="I90" s="330">
        <f>IFERROR(VLOOKUP(C90,'تقرير المصروفات حسب الشهر'!$C$647:$AD$756,7,FALSE),0)</f>
        <v>0</v>
      </c>
      <c r="J90" s="330">
        <f>IFERROR(VLOOKUP(C90,'تقرير المصروفات حسب الشهر'!$C$775:$AD$884,7,FALSE),0)</f>
        <v>0</v>
      </c>
      <c r="K90" s="330">
        <f>IFERROR(VLOOKUP(C90,'تقرير المصروفات حسب الشهر'!$C$902:$AD$1011,7,FALSE),0)</f>
        <v>0</v>
      </c>
      <c r="L90" s="330">
        <f>IFERROR(VLOOKUP(C90,'تقرير المصروفات حسب الشهر'!$C$1028:$AD$1138,7,FALSE),0)</f>
        <v>0</v>
      </c>
      <c r="M90" s="344">
        <f>IFERROR(VLOOKUP(C90,'تقرير المصروفات حسب الشهر'!$C$1155:$AD$1266,7,FALSE),0)</f>
        <v>0</v>
      </c>
      <c r="N90" s="344">
        <f>IFERROR(VLOOKUP(C90,'تقرير المصروفات حسب الشهر'!$C$1282:$AD$1393,7,FALSE),0)</f>
        <v>0</v>
      </c>
      <c r="O90" s="344">
        <f>IFERROR(VLOOKUP(C90,'تقرير المصروفات حسب الشهر'!$C$1409:$AD$1524,7,FALSE),0)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الشهر'!$C$10:$AD$119,7,FALSE),0)</f>
        <v>1360</v>
      </c>
      <c r="E91" s="330">
        <f>IFERROR(VLOOKUP(C91,'تقرير المصروفات حسب الشهر'!$C$136:$AD$245,7,FALSE),0)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الشهر'!$C$391:$AD$499,7,FALSE),0)</f>
        <v>1000</v>
      </c>
      <c r="H91" s="330">
        <f>IFERROR(VLOOKUP(C91,'تقرير المصروفات حسب الشهر'!$C$519:$AD$627,7,FALSE),0)</f>
        <v>2520</v>
      </c>
      <c r="I91" s="330">
        <f>IFERROR(VLOOKUP(C91,'تقرير المصروفات حسب الشهر'!$C$647:$AD$756,7,FALSE),0)</f>
        <v>1450</v>
      </c>
      <c r="J91" s="330">
        <f>IFERROR(VLOOKUP(C91,'تقرير المصروفات حسب الشهر'!$C$775:$AD$884,7,FALSE),0)</f>
        <v>0</v>
      </c>
      <c r="K91" s="330">
        <f>IFERROR(VLOOKUP(C91,'تقرير المصروفات حسب الشهر'!$C$902:$AD$1011,7,FALSE),0)</f>
        <v>0</v>
      </c>
      <c r="L91" s="330">
        <f>IFERROR(VLOOKUP(C91,'تقرير المصروفات حسب الشهر'!$C$1028:$AD$1138,7,FALSE),0)</f>
        <v>0</v>
      </c>
      <c r="M91" s="344">
        <f>IFERROR(VLOOKUP(C91,'تقرير المصروفات حسب الشهر'!$C$1155:$AD$1266,7,FALSE),0)</f>
        <v>0</v>
      </c>
      <c r="N91" s="344">
        <f>IFERROR(VLOOKUP(C91,'تقرير المصروفات حسب الشهر'!$C$1282:$AD$1393,7,FALSE),0)</f>
        <v>0</v>
      </c>
      <c r="O91" s="344">
        <f>IFERROR(VLOOKUP(C91,'تقرير المصروفات حسب الشهر'!$C$1409:$AD$1524,7,FALSE),0)</f>
        <v>0</v>
      </c>
      <c r="P91" s="332">
        <f t="shared" si="7"/>
        <v>8910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الشهر'!$C$10:$AD$119,7,FALSE),0)</f>
        <v>0</v>
      </c>
      <c r="E92" s="330">
        <f>IFERROR(VLOOKUP(C92,'تقرير المصروفات حسب الشهر'!$C$136:$AD$245,7,FALSE),0)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الشهر'!$C$391:$AD$499,7,FALSE),0)</f>
        <v>0</v>
      </c>
      <c r="H92" s="330">
        <f>IFERROR(VLOOKUP(C92,'تقرير المصروفات حسب الشهر'!$C$519:$AD$627,7,FALSE),0)</f>
        <v>0</v>
      </c>
      <c r="I92" s="330">
        <f>IFERROR(VLOOKUP(C92,'تقرير المصروفات حسب الشهر'!$C$647:$AD$756,7,FALSE),0)</f>
        <v>0</v>
      </c>
      <c r="J92" s="330">
        <f>IFERROR(VLOOKUP(C92,'تقرير المصروفات حسب الشهر'!$C$775:$AD$884,7,FALSE),0)</f>
        <v>0</v>
      </c>
      <c r="K92" s="330">
        <f>IFERROR(VLOOKUP(C92,'تقرير المصروفات حسب الشهر'!$C$902:$AD$1011,7,FALSE),0)</f>
        <v>0</v>
      </c>
      <c r="L92" s="330">
        <f>IFERROR(VLOOKUP(C92,'تقرير المصروفات حسب الشهر'!$C$1028:$AD$1138,7,FALSE),0)</f>
        <v>0</v>
      </c>
      <c r="M92" s="344">
        <f>IFERROR(VLOOKUP(C92,'تقرير المصروفات حسب الشهر'!$C$1155:$AD$1266,7,FALSE),0)</f>
        <v>0</v>
      </c>
      <c r="N92" s="344">
        <f>IFERROR(VLOOKUP(C92,'تقرير المصروفات حسب الشهر'!$C$1282:$AD$1393,7,FALSE),0)</f>
        <v>0</v>
      </c>
      <c r="O92" s="344">
        <f>IFERROR(VLOOKUP(C92,'تقرير المصروفات حسب الشهر'!$C$1409:$AD$1524,7,FALSE),0)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الشهر'!$C$10:$AD$119,7,FALSE),0)</f>
        <v>808</v>
      </c>
      <c r="E93" s="330">
        <f>IFERROR(VLOOKUP(C93,'تقرير المصروفات حسب الشهر'!$C$136:$AD$245,7,FALSE),0)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الشهر'!$C$391:$AD$499,7,FALSE),0)</f>
        <v>710.87</v>
      </c>
      <c r="H93" s="330">
        <f>IFERROR(VLOOKUP(C93,'تقرير المصروفات حسب الشهر'!$C$519:$AD$627,7,FALSE),0)</f>
        <v>0</v>
      </c>
      <c r="I93" s="330">
        <f>IFERROR(VLOOKUP(C93,'تقرير المصروفات حسب الشهر'!$C$647:$AD$756,7,FALSE),0)</f>
        <v>0</v>
      </c>
      <c r="J93" s="330">
        <f>IFERROR(VLOOKUP(C93,'تقرير المصروفات حسب الشهر'!$C$775:$AD$884,7,FALSE),0)</f>
        <v>0</v>
      </c>
      <c r="K93" s="330">
        <f>IFERROR(VLOOKUP(C93,'تقرير المصروفات حسب الشهر'!$C$902:$AD$1011,7,FALSE),0)</f>
        <v>0</v>
      </c>
      <c r="L93" s="330">
        <f>IFERROR(VLOOKUP(C93,'تقرير المصروفات حسب الشهر'!$C$1028:$AD$1138,7,FALSE),0)</f>
        <v>0</v>
      </c>
      <c r="M93" s="344">
        <f>IFERROR(VLOOKUP(C93,'تقرير المصروفات حسب الشهر'!$C$1155:$AD$1266,7,FALSE),0)</f>
        <v>0</v>
      </c>
      <c r="N93" s="344">
        <f>IFERROR(VLOOKUP(C93,'تقرير المصروفات حسب الشهر'!$C$1282:$AD$1393,7,FALSE),0)</f>
        <v>0</v>
      </c>
      <c r="O93" s="344">
        <f>IFERROR(VLOOKUP(C93,'تقرير المصروفات حسب الشهر'!$C$1409:$AD$1524,7,FALSE),0)</f>
        <v>0</v>
      </c>
      <c r="P93" s="332">
        <f t="shared" si="7"/>
        <v>2576.87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الشهر'!$C$10:$AD$119,7,FALSE),0)</f>
        <v>709.96</v>
      </c>
      <c r="E94" s="330">
        <f>IFERROR(VLOOKUP(C94,'تقرير المصروفات حسب الشهر'!$C$136:$AD$245,7,FALSE),0)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الشهر'!$C$391:$AD$499,7,FALSE),0)</f>
        <v>2130</v>
      </c>
      <c r="H94" s="330">
        <f>IFERROR(VLOOKUP(C94,'تقرير المصروفات حسب الشهر'!$C$519:$AD$627,7,FALSE),0)</f>
        <v>752.96</v>
      </c>
      <c r="I94" s="330">
        <f>IFERROR(VLOOKUP(C94,'تقرير المصروفات حسب الشهر'!$C$647:$AD$756,7,FALSE),0)</f>
        <v>796.06</v>
      </c>
      <c r="J94" s="330">
        <f>IFERROR(VLOOKUP(C94,'تقرير المصروفات حسب الشهر'!$C$775:$AD$884,7,FALSE),0)</f>
        <v>0</v>
      </c>
      <c r="K94" s="330">
        <f>IFERROR(VLOOKUP(C94,'تقرير المصروفات حسب الشهر'!$C$902:$AD$1011,7,FALSE),0)</f>
        <v>0</v>
      </c>
      <c r="L94" s="330">
        <f>IFERROR(VLOOKUP(C94,'تقرير المصروفات حسب الشهر'!$C$1028:$AD$1138,7,FALSE),0)</f>
        <v>0</v>
      </c>
      <c r="M94" s="344">
        <f>IFERROR(VLOOKUP(C94,'تقرير المصروفات حسب الشهر'!$C$1155:$AD$1266,7,FALSE),0)</f>
        <v>0</v>
      </c>
      <c r="N94" s="344">
        <f>IFERROR(VLOOKUP(C94,'تقرير المصروفات حسب الشهر'!$C$1282:$AD$1393,7,FALSE),0)</f>
        <v>0</v>
      </c>
      <c r="O94" s="344">
        <f>IFERROR(VLOOKUP(C94,'تقرير المصروفات حسب الشهر'!$C$1409:$AD$1524,7,FALSE),0)</f>
        <v>0</v>
      </c>
      <c r="P94" s="332">
        <f t="shared" si="7"/>
        <v>5851.4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الشهر'!$C$10:$AD$119,7,FALSE),0)</f>
        <v>1065</v>
      </c>
      <c r="E95" s="330">
        <f>IFERROR(VLOOKUP(C95,'تقرير المصروفات حسب الشهر'!$C$136:$AD$245,7,FALSE),0)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الشهر'!$C$391:$AD$499,7,FALSE),0)</f>
        <v>0</v>
      </c>
      <c r="H95" s="330">
        <f>IFERROR(VLOOKUP(C95,'تقرير المصروفات حسب الشهر'!$C$519:$AD$627,7,FALSE),0)</f>
        <v>0</v>
      </c>
      <c r="I95" s="330">
        <f>IFERROR(VLOOKUP(C95,'تقرير المصروفات حسب الشهر'!$C$647:$AD$756,7,FALSE),0)</f>
        <v>2130</v>
      </c>
      <c r="J95" s="330">
        <f>IFERROR(VLOOKUP(C95,'تقرير المصروفات حسب الشهر'!$C$775:$AD$884,7,FALSE),0)</f>
        <v>0</v>
      </c>
      <c r="K95" s="330">
        <f>IFERROR(VLOOKUP(C95,'تقرير المصروفات حسب الشهر'!$C$902:$AD$1011,7,FALSE),0)</f>
        <v>0</v>
      </c>
      <c r="L95" s="330">
        <f>IFERROR(VLOOKUP(C95,'تقرير المصروفات حسب الشهر'!$C$1028:$AD$1138,7,FALSE),0)</f>
        <v>0</v>
      </c>
      <c r="M95" s="344">
        <f>IFERROR(VLOOKUP(C95,'تقرير المصروفات حسب الشهر'!$C$1155:$AD$1266,7,FALSE),0)</f>
        <v>0</v>
      </c>
      <c r="N95" s="344">
        <f>IFERROR(VLOOKUP(C95,'تقرير المصروفات حسب الشهر'!$C$1282:$AD$1393,7,FALSE),0)</f>
        <v>0</v>
      </c>
      <c r="O95" s="344">
        <f>IFERROR(VLOOKUP(C95,'تقرير المصروفات حسب الشهر'!$C$1409:$AD$1524,7,FALSE),0)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الشهر'!$C$10:$AD$119,7,FALSE),0)</f>
        <v>0</v>
      </c>
      <c r="E96" s="330">
        <f>IFERROR(VLOOKUP(C96,'تقرير المصروفات حسب الشهر'!$C$136:$AD$245,7,FALSE),0)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الشهر'!$C$391:$AD$499,7,FALSE),0)</f>
        <v>0</v>
      </c>
      <c r="H96" s="330">
        <f>IFERROR(VLOOKUP(C96,'تقرير المصروفات حسب الشهر'!$C$519:$AD$627,7,FALSE),0)</f>
        <v>0</v>
      </c>
      <c r="I96" s="330">
        <f>IFERROR(VLOOKUP(C96,'تقرير المصروفات حسب الشهر'!$C$647:$AD$756,7,FALSE),0)</f>
        <v>0</v>
      </c>
      <c r="J96" s="330">
        <f>IFERROR(VLOOKUP(C96,'تقرير المصروفات حسب الشهر'!$C$775:$AD$884,7,FALSE),0)</f>
        <v>0</v>
      </c>
      <c r="K96" s="330">
        <f>IFERROR(VLOOKUP(C96,'تقرير المصروفات حسب الشهر'!$C$902:$AD$1011,7,FALSE),0)</f>
        <v>0</v>
      </c>
      <c r="L96" s="330">
        <f>IFERROR(VLOOKUP(C96,'تقرير المصروفات حسب الشهر'!$C$1028:$AD$1138,7,FALSE),0)</f>
        <v>0</v>
      </c>
      <c r="M96" s="344">
        <f>IFERROR(VLOOKUP(C96,'تقرير المصروفات حسب الشهر'!$C$1155:$AD$1266,7,FALSE),0)</f>
        <v>0</v>
      </c>
      <c r="N96" s="344">
        <f>IFERROR(VLOOKUP(C96,'تقرير المصروفات حسب الشهر'!$C$1282:$AD$1393,7,FALSE),0)</f>
        <v>0</v>
      </c>
      <c r="O96" s="344">
        <f>IFERROR(VLOOKUP(C96,'تقرير المصروفات حسب الشهر'!$C$1409:$AD$1524,7,FALSE),0)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الشهر'!$C$10:$AD$119,7,FALSE),0)</f>
        <v>0</v>
      </c>
      <c r="E97" s="330">
        <f>IFERROR(VLOOKUP(C97,'تقرير المصروفات حسب الشهر'!$C$136:$AD$245,7,FALSE),0)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الشهر'!$C$391:$AD$499,7,FALSE),0)</f>
        <v>0</v>
      </c>
      <c r="H97" s="330">
        <f>IFERROR(VLOOKUP(C97,'تقرير المصروفات حسب الشهر'!$C$519:$AD$627,7,FALSE),0)</f>
        <v>0</v>
      </c>
      <c r="I97" s="330">
        <f>IFERROR(VLOOKUP(C97,'تقرير المصروفات حسب الشهر'!$C$647:$AD$756,7,FALSE),0)</f>
        <v>0</v>
      </c>
      <c r="J97" s="330">
        <f>IFERROR(VLOOKUP(C97,'تقرير المصروفات حسب الشهر'!$C$775:$AD$884,7,FALSE),0)</f>
        <v>0</v>
      </c>
      <c r="K97" s="330">
        <f>IFERROR(VLOOKUP(C97,'تقرير المصروفات حسب الشهر'!$C$902:$AD$1011,7,FALSE),0)</f>
        <v>0</v>
      </c>
      <c r="L97" s="330">
        <f>IFERROR(VLOOKUP(C97,'تقرير المصروفات حسب الشهر'!$C$1028:$AD$1138,7,FALSE),0)</f>
        <v>0</v>
      </c>
      <c r="M97" s="344">
        <f>IFERROR(VLOOKUP(C97,'تقرير المصروفات حسب الشهر'!$C$1155:$AD$1266,7,FALSE),0)</f>
        <v>0</v>
      </c>
      <c r="N97" s="344">
        <f>IFERROR(VLOOKUP(C97,'تقرير المصروفات حسب الشهر'!$C$1282:$AD$1393,7,FALSE),0)</f>
        <v>0</v>
      </c>
      <c r="O97" s="344">
        <f>IFERROR(VLOOKUP(C97,'تقرير المصروفات حسب الشهر'!$C$1409:$AD$1524,7,FALSE),0)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الشهر'!$C$10:$AD$119,7,FALSE),0)</f>
        <v>0</v>
      </c>
      <c r="E98" s="330">
        <f>IFERROR(VLOOKUP(C98,'تقرير المصروفات حسب الشهر'!$C$136:$AD$245,7,FALSE),0)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الشهر'!$C$391:$AD$499,7,FALSE),0)</f>
        <v>0</v>
      </c>
      <c r="H98" s="330">
        <f>IFERROR(VLOOKUP(C98,'تقرير المصروفات حسب الشهر'!$C$519:$AD$627,7,FALSE),0)</f>
        <v>0</v>
      </c>
      <c r="I98" s="330">
        <f>IFERROR(VLOOKUP(C98,'تقرير المصروفات حسب الشهر'!$C$647:$AD$756,7,FALSE),0)</f>
        <v>0</v>
      </c>
      <c r="J98" s="330">
        <f>IFERROR(VLOOKUP(C98,'تقرير المصروفات حسب الشهر'!$C$775:$AD$884,7,FALSE),0)</f>
        <v>0</v>
      </c>
      <c r="K98" s="330">
        <f>IFERROR(VLOOKUP(C98,'تقرير المصروفات حسب الشهر'!$C$902:$AD$1011,7,FALSE),0)</f>
        <v>0</v>
      </c>
      <c r="L98" s="330">
        <f>IFERROR(VLOOKUP(C98,'تقرير المصروفات حسب الشهر'!$C$1028:$AD$1138,7,FALSE),0)</f>
        <v>0</v>
      </c>
      <c r="M98" s="344">
        <f>IFERROR(VLOOKUP(C98,'تقرير المصروفات حسب الشهر'!$C$1155:$AD$1266,7,FALSE),0)</f>
        <v>0</v>
      </c>
      <c r="N98" s="344">
        <f>IFERROR(VLOOKUP(C98,'تقرير المصروفات حسب الشهر'!$C$1282:$AD$1393,7,FALSE),0)</f>
        <v>0</v>
      </c>
      <c r="O98" s="344">
        <f>IFERROR(VLOOKUP(C98,'تقرير المصروفات حسب الشهر'!$C$1409:$AD$1524,7,FALSE),0)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الشهر'!$C$10:$AD$119,7,FALSE),0)</f>
        <v>0</v>
      </c>
      <c r="E99" s="330">
        <f>IFERROR(VLOOKUP(C99,'تقرير المصروفات حسب الشهر'!$C$136:$AD$245,7,FALSE),0)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الشهر'!$C$391:$AD$499,7,FALSE),0)</f>
        <v>634.44000000000005</v>
      </c>
      <c r="H99" s="330">
        <f>IFERROR(VLOOKUP(C99,'تقرير المصروفات حسب الشهر'!$C$519:$AD$627,7,FALSE),0)</f>
        <v>0</v>
      </c>
      <c r="I99" s="330">
        <f>IFERROR(VLOOKUP(C99,'تقرير المصروفات حسب الشهر'!$C$647:$AD$756,7,FALSE),0)</f>
        <v>0</v>
      </c>
      <c r="J99" s="330">
        <f>IFERROR(VLOOKUP(C99,'تقرير المصروفات حسب الشهر'!$C$775:$AD$884,7,FALSE),0)</f>
        <v>0</v>
      </c>
      <c r="K99" s="330">
        <f>IFERROR(VLOOKUP(C99,'تقرير المصروفات حسب الشهر'!$C$902:$AD$1011,7,FALSE),0)</f>
        <v>0</v>
      </c>
      <c r="L99" s="330">
        <f>IFERROR(VLOOKUP(C99,'تقرير المصروفات حسب الشهر'!$C$1028:$AD$1138,7,FALSE),0)</f>
        <v>0</v>
      </c>
      <c r="M99" s="344">
        <f>IFERROR(VLOOKUP(C99,'تقرير المصروفات حسب الشهر'!$C$1155:$AD$1266,7,FALSE),0)</f>
        <v>0</v>
      </c>
      <c r="N99" s="344">
        <f>IFERROR(VLOOKUP(C99,'تقرير المصروفات حسب الشهر'!$C$1282:$AD$1393,7,FALSE),0)</f>
        <v>0</v>
      </c>
      <c r="O99" s="344">
        <f>IFERROR(VLOOKUP(C99,'تقرير المصروفات حسب الشهر'!$C$1409:$AD$1524,7,FALSE),0)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الشهر'!$C$10:$AD$119,7,FALSE),0)</f>
        <v>634.44000000000005</v>
      </c>
      <c r="E100" s="330">
        <f>IFERROR(VLOOKUP(C100,'تقرير المصروفات حسب الشهر'!$C$136:$AD$245,7,FALSE),0)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الشهر'!$C$391:$AD$499,7,FALSE),0)</f>
        <v>0</v>
      </c>
      <c r="H100" s="330">
        <f>IFERROR(VLOOKUP(C100,'تقرير المصروفات حسب الشهر'!$C$519:$AD$627,7,FALSE),0)</f>
        <v>634.44000000000005</v>
      </c>
      <c r="I100" s="330">
        <f>IFERROR(VLOOKUP(C100,'تقرير المصروفات حسب الشهر'!$C$647:$AD$756,7,FALSE),0)</f>
        <v>634.44000000000005</v>
      </c>
      <c r="J100" s="330">
        <f>IFERROR(VLOOKUP(C100,'تقرير المصروفات حسب الشهر'!$C$775:$AD$884,7,FALSE),0)</f>
        <v>0</v>
      </c>
      <c r="K100" s="330">
        <f>IFERROR(VLOOKUP(C100,'تقرير المصروفات حسب الشهر'!$C$902:$AD$1011,7,FALSE),0)</f>
        <v>0</v>
      </c>
      <c r="L100" s="330">
        <f>IFERROR(VLOOKUP(C100,'تقرير المصروفات حسب الشهر'!$C$1028:$AD$1138,7,FALSE),0)</f>
        <v>0</v>
      </c>
      <c r="M100" s="344">
        <f>IFERROR(VLOOKUP(C100,'تقرير المصروفات حسب الشهر'!$C$1155:$AD$1266,7,FALSE),0)</f>
        <v>0</v>
      </c>
      <c r="N100" s="344">
        <f>IFERROR(VLOOKUP(C100,'تقرير المصروفات حسب الشهر'!$C$1282:$AD$1393,7,FALSE),0)</f>
        <v>0</v>
      </c>
      <c r="O100" s="344">
        <f>IFERROR(VLOOKUP(C100,'تقرير المصروفات حسب الشهر'!$C$1409:$AD$1524,7,FALSE),0)</f>
        <v>0</v>
      </c>
      <c r="P100" s="332">
        <f t="shared" si="7"/>
        <v>3172.2000000000003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الشهر'!$C$10:$AD$119,7,FALSE),0)</f>
        <v>0</v>
      </c>
      <c r="E101" s="330">
        <f>IFERROR(VLOOKUP(C101,'تقرير المصروفات حسب الشهر'!$C$136:$AD$245,7,FALSE),0)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الشهر'!$C$391:$AD$499,7,FALSE),0)</f>
        <v>107.34</v>
      </c>
      <c r="H101" s="330">
        <f>IFERROR(VLOOKUP(C101,'تقرير المصروفات حسب الشهر'!$C$519:$AD$627,7,FALSE),0)</f>
        <v>0</v>
      </c>
      <c r="I101" s="330">
        <f>IFERROR(VLOOKUP(C101,'تقرير المصروفات حسب الشهر'!$C$647:$AD$756,7,FALSE),0)</f>
        <v>0</v>
      </c>
      <c r="J101" s="330">
        <f>IFERROR(VLOOKUP(C101,'تقرير المصروفات حسب الشهر'!$C$775:$AD$884,7,FALSE),0)</f>
        <v>0</v>
      </c>
      <c r="K101" s="330">
        <f>IFERROR(VLOOKUP(C101,'تقرير المصروفات حسب الشهر'!$C$902:$AD$1011,7,FALSE),0)</f>
        <v>0</v>
      </c>
      <c r="L101" s="330">
        <f>IFERROR(VLOOKUP(C101,'تقرير المصروفات حسب الشهر'!$C$1028:$AD$1138,7,FALSE),0)</f>
        <v>0</v>
      </c>
      <c r="M101" s="344">
        <f>IFERROR(VLOOKUP(C101,'تقرير المصروفات حسب الشهر'!$C$1155:$AD$1266,7,FALSE),0)</f>
        <v>0</v>
      </c>
      <c r="N101" s="344">
        <f>IFERROR(VLOOKUP(C101,'تقرير المصروفات حسب الشهر'!$C$1282:$AD$1393,7,FALSE),0)</f>
        <v>0</v>
      </c>
      <c r="O101" s="344">
        <f>IFERROR(VLOOKUP(C101,'تقرير المصروفات حسب الشهر'!$C$1409:$AD$1524,7,FALSE),0)</f>
        <v>0</v>
      </c>
      <c r="P101" s="332">
        <f t="shared" si="7"/>
        <v>107.34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الشهر'!$C$10:$AD$119,7,FALSE),0)</f>
        <v>107.34</v>
      </c>
      <c r="E102" s="330">
        <f>IFERROR(VLOOKUP(C102,'تقرير المصروفات حسب الشهر'!$C$136:$AD$245,7,FALSE),0)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الشهر'!$C$391:$AD$499,7,FALSE),0)</f>
        <v>151.66</v>
      </c>
      <c r="H102" s="330">
        <f>IFERROR(VLOOKUP(C102,'تقرير المصروفات حسب الشهر'!$C$519:$AD$627,7,FALSE),0)</f>
        <v>107.34</v>
      </c>
      <c r="I102" s="330">
        <f>IFERROR(VLOOKUP(C102,'تقرير المصروفات حسب الشهر'!$C$647:$AD$756,7,FALSE),0)</f>
        <v>107.34</v>
      </c>
      <c r="J102" s="330">
        <f>IFERROR(VLOOKUP(C102,'تقرير المصروفات حسب الشهر'!$C$775:$AD$884,7,FALSE),0)</f>
        <v>0</v>
      </c>
      <c r="K102" s="330">
        <f>IFERROR(VLOOKUP(C102,'تقرير المصروفات حسب الشهر'!$C$902:$AD$1011,7,FALSE),0)</f>
        <v>0</v>
      </c>
      <c r="L102" s="330">
        <f>IFERROR(VLOOKUP(C102,'تقرير المصروفات حسب الشهر'!$C$1028:$AD$1138,7,FALSE),0)</f>
        <v>0</v>
      </c>
      <c r="M102" s="344">
        <f>IFERROR(VLOOKUP(C102,'تقرير المصروفات حسب الشهر'!$C$1155:$AD$1266,7,FALSE),0)</f>
        <v>0</v>
      </c>
      <c r="N102" s="344">
        <f>IFERROR(VLOOKUP(C102,'تقرير المصروفات حسب الشهر'!$C$1282:$AD$1393,7,FALSE),0)</f>
        <v>0</v>
      </c>
      <c r="O102" s="344">
        <f>IFERROR(VLOOKUP(C102,'تقرير المصروفات حسب الشهر'!$C$1409:$AD$1524,7,FALSE),0)</f>
        <v>0</v>
      </c>
      <c r="P102" s="332">
        <f t="shared" si="7"/>
        <v>688.36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الشهر'!$C$10:$AD$119,7,FALSE),0)</f>
        <v>151.66</v>
      </c>
      <c r="E103" s="330">
        <f>IFERROR(VLOOKUP(C103,'تقرير المصروفات حسب الشهر'!$C$136:$AD$245,7,FALSE),0)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الشهر'!$C$391:$AD$499,7,FALSE),0)</f>
        <v>0</v>
      </c>
      <c r="H103" s="330">
        <f>IFERROR(VLOOKUP(C103,'تقرير المصروفات حسب الشهر'!$C$519:$AD$627,7,FALSE),0)</f>
        <v>151.66</v>
      </c>
      <c r="I103" s="330">
        <f>IFERROR(VLOOKUP(C103,'تقرير المصروفات حسب الشهر'!$C$647:$AD$756,7,FALSE),0)</f>
        <v>151.66</v>
      </c>
      <c r="J103" s="330">
        <f>IFERROR(VLOOKUP(C103,'تقرير المصروفات حسب الشهر'!$C$775:$AD$884,7,FALSE),0)</f>
        <v>0</v>
      </c>
      <c r="K103" s="330">
        <f>IFERROR(VLOOKUP(C103,'تقرير المصروفات حسب الشهر'!$C$902:$AD$1011,7,FALSE),0)</f>
        <v>0</v>
      </c>
      <c r="L103" s="330">
        <f>IFERROR(VLOOKUP(C103,'تقرير المصروفات حسب الشهر'!$C$1028:$AD$1138,7,FALSE),0)</f>
        <v>0</v>
      </c>
      <c r="M103" s="344">
        <f>IFERROR(VLOOKUP(C103,'تقرير المصروفات حسب الشهر'!$C$1155:$AD$1266,7,FALSE),0)</f>
        <v>0</v>
      </c>
      <c r="N103" s="344">
        <f>IFERROR(VLOOKUP(C103,'تقرير المصروفات حسب الشهر'!$C$1282:$AD$1393,7,FALSE),0)</f>
        <v>0</v>
      </c>
      <c r="O103" s="344">
        <f>IFERROR(VLOOKUP(C103,'تقرير المصروفات حسب الشهر'!$C$1409:$AD$1524,7,FALSE),0)</f>
        <v>0</v>
      </c>
      <c r="P103" s="332">
        <f t="shared" si="7"/>
        <v>758.3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الشهر'!$C$10:$AD$119,7,FALSE),0)</f>
        <v>0</v>
      </c>
      <c r="E104" s="330">
        <f>IFERROR(VLOOKUP(C104,'تقرير المصروفات حسب الشهر'!$C$136:$AD$245,7,FALSE),0)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الشهر'!$C$391:$AD$499,7,FALSE),0)</f>
        <v>0</v>
      </c>
      <c r="H104" s="330">
        <f>IFERROR(VLOOKUP(C104,'تقرير المصروفات حسب الشهر'!$C$519:$AD$627,7,FALSE),0)</f>
        <v>0</v>
      </c>
      <c r="I104" s="330">
        <f>IFERROR(VLOOKUP(C104,'تقرير المصروفات حسب الشهر'!$C$647:$AD$756,7,FALSE),0)</f>
        <v>0</v>
      </c>
      <c r="J104" s="330">
        <f>IFERROR(VLOOKUP(C104,'تقرير المصروفات حسب الشهر'!$C$775:$AD$884,7,FALSE),0)</f>
        <v>0</v>
      </c>
      <c r="K104" s="330">
        <f>IFERROR(VLOOKUP(C104,'تقرير المصروفات حسب الشهر'!$C$902:$AD$1011,7,FALSE),0)</f>
        <v>0</v>
      </c>
      <c r="L104" s="330">
        <f>IFERROR(VLOOKUP(C104,'تقرير المصروفات حسب الشهر'!$C$1028:$AD$1138,7,FALSE),0)</f>
        <v>0</v>
      </c>
      <c r="M104" s="344">
        <f>IFERROR(VLOOKUP(C104,'تقرير المصروفات حسب الشهر'!$C$1155:$AD$1266,7,FALSE),0)</f>
        <v>0</v>
      </c>
      <c r="N104" s="344">
        <f>IFERROR(VLOOKUP(C104,'تقرير المصروفات حسب الشهر'!$C$1282:$AD$1393,7,FALSE),0)</f>
        <v>0</v>
      </c>
      <c r="O104" s="344">
        <f>IFERROR(VLOOKUP(C104,'تقرير المصروفات حسب الشهر'!$C$1409:$AD$1524,7,FALSE),0)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الشهر'!$C$10:$AD$119,7,FALSE),0)</f>
        <v>0</v>
      </c>
      <c r="E105" s="330">
        <f>IFERROR(VLOOKUP(C105,'تقرير المصروفات حسب الشهر'!$C$136:$AD$245,7,FALSE),0)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الشهر'!$C$391:$AD$499,7,FALSE),0)</f>
        <v>0</v>
      </c>
      <c r="H105" s="330">
        <f>IFERROR(VLOOKUP(C105,'تقرير المصروفات حسب الشهر'!$C$519:$AD$627,7,FALSE),0)</f>
        <v>0</v>
      </c>
      <c r="I105" s="330">
        <f>IFERROR(VLOOKUP(C105,'تقرير المصروفات حسب الشهر'!$C$647:$AD$756,7,FALSE),0)</f>
        <v>0</v>
      </c>
      <c r="J105" s="330">
        <f>IFERROR(VLOOKUP(C105,'تقرير المصروفات حسب الشهر'!$C$775:$AD$884,7,FALSE),0)</f>
        <v>0</v>
      </c>
      <c r="K105" s="330">
        <f>IFERROR(VLOOKUP(C105,'تقرير المصروفات حسب الشهر'!$C$902:$AD$1011,7,FALSE),0)</f>
        <v>0</v>
      </c>
      <c r="L105" s="330">
        <f>IFERROR(VLOOKUP(C105,'تقرير المصروفات حسب الشهر'!$C$1028:$AD$1138,7,FALSE),0)</f>
        <v>0</v>
      </c>
      <c r="M105" s="344">
        <f>IFERROR(VLOOKUP(C105,'تقرير المصروفات حسب الشهر'!$C$1155:$AD$1266,7,FALSE),0)</f>
        <v>0</v>
      </c>
      <c r="N105" s="344">
        <f>IFERROR(VLOOKUP(C105,'تقرير المصروفات حسب الشهر'!$C$1282:$AD$1393,7,FALSE),0)</f>
        <v>0</v>
      </c>
      <c r="O105" s="344">
        <f>IFERROR(VLOOKUP(C105,'تقرير المصروفات حسب الشهر'!$C$1409:$AD$1524,7,FALSE),0)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الشهر'!$C$10:$AD$119,7,FALSE),0)</f>
        <v>0</v>
      </c>
      <c r="E106" s="330">
        <f>IFERROR(VLOOKUP(C106,'تقرير المصروفات حسب الشهر'!$C$136:$AD$245,7,FALSE),0)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الشهر'!$C$391:$AD$499,7,FALSE),0)</f>
        <v>0</v>
      </c>
      <c r="H106" s="330">
        <f>IFERROR(VLOOKUP(C106,'تقرير المصروفات حسب الشهر'!$C$519:$AD$627,7,FALSE),0)</f>
        <v>0</v>
      </c>
      <c r="I106" s="330">
        <f>IFERROR(VLOOKUP(C106,'تقرير المصروفات حسب الشهر'!$C$647:$AD$756,7,FALSE),0)</f>
        <v>0</v>
      </c>
      <c r="J106" s="330">
        <f>IFERROR(VLOOKUP(C106,'تقرير المصروفات حسب الشهر'!$C$775:$AD$884,7,FALSE),0)</f>
        <v>0</v>
      </c>
      <c r="K106" s="330">
        <f>IFERROR(VLOOKUP(C106,'تقرير المصروفات حسب الشهر'!$C$902:$AD$1011,7,FALSE),0)</f>
        <v>0</v>
      </c>
      <c r="L106" s="330">
        <f>IFERROR(VLOOKUP(C106,'تقرير المصروفات حسب الشهر'!$C$1028:$AD$1138,7,FALSE),0)</f>
        <v>0</v>
      </c>
      <c r="M106" s="344">
        <f>IFERROR(VLOOKUP(C106,'تقرير المصروفات حسب الشهر'!$C$1155:$AD$1266,7,FALSE),0)</f>
        <v>0</v>
      </c>
      <c r="N106" s="344">
        <f>IFERROR(VLOOKUP(C106,'تقرير المصروفات حسب الشهر'!$C$1282:$AD$1393,7,FALSE),0)</f>
        <v>0</v>
      </c>
      <c r="O106" s="344">
        <f>IFERROR(VLOOKUP(C106,'تقرير المصروفات حسب الشهر'!$C$1409:$AD$1524,7,FALSE),0)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الشهر'!$C$10:$AD$119,7,FALSE),0)</f>
        <v>0</v>
      </c>
      <c r="E107" s="330">
        <f>IFERROR(VLOOKUP(C107,'تقرير المصروفات حسب الشهر'!$C$136:$AD$245,7,FALSE),0)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الشهر'!$C$391:$AD$499,7,FALSE),0)</f>
        <v>0</v>
      </c>
      <c r="H107" s="330">
        <f>IFERROR(VLOOKUP(C107,'تقرير المصروفات حسب الشهر'!$C$519:$AD$627,7,FALSE),0)</f>
        <v>0</v>
      </c>
      <c r="I107" s="330">
        <f>IFERROR(VLOOKUP(C107,'تقرير المصروفات حسب الشهر'!$C$647:$AD$756,7,FALSE),0)</f>
        <v>0</v>
      </c>
      <c r="J107" s="330">
        <f>IFERROR(VLOOKUP(C107,'تقرير المصروفات حسب الشهر'!$C$775:$AD$884,7,FALSE),0)</f>
        <v>0</v>
      </c>
      <c r="K107" s="330">
        <f>IFERROR(VLOOKUP(C107,'تقرير المصروفات حسب الشهر'!$C$902:$AD$1011,7,FALSE),0)</f>
        <v>0</v>
      </c>
      <c r="L107" s="330">
        <f>IFERROR(VLOOKUP(C107,'تقرير المصروفات حسب الشهر'!$C$1028:$AD$1138,7,FALSE),0)</f>
        <v>0</v>
      </c>
      <c r="M107" s="344">
        <f>IFERROR(VLOOKUP(C107,'تقرير المصروفات حسب الشهر'!$C$1155:$AD$1266,7,FALSE),0)</f>
        <v>0</v>
      </c>
      <c r="N107" s="344">
        <f>IFERROR(VLOOKUP(C107,'تقرير المصروفات حسب الشهر'!$C$1282:$AD$1393,7,FALSE),0)</f>
        <v>0</v>
      </c>
      <c r="O107" s="344">
        <f>IFERROR(VLOOKUP(C107,'تقرير المصروفات حسب الشهر'!$C$1409:$AD$1524,7,FALSE),0)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الشهر'!$C$10:$AD$119,7,FALSE),0)</f>
        <v>0</v>
      </c>
      <c r="E108" s="330">
        <f>IFERROR(VLOOKUP(C108,'تقرير المصروفات حسب الشهر'!$C$136:$AD$245,7,FALSE),0)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الشهر'!$C$391:$AD$499,7,FALSE),0)</f>
        <v>0</v>
      </c>
      <c r="H108" s="330">
        <f>IFERROR(VLOOKUP(C108,'تقرير المصروفات حسب الشهر'!$C$519:$AD$627,7,FALSE),0)</f>
        <v>0</v>
      </c>
      <c r="I108" s="330">
        <f>IFERROR(VLOOKUP(C108,'تقرير المصروفات حسب الشهر'!$C$647:$AD$756,7,FALSE),0)</f>
        <v>0</v>
      </c>
      <c r="J108" s="330">
        <f>IFERROR(VLOOKUP(C108,'تقرير المصروفات حسب الشهر'!$C$775:$AD$884,7,FALSE),0)</f>
        <v>0</v>
      </c>
      <c r="K108" s="330">
        <f>IFERROR(VLOOKUP(C108,'تقرير المصروفات حسب الشهر'!$C$902:$AD$1011,7,FALSE),0)</f>
        <v>0</v>
      </c>
      <c r="L108" s="330">
        <f>IFERROR(VLOOKUP(C108,'تقرير المصروفات حسب الشهر'!$C$1028:$AD$1138,7,FALSE),0)</f>
        <v>0</v>
      </c>
      <c r="M108" s="344">
        <f>IFERROR(VLOOKUP(C108,'تقرير المصروفات حسب الشهر'!$C$1155:$AD$1266,7,FALSE),0)</f>
        <v>0</v>
      </c>
      <c r="N108" s="344">
        <f>IFERROR(VLOOKUP(C108,'تقرير المصروفات حسب الشهر'!$C$1282:$AD$1393,7,FALSE),0)</f>
        <v>0</v>
      </c>
      <c r="O108" s="344">
        <f>IFERROR(VLOOKUP(C108,'تقرير المصروفات حسب الشهر'!$C$1409:$AD$1524,7,FALSE),0)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الشهر'!$C$10:$AD$119,7,FALSE),0)</f>
        <v>0</v>
      </c>
      <c r="E109" s="330">
        <f>IFERROR(VLOOKUP(C109,'تقرير المصروفات حسب الشهر'!$C$136:$AD$245,7,FALSE),0)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الشهر'!$C$391:$AD$499,7,FALSE),0)</f>
        <v>0</v>
      </c>
      <c r="H109" s="330">
        <f>IFERROR(VLOOKUP(C109,'تقرير المصروفات حسب الشهر'!$C$519:$AD$627,7,FALSE),0)</f>
        <v>0</v>
      </c>
      <c r="I109" s="330">
        <f>IFERROR(VLOOKUP(C109,'تقرير المصروفات حسب الشهر'!$C$647:$AD$756,7,FALSE),0)</f>
        <v>0</v>
      </c>
      <c r="J109" s="330">
        <f>IFERROR(VLOOKUP(C109,'تقرير المصروفات حسب الشهر'!$C$775:$AD$884,7,FALSE),0)</f>
        <v>0</v>
      </c>
      <c r="K109" s="330">
        <f>IFERROR(VLOOKUP(C109,'تقرير المصروفات حسب الشهر'!$C$902:$AD$1011,7,FALSE),0)</f>
        <v>0</v>
      </c>
      <c r="L109" s="330">
        <f>IFERROR(VLOOKUP(C109,'تقرير المصروفات حسب الشهر'!$C$1028:$AD$1138,7,FALSE),0)</f>
        <v>0</v>
      </c>
      <c r="M109" s="344">
        <f>IFERROR(VLOOKUP(C109,'تقرير المصروفات حسب الشهر'!$C$1155:$AD$1266,7,FALSE),0)</f>
        <v>0</v>
      </c>
      <c r="N109" s="344">
        <f>IFERROR(VLOOKUP(C109,'تقرير المصروفات حسب الشهر'!$C$1282:$AD$1393,7,FALSE),0)</f>
        <v>0</v>
      </c>
      <c r="O109" s="344">
        <f>IFERROR(VLOOKUP(C109,'تقرير المصروفات حسب الشهر'!$C$1409:$AD$1524,7,FALSE),0)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الشهر'!$C$10:$AD$119,7,FALSE),0)</f>
        <v>0</v>
      </c>
      <c r="E110" s="330">
        <f>IFERROR(VLOOKUP(C110,'تقرير المصروفات حسب الشهر'!$C$136:$AD$245,7,FALSE),0)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الشهر'!$C$391:$AD$499,7,FALSE),0)</f>
        <v>0</v>
      </c>
      <c r="H110" s="330">
        <f>IFERROR(VLOOKUP(C110,'تقرير المصروفات حسب الشهر'!$C$519:$AD$627,7,FALSE),0)</f>
        <v>0</v>
      </c>
      <c r="I110" s="330">
        <f>IFERROR(VLOOKUP(C110,'تقرير المصروفات حسب الشهر'!$C$647:$AD$756,7,FALSE),0)</f>
        <v>0</v>
      </c>
      <c r="J110" s="330">
        <f>IFERROR(VLOOKUP(C110,'تقرير المصروفات حسب الشهر'!$C$775:$AD$884,7,FALSE),0)</f>
        <v>0</v>
      </c>
      <c r="K110" s="330">
        <f>IFERROR(VLOOKUP(C110,'تقرير المصروفات حسب الشهر'!$C$902:$AD$1011,7,FALSE),0)</f>
        <v>0</v>
      </c>
      <c r="L110" s="330">
        <f>IFERROR(VLOOKUP(C110,'تقرير المصروفات حسب الشهر'!$C$1028:$AD$1138,7,FALSE),0)</f>
        <v>0</v>
      </c>
      <c r="M110" s="344">
        <f>IFERROR(VLOOKUP(C110,'تقرير المصروفات حسب الشهر'!$C$1155:$AD$1266,7,FALSE),0)</f>
        <v>0</v>
      </c>
      <c r="N110" s="344">
        <f>IFERROR(VLOOKUP(C110,'تقرير المصروفات حسب الشهر'!$C$1282:$AD$1393,7,FALSE),0)</f>
        <v>0</v>
      </c>
      <c r="O110" s="344">
        <f>IFERROR(VLOOKUP(C110,'تقرير المصروفات حسب الشهر'!$C$1409:$AD$1524,7,FALSE),0)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الشهر'!$C$10:$AD$119,7,FALSE),0)</f>
        <v>0</v>
      </c>
      <c r="E111" s="330">
        <f>IFERROR(VLOOKUP(C111,'تقرير المصروفات حسب الشهر'!$C$136:$AD$245,7,FALSE),0)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الشهر'!$C$391:$AD$499,7,FALSE),0)</f>
        <v>0</v>
      </c>
      <c r="H111" s="330">
        <f>IFERROR(VLOOKUP(C111,'تقرير المصروفات حسب الشهر'!$C$519:$AD$627,7,FALSE),0)</f>
        <v>0</v>
      </c>
      <c r="I111" s="330">
        <f>IFERROR(VLOOKUP(C111,'تقرير المصروفات حسب الشهر'!$C$647:$AD$756,7,FALSE),0)</f>
        <v>0</v>
      </c>
      <c r="J111" s="330">
        <f>IFERROR(VLOOKUP(C111,'تقرير المصروفات حسب الشهر'!$C$775:$AD$884,7,FALSE),0)</f>
        <v>0</v>
      </c>
      <c r="K111" s="330">
        <f>IFERROR(VLOOKUP(C111,'تقرير المصروفات حسب الشهر'!$C$902:$AD$1011,7,FALSE),0)</f>
        <v>0</v>
      </c>
      <c r="L111" s="330">
        <f>IFERROR(VLOOKUP(C111,'تقرير المصروفات حسب الشهر'!$C$1028:$AD$1138,7,FALSE),0)</f>
        <v>0</v>
      </c>
      <c r="M111" s="344">
        <f>IFERROR(VLOOKUP(C111,'تقرير المصروفات حسب الشهر'!$C$1155:$AD$1266,7,FALSE),0)</f>
        <v>0</v>
      </c>
      <c r="N111" s="344">
        <f>IFERROR(VLOOKUP(C111,'تقرير المصروفات حسب الشهر'!$C$1282:$AD$1393,7,FALSE),0)</f>
        <v>0</v>
      </c>
      <c r="O111" s="344">
        <f>IFERROR(VLOOKUP(C111,'تقرير المصروفات حسب الشهر'!$C$1409:$AD$1524,7,FALSE),0)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الشهر'!$C$10:$AD$119,7,FALSE),0)</f>
        <v>0</v>
      </c>
      <c r="E112" s="330">
        <f>IFERROR(VLOOKUP(C112,'تقرير المصروفات حسب الشهر'!$C$136:$AD$245,7,FALSE),0)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الشهر'!$C$391:$AD$499,7,FALSE),0)</f>
        <v>0</v>
      </c>
      <c r="H112" s="330">
        <f>IFERROR(VLOOKUP(C112,'تقرير المصروفات حسب الشهر'!$C$519:$AD$627,7,FALSE),0)</f>
        <v>0</v>
      </c>
      <c r="I112" s="330">
        <f>IFERROR(VLOOKUP(C112,'تقرير المصروفات حسب الشهر'!$C$647:$AD$756,7,FALSE),0)</f>
        <v>0</v>
      </c>
      <c r="J112" s="330">
        <f>IFERROR(VLOOKUP(C112,'تقرير المصروفات حسب الشهر'!$C$775:$AD$884,7,FALSE),0)</f>
        <v>0</v>
      </c>
      <c r="K112" s="330">
        <f>IFERROR(VLOOKUP(C112,'تقرير المصروفات حسب الشهر'!$C$902:$AD$1011,7,FALSE),0)</f>
        <v>0</v>
      </c>
      <c r="L112" s="330">
        <f>IFERROR(VLOOKUP(C112,'تقرير المصروفات حسب الشهر'!$C$1028:$AD$1138,7,FALSE),0)</f>
        <v>0</v>
      </c>
      <c r="M112" s="344">
        <f>IFERROR(VLOOKUP(C112,'تقرير المصروفات حسب الشهر'!$C$1155:$AD$1266,7,FALSE),0)</f>
        <v>0</v>
      </c>
      <c r="N112" s="344">
        <f>IFERROR(VLOOKUP(C112,'تقرير المصروفات حسب الشهر'!$C$1282:$AD$1393,7,FALSE),0)</f>
        <v>0</v>
      </c>
      <c r="O112" s="344">
        <f>IFERROR(VLOOKUP(C112,'تقرير المصروفات حسب الشهر'!$C$1409:$AD$1524,7,FALSE),0)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الشهر'!$C$10:$AD$119,7,FALSE),0)</f>
        <v>0</v>
      </c>
      <c r="E113" s="330">
        <f>IFERROR(VLOOKUP(C113,'تقرير المصروفات حسب الشهر'!$C$136:$AD$245,7,FALSE),0)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الشهر'!$C$391:$AD$499,7,FALSE),0)</f>
        <v>0</v>
      </c>
      <c r="H113" s="330">
        <f>IFERROR(VLOOKUP(C113,'تقرير المصروفات حسب الشهر'!$C$519:$AD$627,7,FALSE),0)</f>
        <v>0</v>
      </c>
      <c r="I113" s="330">
        <f>IFERROR(VLOOKUP(C113,'تقرير المصروفات حسب الشهر'!$C$647:$AD$756,7,FALSE),0)</f>
        <v>0</v>
      </c>
      <c r="J113" s="330">
        <f>IFERROR(VLOOKUP(C113,'تقرير المصروفات حسب الشهر'!$C$775:$AD$884,7,FALSE),0)</f>
        <v>0</v>
      </c>
      <c r="K113" s="330">
        <f>IFERROR(VLOOKUP(C113,'تقرير المصروفات حسب الشهر'!$C$902:$AD$1011,7,FALSE),0)</f>
        <v>0</v>
      </c>
      <c r="L113" s="330">
        <f>IFERROR(VLOOKUP(C113,'تقرير المصروفات حسب الشهر'!$C$1028:$AD$1138,7,FALSE),0)</f>
        <v>0</v>
      </c>
      <c r="M113" s="344">
        <f>IFERROR(VLOOKUP(C113,'تقرير المصروفات حسب الشهر'!$C$1155:$AD$1266,7,FALSE),0)</f>
        <v>0</v>
      </c>
      <c r="N113" s="344">
        <f>IFERROR(VLOOKUP(C113,'تقرير المصروفات حسب الشهر'!$C$1282:$AD$1393,7,FALSE),0)</f>
        <v>0</v>
      </c>
      <c r="O113" s="344">
        <f>IFERROR(VLOOKUP(C113,'تقرير المصروفات حسب الشهر'!$C$1409:$AD$1524,7,FALSE),0)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الشهر'!$C$10:$AD$119,7,FALSE),0)</f>
        <v>0</v>
      </c>
      <c r="E114" s="330">
        <f>IFERROR(VLOOKUP(C114,'تقرير المصروفات حسب الشهر'!$C$136:$AD$245,7,FALSE),0)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الشهر'!$C$391:$AD$499,7,FALSE),0)</f>
        <v>0</v>
      </c>
      <c r="H114" s="330">
        <f>IFERROR(VLOOKUP(C114,'تقرير المصروفات حسب الشهر'!$C$519:$AD$627,7,FALSE),0)</f>
        <v>0</v>
      </c>
      <c r="I114" s="330">
        <f>IFERROR(VLOOKUP(C114,'تقرير المصروفات حسب الشهر'!$C$647:$AD$756,7,FALSE),0)</f>
        <v>0</v>
      </c>
      <c r="J114" s="330">
        <f>IFERROR(VLOOKUP(C114,'تقرير المصروفات حسب الشهر'!$C$775:$AD$884,7,FALSE),0)</f>
        <v>0</v>
      </c>
      <c r="K114" s="330">
        <f>IFERROR(VLOOKUP(C114,'تقرير المصروفات حسب الشهر'!$C$902:$AD$1011,7,FALSE),0)</f>
        <v>0</v>
      </c>
      <c r="L114" s="330">
        <f>IFERROR(VLOOKUP(C114,'تقرير المصروفات حسب الشهر'!$C$1028:$AD$1138,7,FALSE),0)</f>
        <v>0</v>
      </c>
      <c r="M114" s="344">
        <f>IFERROR(VLOOKUP(C114,'تقرير المصروفات حسب الشهر'!$C$1155:$AD$1266,7,FALSE),0)</f>
        <v>0</v>
      </c>
      <c r="N114" s="344">
        <f>IFERROR(VLOOKUP(C114,'تقرير المصروفات حسب الشهر'!$C$1282:$AD$1393,7,FALSE),0)</f>
        <v>0</v>
      </c>
      <c r="O114" s="344">
        <f>IFERROR(VLOOKUP(C114,'تقرير المصروفات حسب الشهر'!$C$1409:$AD$1524,7,FALSE),0)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الشهر'!$C$10:$AD$119,7,FALSE),0)</f>
        <v>0</v>
      </c>
      <c r="E115" s="330">
        <f>IFERROR(VLOOKUP(C115,'تقرير المصروفات حسب الشهر'!$C$136:$AD$245,7,FALSE),0)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الشهر'!$C$391:$AD$499,7,FALSE),0)</f>
        <v>0</v>
      </c>
      <c r="H115" s="330">
        <f>IFERROR(VLOOKUP(C115,'تقرير المصروفات حسب الشهر'!$C$519:$AD$627,7,FALSE),0)</f>
        <v>0</v>
      </c>
      <c r="I115" s="330">
        <f>IFERROR(VLOOKUP(C115,'تقرير المصروفات حسب الشهر'!$C$647:$AD$756,7,FALSE),0)</f>
        <v>0</v>
      </c>
      <c r="J115" s="330">
        <f>IFERROR(VLOOKUP(C115,'تقرير المصروفات حسب الشهر'!$C$775:$AD$884,7,FALSE),0)</f>
        <v>0</v>
      </c>
      <c r="K115" s="330">
        <f>IFERROR(VLOOKUP(C115,'تقرير المصروفات حسب الشهر'!$C$902:$AD$1011,7,FALSE),0)</f>
        <v>0</v>
      </c>
      <c r="L115" s="330">
        <f>IFERROR(VLOOKUP(C115,'تقرير المصروفات حسب الشهر'!$C$1028:$AD$1138,7,FALSE),0)</f>
        <v>0</v>
      </c>
      <c r="M115" s="344">
        <f>IFERROR(VLOOKUP(C115,'تقرير المصروفات حسب الشهر'!$C$1155:$AD$1266,7,FALSE),0)</f>
        <v>0</v>
      </c>
      <c r="N115" s="344">
        <f>IFERROR(VLOOKUP(C115,'تقرير المصروفات حسب الشهر'!$C$1282:$AD$1393,7,FALSE),0)</f>
        <v>0</v>
      </c>
      <c r="O115" s="344">
        <f>IFERROR(VLOOKUP(C115,'تقرير المصروفات حسب الشهر'!$C$1409:$AD$1524,7,FALSE),0)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الشهر'!$C$10:$AD$119,7,FALSE),0)</f>
        <v>0</v>
      </c>
      <c r="E116" s="330">
        <f>IFERROR(VLOOKUP(C116,'تقرير المصروفات حسب الشهر'!$C$136:$AD$245,7,FALSE),0)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الشهر'!$C$391:$AD$499,7,FALSE),0)</f>
        <v>0</v>
      </c>
      <c r="H116" s="330">
        <f>IFERROR(VLOOKUP(C116,'تقرير المصروفات حسب الشهر'!$C$519:$AD$627,7,FALSE),0)</f>
        <v>0</v>
      </c>
      <c r="I116" s="330">
        <f>IFERROR(VLOOKUP(C116,'تقرير المصروفات حسب الشهر'!$C$647:$AD$756,7,FALSE),0)</f>
        <v>0</v>
      </c>
      <c r="J116" s="330">
        <f>IFERROR(VLOOKUP(C116,'تقرير المصروفات حسب الشهر'!$C$775:$AD$884,7,FALSE),0)</f>
        <v>0</v>
      </c>
      <c r="K116" s="330">
        <f>IFERROR(VLOOKUP(C116,'تقرير المصروفات حسب الشهر'!$C$902:$AD$1011,7,FALSE),0)</f>
        <v>0</v>
      </c>
      <c r="L116" s="330">
        <f>IFERROR(VLOOKUP(C116,'تقرير المصروفات حسب الشهر'!$C$1028:$AD$1138,7,FALSE),0)</f>
        <v>0</v>
      </c>
      <c r="M116" s="344">
        <f>IFERROR(VLOOKUP(C116,'تقرير المصروفات حسب الشهر'!$C$1155:$AD$1266,7,FALSE),0)</f>
        <v>0</v>
      </c>
      <c r="N116" s="344">
        <f>IFERROR(VLOOKUP(C116,'تقرير المصروفات حسب الشهر'!$C$1282:$AD$1393,7,FALSE),0)</f>
        <v>0</v>
      </c>
      <c r="O116" s="344">
        <f>IFERROR(VLOOKUP(C116,'تقرير المصروفات حسب الشهر'!$C$1409:$AD$1524,7,FALSE),0)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الشهر'!$C$10:$AD$119,7,FALSE),0)</f>
        <v>0</v>
      </c>
      <c r="E117" s="330">
        <f>IFERROR(VLOOKUP(C117,'تقرير المصروفات حسب الشهر'!$C$136:$AD$245,7,FALSE),0)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الشهر'!$C$391:$AD$499,7,FALSE),0)</f>
        <v>0</v>
      </c>
      <c r="H117" s="330">
        <f>IFERROR(VLOOKUP(C117,'تقرير المصروفات حسب الشهر'!$C$519:$AD$627,7,FALSE),0)</f>
        <v>0</v>
      </c>
      <c r="I117" s="330">
        <f>IFERROR(VLOOKUP(C117,'تقرير المصروفات حسب الشهر'!$C$647:$AD$756,7,FALSE),0)</f>
        <v>0</v>
      </c>
      <c r="J117" s="330">
        <f>IFERROR(VLOOKUP(C117,'تقرير المصروفات حسب الشهر'!$C$775:$AD$884,7,FALSE),0)</f>
        <v>0</v>
      </c>
      <c r="K117" s="330">
        <f>IFERROR(VLOOKUP(C117,'تقرير المصروفات حسب الشهر'!$C$902:$AD$1011,7,FALSE),0)</f>
        <v>0</v>
      </c>
      <c r="L117" s="330">
        <f>IFERROR(VLOOKUP(C117,'تقرير المصروفات حسب الشهر'!$C$1028:$AD$1138,7,FALSE),0)</f>
        <v>0</v>
      </c>
      <c r="M117" s="344">
        <f>IFERROR(VLOOKUP(C117,'تقرير المصروفات حسب الشهر'!$C$1155:$AD$1266,7,FALSE),0)</f>
        <v>0</v>
      </c>
      <c r="N117" s="344">
        <f>IFERROR(VLOOKUP(C117,'تقرير المصروفات حسب الشهر'!$C$1282:$AD$1393,7,FALSE),0)</f>
        <v>0</v>
      </c>
      <c r="O117" s="344">
        <f>IFERROR(VLOOKUP(C117,'تقرير المصروفات حسب الشهر'!$C$1409:$AD$1524,7,FALSE),0)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الشهر'!$C$10:$AD$119,7,FALSE),0)</f>
        <v>0</v>
      </c>
      <c r="E118" s="330">
        <f>IFERROR(VLOOKUP(C118,'تقرير المصروفات حسب الشهر'!$C$136:$AD$245,7,FALSE),0)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الشهر'!$C$391:$AD$499,7,FALSE),0)</f>
        <v>0</v>
      </c>
      <c r="H118" s="330">
        <f>IFERROR(VLOOKUP(C118,'تقرير المصروفات حسب الشهر'!$C$519:$AD$627,7,FALSE),0)</f>
        <v>0</v>
      </c>
      <c r="I118" s="330">
        <f>IFERROR(VLOOKUP(C118,'تقرير المصروفات حسب الشهر'!$C$647:$AD$756,7,FALSE),0)</f>
        <v>0</v>
      </c>
      <c r="J118" s="330">
        <f>IFERROR(VLOOKUP(C118,'تقرير المصروفات حسب الشهر'!$C$775:$AD$884,7,FALSE),0)</f>
        <v>0</v>
      </c>
      <c r="K118" s="330">
        <f>IFERROR(VLOOKUP(C118,'تقرير المصروفات حسب الشهر'!$C$902:$AD$1011,7,FALSE),0)</f>
        <v>0</v>
      </c>
      <c r="L118" s="330">
        <f>IFERROR(VLOOKUP(C118,'تقرير المصروفات حسب الشهر'!$C$1028:$AD$1138,7,FALSE),0)</f>
        <v>0</v>
      </c>
      <c r="M118" s="344">
        <f>IFERROR(VLOOKUP(C118,'تقرير المصروفات حسب الشهر'!$C$1155:$AD$1266,7,FALSE),0)</f>
        <v>0</v>
      </c>
      <c r="N118" s="344">
        <f>IFERROR(VLOOKUP(C118,'تقرير المصروفات حسب الشهر'!$C$1282:$AD$1393,7,FALSE),0)</f>
        <v>0</v>
      </c>
      <c r="O118" s="344">
        <f>IFERROR(VLOOKUP(C118,'تقرير المصروفات حسب الشهر'!$C$1409:$AD$1524,7,FALSE),0)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الشهر'!$C$10:$AD$119,7,FALSE),0)</f>
        <v>0</v>
      </c>
      <c r="E119" s="330">
        <f>IFERROR(VLOOKUP(C119,'تقرير المصروفات حسب الشهر'!$C$136:$AD$245,7,FALSE),0)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الشهر'!$C$391:$AD$499,7,FALSE),0)</f>
        <v>0</v>
      </c>
      <c r="H119" s="330">
        <f>IFERROR(VLOOKUP(C119,'تقرير المصروفات حسب الشهر'!$C$519:$AD$627,7,FALSE),0)</f>
        <v>0</v>
      </c>
      <c r="I119" s="330">
        <f>IFERROR(VLOOKUP(C119,'تقرير المصروفات حسب الشهر'!$C$647:$AD$756,7,FALSE),0)</f>
        <v>0</v>
      </c>
      <c r="J119" s="330">
        <f>IFERROR(VLOOKUP(C119,'تقرير المصروفات حسب الشهر'!$C$775:$AD$884,7,FALSE),0)</f>
        <v>0</v>
      </c>
      <c r="K119" s="330">
        <f>IFERROR(VLOOKUP(C119,'تقرير المصروفات حسب الشهر'!$C$902:$AD$1011,7,FALSE),0)</f>
        <v>0</v>
      </c>
      <c r="L119" s="330">
        <f>IFERROR(VLOOKUP(C119,'تقرير المصروفات حسب الشهر'!$C$1028:$AD$1138,7,FALSE),0)</f>
        <v>0</v>
      </c>
      <c r="M119" s="344">
        <f>IFERROR(VLOOKUP(C119,'تقرير المصروفات حسب الشهر'!$C$1155:$AD$1266,7,FALSE),0)</f>
        <v>0</v>
      </c>
      <c r="N119" s="344">
        <f>IFERROR(VLOOKUP(C119,'تقرير المصروفات حسب الشهر'!$C$1282:$AD$1393,7,FALSE),0)</f>
        <v>0</v>
      </c>
      <c r="O119" s="344">
        <f>IFERROR(VLOOKUP(C119,'تقرير المصروفات حسب الشهر'!$C$1409:$AD$1524,7,FALSE),0)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الشهر'!$C$10:$AD$119,7,FALSE),0)</f>
        <v>0</v>
      </c>
      <c r="E120" s="330">
        <f>IFERROR(VLOOKUP(C120,'تقرير المصروفات حسب الشهر'!$C$136:$AD$245,7,FALSE),0)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الشهر'!$C$391:$AD$499,7,FALSE),0)</f>
        <v>0</v>
      </c>
      <c r="H120" s="330">
        <f>IFERROR(VLOOKUP(C120,'تقرير المصروفات حسب الشهر'!$C$519:$AD$627,7,FALSE),0)</f>
        <v>0</v>
      </c>
      <c r="I120" s="330">
        <f>IFERROR(VLOOKUP(C120,'تقرير المصروفات حسب الشهر'!$C$647:$AD$756,7,FALSE),0)</f>
        <v>0</v>
      </c>
      <c r="J120" s="330">
        <f>IFERROR(VLOOKUP(C120,'تقرير المصروفات حسب الشهر'!$C$775:$AD$884,7,FALSE),0)</f>
        <v>0</v>
      </c>
      <c r="K120" s="330">
        <f>IFERROR(VLOOKUP(C120,'تقرير المصروفات حسب الشهر'!$C$902:$AD$1011,7,FALSE),0)</f>
        <v>0</v>
      </c>
      <c r="L120" s="330">
        <f>IFERROR(VLOOKUP(C120,'تقرير المصروفات حسب الشهر'!$C$1028:$AD$1138,7,FALSE),0)</f>
        <v>0</v>
      </c>
      <c r="M120" s="344">
        <f>IFERROR(VLOOKUP(C120,'تقرير المصروفات حسب الشهر'!$C$1155:$AD$1266,7,FALSE),0)</f>
        <v>0</v>
      </c>
      <c r="N120" s="344">
        <f>IFERROR(VLOOKUP(C120,'تقرير المصروفات حسب الشهر'!$C$1282:$AD$1393,7,FALSE),0)</f>
        <v>0</v>
      </c>
      <c r="O120" s="344">
        <f>IFERROR(VLOOKUP(C120,'تقرير المصروفات حسب الشهر'!$C$1409:$AD$1524,7,FALSE),0)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الشهر'!$C$10:$AD$119,7,FALSE),0)</f>
        <v>0</v>
      </c>
      <c r="E121" s="330">
        <f>IFERROR(VLOOKUP(C121,'تقرير المصروفات حسب الشهر'!$C$136:$AD$245,7,FALSE),0)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الشهر'!$C$391:$AD$499,7,FALSE),0)</f>
        <v>0</v>
      </c>
      <c r="H121" s="330">
        <f>IFERROR(VLOOKUP(C121,'تقرير المصروفات حسب الشهر'!$C$519:$AD$627,7,FALSE),0)</f>
        <v>0</v>
      </c>
      <c r="I121" s="330">
        <f>IFERROR(VLOOKUP(C121,'تقرير المصروفات حسب الشهر'!$C$647:$AD$756,7,FALSE),0)</f>
        <v>0</v>
      </c>
      <c r="J121" s="330">
        <f>IFERROR(VLOOKUP(C121,'تقرير المصروفات حسب الشهر'!$C$775:$AD$884,7,FALSE),0)</f>
        <v>0</v>
      </c>
      <c r="K121" s="330">
        <f>IFERROR(VLOOKUP(C121,'تقرير المصروفات حسب الشهر'!$C$902:$AD$1011,7,FALSE),0)</f>
        <v>0</v>
      </c>
      <c r="L121" s="330">
        <f>IFERROR(VLOOKUP(C121,'تقرير المصروفات حسب الشهر'!$C$1028:$AD$1138,7,FALSE),0)</f>
        <v>0</v>
      </c>
      <c r="M121" s="344">
        <f>IFERROR(VLOOKUP(C121,'تقرير المصروفات حسب الشهر'!$C$1155:$AD$1266,7,FALSE),0)</f>
        <v>0</v>
      </c>
      <c r="N121" s="344">
        <f>IFERROR(VLOOKUP(C121,'تقرير المصروفات حسب الشهر'!$C$1282:$AD$1393,7,FALSE),0)</f>
        <v>0</v>
      </c>
      <c r="O121" s="344">
        <f>IFERROR(VLOOKUP(C121,'تقرير المصروفات حسب الشهر'!$C$1409:$AD$1524,7,FALSE),0)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الشهر'!$C$10:$AD$119,7,FALSE),0)</f>
        <v>0</v>
      </c>
      <c r="E122" s="330">
        <f>IFERROR(VLOOKUP(C122,'تقرير المصروفات حسب الشهر'!$C$136:$AD$245,7,FALSE),0)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الشهر'!$C$391:$AD$499,7,FALSE),0)</f>
        <v>0</v>
      </c>
      <c r="H122" s="330">
        <f>IFERROR(VLOOKUP(C122,'تقرير المصروفات حسب الشهر'!$C$519:$AD$627,7,FALSE),0)</f>
        <v>0</v>
      </c>
      <c r="I122" s="330">
        <f>IFERROR(VLOOKUP(C122,'تقرير المصروفات حسب الشهر'!$C$647:$AD$756,7,FALSE),0)</f>
        <v>0</v>
      </c>
      <c r="J122" s="330">
        <f>IFERROR(VLOOKUP(C122,'تقرير المصروفات حسب الشهر'!$C$775:$AD$884,7,FALSE),0)</f>
        <v>0</v>
      </c>
      <c r="K122" s="330">
        <f>IFERROR(VLOOKUP(C122,'تقرير المصروفات حسب الشهر'!$C$902:$AD$1011,7,FALSE),0)</f>
        <v>0</v>
      </c>
      <c r="L122" s="330">
        <f>IFERROR(VLOOKUP(C122,'تقرير المصروفات حسب الشهر'!$C$1028:$AD$1138,7,FALSE),0)</f>
        <v>0</v>
      </c>
      <c r="M122" s="344">
        <f>IFERROR(VLOOKUP(C122,'تقرير المصروفات حسب الشهر'!$C$1155:$AD$1266,7,FALSE),0)</f>
        <v>0</v>
      </c>
      <c r="N122" s="344">
        <f>IFERROR(VLOOKUP(C122,'تقرير المصروفات حسب الشهر'!$C$1282:$AD$1393,7,FALSE),0)</f>
        <v>0</v>
      </c>
      <c r="O122" s="344">
        <f>IFERROR(VLOOKUP(C122,'تقرير المصروفات حسب الشهر'!$C$1409:$AD$1524,7,FALSE),0)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الشهر'!$C$10:$AD$119,7,FALSE),0)</f>
        <v>0</v>
      </c>
      <c r="E123" s="330">
        <f>IFERROR(VLOOKUP(C123,'تقرير المصروفات حسب الشهر'!$C$136:$AD$245,7,FALSE),0)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الشهر'!$C$391:$AD$499,7,FALSE),0)</f>
        <v>0</v>
      </c>
      <c r="H123" s="330">
        <f>IFERROR(VLOOKUP(C123,'تقرير المصروفات حسب الشهر'!$C$519:$AD$627,7,FALSE),0)</f>
        <v>0</v>
      </c>
      <c r="I123" s="330">
        <f>IFERROR(VLOOKUP(C123,'تقرير المصروفات حسب الشهر'!$C$647:$AD$756,7,FALSE),0)</f>
        <v>0</v>
      </c>
      <c r="J123" s="330">
        <f>IFERROR(VLOOKUP(C123,'تقرير المصروفات حسب الشهر'!$C$775:$AD$884,7,FALSE),0)</f>
        <v>0</v>
      </c>
      <c r="K123" s="330">
        <f>IFERROR(VLOOKUP(C123,'تقرير المصروفات حسب الشهر'!$C$902:$AD$1011,7,FALSE),0)</f>
        <v>0</v>
      </c>
      <c r="L123" s="330">
        <f>IFERROR(VLOOKUP(C123,'تقرير المصروفات حسب الشهر'!$C$1028:$AD$1138,7,FALSE),0)</f>
        <v>0</v>
      </c>
      <c r="M123" s="344">
        <f>IFERROR(VLOOKUP(C123,'تقرير المصروفات حسب الشهر'!$C$1155:$AD$1266,7,FALSE),0)</f>
        <v>0</v>
      </c>
      <c r="N123" s="344">
        <f>IFERROR(VLOOKUP(C123,'تقرير المصروفات حسب الشهر'!$C$1282:$AD$1393,7,FALSE),0)</f>
        <v>0</v>
      </c>
      <c r="O123" s="344">
        <f>IFERROR(VLOOKUP(C123,'تقرير المصروفات حسب الشهر'!$C$1409:$AD$1524,7,FALSE),0)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الشهر'!$C$10:$AD$119,7,FALSE),0)</f>
        <v>0</v>
      </c>
      <c r="E124" s="330">
        <f>IFERROR(VLOOKUP(C124,'تقرير المصروفات حسب الشهر'!$C$136:$AD$245,7,FALSE),0)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الشهر'!$C$391:$AD$499,7,FALSE),0)</f>
        <v>0</v>
      </c>
      <c r="H124" s="330">
        <f>IFERROR(VLOOKUP(C124,'تقرير المصروفات حسب الشهر'!$C$519:$AD$627,7,FALSE),0)</f>
        <v>0</v>
      </c>
      <c r="I124" s="330">
        <f>IFERROR(VLOOKUP(C124,'تقرير المصروفات حسب الشهر'!$C$647:$AD$756,7,FALSE),0)</f>
        <v>0</v>
      </c>
      <c r="J124" s="330">
        <f>IFERROR(VLOOKUP(C124,'تقرير المصروفات حسب الشهر'!$C$775:$AD$884,7,FALSE),0)</f>
        <v>0</v>
      </c>
      <c r="K124" s="330">
        <f>IFERROR(VLOOKUP(C124,'تقرير المصروفات حسب الشهر'!$C$902:$AD$1011,7,FALSE),0)</f>
        <v>0</v>
      </c>
      <c r="L124" s="330">
        <f>IFERROR(VLOOKUP(C124,'تقرير المصروفات حسب الشهر'!$C$1028:$AD$1138,7,FALSE),0)</f>
        <v>0</v>
      </c>
      <c r="M124" s="344">
        <f>IFERROR(VLOOKUP(C124,'تقرير المصروفات حسب الشهر'!$C$1155:$AD$1266,7,FALSE),0)</f>
        <v>0</v>
      </c>
      <c r="N124" s="344">
        <f>IFERROR(VLOOKUP(C124,'تقرير المصروفات حسب الشهر'!$C$1282:$AD$1393,7,FALSE),0)</f>
        <v>0</v>
      </c>
      <c r="O124" s="344">
        <f>IFERROR(VLOOKUP(C124,'تقرير المصروفات حسب الشهر'!$C$1409:$AD$1524,7,FALSE),0)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الشهر'!$C$10:$AD$119,7,FALSE),0)</f>
        <v>0</v>
      </c>
      <c r="E125" s="330">
        <f>IFERROR(VLOOKUP(C125,'تقرير المصروفات حسب الشهر'!$C$136:$AD$245,7,FALSE),0)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الشهر'!$C$391:$AD$499,7,FALSE),0)</f>
        <v>0</v>
      </c>
      <c r="H125" s="330">
        <f>IFERROR(VLOOKUP(C125,'تقرير المصروفات حسب الشهر'!$C$519:$AD$627,7,FALSE),0)</f>
        <v>0</v>
      </c>
      <c r="I125" s="330">
        <f>IFERROR(VLOOKUP(C125,'تقرير المصروفات حسب الشهر'!$C$647:$AD$756,7,FALSE),0)</f>
        <v>0</v>
      </c>
      <c r="J125" s="330">
        <f>IFERROR(VLOOKUP(C125,'تقرير المصروفات حسب الشهر'!$C$775:$AD$884,7,FALSE),0)</f>
        <v>0</v>
      </c>
      <c r="K125" s="330">
        <f>IFERROR(VLOOKUP(C125,'تقرير المصروفات حسب الشهر'!$C$902:$AD$1011,7,FALSE),0)</f>
        <v>0</v>
      </c>
      <c r="L125" s="330">
        <f>IFERROR(VLOOKUP(C125,'تقرير المصروفات حسب الشهر'!$C$1028:$AD$1138,7,FALSE),0)</f>
        <v>0</v>
      </c>
      <c r="M125" s="344">
        <f>IFERROR(VLOOKUP(C125,'تقرير المصروفات حسب الشهر'!$C$1155:$AD$1266,7,FALSE),0)</f>
        <v>0</v>
      </c>
      <c r="N125" s="344">
        <f>IFERROR(VLOOKUP(C125,'تقرير المصروفات حسب الشهر'!$C$1282:$AD$1393,7,FALSE),0)</f>
        <v>0</v>
      </c>
      <c r="O125" s="344">
        <f>IFERROR(VLOOKUP(C125,'تقرير المصروفات حسب الشهر'!$C$1409:$AD$1524,7,FALSE),0)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الشهر'!$C$10:$AD$119,7,FALSE),0)</f>
        <v>0</v>
      </c>
      <c r="E126" s="330">
        <f>IFERROR(VLOOKUP(C126,'تقرير المصروفات حسب الشهر'!$C$136:$AD$245,7,FALSE),0)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الشهر'!$C$391:$AD$499,7,FALSE),0)</f>
        <v>0</v>
      </c>
      <c r="H126" s="330">
        <f>IFERROR(VLOOKUP(C126,'تقرير المصروفات حسب الشهر'!$C$519:$AD$627,7,FALSE),0)</f>
        <v>0</v>
      </c>
      <c r="I126" s="330">
        <f>IFERROR(VLOOKUP(C126,'تقرير المصروفات حسب الشهر'!$C$647:$AD$756,7,FALSE),0)</f>
        <v>0</v>
      </c>
      <c r="J126" s="330">
        <f>IFERROR(VLOOKUP(C126,'تقرير المصروفات حسب الشهر'!$C$775:$AD$884,7,FALSE),0)</f>
        <v>0</v>
      </c>
      <c r="K126" s="330">
        <f>IFERROR(VLOOKUP(C126,'تقرير المصروفات حسب الشهر'!$C$902:$AD$1011,7,FALSE),0)</f>
        <v>0</v>
      </c>
      <c r="L126" s="330">
        <f>IFERROR(VLOOKUP(C126,'تقرير المصروفات حسب الشهر'!$C$1028:$AD$1138,7,FALSE),0)</f>
        <v>0</v>
      </c>
      <c r="M126" s="344">
        <f>IFERROR(VLOOKUP(C126,'تقرير المصروفات حسب الشهر'!$C$1155:$AD$1266,7,FALSE),0)</f>
        <v>0</v>
      </c>
      <c r="N126" s="344">
        <f>IFERROR(VLOOKUP(C126,'تقرير المصروفات حسب الشهر'!$C$1282:$AD$1393,7,FALSE),0)</f>
        <v>0</v>
      </c>
      <c r="O126" s="344">
        <f>IFERROR(VLOOKUP(C126,'تقرير المصروفات حسب الشهر'!$C$1409:$AD$1524,7,FALSE),0)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الشهر'!$C$10:$AD$119,7,FALSE),0)</f>
        <v>0</v>
      </c>
      <c r="E127" s="330">
        <f>IFERROR(VLOOKUP(C127,'تقرير المصروفات حسب الشهر'!$C$136:$AD$245,7,FALSE),0)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الشهر'!$C$391:$AD$499,7,FALSE),0)</f>
        <v>0</v>
      </c>
      <c r="H127" s="330">
        <f>IFERROR(VLOOKUP(C127,'تقرير المصروفات حسب الشهر'!$C$519:$AD$627,7,FALSE),0)</f>
        <v>0</v>
      </c>
      <c r="I127" s="330">
        <f>IFERROR(VLOOKUP(C127,'تقرير المصروفات حسب الشهر'!$C$647:$AD$756,7,FALSE),0)</f>
        <v>0</v>
      </c>
      <c r="J127" s="330">
        <f>IFERROR(VLOOKUP(C127,'تقرير المصروفات حسب الشهر'!$C$775:$AD$884,7,FALSE),0)</f>
        <v>0</v>
      </c>
      <c r="K127" s="330">
        <f>IFERROR(VLOOKUP(C127,'تقرير المصروفات حسب الشهر'!$C$902:$AD$1011,7,FALSE),0)</f>
        <v>0</v>
      </c>
      <c r="L127" s="330">
        <f>IFERROR(VLOOKUP(C127,'تقرير المصروفات حسب الشهر'!$C$1028:$AD$1138,7,FALSE),0)</f>
        <v>0</v>
      </c>
      <c r="M127" s="344">
        <f>IFERROR(VLOOKUP(C127,'تقرير المصروفات حسب الشهر'!$C$1155:$AD$1266,7,FALSE),0)</f>
        <v>0</v>
      </c>
      <c r="N127" s="344">
        <f>IFERROR(VLOOKUP(C127,'تقرير المصروفات حسب الشهر'!$C$1282:$AD$1393,7,FALSE),0)</f>
        <v>0</v>
      </c>
      <c r="O127" s="344">
        <f>IFERROR(VLOOKUP(C127,'تقرير المصروفات حسب الشهر'!$C$1409:$AD$1524,7,FALSE),0)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الشهر'!$C$10:$AD$119,7,FALSE),0)</f>
        <v>0</v>
      </c>
      <c r="E128" s="330">
        <f>IFERROR(VLOOKUP(C128,'تقرير المصروفات حسب الشهر'!$C$136:$AD$245,7,FALSE),0)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الشهر'!$C$391:$AD$499,7,FALSE),0)</f>
        <v>0</v>
      </c>
      <c r="H128" s="330">
        <f>IFERROR(VLOOKUP(C128,'تقرير المصروفات حسب الشهر'!$C$519:$AD$627,7,FALSE),0)</f>
        <v>0</v>
      </c>
      <c r="I128" s="330">
        <f>IFERROR(VLOOKUP(C128,'تقرير المصروفات حسب الشهر'!$C$647:$AD$756,7,FALSE),0)</f>
        <v>0</v>
      </c>
      <c r="J128" s="330">
        <f>IFERROR(VLOOKUP(C128,'تقرير المصروفات حسب الشهر'!$C$775:$AD$884,7,FALSE),0)</f>
        <v>0</v>
      </c>
      <c r="K128" s="330">
        <f>IFERROR(VLOOKUP(C128,'تقرير المصروفات حسب الشهر'!$C$902:$AD$1011,7,FALSE),0)</f>
        <v>0</v>
      </c>
      <c r="L128" s="330">
        <f>IFERROR(VLOOKUP(C128,'تقرير المصروفات حسب الشهر'!$C$1028:$AD$1138,7,FALSE),0)</f>
        <v>0</v>
      </c>
      <c r="M128" s="344">
        <f>IFERROR(VLOOKUP(C128,'تقرير المصروفات حسب الشهر'!$C$1155:$AD$1266,7,FALSE),0)</f>
        <v>0</v>
      </c>
      <c r="N128" s="344">
        <f>IFERROR(VLOOKUP(C128,'تقرير المصروفات حسب الشهر'!$C$1282:$AD$1393,7,FALSE),0)</f>
        <v>0</v>
      </c>
      <c r="O128" s="344">
        <f>IFERROR(VLOOKUP(C128,'تقرير المصروفات حسب الشهر'!$C$1409:$AD$1524,7,FALSE),0)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الشهر'!$C$10:$AD$119,7,FALSE),0)</f>
        <v>1518.75</v>
      </c>
      <c r="E129" s="330">
        <f>IFERROR(VLOOKUP(C129,'تقرير المصروفات حسب الشهر'!$C$136:$AD$245,7,FALSE),0)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الشهر'!$C$391:$AD$499,7,FALSE),0)</f>
        <v>1518.75</v>
      </c>
      <c r="H129" s="330">
        <f>IFERROR(VLOOKUP(C129,'تقرير المصروفات حسب الشهر'!$C$519:$AD$627,7,FALSE),0)</f>
        <v>1518.75</v>
      </c>
      <c r="I129" s="330">
        <f>IFERROR(VLOOKUP(C129,'تقرير المصروفات حسب الشهر'!$C$647:$AD$756,7,FALSE),0)</f>
        <v>1518.75</v>
      </c>
      <c r="J129" s="330">
        <f>IFERROR(VLOOKUP(C129,'تقرير المصروفات حسب الشهر'!$C$775:$AD$884,7,FALSE),0)</f>
        <v>0</v>
      </c>
      <c r="K129" s="330">
        <f>IFERROR(VLOOKUP(C129,'تقرير المصروفات حسب الشهر'!$C$902:$AD$1011,7,FALSE),0)</f>
        <v>0</v>
      </c>
      <c r="L129" s="330">
        <f>IFERROR(VLOOKUP(C129,'تقرير المصروفات حسب الشهر'!$C$1028:$AI$1143,7,FALSE),0)</f>
        <v>0</v>
      </c>
      <c r="M129" s="344">
        <f>IFERROR(VLOOKUP(C129,'تقرير المصروفات حسب الشهر'!$C$1155:$AD$1266,7,FALSE),0)</f>
        <v>0</v>
      </c>
      <c r="N129" s="344">
        <f>IFERROR(VLOOKUP(C129,'تقرير المصروفات حسب الشهر'!$C$1282:$AD$1393,7,FALSE),0)</f>
        <v>0</v>
      </c>
      <c r="O129" s="344">
        <f>IFERROR(VLOOKUP(C129,'تقرير المصروفات حسب الشهر'!$C$1409:$AD$1524,7,FALSE),0)</f>
        <v>0</v>
      </c>
      <c r="P129" s="332">
        <f t="shared" si="8"/>
        <v>9112.5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الشهر'!$C$10:$AD$119,7,FALSE),0)</f>
        <v>0</v>
      </c>
      <c r="E130" s="330">
        <f>IFERROR(VLOOKUP(C130,'تقرير المصروفات حسب الشهر'!$C$136:$AD$245,7,FALSE),0)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الشهر'!$C$391:$AD$499,7,FALSE),0)</f>
        <v>0</v>
      </c>
      <c r="H130" s="330">
        <f>IFERROR(VLOOKUP(C130,'تقرير المصروفات حسب الشهر'!$C$519:$AD$627,7,FALSE),0)</f>
        <v>0</v>
      </c>
      <c r="I130" s="330">
        <f>IFERROR(VLOOKUP(C130,'تقرير المصروفات حسب الشهر'!$C$647:$AD$756,7,FALSE),0)</f>
        <v>0</v>
      </c>
      <c r="J130" s="330">
        <f>IFERROR(VLOOKUP(C130,'تقرير المصروفات حسب الشهر'!$C$775:$AD$884,7,FALSE),0)</f>
        <v>0</v>
      </c>
      <c r="K130" s="330">
        <f>IFERROR(VLOOKUP(C130,'تقرير المصروفات حسب الشهر'!$C$902:$AD$1011,7,FALSE),0)</f>
        <v>0</v>
      </c>
      <c r="L130" s="330">
        <f>IFERROR(VLOOKUP(C130,'تقرير المصروفات حسب الشهر'!$C$1028:$AI$1143,7,FALSE),0)</f>
        <v>0</v>
      </c>
      <c r="M130" s="344">
        <f>IFERROR(VLOOKUP(C130,'تقرير المصروفات حسب الشهر'!$C$1155:$AD$1266,7,FALSE),0)</f>
        <v>0</v>
      </c>
      <c r="N130" s="344">
        <f>IFERROR(VLOOKUP(C130,'تقرير المصروفات حسب الشهر'!$C$1282:$AD$1393,7,FALSE),0)</f>
        <v>0</v>
      </c>
      <c r="O130" s="344">
        <f>IFERROR(VLOOKUP(C130,'تقرير المصروفات حسب الشهر'!$C$1409:$AD$1524,7,FALSE),0)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الشهر'!$C$10:$AD$119,7,FALSE),0)</f>
        <v>0</v>
      </c>
      <c r="E131" s="330">
        <f>IFERROR(VLOOKUP(C131,'تقرير المصروفات حسب الشهر'!$C$136:$AD$245,7,FALSE),0)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الشهر'!$C$391:$AD$499,7,FALSE),0)</f>
        <v>0</v>
      </c>
      <c r="H131" s="330">
        <f>IFERROR(VLOOKUP(C131,'تقرير المصروفات حسب الشهر'!$C$519:$AD$627,7,FALSE),0)</f>
        <v>0</v>
      </c>
      <c r="I131" s="330">
        <f>IFERROR(VLOOKUP(C131,'تقرير المصروفات حسب الشهر'!$C$647:$AD$756,7,FALSE),0)</f>
        <v>0</v>
      </c>
      <c r="J131" s="330">
        <f>IFERROR(VLOOKUP(C131,'تقرير المصروفات حسب الشهر'!$C$775:$AD$884,7,FALSE),0)</f>
        <v>0</v>
      </c>
      <c r="K131" s="330">
        <f>IFERROR(VLOOKUP(C131,'تقرير المصروفات حسب الشهر'!$C$902:$AD$1011,7,FALSE),0)</f>
        <v>0</v>
      </c>
      <c r="L131" s="330">
        <f>IFERROR(VLOOKUP(C131,'تقرير المصروفات حسب الشهر'!$C$1028:$AI$1143,7,FALSE),0)</f>
        <v>0</v>
      </c>
      <c r="M131" s="344">
        <f>IFERROR(VLOOKUP(C131,'تقرير المصروفات حسب الشهر'!$C$1155:$AD$1266,7,FALSE),0)</f>
        <v>0</v>
      </c>
      <c r="N131" s="344">
        <f>IFERROR(VLOOKUP(C131,'تقرير المصروفات حسب الشهر'!$C$1282:$AD$1393,7,FALSE),0)</f>
        <v>0</v>
      </c>
      <c r="O131" s="344">
        <f>IFERROR(VLOOKUP(C131,'تقرير المصروفات حسب الشهر'!$C$1409:$AD$1524,7,FALSE),0)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588181.6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2084508.3500000006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1496326.7500000005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7030A0"/>
  </sheetPr>
  <dimension ref="A1:T142"/>
  <sheetViews>
    <sheetView rightToLeft="1" topLeftCell="J122" workbookViewId="0">
      <selection activeCell="P137" sqref="P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261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</v>
      </c>
      <c r="B8" s="357"/>
      <c r="C8" s="337" t="s">
        <v>242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4156311.51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484722.30999999982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3671589.1999999997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3575003.2</v>
      </c>
    </row>
    <row r="13" spans="1:20" ht="18" customHeight="1">
      <c r="B13" s="94"/>
      <c r="C13" s="339" t="s">
        <v>247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581308.31000000006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/>
      <c r="L16" s="335"/>
      <c r="M16" s="335"/>
      <c r="N16" s="335"/>
      <c r="O16" s="335"/>
      <c r="P16" s="332">
        <f t="shared" si="1"/>
        <v>71603.78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71603.78</v>
      </c>
    </row>
    <row r="19" spans="2:16" ht="18" customHeight="1">
      <c r="B19" s="94"/>
      <c r="C19" s="353" t="s">
        <v>247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652912.09000000008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الشهر'!$C$10:$AD$119,8,FALSE),0)</f>
        <v>0</v>
      </c>
      <c r="E22" s="330">
        <f>IFERROR(VLOOKUP(C22,'تقرير المصروفات حسب الشهر'!$C$136:$AD$245,8,FALSE),0)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الشهر'!$C$391:$AD$499,8,FALSE),0)</f>
        <v>0</v>
      </c>
      <c r="H22" s="330">
        <f>IFERROR(VLOOKUP(C22,'تقرير المصروفات حسب الشهر'!$C$519:$AD$627,8,FALSE),0)</f>
        <v>0</v>
      </c>
      <c r="I22" s="330">
        <f>IFERROR(VLOOKUP(C22,'تقرير المصروفات حسب الشهر'!$C$647:$AD$766,8,FALSE),0)</f>
        <v>0</v>
      </c>
      <c r="J22" s="330">
        <f>IFERROR(VLOOKUP(C22,'تقرير المصروفات حسب الشهر'!$C$775:$AD$884,8,FALSE),0)</f>
        <v>0</v>
      </c>
      <c r="K22" s="330">
        <f>IFERROR(VLOOKUP(C22,'تقرير المصروفات حسب الشهر'!$C$902:$AD$1011,8,FALSE),0)</f>
        <v>0</v>
      </c>
      <c r="L22" s="330">
        <f>IFERROR(VLOOKUP(C22,'تقرير المصروفات حسب الشهر'!$C$1028:$AD$1138,8,FALSE),0)</f>
        <v>0</v>
      </c>
      <c r="M22" s="344">
        <f>IFERROR(VLOOKUP(C22,'تقرير المصروفات حسب الشهر'!$C$1155:$AD$1266,8,FALSE),0)</f>
        <v>0</v>
      </c>
      <c r="N22" s="344">
        <f>IFERROR(VLOOKUP(C22,'تقرير المصروفات حسب الشهر'!$C$1282:$AD$1393,8,FALSE),0)</f>
        <v>0</v>
      </c>
      <c r="O22" s="344">
        <f>IFERROR(VLOOKUP(C22,'تقرير المصروفات حسب الشهر'!$C$1409:$AD$1524,8,FALSE),0)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الشهر'!$C$10:$AD$119,8,FALSE),0)</f>
        <v>33175.019999999997</v>
      </c>
      <c r="E23" s="330">
        <f>IFERROR(VLOOKUP(C23,'تقرير المصروفات حسب الشهر'!$C$136:$AD$245,8,FALSE),0)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الشهر'!$C$391:$AD$499,8,FALSE),0)</f>
        <v>26733.38</v>
      </c>
      <c r="H23" s="330">
        <f>IFERROR(VLOOKUP(C23,'تقرير المصروفات حسب الشهر'!$C$519:$AD$627,8,FALSE),0)</f>
        <v>30097.13</v>
      </c>
      <c r="I23" s="330">
        <f>IFERROR(VLOOKUP(C23,'تقرير المصروفات حسب الشهر'!$C$647:$AD$766,8,FALSE),0)</f>
        <v>35143.129999999997</v>
      </c>
      <c r="J23" s="330">
        <f>IFERROR(VLOOKUP(C23,'تقرير المصروفات حسب الشهر'!$C$775:$AD$884,8,FALSE),0)</f>
        <v>0</v>
      </c>
      <c r="K23" s="330">
        <f>IFERROR(VLOOKUP(C23,'تقرير المصروفات حسب الشهر'!$C$902:$AD$1011,8,FALSE),0)</f>
        <v>0</v>
      </c>
      <c r="L23" s="330">
        <f>IFERROR(VLOOKUP(C23,'تقرير المصروفات حسب الشهر'!$C$1028:$AD$1138,8,FALSE),0)</f>
        <v>0</v>
      </c>
      <c r="M23" s="344">
        <f>IFERROR(VLOOKUP(C23,'تقرير المصروفات حسب الشهر'!$C$1155:$AD$1266,8,FALSE),0)</f>
        <v>0</v>
      </c>
      <c r="N23" s="344">
        <f>IFERROR(VLOOKUP(C23,'تقرير المصروفات حسب الشهر'!$C$1282:$AD$1393,8,FALSE),0)</f>
        <v>0</v>
      </c>
      <c r="O23" s="344">
        <f>IFERROR(VLOOKUP(C23,'تقرير المصروفات حسب الشهر'!$C$1409:$AD$1524,8,FALSE),0)</f>
        <v>0</v>
      </c>
      <c r="P23" s="332">
        <f t="shared" si="5"/>
        <v>193980.64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الشهر'!$C$10:$AD$119,8,FALSE),0)</f>
        <v>0</v>
      </c>
      <c r="E24" s="330">
        <f>IFERROR(VLOOKUP(C24,'تقرير المصروفات حسب الشهر'!$C$136:$AD$245,8,FALSE),0)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الشهر'!$C$391:$AD$499,8,FALSE),0)</f>
        <v>0</v>
      </c>
      <c r="H24" s="330">
        <f>IFERROR(VLOOKUP(C24,'تقرير المصروفات حسب الشهر'!$C$519:$AD$627,8,FALSE),0)</f>
        <v>0</v>
      </c>
      <c r="I24" s="330">
        <f>IFERROR(VLOOKUP(C24,'تقرير المصروفات حسب الشهر'!$C$647:$AD$766,8,FALSE),0)</f>
        <v>0</v>
      </c>
      <c r="J24" s="330">
        <f>IFERROR(VLOOKUP(C24,'تقرير المصروفات حسب الشهر'!$C$775:$AD$884,8,FALSE),0)</f>
        <v>0</v>
      </c>
      <c r="K24" s="330">
        <f>IFERROR(VLOOKUP(C24,'تقرير المصروفات حسب الشهر'!$C$902:$AD$1011,8,FALSE),0)</f>
        <v>0</v>
      </c>
      <c r="L24" s="330">
        <f>IFERROR(VLOOKUP(C24,'تقرير المصروفات حسب الشهر'!$C$1028:$AD$1138,8,FALSE),0)</f>
        <v>0</v>
      </c>
      <c r="M24" s="344">
        <f>IFERROR(VLOOKUP(C24,'تقرير المصروفات حسب الشهر'!$C$1155:$AD$1266,8,FALSE),0)</f>
        <v>0</v>
      </c>
      <c r="N24" s="344">
        <f>IFERROR(VLOOKUP(C24,'تقرير المصروفات حسب الشهر'!$C$1282:$AD$1393,8,FALSE),0)</f>
        <v>0</v>
      </c>
      <c r="O24" s="344">
        <f>IFERROR(VLOOKUP(C24,'تقرير المصروفات حسب الشهر'!$C$1409:$AD$1524,8,FALSE),0)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الشهر'!$C$10:$AD$119,8,FALSE),0)</f>
        <v>0</v>
      </c>
      <c r="E25" s="330">
        <f>IFERROR(VLOOKUP(C25,'تقرير المصروفات حسب الشهر'!$C$136:$AD$245,8,FALSE),0)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الشهر'!$C$391:$AD$499,8,FALSE),0)</f>
        <v>0</v>
      </c>
      <c r="H25" s="330">
        <f>IFERROR(VLOOKUP(C25,'تقرير المصروفات حسب الشهر'!$C$519:$AD$627,8,FALSE),0)</f>
        <v>0</v>
      </c>
      <c r="I25" s="330">
        <f>IFERROR(VLOOKUP(C25,'تقرير المصروفات حسب الشهر'!$C$647:$AD$766,8,FALSE),0)</f>
        <v>0</v>
      </c>
      <c r="J25" s="330">
        <f>IFERROR(VLOOKUP(C25,'تقرير المصروفات حسب الشهر'!$C$775:$AD$884,8,FALSE),0)</f>
        <v>0</v>
      </c>
      <c r="K25" s="330">
        <f>IFERROR(VLOOKUP(C25,'تقرير المصروفات حسب الشهر'!$C$902:$AD$1011,8,FALSE),0)</f>
        <v>0</v>
      </c>
      <c r="L25" s="330">
        <f>IFERROR(VLOOKUP(C25,'تقرير المصروفات حسب الشهر'!$C$1028:$AD$1138,8,FALSE),0)</f>
        <v>0</v>
      </c>
      <c r="M25" s="344">
        <f>IFERROR(VLOOKUP(C25,'تقرير المصروفات حسب الشهر'!$C$1155:$AD$1266,8,FALSE),0)</f>
        <v>0</v>
      </c>
      <c r="N25" s="344">
        <f>IFERROR(VLOOKUP(C25,'تقرير المصروفات حسب الشهر'!$C$1282:$AD$1393,8,FALSE),0)</f>
        <v>0</v>
      </c>
      <c r="O25" s="344">
        <f>IFERROR(VLOOKUP(C25,'تقرير المصروفات حسب الشهر'!$C$1409:$AD$1524,8,FALSE),0)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الشهر'!$C$10:$AD$119,8,FALSE),0)</f>
        <v>0</v>
      </c>
      <c r="E26" s="330">
        <f>IFERROR(VLOOKUP(C26,'تقرير المصروفات حسب الشهر'!$C$136:$AD$245,8,FALSE),0)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الشهر'!$C$391:$AD$499,8,FALSE),0)</f>
        <v>0</v>
      </c>
      <c r="H26" s="330">
        <f>IFERROR(VLOOKUP(C26,'تقرير المصروفات حسب الشهر'!$C$519:$AD$627,8,FALSE),0)</f>
        <v>0</v>
      </c>
      <c r="I26" s="330">
        <f>IFERROR(VLOOKUP(C26,'تقرير المصروفات حسب الشهر'!$C$647:$AD$766,8,FALSE),0)</f>
        <v>0</v>
      </c>
      <c r="J26" s="330">
        <f>IFERROR(VLOOKUP(C26,'تقرير المصروفات حسب الشهر'!$C$775:$AD$884,8,FALSE),0)</f>
        <v>0</v>
      </c>
      <c r="K26" s="330">
        <f>IFERROR(VLOOKUP(C26,'تقرير المصروفات حسب الشهر'!$C$902:$AD$1011,8,FALSE),0)</f>
        <v>0</v>
      </c>
      <c r="L26" s="330">
        <f>IFERROR(VLOOKUP(C26,'تقرير المصروفات حسب الشهر'!$C$1028:$AD$1138,8,FALSE),0)</f>
        <v>0</v>
      </c>
      <c r="M26" s="344">
        <f>IFERROR(VLOOKUP(C26,'تقرير المصروفات حسب الشهر'!$C$1155:$AD$1266,8,FALSE),0)</f>
        <v>0</v>
      </c>
      <c r="N26" s="344">
        <f>IFERROR(VLOOKUP(C26,'تقرير المصروفات حسب الشهر'!$C$1282:$AD$1393,8,FALSE),0)</f>
        <v>0</v>
      </c>
      <c r="O26" s="344">
        <f>IFERROR(VLOOKUP(C26,'تقرير المصروفات حسب الشهر'!$C$1409:$AD$1524,8,FALSE),0)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الشهر'!$C$10:$AD$119,8,FALSE),0)</f>
        <v>0</v>
      </c>
      <c r="E27" s="330">
        <f>IFERROR(VLOOKUP(C27,'تقرير المصروفات حسب الشهر'!$C$136:$AD$245,8,FALSE),0)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الشهر'!$C$391:$AD$499,8,FALSE),0)</f>
        <v>0</v>
      </c>
      <c r="H27" s="330">
        <f>IFERROR(VLOOKUP(C27,'تقرير المصروفات حسب الشهر'!$C$519:$AD$627,8,FALSE),0)</f>
        <v>0</v>
      </c>
      <c r="I27" s="330">
        <f>IFERROR(VLOOKUP(C27,'تقرير المصروفات حسب الشهر'!$C$647:$AD$766,8,FALSE),0)</f>
        <v>0</v>
      </c>
      <c r="J27" s="330">
        <f>IFERROR(VLOOKUP(C27,'تقرير المصروفات حسب الشهر'!$C$775:$AD$884,8,FALSE),0)</f>
        <v>0</v>
      </c>
      <c r="K27" s="330">
        <f>IFERROR(VLOOKUP(C27,'تقرير المصروفات حسب الشهر'!$C$902:$AD$1011,8,FALSE),0)</f>
        <v>0</v>
      </c>
      <c r="L27" s="330">
        <f>IFERROR(VLOOKUP(C27,'تقرير المصروفات حسب الشهر'!$C$1028:$AD$1138,8,FALSE),0)</f>
        <v>0</v>
      </c>
      <c r="M27" s="344">
        <f>IFERROR(VLOOKUP(C27,'تقرير المصروفات حسب الشهر'!$C$1155:$AD$1266,8,FALSE),0)</f>
        <v>0</v>
      </c>
      <c r="N27" s="344">
        <f>IFERROR(VLOOKUP(C27,'تقرير المصروفات حسب الشهر'!$C$1282:$AD$1393,8,FALSE),0)</f>
        <v>0</v>
      </c>
      <c r="O27" s="344">
        <f>IFERROR(VLOOKUP(C27,'تقرير المصروفات حسب الشهر'!$C$1409:$AD$1524,8,FALSE),0)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الشهر'!$C$10:$AD$119,8,FALSE),0)</f>
        <v>0</v>
      </c>
      <c r="E28" s="330">
        <f>IFERROR(VLOOKUP(C28,'تقرير المصروفات حسب الشهر'!$C$136:$AD$245,8,FALSE),0)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الشهر'!$C$391:$AD$499,8,FALSE),0)</f>
        <v>0</v>
      </c>
      <c r="H28" s="330">
        <f>IFERROR(VLOOKUP(C28,'تقرير المصروفات حسب الشهر'!$C$519:$AD$627,8,FALSE),0)</f>
        <v>0</v>
      </c>
      <c r="I28" s="330">
        <f>IFERROR(VLOOKUP(C28,'تقرير المصروفات حسب الشهر'!$C$647:$AD$766,8,FALSE),0)</f>
        <v>0</v>
      </c>
      <c r="J28" s="330">
        <f>IFERROR(VLOOKUP(C28,'تقرير المصروفات حسب الشهر'!$C$775:$AD$884,8,FALSE),0)</f>
        <v>0</v>
      </c>
      <c r="K28" s="330">
        <f>IFERROR(VLOOKUP(C28,'تقرير المصروفات حسب الشهر'!$C$902:$AD$1011,8,FALSE),0)</f>
        <v>0</v>
      </c>
      <c r="L28" s="330">
        <f>IFERROR(VLOOKUP(C28,'تقرير المصروفات حسب الشهر'!$C$1028:$AD$1138,8,FALSE),0)</f>
        <v>0</v>
      </c>
      <c r="M28" s="344">
        <f>IFERROR(VLOOKUP(C28,'تقرير المصروفات حسب الشهر'!$C$1155:$AD$1266,8,FALSE),0)</f>
        <v>0</v>
      </c>
      <c r="N28" s="344">
        <f>IFERROR(VLOOKUP(C28,'تقرير المصروفات حسب الشهر'!$C$1282:$AD$1393,8,FALSE),0)</f>
        <v>0</v>
      </c>
      <c r="O28" s="344">
        <f>IFERROR(VLOOKUP(C28,'تقرير المصروفات حسب الشهر'!$C$1409:$AD$1524,8,FALSE),0)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الشهر'!$C$10:$AD$119,8,FALSE),0)</f>
        <v>0</v>
      </c>
      <c r="E29" s="330">
        <f>IFERROR(VLOOKUP(C29,'تقرير المصروفات حسب الشهر'!$C$136:$AD$245,8,FALSE),0)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الشهر'!$C$391:$AD$499,8,FALSE),0)</f>
        <v>0</v>
      </c>
      <c r="H29" s="330">
        <f>IFERROR(VLOOKUP(C29,'تقرير المصروفات حسب الشهر'!$C$519:$AD$627,8,FALSE),0)</f>
        <v>0</v>
      </c>
      <c r="I29" s="330">
        <f>IFERROR(VLOOKUP(C29,'تقرير المصروفات حسب الشهر'!$C$647:$AD$766,8,FALSE),0)</f>
        <v>0</v>
      </c>
      <c r="J29" s="330">
        <f>IFERROR(VLOOKUP(C29,'تقرير المصروفات حسب الشهر'!$C$775:$AD$884,8,FALSE),0)</f>
        <v>0</v>
      </c>
      <c r="K29" s="330">
        <f>IFERROR(VLOOKUP(C29,'تقرير المصروفات حسب الشهر'!$C$902:$AD$1011,8,FALSE),0)</f>
        <v>0</v>
      </c>
      <c r="L29" s="330">
        <f>IFERROR(VLOOKUP(C29,'تقرير المصروفات حسب الشهر'!$C$1028:$AD$1138,8,FALSE),0)</f>
        <v>0</v>
      </c>
      <c r="M29" s="344">
        <f>IFERROR(VLOOKUP(C29,'تقرير المصروفات حسب الشهر'!$C$1155:$AD$1266,8,FALSE),0)</f>
        <v>0</v>
      </c>
      <c r="N29" s="344">
        <f>IFERROR(VLOOKUP(C29,'تقرير المصروفات حسب الشهر'!$C$1282:$AD$1393,8,FALSE),0)</f>
        <v>0</v>
      </c>
      <c r="O29" s="344">
        <f>IFERROR(VLOOKUP(C29,'تقرير المصروفات حسب الشهر'!$C$1409:$AD$1524,8,FALSE),0)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الشهر'!$C$10:$AD$119,8,FALSE),0)</f>
        <v>0</v>
      </c>
      <c r="E30" s="330">
        <f>IFERROR(VLOOKUP(C30,'تقرير المصروفات حسب الشهر'!$C$136:$AD$245,8,FALSE),0)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الشهر'!$C$391:$AD$499,8,FALSE),0)</f>
        <v>0</v>
      </c>
      <c r="H30" s="330">
        <f>IFERROR(VLOOKUP(C30,'تقرير المصروفات حسب الشهر'!$C$519:$AD$627,8,FALSE),0)</f>
        <v>0</v>
      </c>
      <c r="I30" s="330">
        <f>IFERROR(VLOOKUP(C30,'تقرير المصروفات حسب الشهر'!$C$647:$AD$766,8,FALSE),0)</f>
        <v>0</v>
      </c>
      <c r="J30" s="330">
        <f>IFERROR(VLOOKUP(C30,'تقرير المصروفات حسب الشهر'!$C$775:$AD$884,8,FALSE),0)</f>
        <v>0</v>
      </c>
      <c r="K30" s="330">
        <f>IFERROR(VLOOKUP(C30,'تقرير المصروفات حسب الشهر'!$C$902:$AD$1011,8,FALSE),0)</f>
        <v>0</v>
      </c>
      <c r="L30" s="330">
        <f>IFERROR(VLOOKUP(C30,'تقرير المصروفات حسب الشهر'!$C$1028:$AD$1138,8,FALSE),0)</f>
        <v>0</v>
      </c>
      <c r="M30" s="344">
        <f>IFERROR(VLOOKUP(C30,'تقرير المصروفات حسب الشهر'!$C$1155:$AD$1266,8,FALSE),0)</f>
        <v>0</v>
      </c>
      <c r="N30" s="344">
        <f>IFERROR(VLOOKUP(C30,'تقرير المصروفات حسب الشهر'!$C$1282:$AD$1393,8,FALSE),0)</f>
        <v>0</v>
      </c>
      <c r="O30" s="344">
        <f>IFERROR(VLOOKUP(C30,'تقرير المصروفات حسب الشهر'!$C$1409:$AD$1524,8,FALSE),0)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الشهر'!$C$10:$AD$119,8,FALSE),0)</f>
        <v>50.97</v>
      </c>
      <c r="E31" s="330">
        <f>IFERROR(VLOOKUP(C31,'تقرير المصروفات حسب الشهر'!$C$136:$AD$245,8,FALSE),0)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الشهر'!$C$391:$AD$499,8,FALSE),0)</f>
        <v>50.97</v>
      </c>
      <c r="H31" s="330">
        <f>IFERROR(VLOOKUP(C31,'تقرير المصروفات حسب الشهر'!$C$519:$AD$627,8,FALSE),0)</f>
        <v>50.97</v>
      </c>
      <c r="I31" s="330">
        <f>IFERROR(VLOOKUP(C31,'تقرير المصروفات حسب الشهر'!$C$647:$AD$766,8,FALSE),0)</f>
        <v>60.45</v>
      </c>
      <c r="J31" s="330">
        <f>IFERROR(VLOOKUP(C31,'تقرير المصروفات حسب الشهر'!$C$775:$AD$884,8,FALSE),0)</f>
        <v>0</v>
      </c>
      <c r="K31" s="330">
        <f>IFERROR(VLOOKUP(C31,'تقرير المصروفات حسب الشهر'!$C$902:$AD$1011,8,FALSE),0)</f>
        <v>0</v>
      </c>
      <c r="L31" s="330">
        <f>IFERROR(VLOOKUP(C31,'تقرير المصروفات حسب الشهر'!$C$1028:$AD$1138,8,FALSE),0)</f>
        <v>0</v>
      </c>
      <c r="M31" s="344">
        <f>IFERROR(VLOOKUP(C31,'تقرير المصروفات حسب الشهر'!$C$1155:$AD$1266,8,FALSE),0)</f>
        <v>0</v>
      </c>
      <c r="N31" s="344">
        <f>IFERROR(VLOOKUP(C31,'تقرير المصروفات حسب الشهر'!$C$1282:$AD$1393,8,FALSE),0)</f>
        <v>0</v>
      </c>
      <c r="O31" s="344">
        <f>IFERROR(VLOOKUP(C31,'تقرير المصروفات حسب الشهر'!$C$1409:$AD$1524,8,FALSE),0)</f>
        <v>0</v>
      </c>
      <c r="P31" s="332">
        <f t="shared" si="5"/>
        <v>317.89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الشهر'!$C$10:$AD$119,8,FALSE),0)</f>
        <v>0</v>
      </c>
      <c r="E32" s="330">
        <f>IFERROR(VLOOKUP(C32,'تقرير المصروفات حسب الشهر'!$C$136:$AD$245,8,FALSE),0)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الشهر'!$C$391:$AD$499,8,FALSE),0)</f>
        <v>0</v>
      </c>
      <c r="H32" s="330">
        <f>IFERROR(VLOOKUP(C32,'تقرير المصروفات حسب الشهر'!$C$519:$AD$627,8,FALSE),0)</f>
        <v>0</v>
      </c>
      <c r="I32" s="330">
        <f>IFERROR(VLOOKUP(C32,'تقرير المصروفات حسب الشهر'!$C$647:$AD$766,8,FALSE),0)</f>
        <v>0</v>
      </c>
      <c r="J32" s="330">
        <f>IFERROR(VLOOKUP(C32,'تقرير المصروفات حسب الشهر'!$C$775:$AD$884,8,FALSE),0)</f>
        <v>0</v>
      </c>
      <c r="K32" s="330">
        <f>IFERROR(VLOOKUP(C32,'تقرير المصروفات حسب الشهر'!$C$902:$AD$1011,8,FALSE),0)</f>
        <v>0</v>
      </c>
      <c r="L32" s="330">
        <f>IFERROR(VLOOKUP(C32,'تقرير المصروفات حسب الشهر'!$C$1028:$AD$1138,8,FALSE),0)</f>
        <v>0</v>
      </c>
      <c r="M32" s="344">
        <f>IFERROR(VLOOKUP(C32,'تقرير المصروفات حسب الشهر'!$C$1155:$AD$1266,8,FALSE),0)</f>
        <v>0</v>
      </c>
      <c r="N32" s="344">
        <f>IFERROR(VLOOKUP(C32,'تقرير المصروفات حسب الشهر'!$C$1282:$AD$1393,8,FALSE),0)</f>
        <v>0</v>
      </c>
      <c r="O32" s="344">
        <f>IFERROR(VLOOKUP(C32,'تقرير المصروفات حسب الشهر'!$C$1409:$AD$1524,8,FALSE),0)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الشهر'!$C$10:$AD$119,8,FALSE),0)</f>
        <v>0</v>
      </c>
      <c r="E33" s="330">
        <f>IFERROR(VLOOKUP(C33,'تقرير المصروفات حسب الشهر'!$C$136:$AD$245,8,FALSE),0)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الشهر'!$C$391:$AD$499,8,FALSE),0)</f>
        <v>0</v>
      </c>
      <c r="H33" s="330">
        <f>IFERROR(VLOOKUP(C33,'تقرير المصروفات حسب الشهر'!$C$519:$AD$627,8,FALSE),0)</f>
        <v>0</v>
      </c>
      <c r="I33" s="330">
        <f>IFERROR(VLOOKUP(C33,'تقرير المصروفات حسب الشهر'!$C$647:$AD$766,8,FALSE),0)</f>
        <v>0</v>
      </c>
      <c r="J33" s="330">
        <f>IFERROR(VLOOKUP(C33,'تقرير المصروفات حسب الشهر'!$C$775:$AD$884,8,FALSE),0)</f>
        <v>0</v>
      </c>
      <c r="K33" s="330">
        <f>IFERROR(VLOOKUP(C33,'تقرير المصروفات حسب الشهر'!$C$902:$AD$1011,8,FALSE),0)</f>
        <v>0</v>
      </c>
      <c r="L33" s="330">
        <f>IFERROR(VLOOKUP(C33,'تقرير المصروفات حسب الشهر'!$C$1028:$AD$1138,8,FALSE),0)</f>
        <v>0</v>
      </c>
      <c r="M33" s="344">
        <f>IFERROR(VLOOKUP(C33,'تقرير المصروفات حسب الشهر'!$C$1155:$AD$1266,8,FALSE),0)</f>
        <v>0</v>
      </c>
      <c r="N33" s="344">
        <f>IFERROR(VLOOKUP(C33,'تقرير المصروفات حسب الشهر'!$C$1282:$AD$1393,8,FALSE),0)</f>
        <v>0</v>
      </c>
      <c r="O33" s="344">
        <f>IFERROR(VLOOKUP(C33,'تقرير المصروفات حسب الشهر'!$C$1409:$AD$1524,8,FALSE),0)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الشهر'!$C$10:$AD$119,8,FALSE),0)</f>
        <v>0</v>
      </c>
      <c r="E34" s="330">
        <f>IFERROR(VLOOKUP(C34,'تقرير المصروفات حسب الشهر'!$C$136:$AD$245,8,FALSE),0)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الشهر'!$C$391:$AD$499,8,FALSE),0)</f>
        <v>0</v>
      </c>
      <c r="H34" s="330">
        <f>IFERROR(VLOOKUP(C34,'تقرير المصروفات حسب الشهر'!$C$519:$AD$627,8,FALSE),0)</f>
        <v>0</v>
      </c>
      <c r="I34" s="330">
        <f>IFERROR(VLOOKUP(C34,'تقرير المصروفات حسب الشهر'!$C$647:$AD$766,8,FALSE),0)</f>
        <v>0</v>
      </c>
      <c r="J34" s="330">
        <f>IFERROR(VLOOKUP(C34,'تقرير المصروفات حسب الشهر'!$C$775:$AD$884,8,FALSE),0)</f>
        <v>0</v>
      </c>
      <c r="K34" s="330">
        <f>IFERROR(VLOOKUP(C34,'تقرير المصروفات حسب الشهر'!$C$902:$AD$1011,8,FALSE),0)</f>
        <v>0</v>
      </c>
      <c r="L34" s="330">
        <f>IFERROR(VLOOKUP(C34,'تقرير المصروفات حسب الشهر'!$C$1028:$AD$1138,8,FALSE),0)</f>
        <v>0</v>
      </c>
      <c r="M34" s="344">
        <f>IFERROR(VLOOKUP(C34,'تقرير المصروفات حسب الشهر'!$C$1155:$AD$1266,8,FALSE),0)</f>
        <v>0</v>
      </c>
      <c r="N34" s="344">
        <f>IFERROR(VLOOKUP(C34,'تقرير المصروفات حسب الشهر'!$C$1282:$AD$1393,8,FALSE),0)</f>
        <v>0</v>
      </c>
      <c r="O34" s="344">
        <f>IFERROR(VLOOKUP(C34,'تقرير المصروفات حسب الشهر'!$C$1409:$AD$1524,8,FALSE),0)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الشهر'!$C$10:$AD$119,8,FALSE),0)</f>
        <v>0</v>
      </c>
      <c r="E35" s="330">
        <f>IFERROR(VLOOKUP(C35,'تقرير المصروفات حسب الشهر'!$C$136:$AD$245,8,FALSE),0)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الشهر'!$C$391:$AD$499,8,FALSE),0)</f>
        <v>0</v>
      </c>
      <c r="H35" s="330">
        <f>IFERROR(VLOOKUP(C35,'تقرير المصروفات حسب الشهر'!$C$519:$AD$627,8,FALSE),0)</f>
        <v>0</v>
      </c>
      <c r="I35" s="330">
        <f>IFERROR(VLOOKUP(C35,'تقرير المصروفات حسب الشهر'!$C$647:$AD$766,8,FALSE),0)</f>
        <v>0</v>
      </c>
      <c r="J35" s="330">
        <f>IFERROR(VLOOKUP(C35,'تقرير المصروفات حسب الشهر'!$C$775:$AD$884,8,FALSE),0)</f>
        <v>0</v>
      </c>
      <c r="K35" s="330">
        <f>IFERROR(VLOOKUP(C35,'تقرير المصروفات حسب الشهر'!$C$902:$AD$1011,8,FALSE),0)</f>
        <v>0</v>
      </c>
      <c r="L35" s="330">
        <f>IFERROR(VLOOKUP(C35,'تقرير المصروفات حسب الشهر'!$C$1028:$AD$1138,8,FALSE),0)</f>
        <v>0</v>
      </c>
      <c r="M35" s="344">
        <f>IFERROR(VLOOKUP(C35,'تقرير المصروفات حسب الشهر'!$C$1155:$AD$1266,8,FALSE),0)</f>
        <v>0</v>
      </c>
      <c r="N35" s="344">
        <f>IFERROR(VLOOKUP(C35,'تقرير المصروفات حسب الشهر'!$C$1282:$AD$1393,8,FALSE),0)</f>
        <v>0</v>
      </c>
      <c r="O35" s="344">
        <f>IFERROR(VLOOKUP(C35,'تقرير المصروفات حسب الشهر'!$C$1409:$AD$1524,8,FALSE),0)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الشهر'!$C$10:$AD$119,8,FALSE),0)</f>
        <v>0</v>
      </c>
      <c r="E36" s="330">
        <f>IFERROR(VLOOKUP(C36,'تقرير المصروفات حسب الشهر'!$C$136:$AD$245,8,FALSE),0)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الشهر'!$C$391:$AD$499,8,FALSE),0)</f>
        <v>0</v>
      </c>
      <c r="H36" s="330">
        <f>IFERROR(VLOOKUP(C36,'تقرير المصروفات حسب الشهر'!$C$519:$AD$627,8,FALSE),0)</f>
        <v>1500</v>
      </c>
      <c r="I36" s="330">
        <f>IFERROR(VLOOKUP(C36,'تقرير المصروفات حسب الشهر'!$C$647:$AD$766,8,FALSE),0)</f>
        <v>0</v>
      </c>
      <c r="J36" s="330">
        <f>IFERROR(VLOOKUP(C36,'تقرير المصروفات حسب الشهر'!$C$775:$AD$884,8,FALSE),0)</f>
        <v>0</v>
      </c>
      <c r="K36" s="330">
        <f>IFERROR(VLOOKUP(C36,'تقرير المصروفات حسب الشهر'!$C$902:$AD$1011,8,FALSE),0)</f>
        <v>0</v>
      </c>
      <c r="L36" s="330">
        <f>IFERROR(VLOOKUP(C36,'تقرير المصروفات حسب الشهر'!$C$1028:$AD$1138,8,FALSE),0)</f>
        <v>0</v>
      </c>
      <c r="M36" s="344">
        <f>IFERROR(VLOOKUP(C36,'تقرير المصروفات حسب الشهر'!$C$1155:$AD$1266,8,FALSE),0)</f>
        <v>0</v>
      </c>
      <c r="N36" s="344">
        <f>IFERROR(VLOOKUP(C36,'تقرير المصروفات حسب الشهر'!$C$1282:$AD$1393,8,FALSE),0)</f>
        <v>0</v>
      </c>
      <c r="O36" s="344">
        <f>IFERROR(VLOOKUP(C36,'تقرير المصروفات حسب الشهر'!$C$1409:$AD$1524,8,FALSE),0)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الشهر'!$C$10:$AD$119,8,FALSE),0)</f>
        <v>0</v>
      </c>
      <c r="E37" s="330">
        <f>IFERROR(VLOOKUP(C37,'تقرير المصروفات حسب الشهر'!$C$136:$AD$245,8,FALSE),0)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الشهر'!$C$391:$AD$499,8,FALSE),0)</f>
        <v>0</v>
      </c>
      <c r="H37" s="330">
        <f>IFERROR(VLOOKUP(C37,'تقرير المصروفات حسب الشهر'!$C$519:$AD$627,8,FALSE),0)</f>
        <v>2250</v>
      </c>
      <c r="I37" s="330">
        <f>IFERROR(VLOOKUP(C37,'تقرير المصروفات حسب الشهر'!$C$647:$AD$766,8,FALSE),0)</f>
        <v>0</v>
      </c>
      <c r="J37" s="330">
        <f>IFERROR(VLOOKUP(C37,'تقرير المصروفات حسب الشهر'!$C$775:$AD$884,8,FALSE),0)</f>
        <v>0</v>
      </c>
      <c r="K37" s="330">
        <f>IFERROR(VLOOKUP(C37,'تقرير المصروفات حسب الشهر'!$C$902:$AD$1011,8,FALSE),0)</f>
        <v>0</v>
      </c>
      <c r="L37" s="330">
        <f>IFERROR(VLOOKUP(C37,'تقرير المصروفات حسب الشهر'!$C$1028:$AD$1138,8,FALSE),0)</f>
        <v>0</v>
      </c>
      <c r="M37" s="344">
        <f>IFERROR(VLOOKUP(C37,'تقرير المصروفات حسب الشهر'!$C$1155:$AD$1266,8,FALSE),0)</f>
        <v>0</v>
      </c>
      <c r="N37" s="344">
        <f>IFERROR(VLOOKUP(C37,'تقرير المصروفات حسب الشهر'!$C$1282:$AD$1393,8,FALSE),0)</f>
        <v>0</v>
      </c>
      <c r="O37" s="344">
        <f>IFERROR(VLOOKUP(C37,'تقرير المصروفات حسب الشهر'!$C$1409:$AD$1524,8,FALSE),0)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الشهر'!$C$10:$AD$119,8,FALSE),0)</f>
        <v>0</v>
      </c>
      <c r="E38" s="330">
        <f>IFERROR(VLOOKUP(C38,'تقرير المصروفات حسب الشهر'!$C$136:$AD$245,8,FALSE),0)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الشهر'!$C$391:$AD$499,8,FALSE),0)</f>
        <v>0</v>
      </c>
      <c r="H38" s="330">
        <f>IFERROR(VLOOKUP(C38,'تقرير المصروفات حسب الشهر'!$C$519:$AD$627,8,FALSE),0)</f>
        <v>0</v>
      </c>
      <c r="I38" s="330">
        <f>IFERROR(VLOOKUP(C38,'تقرير المصروفات حسب الشهر'!$C$647:$AD$766,8,FALSE),0)</f>
        <v>0</v>
      </c>
      <c r="J38" s="330">
        <f>IFERROR(VLOOKUP(C38,'تقرير المصروفات حسب الشهر'!$C$775:$AD$884,8,FALSE),0)</f>
        <v>0</v>
      </c>
      <c r="K38" s="330">
        <f>IFERROR(VLOOKUP(C38,'تقرير المصروفات حسب الشهر'!$C$902:$AD$1011,8,FALSE),0)</f>
        <v>0</v>
      </c>
      <c r="L38" s="330">
        <f>IFERROR(VLOOKUP(C38,'تقرير المصروفات حسب الشهر'!$C$1028:$AD$1138,8,FALSE),0)</f>
        <v>0</v>
      </c>
      <c r="M38" s="344">
        <f>IFERROR(VLOOKUP(C38,'تقرير المصروفات حسب الشهر'!$C$1155:$AD$1266,8,FALSE),0)</f>
        <v>0</v>
      </c>
      <c r="N38" s="344">
        <f>IFERROR(VLOOKUP(C38,'تقرير المصروفات حسب الشهر'!$C$1282:$AD$1393,8,FALSE),0)</f>
        <v>0</v>
      </c>
      <c r="O38" s="344">
        <f>IFERROR(VLOOKUP(C38,'تقرير المصروفات حسب الشهر'!$C$1409:$AD$1524,8,FALSE),0)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الشهر'!$C$10:$AD$119,8,FALSE),0)</f>
        <v>0</v>
      </c>
      <c r="E39" s="330">
        <f>IFERROR(VLOOKUP(C39,'تقرير المصروفات حسب الشهر'!$C$136:$AD$245,8,FALSE),0)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الشهر'!$C$391:$AD$499,8,FALSE),0)</f>
        <v>649</v>
      </c>
      <c r="H39" s="330">
        <f>IFERROR(VLOOKUP(C39,'تقرير المصروفات حسب الشهر'!$C$519:$AD$627,8,FALSE),0)</f>
        <v>0</v>
      </c>
      <c r="I39" s="330">
        <f>IFERROR(VLOOKUP(C39,'تقرير المصروفات حسب الشهر'!$C$647:$AD$766,8,FALSE),0)</f>
        <v>0</v>
      </c>
      <c r="J39" s="330">
        <f>IFERROR(VLOOKUP(C39,'تقرير المصروفات حسب الشهر'!$C$775:$AD$884,8,FALSE),0)</f>
        <v>0</v>
      </c>
      <c r="K39" s="330">
        <f>IFERROR(VLOOKUP(C39,'تقرير المصروفات حسب الشهر'!$C$902:$AD$1011,8,FALSE),0)</f>
        <v>0</v>
      </c>
      <c r="L39" s="330">
        <f>IFERROR(VLOOKUP(C39,'تقرير المصروفات حسب الشهر'!$C$1028:$AD$1138,8,FALSE),0)</f>
        <v>0</v>
      </c>
      <c r="M39" s="344">
        <f>IFERROR(VLOOKUP(C39,'تقرير المصروفات حسب الشهر'!$C$1155:$AD$1266,8,FALSE),0)</f>
        <v>0</v>
      </c>
      <c r="N39" s="344">
        <f>IFERROR(VLOOKUP(C39,'تقرير المصروفات حسب الشهر'!$C$1282:$AD$1393,8,FALSE),0)</f>
        <v>0</v>
      </c>
      <c r="O39" s="344">
        <f>IFERROR(VLOOKUP(C39,'تقرير المصروفات حسب الشهر'!$C$1409:$AD$1524,8,FALSE),0)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الشهر'!$C$10:$AD$119,8,FALSE),0)</f>
        <v>0</v>
      </c>
      <c r="E40" s="330">
        <f>IFERROR(VLOOKUP(C40,'تقرير المصروفات حسب الشهر'!$C$136:$AD$245,8,FALSE),0)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الشهر'!$C$391:$AD$499,8,FALSE),0)</f>
        <v>0</v>
      </c>
      <c r="H40" s="330">
        <f>IFERROR(VLOOKUP(C40,'تقرير المصروفات حسب الشهر'!$C$519:$AD$627,8,FALSE),0)</f>
        <v>0</v>
      </c>
      <c r="I40" s="330">
        <f>IFERROR(VLOOKUP(C40,'تقرير المصروفات حسب الشهر'!$C$647:$AD$766,8,FALSE),0)</f>
        <v>0</v>
      </c>
      <c r="J40" s="330">
        <f>IFERROR(VLOOKUP(C40,'تقرير المصروفات حسب الشهر'!$C$775:$AD$884,8,FALSE),0)</f>
        <v>0</v>
      </c>
      <c r="K40" s="330">
        <f>IFERROR(VLOOKUP(C40,'تقرير المصروفات حسب الشهر'!$C$902:$AD$1011,8,FALSE),0)</f>
        <v>0</v>
      </c>
      <c r="L40" s="330">
        <f>IFERROR(VLOOKUP(C40,'تقرير المصروفات حسب الشهر'!$C$1028:$AD$1138,8,FALSE),0)</f>
        <v>0</v>
      </c>
      <c r="M40" s="344">
        <f>IFERROR(VLOOKUP(C40,'تقرير المصروفات حسب الشهر'!$C$1155:$AD$1266,8,FALSE),0)</f>
        <v>0</v>
      </c>
      <c r="N40" s="344">
        <f>IFERROR(VLOOKUP(C40,'تقرير المصروفات حسب الشهر'!$C$1282:$AD$1393,8,FALSE),0)</f>
        <v>0</v>
      </c>
      <c r="O40" s="344">
        <f>IFERROR(VLOOKUP(C40,'تقرير المصروفات حسب الشهر'!$C$1409:$AD$1524,8,FALSE),0)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الشهر'!$C$10:$AD$119,8,FALSE),0)</f>
        <v>0</v>
      </c>
      <c r="E41" s="330">
        <f>IFERROR(VLOOKUP(C41,'تقرير المصروفات حسب الشهر'!$C$136:$AD$245,8,FALSE),0)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الشهر'!$C$391:$AD$499,8,FALSE),0)</f>
        <v>0</v>
      </c>
      <c r="H41" s="330">
        <f>IFERROR(VLOOKUP(C41,'تقرير المصروفات حسب الشهر'!$C$519:$AD$627,8,FALSE),0)</f>
        <v>0</v>
      </c>
      <c r="I41" s="330">
        <f>IFERROR(VLOOKUP(C41,'تقرير المصروفات حسب الشهر'!$C$647:$AD$766,8,FALSE),0)</f>
        <v>0</v>
      </c>
      <c r="J41" s="330">
        <f>IFERROR(VLOOKUP(C41,'تقرير المصروفات حسب الشهر'!$C$775:$AD$884,8,FALSE),0)</f>
        <v>0</v>
      </c>
      <c r="K41" s="330">
        <f>IFERROR(VLOOKUP(C41,'تقرير المصروفات حسب الشهر'!$C$902:$AD$1011,8,FALSE),0)</f>
        <v>0</v>
      </c>
      <c r="L41" s="330">
        <f>IFERROR(VLOOKUP(C41,'تقرير المصروفات حسب الشهر'!$C$1028:$AD$1138,8,FALSE),0)</f>
        <v>0</v>
      </c>
      <c r="M41" s="344">
        <f>IFERROR(VLOOKUP(C41,'تقرير المصروفات حسب الشهر'!$C$1155:$AD$1266,8,FALSE),0)</f>
        <v>0</v>
      </c>
      <c r="N41" s="344">
        <f>IFERROR(VLOOKUP(C41,'تقرير المصروفات حسب الشهر'!$C$1282:$AD$1393,8,FALSE),0)</f>
        <v>0</v>
      </c>
      <c r="O41" s="344">
        <f>IFERROR(VLOOKUP(C41,'تقرير المصروفات حسب الشهر'!$C$1409:$AD$1524,8,FALSE),0)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الشهر'!$C$10:$AD$119,8,FALSE),0)</f>
        <v>0</v>
      </c>
      <c r="E42" s="330">
        <f>IFERROR(VLOOKUP(C42,'تقرير المصروفات حسب الشهر'!$C$136:$AD$245,8,FALSE),0)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الشهر'!$C$391:$AD$499,8,FALSE),0)</f>
        <v>0</v>
      </c>
      <c r="H42" s="330">
        <f>IFERROR(VLOOKUP(C42,'تقرير المصروفات حسب الشهر'!$C$519:$AD$627,8,FALSE),0)</f>
        <v>0</v>
      </c>
      <c r="I42" s="330">
        <f>IFERROR(VLOOKUP(C42,'تقرير المصروفات حسب الشهر'!$C$647:$AD$766,8,FALSE),0)</f>
        <v>0</v>
      </c>
      <c r="J42" s="330">
        <f>IFERROR(VLOOKUP(C42,'تقرير المصروفات حسب الشهر'!$C$775:$AD$884,8,FALSE),0)</f>
        <v>0</v>
      </c>
      <c r="K42" s="330">
        <f>IFERROR(VLOOKUP(C42,'تقرير المصروفات حسب الشهر'!$C$902:$AD$1011,8,FALSE),0)</f>
        <v>0</v>
      </c>
      <c r="L42" s="330">
        <f>IFERROR(VLOOKUP(C42,'تقرير المصروفات حسب الشهر'!$C$1028:$AD$1138,8,FALSE),0)</f>
        <v>0</v>
      </c>
      <c r="M42" s="344">
        <f>IFERROR(VLOOKUP(C42,'تقرير المصروفات حسب الشهر'!$C$1155:$AD$1266,8,FALSE),0)</f>
        <v>0</v>
      </c>
      <c r="N42" s="344">
        <f>IFERROR(VLOOKUP(C42,'تقرير المصروفات حسب الشهر'!$C$1282:$AD$1393,8,FALSE),0)</f>
        <v>0</v>
      </c>
      <c r="O42" s="344">
        <f>IFERROR(VLOOKUP(C42,'تقرير المصروفات حسب الشهر'!$C$1409:$AD$1524,8,FALSE),0)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الشهر'!$C$10:$AD$119,8,FALSE),0)</f>
        <v>0</v>
      </c>
      <c r="E43" s="330">
        <f>IFERROR(VLOOKUP(C43,'تقرير المصروفات حسب الشهر'!$C$136:$AD$245,8,FALSE),0)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الشهر'!$C$391:$AD$499,8,FALSE),0)</f>
        <v>0</v>
      </c>
      <c r="H43" s="330">
        <f>IFERROR(VLOOKUP(C43,'تقرير المصروفات حسب الشهر'!$C$519:$AD$627,8,FALSE),0)</f>
        <v>0</v>
      </c>
      <c r="I43" s="330">
        <f>IFERROR(VLOOKUP(C43,'تقرير المصروفات حسب الشهر'!$C$647:$AD$766,8,FALSE),0)</f>
        <v>0</v>
      </c>
      <c r="J43" s="330">
        <f>IFERROR(VLOOKUP(C43,'تقرير المصروفات حسب الشهر'!$C$775:$AD$884,8,FALSE),0)</f>
        <v>0</v>
      </c>
      <c r="K43" s="330">
        <f>IFERROR(VLOOKUP(C43,'تقرير المصروفات حسب الشهر'!$C$902:$AD$1011,8,FALSE),0)</f>
        <v>0</v>
      </c>
      <c r="L43" s="330">
        <f>IFERROR(VLOOKUP(C43,'تقرير المصروفات حسب الشهر'!$C$1028:$AD$1138,8,FALSE),0)</f>
        <v>0</v>
      </c>
      <c r="M43" s="344">
        <f>IFERROR(VLOOKUP(C43,'تقرير المصروفات حسب الشهر'!$C$1155:$AD$1266,8,FALSE),0)</f>
        <v>0</v>
      </c>
      <c r="N43" s="344">
        <f>IFERROR(VLOOKUP(C43,'تقرير المصروفات حسب الشهر'!$C$1282:$AD$1393,8,FALSE),0)</f>
        <v>0</v>
      </c>
      <c r="O43" s="344">
        <f>IFERROR(VLOOKUP(C43,'تقرير المصروفات حسب الشهر'!$C$1409:$AD$1524,8,FALSE),0)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الشهر'!$C$10:$AD$119,8,FALSE),0)</f>
        <v>0</v>
      </c>
      <c r="E44" s="330">
        <f>IFERROR(VLOOKUP(C44,'تقرير المصروفات حسب الشهر'!$C$136:$AD$245,8,FALSE),0)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الشهر'!$C$391:$AD$499,8,FALSE),0)</f>
        <v>0</v>
      </c>
      <c r="H44" s="330">
        <f>IFERROR(VLOOKUP(C44,'تقرير المصروفات حسب الشهر'!$C$519:$AD$627,8,FALSE),0)</f>
        <v>0</v>
      </c>
      <c r="I44" s="330">
        <f>IFERROR(VLOOKUP(C44,'تقرير المصروفات حسب الشهر'!$C$647:$AD$766,8,FALSE),0)</f>
        <v>0</v>
      </c>
      <c r="J44" s="330">
        <f>IFERROR(VLOOKUP(C44,'تقرير المصروفات حسب الشهر'!$C$775:$AD$884,8,FALSE),0)</f>
        <v>0</v>
      </c>
      <c r="K44" s="330">
        <f>IFERROR(VLOOKUP(C44,'تقرير المصروفات حسب الشهر'!$C$902:$AD$1011,8,FALSE),0)</f>
        <v>0</v>
      </c>
      <c r="L44" s="330">
        <f>IFERROR(VLOOKUP(C44,'تقرير المصروفات حسب الشهر'!$C$1028:$AD$1138,8,FALSE),0)</f>
        <v>0</v>
      </c>
      <c r="M44" s="344">
        <f>IFERROR(VLOOKUP(C44,'تقرير المصروفات حسب الشهر'!$C$1155:$AD$1266,8,FALSE),0)</f>
        <v>0</v>
      </c>
      <c r="N44" s="344">
        <f>IFERROR(VLOOKUP(C44,'تقرير المصروفات حسب الشهر'!$C$1282:$AD$1393,8,FALSE),0)</f>
        <v>0</v>
      </c>
      <c r="O44" s="344">
        <f>IFERROR(VLOOKUP(C44,'تقرير المصروفات حسب الشهر'!$C$1409:$AD$1524,8,FALSE),0)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الشهر'!$C$10:$AD$119,8,FALSE),0)</f>
        <v>0</v>
      </c>
      <c r="E45" s="330">
        <f>IFERROR(VLOOKUP(C45,'تقرير المصروفات حسب الشهر'!$C$136:$AD$245,8,FALSE),0)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الشهر'!$C$391:$AD$499,8,FALSE),0)</f>
        <v>0</v>
      </c>
      <c r="H45" s="330">
        <f>IFERROR(VLOOKUP(C45,'تقرير المصروفات حسب الشهر'!$C$519:$AD$627,8,FALSE),0)</f>
        <v>0</v>
      </c>
      <c r="I45" s="330">
        <f>IFERROR(VLOOKUP(C45,'تقرير المصروفات حسب الشهر'!$C$647:$AD$766,8,FALSE),0)</f>
        <v>0</v>
      </c>
      <c r="J45" s="330">
        <f>IFERROR(VLOOKUP(C45,'تقرير المصروفات حسب الشهر'!$C$775:$AD$884,8,FALSE),0)</f>
        <v>0</v>
      </c>
      <c r="K45" s="330">
        <f>IFERROR(VLOOKUP(C45,'تقرير المصروفات حسب الشهر'!$C$902:$AD$1011,8,FALSE),0)</f>
        <v>0</v>
      </c>
      <c r="L45" s="330">
        <f>IFERROR(VLOOKUP(C45,'تقرير المصروفات حسب الشهر'!$C$1028:$AD$1138,8,FALSE),0)</f>
        <v>0</v>
      </c>
      <c r="M45" s="344">
        <f>IFERROR(VLOOKUP(C45,'تقرير المصروفات حسب الشهر'!$C$1155:$AD$1266,8,FALSE),0)</f>
        <v>0</v>
      </c>
      <c r="N45" s="344">
        <f>IFERROR(VLOOKUP(C45,'تقرير المصروفات حسب الشهر'!$C$1282:$AD$1393,8,FALSE),0)</f>
        <v>0</v>
      </c>
      <c r="O45" s="344">
        <f>IFERROR(VLOOKUP(C45,'تقرير المصروفات حسب الشهر'!$C$1409:$AD$1524,8,FALSE),0)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الشهر'!$C$10:$AD$119,8,FALSE),0)</f>
        <v>0</v>
      </c>
      <c r="E46" s="330">
        <f>IFERROR(VLOOKUP(C46,'تقرير المصروفات حسب الشهر'!$C$136:$AD$245,8,FALSE),0)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الشهر'!$C$391:$AD$499,8,FALSE),0)</f>
        <v>0</v>
      </c>
      <c r="H46" s="330">
        <f>IFERROR(VLOOKUP(C46,'تقرير المصروفات حسب الشهر'!$C$519:$AD$627,8,FALSE),0)</f>
        <v>0</v>
      </c>
      <c r="I46" s="330">
        <f>IFERROR(VLOOKUP(C46,'تقرير المصروفات حسب الشهر'!$C$647:$AD$766,8,FALSE),0)</f>
        <v>0</v>
      </c>
      <c r="J46" s="330">
        <f>IFERROR(VLOOKUP(C46,'تقرير المصروفات حسب الشهر'!$C$775:$AD$884,8,FALSE),0)</f>
        <v>0</v>
      </c>
      <c r="K46" s="330">
        <f>IFERROR(VLOOKUP(C46,'تقرير المصروفات حسب الشهر'!$C$902:$AD$1011,8,FALSE),0)</f>
        <v>0</v>
      </c>
      <c r="L46" s="330">
        <f>IFERROR(VLOOKUP(C46,'تقرير المصروفات حسب الشهر'!$C$1028:$AD$1138,8,FALSE),0)</f>
        <v>0</v>
      </c>
      <c r="M46" s="344">
        <f>IFERROR(VLOOKUP(C46,'تقرير المصروفات حسب الشهر'!$C$1155:$AD$1266,8,FALSE),0)</f>
        <v>0</v>
      </c>
      <c r="N46" s="344">
        <f>IFERROR(VLOOKUP(C46,'تقرير المصروفات حسب الشهر'!$C$1282:$AD$1393,8,FALSE),0)</f>
        <v>0</v>
      </c>
      <c r="O46" s="344">
        <f>IFERROR(VLOOKUP(C46,'تقرير المصروفات حسب الشهر'!$C$1409:$AD$1524,8,FALSE),0)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الشهر'!$C$10:$AD$119,8,FALSE),0)</f>
        <v>0</v>
      </c>
      <c r="E47" s="330">
        <f>IFERROR(VLOOKUP(C47,'تقرير المصروفات حسب الشهر'!$C$136:$AD$245,8,FALSE),0)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الشهر'!$C$391:$AD$499,8,FALSE),0)</f>
        <v>0</v>
      </c>
      <c r="H47" s="330">
        <f>IFERROR(VLOOKUP(C47,'تقرير المصروفات حسب الشهر'!$C$519:$AD$627,8,FALSE),0)</f>
        <v>0</v>
      </c>
      <c r="I47" s="330">
        <f>IFERROR(VLOOKUP(C47,'تقرير المصروفات حسب الشهر'!$C$647:$AD$766,8,FALSE),0)</f>
        <v>0</v>
      </c>
      <c r="J47" s="330">
        <f>IFERROR(VLOOKUP(C47,'تقرير المصروفات حسب الشهر'!$C$775:$AD$884,8,FALSE),0)</f>
        <v>0</v>
      </c>
      <c r="K47" s="330">
        <f>IFERROR(VLOOKUP(C47,'تقرير المصروفات حسب الشهر'!$C$902:$AD$1011,8,FALSE),0)</f>
        <v>0</v>
      </c>
      <c r="L47" s="330">
        <f>IFERROR(VLOOKUP(C47,'تقرير المصروفات حسب الشهر'!$C$1028:$AD$1138,8,FALSE),0)</f>
        <v>0</v>
      </c>
      <c r="M47" s="344">
        <f>IFERROR(VLOOKUP(C47,'تقرير المصروفات حسب الشهر'!$C$1155:$AD$1266,8,FALSE),0)</f>
        <v>0</v>
      </c>
      <c r="N47" s="344">
        <f>IFERROR(VLOOKUP(C47,'تقرير المصروفات حسب الشهر'!$C$1282:$AD$1393,8,FALSE),0)</f>
        <v>0</v>
      </c>
      <c r="O47" s="344">
        <f>IFERROR(VLOOKUP(C47,'تقرير المصروفات حسب الشهر'!$C$1409:$AD$1524,8,FALSE),0)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الشهر'!$C$10:$AD$119,8,FALSE),0)</f>
        <v>0</v>
      </c>
      <c r="E48" s="330">
        <f>IFERROR(VLOOKUP(C48,'تقرير المصروفات حسب الشهر'!$C$136:$AD$245,8,FALSE),0)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الشهر'!$C$391:$AD$499,8,FALSE),0)</f>
        <v>0</v>
      </c>
      <c r="H48" s="330">
        <f>IFERROR(VLOOKUP(C48,'تقرير المصروفات حسب الشهر'!$C$519:$AD$627,8,FALSE),0)</f>
        <v>0</v>
      </c>
      <c r="I48" s="330">
        <f>IFERROR(VLOOKUP(C48,'تقرير المصروفات حسب الشهر'!$C$647:$AD$766,8,FALSE),0)</f>
        <v>0</v>
      </c>
      <c r="J48" s="330">
        <f>IFERROR(VLOOKUP(C48,'تقرير المصروفات حسب الشهر'!$C$775:$AD$884,8,FALSE),0)</f>
        <v>0</v>
      </c>
      <c r="K48" s="330">
        <f>IFERROR(VLOOKUP(C48,'تقرير المصروفات حسب الشهر'!$C$902:$AD$1011,8,FALSE),0)</f>
        <v>0</v>
      </c>
      <c r="L48" s="330">
        <f>IFERROR(VLOOKUP(C48,'تقرير المصروفات حسب الشهر'!$C$1028:$AD$1138,8,FALSE),0)</f>
        <v>0</v>
      </c>
      <c r="M48" s="344">
        <f>IFERROR(VLOOKUP(C48,'تقرير المصروفات حسب الشهر'!$C$1155:$AD$1266,8,FALSE),0)</f>
        <v>0</v>
      </c>
      <c r="N48" s="344">
        <f>IFERROR(VLOOKUP(C48,'تقرير المصروفات حسب الشهر'!$C$1282:$AD$1393,8,FALSE),0)</f>
        <v>0</v>
      </c>
      <c r="O48" s="344">
        <f>IFERROR(VLOOKUP(C48,'تقرير المصروفات حسب الشهر'!$C$1409:$AD$1524,8,FALSE),0)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الشهر'!$C$10:$AD$119,8,FALSE),0)</f>
        <v>0</v>
      </c>
      <c r="E49" s="330">
        <f>IFERROR(VLOOKUP(C49,'تقرير المصروفات حسب الشهر'!$C$136:$AD$245,8,FALSE),0)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الشهر'!$C$391:$AD$499,8,FALSE),0)</f>
        <v>0</v>
      </c>
      <c r="H49" s="330">
        <f>IFERROR(VLOOKUP(C49,'تقرير المصروفات حسب الشهر'!$C$519:$AD$627,8,FALSE),0)</f>
        <v>0</v>
      </c>
      <c r="I49" s="330">
        <f>IFERROR(VLOOKUP(C49,'تقرير المصروفات حسب الشهر'!$C$647:$AD$766,8,FALSE),0)</f>
        <v>0</v>
      </c>
      <c r="J49" s="330">
        <f>IFERROR(VLOOKUP(C49,'تقرير المصروفات حسب الشهر'!$C$775:$AD$884,8,FALSE),0)</f>
        <v>0</v>
      </c>
      <c r="K49" s="330">
        <f>IFERROR(VLOOKUP(C49,'تقرير المصروفات حسب الشهر'!$C$902:$AD$1011,8,FALSE),0)</f>
        <v>0</v>
      </c>
      <c r="L49" s="330">
        <f>IFERROR(VLOOKUP(C49,'تقرير المصروفات حسب الشهر'!$C$1028:$AD$1138,8,FALSE),0)</f>
        <v>0</v>
      </c>
      <c r="M49" s="344">
        <f>IFERROR(VLOOKUP(C49,'تقرير المصروفات حسب الشهر'!$C$1155:$AD$1266,8,FALSE),0)</f>
        <v>0</v>
      </c>
      <c r="N49" s="344">
        <f>IFERROR(VLOOKUP(C49,'تقرير المصروفات حسب الشهر'!$C$1282:$AD$1393,8,FALSE),0)</f>
        <v>0</v>
      </c>
      <c r="O49" s="344">
        <f>IFERROR(VLOOKUP(C49,'تقرير المصروفات حسب الشهر'!$C$1409:$AD$1524,8,FALSE),0)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الشهر'!$C$10:$AD$119,8,FALSE),0)</f>
        <v>0</v>
      </c>
      <c r="E50" s="330">
        <f>IFERROR(VLOOKUP(C50,'تقرير المصروفات حسب الشهر'!$C$136:$AD$245,8,FALSE),0)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الشهر'!$C$391:$AD$499,8,FALSE),0)</f>
        <v>0</v>
      </c>
      <c r="H50" s="330">
        <f>IFERROR(VLOOKUP(C50,'تقرير المصروفات حسب الشهر'!$C$519:$AD$627,8,FALSE),0)</f>
        <v>0</v>
      </c>
      <c r="I50" s="330">
        <f>IFERROR(VLOOKUP(C50,'تقرير المصروفات حسب الشهر'!$C$647:$AD$766,8,FALSE),0)</f>
        <v>0</v>
      </c>
      <c r="J50" s="330">
        <f>IFERROR(VLOOKUP(C50,'تقرير المصروفات حسب الشهر'!$C$775:$AD$884,8,FALSE),0)</f>
        <v>0</v>
      </c>
      <c r="K50" s="330">
        <f>IFERROR(VLOOKUP(C50,'تقرير المصروفات حسب الشهر'!$C$902:$AD$1011,8,FALSE),0)</f>
        <v>0</v>
      </c>
      <c r="L50" s="330">
        <f>IFERROR(VLOOKUP(C50,'تقرير المصروفات حسب الشهر'!$C$1028:$AD$1138,8,FALSE),0)</f>
        <v>0</v>
      </c>
      <c r="M50" s="344">
        <f>IFERROR(VLOOKUP(C50,'تقرير المصروفات حسب الشهر'!$C$1155:$AD$1266,8,FALSE),0)</f>
        <v>0</v>
      </c>
      <c r="N50" s="344">
        <f>IFERROR(VLOOKUP(C50,'تقرير المصروفات حسب الشهر'!$C$1282:$AD$1393,8,FALSE),0)</f>
        <v>0</v>
      </c>
      <c r="O50" s="344">
        <f>IFERROR(VLOOKUP(C50,'تقرير المصروفات حسب الشهر'!$C$1409:$AD$1524,8,FALSE),0)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الشهر'!$C$10:$AD$119,8,FALSE),0)</f>
        <v>0</v>
      </c>
      <c r="E51" s="330">
        <f>IFERROR(VLOOKUP(C51,'تقرير المصروفات حسب الشهر'!$C$136:$AD$245,8,FALSE),0)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الشهر'!$C$391:$AD$499,8,FALSE),0)</f>
        <v>0</v>
      </c>
      <c r="H51" s="330">
        <f>IFERROR(VLOOKUP(C51,'تقرير المصروفات حسب الشهر'!$C$519:$AD$627,8,FALSE),0)</f>
        <v>0</v>
      </c>
      <c r="I51" s="330">
        <f>IFERROR(VLOOKUP(C51,'تقرير المصروفات حسب الشهر'!$C$647:$AD$766,8,FALSE),0)</f>
        <v>0</v>
      </c>
      <c r="J51" s="330">
        <f>IFERROR(VLOOKUP(C51,'تقرير المصروفات حسب الشهر'!$C$775:$AD$884,8,FALSE),0)</f>
        <v>0</v>
      </c>
      <c r="K51" s="330">
        <f>IFERROR(VLOOKUP(C51,'تقرير المصروفات حسب الشهر'!$C$902:$AD$1011,8,FALSE),0)</f>
        <v>0</v>
      </c>
      <c r="L51" s="330">
        <f>IFERROR(VLOOKUP(C51,'تقرير المصروفات حسب الشهر'!$C$1028:$AD$1138,8,FALSE),0)</f>
        <v>0</v>
      </c>
      <c r="M51" s="344">
        <f>IFERROR(VLOOKUP(C51,'تقرير المصروفات حسب الشهر'!$C$1155:$AD$1266,8,FALSE),0)</f>
        <v>0</v>
      </c>
      <c r="N51" s="344">
        <f>IFERROR(VLOOKUP(C51,'تقرير المصروفات حسب الشهر'!$C$1282:$AD$1393,8,FALSE),0)</f>
        <v>0</v>
      </c>
      <c r="O51" s="344">
        <f>IFERROR(VLOOKUP(C51,'تقرير المصروفات حسب الشهر'!$C$1409:$AD$1524,8,FALSE),0)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الشهر'!$C$10:$AD$119,8,FALSE),0)</f>
        <v>0</v>
      </c>
      <c r="E52" s="330">
        <f>IFERROR(VLOOKUP(C52,'تقرير المصروفات حسب الشهر'!$C$136:$AD$245,8,FALSE),0)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الشهر'!$C$391:$AD$499,8,FALSE),0)</f>
        <v>0</v>
      </c>
      <c r="H52" s="330">
        <f>IFERROR(VLOOKUP(C52,'تقرير المصروفات حسب الشهر'!$C$519:$AD$627,8,FALSE),0)</f>
        <v>0</v>
      </c>
      <c r="I52" s="330">
        <f>IFERROR(VLOOKUP(C52,'تقرير المصروفات حسب الشهر'!$C$647:$AD$766,8,FALSE),0)</f>
        <v>0</v>
      </c>
      <c r="J52" s="330">
        <f>IFERROR(VLOOKUP(C52,'تقرير المصروفات حسب الشهر'!$C$775:$AD$884,8,FALSE),0)</f>
        <v>0</v>
      </c>
      <c r="K52" s="330">
        <f>IFERROR(VLOOKUP(C52,'تقرير المصروفات حسب الشهر'!$C$902:$AD$1011,8,FALSE),0)</f>
        <v>0</v>
      </c>
      <c r="L52" s="330">
        <f>IFERROR(VLOOKUP(C52,'تقرير المصروفات حسب الشهر'!$C$1028:$AD$1138,8,FALSE),0)</f>
        <v>0</v>
      </c>
      <c r="M52" s="344">
        <f>IFERROR(VLOOKUP(C52,'تقرير المصروفات حسب الشهر'!$C$1155:$AD$1266,8,FALSE),0)</f>
        <v>0</v>
      </c>
      <c r="N52" s="344">
        <f>IFERROR(VLOOKUP(C52,'تقرير المصروفات حسب الشهر'!$C$1282:$AD$1393,8,FALSE),0)</f>
        <v>0</v>
      </c>
      <c r="O52" s="344">
        <f>IFERROR(VLOOKUP(C52,'تقرير المصروفات حسب الشهر'!$C$1409:$AD$1524,8,FALSE),0)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الشهر'!$C$10:$AD$119,8,FALSE),0)</f>
        <v>0</v>
      </c>
      <c r="E53" s="330">
        <f>IFERROR(VLOOKUP(C53,'تقرير المصروفات حسب الشهر'!$C$136:$AD$245,8,FALSE),0)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الشهر'!$C$391:$AD$499,8,FALSE),0)</f>
        <v>0</v>
      </c>
      <c r="H53" s="330">
        <f>IFERROR(VLOOKUP(C53,'تقرير المصروفات حسب الشهر'!$C$519:$AD$627,8,FALSE),0)</f>
        <v>0</v>
      </c>
      <c r="I53" s="330">
        <f>IFERROR(VLOOKUP(C53,'تقرير المصروفات حسب الشهر'!$C$647:$AD$766,8,FALSE),0)</f>
        <v>0</v>
      </c>
      <c r="J53" s="330">
        <f>IFERROR(VLOOKUP(C53,'تقرير المصروفات حسب الشهر'!$C$775:$AD$884,8,FALSE),0)</f>
        <v>0</v>
      </c>
      <c r="K53" s="330">
        <f>IFERROR(VLOOKUP(C53,'تقرير المصروفات حسب الشهر'!$C$902:$AD$1011,8,FALSE),0)</f>
        <v>0</v>
      </c>
      <c r="L53" s="330">
        <f>IFERROR(VLOOKUP(C53,'تقرير المصروفات حسب الشهر'!$C$1028:$AD$1138,8,FALSE),0)</f>
        <v>0</v>
      </c>
      <c r="M53" s="344">
        <f>IFERROR(VLOOKUP(C53,'تقرير المصروفات حسب الشهر'!$C$1155:$AD$1266,8,FALSE),0)</f>
        <v>0</v>
      </c>
      <c r="N53" s="344">
        <f>IFERROR(VLOOKUP(C53,'تقرير المصروفات حسب الشهر'!$C$1282:$AD$1393,8,FALSE),0)</f>
        <v>0</v>
      </c>
      <c r="O53" s="344">
        <f>IFERROR(VLOOKUP(C53,'تقرير المصروفات حسب الشهر'!$C$1409:$AD$1524,8,FALSE),0)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الشهر'!$C$10:$AD$119,8,FALSE),0)</f>
        <v>600</v>
      </c>
      <c r="E54" s="330">
        <f>IFERROR(VLOOKUP(C54,'تقرير المصروفات حسب الشهر'!$C$136:$AD$245,8,FALSE),0)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الشهر'!$C$391:$AD$499,8,FALSE),0)</f>
        <v>400</v>
      </c>
      <c r="H54" s="330">
        <f>IFERROR(VLOOKUP(C54,'تقرير المصروفات حسب الشهر'!$C$519:$AD$627,8,FALSE),0)</f>
        <v>0</v>
      </c>
      <c r="I54" s="330">
        <f>IFERROR(VLOOKUP(C54,'تقرير المصروفات حسب الشهر'!$C$647:$AD$766,8,FALSE),0)</f>
        <v>0</v>
      </c>
      <c r="J54" s="330">
        <f>IFERROR(VLOOKUP(C54,'تقرير المصروفات حسب الشهر'!$C$775:$AD$884,8,FALSE),0)</f>
        <v>0</v>
      </c>
      <c r="K54" s="330">
        <f>IFERROR(VLOOKUP(C54,'تقرير المصروفات حسب الشهر'!$C$902:$AD$1011,8,FALSE),0)</f>
        <v>0</v>
      </c>
      <c r="L54" s="330">
        <f>IFERROR(VLOOKUP(C54,'تقرير المصروفات حسب الشهر'!$C$1028:$AD$1138,8,FALSE),0)</f>
        <v>0</v>
      </c>
      <c r="M54" s="344">
        <f>IFERROR(VLOOKUP(C54,'تقرير المصروفات حسب الشهر'!$C$1155:$AD$1266,8,FALSE),0)</f>
        <v>0</v>
      </c>
      <c r="N54" s="344">
        <f>IFERROR(VLOOKUP(C54,'تقرير المصروفات حسب الشهر'!$C$1282:$AD$1393,8,FALSE),0)</f>
        <v>0</v>
      </c>
      <c r="O54" s="344">
        <f>IFERROR(VLOOKUP(C54,'تقرير المصروفات حسب الشهر'!$C$1409:$AD$1524,8,FALSE),0)</f>
        <v>0</v>
      </c>
      <c r="P54" s="332">
        <f t="shared" ref="P54:P85" si="6">SUM(D54:O54)</f>
        <v>1000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الشهر'!$C$10:$AD$119,8,FALSE),0)</f>
        <v>0</v>
      </c>
      <c r="E55" s="330">
        <f>IFERROR(VLOOKUP(C55,'تقرير المصروفات حسب الشهر'!$C$136:$AD$245,8,FALSE),0)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الشهر'!$C$391:$AD$499,8,FALSE),0)</f>
        <v>0</v>
      </c>
      <c r="H55" s="330">
        <f>IFERROR(VLOOKUP(C55,'تقرير المصروفات حسب الشهر'!$C$519:$AD$627,8,FALSE),0)</f>
        <v>0</v>
      </c>
      <c r="I55" s="330">
        <f>IFERROR(VLOOKUP(C55,'تقرير المصروفات حسب الشهر'!$C$647:$AD$766,8,FALSE),0)</f>
        <v>0</v>
      </c>
      <c r="J55" s="330">
        <f>IFERROR(VLOOKUP(C55,'تقرير المصروفات حسب الشهر'!$C$775:$AD$884,8,FALSE),0)</f>
        <v>0</v>
      </c>
      <c r="K55" s="330">
        <f>IFERROR(VLOOKUP(C55,'تقرير المصروفات حسب الشهر'!$C$902:$AD$1011,8,FALSE),0)</f>
        <v>0</v>
      </c>
      <c r="L55" s="330">
        <f>IFERROR(VLOOKUP(C55,'تقرير المصروفات حسب الشهر'!$C$1028:$AD$1138,8,FALSE),0)</f>
        <v>0</v>
      </c>
      <c r="M55" s="344">
        <f>IFERROR(VLOOKUP(C55,'تقرير المصروفات حسب الشهر'!$C$1155:$AD$1266,8,FALSE),0)</f>
        <v>0</v>
      </c>
      <c r="N55" s="344">
        <f>IFERROR(VLOOKUP(C55,'تقرير المصروفات حسب الشهر'!$C$1282:$AD$1393,8,FALSE),0)</f>
        <v>0</v>
      </c>
      <c r="O55" s="344">
        <f>IFERROR(VLOOKUP(C55,'تقرير المصروفات حسب الشهر'!$C$1409:$AD$1524,8,FALSE),0)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الشهر'!$C$10:$AD$119,8,FALSE),0)</f>
        <v>0</v>
      </c>
      <c r="E56" s="330">
        <f>IFERROR(VLOOKUP(C56,'تقرير المصروفات حسب الشهر'!$C$136:$AD$245,8,FALSE),0)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الشهر'!$C$391:$AD$499,8,FALSE),0)</f>
        <v>0</v>
      </c>
      <c r="H56" s="330">
        <f>IFERROR(VLOOKUP(C56,'تقرير المصروفات حسب الشهر'!$C$519:$AD$627,8,FALSE),0)</f>
        <v>0</v>
      </c>
      <c r="I56" s="330">
        <f>IFERROR(VLOOKUP(C56,'تقرير المصروفات حسب الشهر'!$C$647:$AD$766,8,FALSE),0)</f>
        <v>0</v>
      </c>
      <c r="J56" s="330">
        <f>IFERROR(VLOOKUP(C56,'تقرير المصروفات حسب الشهر'!$C$775:$AD$884,8,FALSE),0)</f>
        <v>0</v>
      </c>
      <c r="K56" s="330">
        <f>IFERROR(VLOOKUP(C56,'تقرير المصروفات حسب الشهر'!$C$902:$AD$1011,8,FALSE),0)</f>
        <v>0</v>
      </c>
      <c r="L56" s="330">
        <f>IFERROR(VLOOKUP(C56,'تقرير المصروفات حسب الشهر'!$C$1028:$AD$1138,8,FALSE),0)</f>
        <v>0</v>
      </c>
      <c r="M56" s="344">
        <f>IFERROR(VLOOKUP(C56,'تقرير المصروفات حسب الشهر'!$C$1155:$AD$1266,8,FALSE),0)</f>
        <v>0</v>
      </c>
      <c r="N56" s="344">
        <f>IFERROR(VLOOKUP(C56,'تقرير المصروفات حسب الشهر'!$C$1282:$AD$1393,8,FALSE),0)</f>
        <v>0</v>
      </c>
      <c r="O56" s="344">
        <f>IFERROR(VLOOKUP(C56,'تقرير المصروفات حسب الشهر'!$C$1409:$AD$1524,8,FALSE),0)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الشهر'!$C$10:$AD$119,8,FALSE),0)</f>
        <v>0</v>
      </c>
      <c r="E57" s="330">
        <f>IFERROR(VLOOKUP(C57,'تقرير المصروفات حسب الشهر'!$C$136:$AD$245,8,FALSE),0)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الشهر'!$C$391:$AD$499,8,FALSE),0)</f>
        <v>0</v>
      </c>
      <c r="H57" s="330">
        <f>IFERROR(VLOOKUP(C57,'تقرير المصروفات حسب الشهر'!$C$519:$AD$627,8,FALSE),0)</f>
        <v>0</v>
      </c>
      <c r="I57" s="330">
        <f>IFERROR(VLOOKUP(C57,'تقرير المصروفات حسب الشهر'!$C$647:$AD$766,8,FALSE),0)</f>
        <v>0</v>
      </c>
      <c r="J57" s="330">
        <f>IFERROR(VLOOKUP(C57,'تقرير المصروفات حسب الشهر'!$C$775:$AD$884,8,FALSE),0)</f>
        <v>0</v>
      </c>
      <c r="K57" s="330">
        <f>IFERROR(VLOOKUP(C57,'تقرير المصروفات حسب الشهر'!$C$902:$AD$1011,8,FALSE),0)</f>
        <v>0</v>
      </c>
      <c r="L57" s="330">
        <f>IFERROR(VLOOKUP(C57,'تقرير المصروفات حسب الشهر'!$C$1028:$AD$1138,8,FALSE),0)</f>
        <v>0</v>
      </c>
      <c r="M57" s="344">
        <f>IFERROR(VLOOKUP(C57,'تقرير المصروفات حسب الشهر'!$C$1155:$AD$1266,8,FALSE),0)</f>
        <v>0</v>
      </c>
      <c r="N57" s="344">
        <f>IFERROR(VLOOKUP(C57,'تقرير المصروفات حسب الشهر'!$C$1282:$AD$1393,8,FALSE),0)</f>
        <v>0</v>
      </c>
      <c r="O57" s="344">
        <f>IFERROR(VLOOKUP(C57,'تقرير المصروفات حسب الشهر'!$C$1409:$AD$1524,8,FALSE),0)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الشهر'!$C$10:$AD$119,8,FALSE),0)</f>
        <v>0</v>
      </c>
      <c r="E58" s="330">
        <f>IFERROR(VLOOKUP(C58,'تقرير المصروفات حسب الشهر'!$C$136:$AD$245,8,FALSE),0)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الشهر'!$C$391:$AD$499,8,FALSE),0)</f>
        <v>0</v>
      </c>
      <c r="H58" s="330">
        <f>IFERROR(VLOOKUP(C58,'تقرير المصروفات حسب الشهر'!$C$519:$AD$627,8,FALSE),0)</f>
        <v>0</v>
      </c>
      <c r="I58" s="330">
        <f>IFERROR(VLOOKUP(C58,'تقرير المصروفات حسب الشهر'!$C$647:$AD$766,8,FALSE),0)</f>
        <v>0</v>
      </c>
      <c r="J58" s="330">
        <f>IFERROR(VLOOKUP(C58,'تقرير المصروفات حسب الشهر'!$C$775:$AD$884,8,FALSE),0)</f>
        <v>0</v>
      </c>
      <c r="K58" s="330">
        <f>IFERROR(VLOOKUP(C58,'تقرير المصروفات حسب الشهر'!$C$902:$AD$1011,8,FALSE),0)</f>
        <v>0</v>
      </c>
      <c r="L58" s="330">
        <f>IFERROR(VLOOKUP(C58,'تقرير المصروفات حسب الشهر'!$C$1028:$AD$1138,8,FALSE),0)</f>
        <v>0</v>
      </c>
      <c r="M58" s="344">
        <f>IFERROR(VLOOKUP(C58,'تقرير المصروفات حسب الشهر'!$C$1155:$AD$1266,8,FALSE),0)</f>
        <v>0</v>
      </c>
      <c r="N58" s="344">
        <f>IFERROR(VLOOKUP(C58,'تقرير المصروفات حسب الشهر'!$C$1282:$AD$1393,8,FALSE),0)</f>
        <v>0</v>
      </c>
      <c r="O58" s="344">
        <f>IFERROR(VLOOKUP(C58,'تقرير المصروفات حسب الشهر'!$C$1409:$AD$1524,8,FALSE),0)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الشهر'!$C$10:$AD$119,8,FALSE),0)</f>
        <v>4900.5</v>
      </c>
      <c r="E59" s="330">
        <f>IFERROR(VLOOKUP(C59,'تقرير المصروفات حسب الشهر'!$C$136:$AD$245,8,FALSE),0)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الشهر'!$C$391:$AD$499,8,FALSE),0)</f>
        <v>4300.5</v>
      </c>
      <c r="H59" s="330">
        <f>IFERROR(VLOOKUP(C59,'تقرير المصروفات حسب الشهر'!$C$519:$AD$627,8,FALSE),0)</f>
        <v>0</v>
      </c>
      <c r="I59" s="330">
        <f>IFERROR(VLOOKUP(C59,'تقرير المصروفات حسب الشهر'!$C$647:$AD$766,8,FALSE),0)</f>
        <v>7500</v>
      </c>
      <c r="J59" s="330">
        <f>IFERROR(VLOOKUP(C59,'تقرير المصروفات حسب الشهر'!$C$775:$AD$884,8,FALSE),0)</f>
        <v>0</v>
      </c>
      <c r="K59" s="330">
        <f>IFERROR(VLOOKUP(C59,'تقرير المصروفات حسب الشهر'!$C$902:$AD$1011,8,FALSE),0)</f>
        <v>0</v>
      </c>
      <c r="L59" s="330">
        <f>IFERROR(VLOOKUP(C59,'تقرير المصروفات حسب الشهر'!$C$1028:$AD$1138,8,FALSE),0)</f>
        <v>0</v>
      </c>
      <c r="M59" s="344">
        <f>IFERROR(VLOOKUP(C59,'تقرير المصروفات حسب الشهر'!$C$1155:$AD$1266,8,FALSE),0)</f>
        <v>0</v>
      </c>
      <c r="N59" s="344">
        <f>IFERROR(VLOOKUP(C59,'تقرير المصروفات حسب الشهر'!$C$1282:$AD$1393,8,FALSE),0)</f>
        <v>0</v>
      </c>
      <c r="O59" s="344">
        <f>IFERROR(VLOOKUP(C59,'تقرير المصروفات حسب الشهر'!$C$1409:$AD$1524,8,FALSE),0)</f>
        <v>0</v>
      </c>
      <c r="P59" s="332">
        <f t="shared" si="6"/>
        <v>23756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الشهر'!$C$10:$AD$119,8,FALSE),0)</f>
        <v>0</v>
      </c>
      <c r="E60" s="330">
        <f>IFERROR(VLOOKUP(C60,'تقرير المصروفات حسب الشهر'!$C$136:$AD$245,8,FALSE),0)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الشهر'!$C$391:$AD$499,8,FALSE),0)</f>
        <v>0</v>
      </c>
      <c r="H60" s="330">
        <f>IFERROR(VLOOKUP(C60,'تقرير المصروفات حسب الشهر'!$C$519:$AD$627,8,FALSE),0)</f>
        <v>1825</v>
      </c>
      <c r="I60" s="330">
        <f>IFERROR(VLOOKUP(C60,'تقرير المصروفات حسب الشهر'!$C$647:$AD$766,8,FALSE),0)</f>
        <v>0</v>
      </c>
      <c r="J60" s="330">
        <f>IFERROR(VLOOKUP(C60,'تقرير المصروفات حسب الشهر'!$C$775:$AD$884,8,FALSE),0)</f>
        <v>0</v>
      </c>
      <c r="K60" s="330">
        <f>IFERROR(VLOOKUP(C60,'تقرير المصروفات حسب الشهر'!$C$902:$AD$1011,8,FALSE),0)</f>
        <v>0</v>
      </c>
      <c r="L60" s="330">
        <f>IFERROR(VLOOKUP(C60,'تقرير المصروفات حسب الشهر'!$C$1028:$AD$1138,8,FALSE),0)</f>
        <v>0</v>
      </c>
      <c r="M60" s="344">
        <f>IFERROR(VLOOKUP(C60,'تقرير المصروفات حسب الشهر'!$C$1155:$AD$1266,8,FALSE),0)</f>
        <v>0</v>
      </c>
      <c r="N60" s="344">
        <f>IFERROR(VLOOKUP(C60,'تقرير المصروفات حسب الشهر'!$C$1282:$AD$1393,8,FALSE),0)</f>
        <v>0</v>
      </c>
      <c r="O60" s="344">
        <f>IFERROR(VLOOKUP(C60,'تقرير المصروفات حسب الشهر'!$C$1409:$AD$1524,8,FALSE),0)</f>
        <v>0</v>
      </c>
      <c r="P60" s="332">
        <f t="shared" si="6"/>
        <v>5125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الشهر'!$C$10:$AD$119,8,FALSE),0)</f>
        <v>0</v>
      </c>
      <c r="E61" s="330">
        <f>IFERROR(VLOOKUP(C61,'تقرير المصروفات حسب الشهر'!$C$136:$AD$245,8,FALSE),0)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الشهر'!$C$391:$AD$499,8,FALSE),0)</f>
        <v>0</v>
      </c>
      <c r="H61" s="330">
        <f>IFERROR(VLOOKUP(C61,'تقرير المصروفات حسب الشهر'!$C$519:$AD$627,8,FALSE),0)</f>
        <v>0</v>
      </c>
      <c r="I61" s="330">
        <f>IFERROR(VLOOKUP(C61,'تقرير المصروفات حسب الشهر'!$C$647:$AD$766,8,FALSE),0)</f>
        <v>0</v>
      </c>
      <c r="J61" s="330">
        <f>IFERROR(VLOOKUP(C61,'تقرير المصروفات حسب الشهر'!$C$775:$AD$884,8,FALSE),0)</f>
        <v>0</v>
      </c>
      <c r="K61" s="330">
        <f>IFERROR(VLOOKUP(C61,'تقرير المصروفات حسب الشهر'!$C$902:$AD$1011,8,FALSE),0)</f>
        <v>0</v>
      </c>
      <c r="L61" s="330">
        <f>IFERROR(VLOOKUP(C61,'تقرير المصروفات حسب الشهر'!$C$1028:$AD$1138,8,FALSE),0)</f>
        <v>0</v>
      </c>
      <c r="M61" s="344">
        <f>IFERROR(VLOOKUP(C61,'تقرير المصروفات حسب الشهر'!$C$1155:$AD$1266,8,FALSE),0)</f>
        <v>0</v>
      </c>
      <c r="N61" s="344">
        <f>IFERROR(VLOOKUP(C61,'تقرير المصروفات حسب الشهر'!$C$1282:$AD$1393,8,FALSE),0)</f>
        <v>0</v>
      </c>
      <c r="O61" s="344">
        <f>IFERROR(VLOOKUP(C61,'تقرير المصروفات حسب الشهر'!$C$1409:$AD$1524,8,FALSE),0)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الشهر'!$C$10:$AD$119,8,FALSE),0)</f>
        <v>0</v>
      </c>
      <c r="E62" s="330">
        <f>IFERROR(VLOOKUP(C62,'تقرير المصروفات حسب الشهر'!$C$136:$AD$245,8,FALSE),0)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الشهر'!$C$391:$AD$499,8,FALSE),0)</f>
        <v>0</v>
      </c>
      <c r="H62" s="330">
        <f>IFERROR(VLOOKUP(C62,'تقرير المصروفات حسب الشهر'!$C$519:$AD$627,8,FALSE),0)</f>
        <v>0</v>
      </c>
      <c r="I62" s="330">
        <f>IFERROR(VLOOKUP(C62,'تقرير المصروفات حسب الشهر'!$C$647:$AD$766,8,FALSE),0)</f>
        <v>0</v>
      </c>
      <c r="J62" s="330">
        <f>IFERROR(VLOOKUP(C62,'تقرير المصروفات حسب الشهر'!$C$775:$AD$884,8,FALSE),0)</f>
        <v>0</v>
      </c>
      <c r="K62" s="330">
        <f>IFERROR(VLOOKUP(C62,'تقرير المصروفات حسب الشهر'!$C$902:$AD$1011,8,FALSE),0)</f>
        <v>0</v>
      </c>
      <c r="L62" s="330">
        <f>IFERROR(VLOOKUP(C62,'تقرير المصروفات حسب الشهر'!$C$1028:$AD$1138,8,FALSE),0)</f>
        <v>0</v>
      </c>
      <c r="M62" s="344">
        <f>IFERROR(VLOOKUP(C62,'تقرير المصروفات حسب الشهر'!$C$1155:$AD$1266,8,FALSE),0)</f>
        <v>0</v>
      </c>
      <c r="N62" s="344">
        <f>IFERROR(VLOOKUP(C62,'تقرير المصروفات حسب الشهر'!$C$1282:$AD$1393,8,FALSE),0)</f>
        <v>0</v>
      </c>
      <c r="O62" s="344">
        <f>IFERROR(VLOOKUP(C62,'تقرير المصروفات حسب الشهر'!$C$1409:$AD$1524,8,FALSE),0)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الشهر'!$C$10:$AD$119,8,FALSE),0)</f>
        <v>0</v>
      </c>
      <c r="E63" s="330">
        <f>IFERROR(VLOOKUP(C63,'تقرير المصروفات حسب الشهر'!$C$136:$AD$245,8,FALSE),0)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الشهر'!$C$391:$AD$499,8,FALSE),0)</f>
        <v>0</v>
      </c>
      <c r="H63" s="330">
        <f>IFERROR(VLOOKUP(C63,'تقرير المصروفات حسب الشهر'!$C$519:$AD$627,8,FALSE),0)</f>
        <v>0</v>
      </c>
      <c r="I63" s="330">
        <f>IFERROR(VLOOKUP(C63,'تقرير المصروفات حسب الشهر'!$C$647:$AD$766,8,FALSE),0)</f>
        <v>0</v>
      </c>
      <c r="J63" s="330">
        <f>IFERROR(VLOOKUP(C63,'تقرير المصروفات حسب الشهر'!$C$775:$AD$884,8,FALSE),0)</f>
        <v>0</v>
      </c>
      <c r="K63" s="330">
        <f>IFERROR(VLOOKUP(C63,'تقرير المصروفات حسب الشهر'!$C$902:$AD$1011,8,FALSE),0)</f>
        <v>0</v>
      </c>
      <c r="L63" s="330">
        <f>IFERROR(VLOOKUP(C63,'تقرير المصروفات حسب الشهر'!$C$1028:$AD$1138,8,FALSE),0)</f>
        <v>0</v>
      </c>
      <c r="M63" s="344">
        <f>IFERROR(VLOOKUP(C63,'تقرير المصروفات حسب الشهر'!$C$1155:$AD$1266,8,FALSE),0)</f>
        <v>0</v>
      </c>
      <c r="N63" s="344">
        <f>IFERROR(VLOOKUP(C63,'تقرير المصروفات حسب الشهر'!$C$1282:$AD$1393,8,FALSE),0)</f>
        <v>0</v>
      </c>
      <c r="O63" s="344">
        <f>IFERROR(VLOOKUP(C63,'تقرير المصروفات حسب الشهر'!$C$1409:$AD$1524,8,FALSE),0)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الشهر'!$C$10:$AD$119,8,FALSE),0)</f>
        <v>0</v>
      </c>
      <c r="E64" s="330">
        <f>IFERROR(VLOOKUP(C64,'تقرير المصروفات حسب الشهر'!$C$136:$AD$245,8,FALSE),0)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الشهر'!$C$391:$AD$499,8,FALSE),0)</f>
        <v>0</v>
      </c>
      <c r="H64" s="330">
        <f>IFERROR(VLOOKUP(C64,'تقرير المصروفات حسب الشهر'!$C$519:$AD$627,8,FALSE),0)</f>
        <v>0</v>
      </c>
      <c r="I64" s="330">
        <f>IFERROR(VLOOKUP(C64,'تقرير المصروفات حسب الشهر'!$C$647:$AD$766,8,FALSE),0)</f>
        <v>0</v>
      </c>
      <c r="J64" s="330">
        <f>IFERROR(VLOOKUP(C64,'تقرير المصروفات حسب الشهر'!$C$775:$AD$884,8,FALSE),0)</f>
        <v>0</v>
      </c>
      <c r="K64" s="330">
        <f>IFERROR(VLOOKUP(C64,'تقرير المصروفات حسب الشهر'!$C$902:$AD$1011,8,FALSE),0)</f>
        <v>0</v>
      </c>
      <c r="L64" s="330">
        <f>IFERROR(VLOOKUP(C64,'تقرير المصروفات حسب الشهر'!$C$1028:$AD$1138,8,FALSE),0)</f>
        <v>0</v>
      </c>
      <c r="M64" s="344">
        <f>IFERROR(VLOOKUP(C64,'تقرير المصروفات حسب الشهر'!$C$1155:$AD$1266,8,FALSE),0)</f>
        <v>0</v>
      </c>
      <c r="N64" s="344">
        <f>IFERROR(VLOOKUP(C64,'تقرير المصروفات حسب الشهر'!$C$1282:$AD$1393,8,FALSE),0)</f>
        <v>0</v>
      </c>
      <c r="O64" s="344">
        <f>IFERROR(VLOOKUP(C64,'تقرير المصروفات حسب الشهر'!$C$1409:$AD$1524,8,FALSE),0)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الشهر'!$C$10:$AD$119,8,FALSE),0)</f>
        <v>0</v>
      </c>
      <c r="E65" s="330">
        <f>IFERROR(VLOOKUP(C65,'تقرير المصروفات حسب الشهر'!$C$136:$AD$245,8,FALSE),0)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الشهر'!$C$391:$AD$499,8,FALSE),0)</f>
        <v>0</v>
      </c>
      <c r="H65" s="330">
        <f>IFERROR(VLOOKUP(C65,'تقرير المصروفات حسب الشهر'!$C$519:$AD$627,8,FALSE),0)</f>
        <v>0</v>
      </c>
      <c r="I65" s="330">
        <f>IFERROR(VLOOKUP(C65,'تقرير المصروفات حسب الشهر'!$C$647:$AD$766,8,FALSE),0)</f>
        <v>0</v>
      </c>
      <c r="J65" s="330">
        <f>IFERROR(VLOOKUP(C65,'تقرير المصروفات حسب الشهر'!$C$775:$AD$884,8,FALSE),0)</f>
        <v>0</v>
      </c>
      <c r="K65" s="330">
        <f>IFERROR(VLOOKUP(C65,'تقرير المصروفات حسب الشهر'!$C$902:$AD$1011,8,FALSE),0)</f>
        <v>0</v>
      </c>
      <c r="L65" s="330">
        <f>IFERROR(VLOOKUP(C65,'تقرير المصروفات حسب الشهر'!$C$1028:$AD$1138,8,FALSE),0)</f>
        <v>0</v>
      </c>
      <c r="M65" s="344">
        <f>IFERROR(VLOOKUP(C65,'تقرير المصروفات حسب الشهر'!$C$1155:$AD$1266,8,FALSE),0)</f>
        <v>0</v>
      </c>
      <c r="N65" s="344">
        <f>IFERROR(VLOOKUP(C65,'تقرير المصروفات حسب الشهر'!$C$1282:$AD$1393,8,FALSE),0)</f>
        <v>0</v>
      </c>
      <c r="O65" s="344">
        <f>IFERROR(VLOOKUP(C65,'تقرير المصروفات حسب الشهر'!$C$1409:$AD$1524,8,FALSE),0)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الشهر'!$C$10:$AD$119,8,FALSE),0)</f>
        <v>0</v>
      </c>
      <c r="E66" s="330">
        <f>IFERROR(VLOOKUP(C66,'تقرير المصروفات حسب الشهر'!$C$136:$AD$245,8,FALSE),0)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الشهر'!$C$391:$AD$499,8,FALSE),0)</f>
        <v>0</v>
      </c>
      <c r="H66" s="330">
        <f>IFERROR(VLOOKUP(C66,'تقرير المصروفات حسب الشهر'!$C$519:$AD$627,8,FALSE),0)</f>
        <v>0</v>
      </c>
      <c r="I66" s="330">
        <f>IFERROR(VLOOKUP(C66,'تقرير المصروفات حسب الشهر'!$C$647:$AD$766,8,FALSE),0)</f>
        <v>0</v>
      </c>
      <c r="J66" s="330">
        <f>IFERROR(VLOOKUP(C66,'تقرير المصروفات حسب الشهر'!$C$775:$AD$884,8,FALSE),0)</f>
        <v>0</v>
      </c>
      <c r="K66" s="330">
        <f>IFERROR(VLOOKUP(C66,'تقرير المصروفات حسب الشهر'!$C$902:$AD$1011,8,FALSE),0)</f>
        <v>0</v>
      </c>
      <c r="L66" s="330">
        <f>IFERROR(VLOOKUP(C66,'تقرير المصروفات حسب الشهر'!$C$1028:$AD$1138,8,FALSE),0)</f>
        <v>0</v>
      </c>
      <c r="M66" s="344">
        <f>IFERROR(VLOOKUP(C66,'تقرير المصروفات حسب الشهر'!$C$1155:$AD$1266,8,FALSE),0)</f>
        <v>0</v>
      </c>
      <c r="N66" s="344">
        <f>IFERROR(VLOOKUP(C66,'تقرير المصروفات حسب الشهر'!$C$1282:$AD$1393,8,FALSE),0)</f>
        <v>0</v>
      </c>
      <c r="O66" s="344">
        <f>IFERROR(VLOOKUP(C66,'تقرير المصروفات حسب الشهر'!$C$1409:$AD$1524,8,FALSE),0)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الشهر'!$C$10:$AD$119,8,FALSE),0)</f>
        <v>0</v>
      </c>
      <c r="E67" s="330">
        <f>IFERROR(VLOOKUP(C67,'تقرير المصروفات حسب الشهر'!$C$136:$AD$245,8,FALSE),0)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الشهر'!$C$391:$AD$499,8,FALSE),0)</f>
        <v>0</v>
      </c>
      <c r="H67" s="330">
        <f>IFERROR(VLOOKUP(C67,'تقرير المصروفات حسب الشهر'!$C$519:$AD$627,8,FALSE),0)</f>
        <v>0</v>
      </c>
      <c r="I67" s="330">
        <f>IFERROR(VLOOKUP(C67,'تقرير المصروفات حسب الشهر'!$C$647:$AD$766,8,FALSE),0)</f>
        <v>0</v>
      </c>
      <c r="J67" s="330">
        <f>IFERROR(VLOOKUP(C67,'تقرير المصروفات حسب الشهر'!$C$775:$AD$884,8,FALSE),0)</f>
        <v>0</v>
      </c>
      <c r="K67" s="330">
        <f>IFERROR(VLOOKUP(C67,'تقرير المصروفات حسب الشهر'!$C$902:$AD$1011,8,FALSE),0)</f>
        <v>0</v>
      </c>
      <c r="L67" s="330">
        <f>IFERROR(VLOOKUP(C67,'تقرير المصروفات حسب الشهر'!$C$1028:$AD$1138,8,FALSE),0)</f>
        <v>0</v>
      </c>
      <c r="M67" s="344">
        <f>IFERROR(VLOOKUP(C67,'تقرير المصروفات حسب الشهر'!$C$1155:$AD$1266,8,FALSE),0)</f>
        <v>0</v>
      </c>
      <c r="N67" s="344">
        <f>IFERROR(VLOOKUP(C67,'تقرير المصروفات حسب الشهر'!$C$1282:$AD$1393,8,FALSE),0)</f>
        <v>0</v>
      </c>
      <c r="O67" s="344">
        <f>IFERROR(VLOOKUP(C67,'تقرير المصروفات حسب الشهر'!$C$1409:$AD$1524,8,FALSE),0)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الشهر'!$C$10:$AD$119,8,FALSE),0)</f>
        <v>0</v>
      </c>
      <c r="E68" s="330">
        <f>IFERROR(VLOOKUP(C68,'تقرير المصروفات حسب الشهر'!$C$136:$AD$245,8,FALSE),0)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الشهر'!$C$391:$AD$499,8,FALSE),0)</f>
        <v>0</v>
      </c>
      <c r="H68" s="330">
        <f>IFERROR(VLOOKUP(C68,'تقرير المصروفات حسب الشهر'!$C$519:$AD$627,8,FALSE),0)</f>
        <v>0</v>
      </c>
      <c r="I68" s="330">
        <f>IFERROR(VLOOKUP(C68,'تقرير المصروفات حسب الشهر'!$C$647:$AD$766,8,FALSE),0)</f>
        <v>0</v>
      </c>
      <c r="J68" s="330">
        <f>IFERROR(VLOOKUP(C68,'تقرير المصروفات حسب الشهر'!$C$775:$AD$884,8,FALSE),0)</f>
        <v>0</v>
      </c>
      <c r="K68" s="330">
        <f>IFERROR(VLOOKUP(C68,'تقرير المصروفات حسب الشهر'!$C$902:$AD$1011,8,FALSE),0)</f>
        <v>0</v>
      </c>
      <c r="L68" s="330">
        <f>IFERROR(VLOOKUP(C68,'تقرير المصروفات حسب الشهر'!$C$1028:$AD$1138,8,FALSE),0)</f>
        <v>0</v>
      </c>
      <c r="M68" s="344">
        <f>IFERROR(VLOOKUP(C68,'تقرير المصروفات حسب الشهر'!$C$1155:$AD$1266,8,FALSE),0)</f>
        <v>0</v>
      </c>
      <c r="N68" s="344">
        <f>IFERROR(VLOOKUP(C68,'تقرير المصروفات حسب الشهر'!$C$1282:$AD$1393,8,FALSE),0)</f>
        <v>0</v>
      </c>
      <c r="O68" s="344">
        <f>IFERROR(VLOOKUP(C68,'تقرير المصروفات حسب الشهر'!$C$1409:$AD$1524,8,FALSE),0)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الشهر'!$C$10:$AD$119,8,FALSE),0)</f>
        <v>0</v>
      </c>
      <c r="E69" s="330">
        <f>IFERROR(VLOOKUP(C69,'تقرير المصروفات حسب الشهر'!$C$136:$AD$245,8,FALSE),0)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الشهر'!$C$391:$AD$499,8,FALSE),0)</f>
        <v>0</v>
      </c>
      <c r="H69" s="330">
        <f>IFERROR(VLOOKUP(C69,'تقرير المصروفات حسب الشهر'!$C$519:$AD$627,8,FALSE),0)</f>
        <v>0</v>
      </c>
      <c r="I69" s="330">
        <f>IFERROR(VLOOKUP(C69,'تقرير المصروفات حسب الشهر'!$C$647:$AD$766,8,FALSE),0)</f>
        <v>0</v>
      </c>
      <c r="J69" s="330">
        <f>IFERROR(VLOOKUP(C69,'تقرير المصروفات حسب الشهر'!$C$775:$AD$884,8,FALSE),0)</f>
        <v>0</v>
      </c>
      <c r="K69" s="330">
        <f>IFERROR(VLOOKUP(C69,'تقرير المصروفات حسب الشهر'!$C$902:$AD$1011,8,FALSE),0)</f>
        <v>0</v>
      </c>
      <c r="L69" s="330">
        <f>IFERROR(VLOOKUP(C69,'تقرير المصروفات حسب الشهر'!$C$1028:$AD$1138,8,FALSE),0)</f>
        <v>0</v>
      </c>
      <c r="M69" s="344">
        <f>IFERROR(VLOOKUP(C69,'تقرير المصروفات حسب الشهر'!$C$1155:$AD$1266,8,FALSE),0)</f>
        <v>0</v>
      </c>
      <c r="N69" s="344">
        <f>IFERROR(VLOOKUP(C69,'تقرير المصروفات حسب الشهر'!$C$1282:$AD$1393,8,FALSE),0)</f>
        <v>0</v>
      </c>
      <c r="O69" s="344">
        <f>IFERROR(VLOOKUP(C69,'تقرير المصروفات حسب الشهر'!$C$1409:$AD$1524,8,FALSE),0)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الشهر'!$C$10:$AD$119,8,FALSE),0)</f>
        <v>0</v>
      </c>
      <c r="E70" s="330">
        <f>IFERROR(VLOOKUP(C70,'تقرير المصروفات حسب الشهر'!$C$136:$AD$245,8,FALSE),0)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الشهر'!$C$391:$AD$499,8,FALSE),0)</f>
        <v>0</v>
      </c>
      <c r="H70" s="330">
        <f>IFERROR(VLOOKUP(C70,'تقرير المصروفات حسب الشهر'!$C$519:$AD$627,8,FALSE),0)</f>
        <v>0</v>
      </c>
      <c r="I70" s="330">
        <f>IFERROR(VLOOKUP(C70,'تقرير المصروفات حسب الشهر'!$C$647:$AD$766,8,FALSE),0)</f>
        <v>0</v>
      </c>
      <c r="J70" s="330">
        <f>IFERROR(VLOOKUP(C70,'تقرير المصروفات حسب الشهر'!$C$775:$AD$884,8,FALSE),0)</f>
        <v>0</v>
      </c>
      <c r="K70" s="330">
        <f>IFERROR(VLOOKUP(C70,'تقرير المصروفات حسب الشهر'!$C$902:$AD$1011,8,FALSE),0)</f>
        <v>0</v>
      </c>
      <c r="L70" s="330">
        <f>IFERROR(VLOOKUP(C70,'تقرير المصروفات حسب الشهر'!$C$1028:$AD$1138,8,FALSE),0)</f>
        <v>0</v>
      </c>
      <c r="M70" s="344">
        <f>IFERROR(VLOOKUP(C70,'تقرير المصروفات حسب الشهر'!$C$1155:$AD$1266,8,FALSE),0)</f>
        <v>0</v>
      </c>
      <c r="N70" s="344">
        <f>IFERROR(VLOOKUP(C70,'تقرير المصروفات حسب الشهر'!$C$1282:$AD$1393,8,FALSE),0)</f>
        <v>0</v>
      </c>
      <c r="O70" s="344">
        <f>IFERROR(VLOOKUP(C70,'تقرير المصروفات حسب الشهر'!$C$1409:$AD$1524,8,FALSE),0)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الشهر'!$C$10:$AD$119,8,FALSE),0)</f>
        <v>0</v>
      </c>
      <c r="E71" s="330">
        <f>IFERROR(VLOOKUP(C71,'تقرير المصروفات حسب الشهر'!$C$136:$AD$245,8,FALSE),0)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الشهر'!$C$391:$AD$499,8,FALSE),0)</f>
        <v>0</v>
      </c>
      <c r="H71" s="330">
        <f>IFERROR(VLOOKUP(C71,'تقرير المصروفات حسب الشهر'!$C$519:$AD$627,8,FALSE),0)</f>
        <v>0</v>
      </c>
      <c r="I71" s="330">
        <f>IFERROR(VLOOKUP(C71,'تقرير المصروفات حسب الشهر'!$C$647:$AD$766,8,FALSE),0)</f>
        <v>0</v>
      </c>
      <c r="J71" s="330">
        <f>IFERROR(VLOOKUP(C71,'تقرير المصروفات حسب الشهر'!$C$775:$AD$884,8,FALSE),0)</f>
        <v>0</v>
      </c>
      <c r="K71" s="330">
        <f>IFERROR(VLOOKUP(C71,'تقرير المصروفات حسب الشهر'!$C$902:$AD$1011,8,FALSE),0)</f>
        <v>0</v>
      </c>
      <c r="L71" s="330">
        <f>IFERROR(VLOOKUP(C71,'تقرير المصروفات حسب الشهر'!$C$1028:$AD$1138,8,FALSE),0)</f>
        <v>0</v>
      </c>
      <c r="M71" s="344">
        <f>IFERROR(VLOOKUP(C71,'تقرير المصروفات حسب الشهر'!$C$1155:$AD$1266,8,FALSE),0)</f>
        <v>0</v>
      </c>
      <c r="N71" s="344">
        <f>IFERROR(VLOOKUP(C71,'تقرير المصروفات حسب الشهر'!$C$1282:$AD$1393,8,FALSE),0)</f>
        <v>0</v>
      </c>
      <c r="O71" s="344">
        <f>IFERROR(VLOOKUP(C71,'تقرير المصروفات حسب الشهر'!$C$1409:$AD$1524,8,FALSE),0)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الشهر'!$C$10:$AD$119,8,FALSE),0)</f>
        <v>0</v>
      </c>
      <c r="E72" s="330">
        <f>IFERROR(VLOOKUP(C72,'تقرير المصروفات حسب الشهر'!$C$136:$AD$245,8,FALSE),0)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الشهر'!$C$391:$AD$499,8,FALSE),0)</f>
        <v>0</v>
      </c>
      <c r="H72" s="330">
        <f>IFERROR(VLOOKUP(C72,'تقرير المصروفات حسب الشهر'!$C$519:$AD$627,8,FALSE),0)</f>
        <v>0</v>
      </c>
      <c r="I72" s="330">
        <f>IFERROR(VLOOKUP(C72,'تقرير المصروفات حسب الشهر'!$C$647:$AD$766,8,FALSE),0)</f>
        <v>0</v>
      </c>
      <c r="J72" s="330">
        <f>IFERROR(VLOOKUP(C72,'تقرير المصروفات حسب الشهر'!$C$775:$AD$884,8,FALSE),0)</f>
        <v>0</v>
      </c>
      <c r="K72" s="330">
        <f>IFERROR(VLOOKUP(C72,'تقرير المصروفات حسب الشهر'!$C$902:$AD$1011,8,FALSE),0)</f>
        <v>0</v>
      </c>
      <c r="L72" s="330">
        <f>IFERROR(VLOOKUP(C72,'تقرير المصروفات حسب الشهر'!$C$1028:$AD$1138,8,FALSE),0)</f>
        <v>0</v>
      </c>
      <c r="M72" s="344">
        <f>IFERROR(VLOOKUP(C72,'تقرير المصروفات حسب الشهر'!$C$1155:$AD$1266,8,FALSE),0)</f>
        <v>0</v>
      </c>
      <c r="N72" s="344">
        <f>IFERROR(VLOOKUP(C72,'تقرير المصروفات حسب الشهر'!$C$1282:$AD$1393,8,FALSE),0)</f>
        <v>0</v>
      </c>
      <c r="O72" s="344">
        <f>IFERROR(VLOOKUP(C72,'تقرير المصروفات حسب الشهر'!$C$1409:$AD$1524,8,FALSE),0)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الشهر'!$C$10:$AD$119,8,FALSE),0)</f>
        <v>0</v>
      </c>
      <c r="E73" s="330">
        <f>IFERROR(VLOOKUP(C73,'تقرير المصروفات حسب الشهر'!$C$136:$AD$245,8,FALSE),0)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الشهر'!$C$391:$AD$499,8,FALSE),0)</f>
        <v>0</v>
      </c>
      <c r="H73" s="330">
        <f>IFERROR(VLOOKUP(C73,'تقرير المصروفات حسب الشهر'!$C$519:$AD$627,8,FALSE),0)</f>
        <v>0</v>
      </c>
      <c r="I73" s="330">
        <f>IFERROR(VLOOKUP(C73,'تقرير المصروفات حسب الشهر'!$C$647:$AD$766,8,FALSE),0)</f>
        <v>0</v>
      </c>
      <c r="J73" s="330">
        <f>IFERROR(VLOOKUP(C73,'تقرير المصروفات حسب الشهر'!$C$775:$AD$884,8,FALSE),0)</f>
        <v>0</v>
      </c>
      <c r="K73" s="330">
        <f>IFERROR(VLOOKUP(C73,'تقرير المصروفات حسب الشهر'!$C$902:$AD$1011,8,FALSE),0)</f>
        <v>0</v>
      </c>
      <c r="L73" s="330">
        <f>IFERROR(VLOOKUP(C73,'تقرير المصروفات حسب الشهر'!$C$1028:$AD$1138,8,FALSE),0)</f>
        <v>0</v>
      </c>
      <c r="M73" s="344">
        <f>IFERROR(VLOOKUP(C73,'تقرير المصروفات حسب الشهر'!$C$1155:$AD$1266,8,FALSE),0)</f>
        <v>0</v>
      </c>
      <c r="N73" s="344">
        <f>IFERROR(VLOOKUP(C73,'تقرير المصروفات حسب الشهر'!$C$1282:$AD$1393,8,FALSE),0)</f>
        <v>0</v>
      </c>
      <c r="O73" s="344">
        <f>IFERROR(VLOOKUP(C73,'تقرير المصروفات حسب الشهر'!$C$1409:$AD$1524,8,FALSE),0)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الشهر'!$C$10:$AD$119,8,FALSE),0)</f>
        <v>0</v>
      </c>
      <c r="E74" s="330">
        <f>IFERROR(VLOOKUP(C74,'تقرير المصروفات حسب الشهر'!$C$136:$AD$245,8,FALSE),0)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الشهر'!$C$391:$AD$499,8,FALSE),0)</f>
        <v>0</v>
      </c>
      <c r="H74" s="330">
        <f>IFERROR(VLOOKUP(C74,'تقرير المصروفات حسب الشهر'!$C$519:$AD$627,8,FALSE),0)</f>
        <v>0</v>
      </c>
      <c r="I74" s="330">
        <f>IFERROR(VLOOKUP(C74,'تقرير المصروفات حسب الشهر'!$C$647:$AD$766,8,FALSE),0)</f>
        <v>0</v>
      </c>
      <c r="J74" s="330">
        <f>IFERROR(VLOOKUP(C74,'تقرير المصروفات حسب الشهر'!$C$775:$AD$884,8,FALSE),0)</f>
        <v>0</v>
      </c>
      <c r="K74" s="330">
        <f>IFERROR(VLOOKUP(C74,'تقرير المصروفات حسب الشهر'!$C$902:$AD$1011,8,FALSE),0)</f>
        <v>0</v>
      </c>
      <c r="L74" s="330">
        <f>IFERROR(VLOOKUP(C74,'تقرير المصروفات حسب الشهر'!$C$1028:$AD$1138,8,FALSE),0)</f>
        <v>0</v>
      </c>
      <c r="M74" s="344">
        <f>IFERROR(VLOOKUP(C74,'تقرير المصروفات حسب الشهر'!$C$1155:$AD$1266,8,FALSE),0)</f>
        <v>0</v>
      </c>
      <c r="N74" s="344">
        <f>IFERROR(VLOOKUP(C74,'تقرير المصروفات حسب الشهر'!$C$1282:$AD$1393,8,FALSE),0)</f>
        <v>0</v>
      </c>
      <c r="O74" s="344">
        <f>IFERROR(VLOOKUP(C74,'تقرير المصروفات حسب الشهر'!$C$1409:$AD$1524,8,FALSE),0)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الشهر'!$C$10:$AD$119,8,FALSE),0)</f>
        <v>0</v>
      </c>
      <c r="E75" s="330">
        <f>IFERROR(VLOOKUP(C75,'تقرير المصروفات حسب الشهر'!$C$136:$AD$245,8,FALSE),0)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الشهر'!$C$391:$AD$499,8,FALSE),0)</f>
        <v>0</v>
      </c>
      <c r="H75" s="330">
        <f>IFERROR(VLOOKUP(C75,'تقرير المصروفات حسب الشهر'!$C$519:$AD$627,8,FALSE),0)</f>
        <v>0</v>
      </c>
      <c r="I75" s="330">
        <f>IFERROR(VLOOKUP(C75,'تقرير المصروفات حسب الشهر'!$C$647:$AD$766,8,FALSE),0)</f>
        <v>0</v>
      </c>
      <c r="J75" s="330">
        <f>IFERROR(VLOOKUP(C75,'تقرير المصروفات حسب الشهر'!$C$775:$AD$884,8,FALSE),0)</f>
        <v>0</v>
      </c>
      <c r="K75" s="330">
        <f>IFERROR(VLOOKUP(C75,'تقرير المصروفات حسب الشهر'!$C$902:$AD$1011,8,FALSE),0)</f>
        <v>0</v>
      </c>
      <c r="L75" s="330">
        <f>IFERROR(VLOOKUP(C75,'تقرير المصروفات حسب الشهر'!$C$1028:$AD$1138,8,FALSE),0)</f>
        <v>0</v>
      </c>
      <c r="M75" s="344">
        <f>IFERROR(VLOOKUP(C75,'تقرير المصروفات حسب الشهر'!$C$1155:$AD$1266,8,FALSE),0)</f>
        <v>0</v>
      </c>
      <c r="N75" s="344">
        <f>IFERROR(VLOOKUP(C75,'تقرير المصروفات حسب الشهر'!$C$1282:$AD$1393,8,FALSE),0)</f>
        <v>0</v>
      </c>
      <c r="O75" s="344">
        <f>IFERROR(VLOOKUP(C75,'تقرير المصروفات حسب الشهر'!$C$1409:$AD$1524,8,FALSE),0)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الشهر'!$C$10:$AD$119,8,FALSE),0)</f>
        <v>0</v>
      </c>
      <c r="E76" s="330">
        <f>IFERROR(VLOOKUP(C76,'تقرير المصروفات حسب الشهر'!$C$136:$AD$245,8,FALSE),0)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الشهر'!$C$391:$AD$499,8,FALSE),0)</f>
        <v>0</v>
      </c>
      <c r="H76" s="330">
        <f>IFERROR(VLOOKUP(C76,'تقرير المصروفات حسب الشهر'!$C$519:$AD$627,8,FALSE),0)</f>
        <v>0</v>
      </c>
      <c r="I76" s="330">
        <f>IFERROR(VLOOKUP(C76,'تقرير المصروفات حسب الشهر'!$C$647:$AD$766,8,FALSE),0)</f>
        <v>0</v>
      </c>
      <c r="J76" s="330">
        <f>IFERROR(VLOOKUP(C76,'تقرير المصروفات حسب الشهر'!$C$775:$AD$884,8,FALSE),0)</f>
        <v>0</v>
      </c>
      <c r="K76" s="330">
        <f>IFERROR(VLOOKUP(C76,'تقرير المصروفات حسب الشهر'!$C$902:$AD$1011,8,FALSE),0)</f>
        <v>0</v>
      </c>
      <c r="L76" s="330">
        <f>IFERROR(VLOOKUP(C76,'تقرير المصروفات حسب الشهر'!$C$1028:$AD$1138,8,FALSE),0)</f>
        <v>0</v>
      </c>
      <c r="M76" s="344">
        <f>IFERROR(VLOOKUP(C76,'تقرير المصروفات حسب الشهر'!$C$1155:$AD$1266,8,FALSE),0)</f>
        <v>0</v>
      </c>
      <c r="N76" s="344">
        <f>IFERROR(VLOOKUP(C76,'تقرير المصروفات حسب الشهر'!$C$1282:$AD$1393,8,FALSE),0)</f>
        <v>0</v>
      </c>
      <c r="O76" s="344">
        <f>IFERROR(VLOOKUP(C76,'تقرير المصروفات حسب الشهر'!$C$1409:$AD$1524,8,FALSE),0)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الشهر'!$C$10:$AD$119,8,FALSE),0)</f>
        <v>0</v>
      </c>
      <c r="E77" s="330">
        <f>IFERROR(VLOOKUP(C77,'تقرير المصروفات حسب الشهر'!$C$136:$AD$245,8,FALSE),0)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الشهر'!$C$391:$AD$499,8,FALSE),0)</f>
        <v>0</v>
      </c>
      <c r="H77" s="330">
        <f>IFERROR(VLOOKUP(C77,'تقرير المصروفات حسب الشهر'!$C$519:$AD$627,8,FALSE),0)</f>
        <v>0</v>
      </c>
      <c r="I77" s="330">
        <f>IFERROR(VLOOKUP(C77,'تقرير المصروفات حسب الشهر'!$C$647:$AD$766,8,FALSE),0)</f>
        <v>0</v>
      </c>
      <c r="J77" s="330">
        <f>IFERROR(VLOOKUP(C77,'تقرير المصروفات حسب الشهر'!$C$775:$AD$884,8,FALSE),0)</f>
        <v>0</v>
      </c>
      <c r="K77" s="330">
        <f>IFERROR(VLOOKUP(C77,'تقرير المصروفات حسب الشهر'!$C$902:$AD$1011,8,FALSE),0)</f>
        <v>0</v>
      </c>
      <c r="L77" s="330">
        <f>IFERROR(VLOOKUP(C77,'تقرير المصروفات حسب الشهر'!$C$1028:$AD$1138,8,FALSE),0)</f>
        <v>0</v>
      </c>
      <c r="M77" s="344">
        <f>IFERROR(VLOOKUP(C77,'تقرير المصروفات حسب الشهر'!$C$1155:$AD$1266,8,FALSE),0)</f>
        <v>0</v>
      </c>
      <c r="N77" s="344">
        <f>IFERROR(VLOOKUP(C77,'تقرير المصروفات حسب الشهر'!$C$1282:$AD$1393,8,FALSE),0)</f>
        <v>0</v>
      </c>
      <c r="O77" s="344">
        <f>IFERROR(VLOOKUP(C77,'تقرير المصروفات حسب الشهر'!$C$1409:$AD$1524,8,FALSE),0)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الشهر'!$C$10:$AD$119,8,FALSE),0)</f>
        <v>0</v>
      </c>
      <c r="E78" s="330">
        <f>IFERROR(VLOOKUP(C78,'تقرير المصروفات حسب الشهر'!$C$136:$AD$245,8,FALSE),0)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الشهر'!$C$391:$AD$499,8,FALSE),0)</f>
        <v>0</v>
      </c>
      <c r="H78" s="330">
        <f>IFERROR(VLOOKUP(C78,'تقرير المصروفات حسب الشهر'!$C$519:$AD$627,8,FALSE),0)</f>
        <v>0</v>
      </c>
      <c r="I78" s="330">
        <f>IFERROR(VLOOKUP(C78,'تقرير المصروفات حسب الشهر'!$C$647:$AD$766,8,FALSE),0)</f>
        <v>0</v>
      </c>
      <c r="J78" s="330">
        <f>IFERROR(VLOOKUP(C78,'تقرير المصروفات حسب الشهر'!$C$775:$AD$884,8,FALSE),0)</f>
        <v>0</v>
      </c>
      <c r="K78" s="330">
        <f>IFERROR(VLOOKUP(C78,'تقرير المصروفات حسب الشهر'!$C$902:$AD$1011,8,FALSE),0)</f>
        <v>0</v>
      </c>
      <c r="L78" s="330">
        <f>IFERROR(VLOOKUP(C78,'تقرير المصروفات حسب الشهر'!$C$1028:$AD$1138,8,FALSE),0)</f>
        <v>0</v>
      </c>
      <c r="M78" s="344">
        <f>IFERROR(VLOOKUP(C78,'تقرير المصروفات حسب الشهر'!$C$1155:$AD$1266,8,FALSE),0)</f>
        <v>0</v>
      </c>
      <c r="N78" s="344">
        <f>IFERROR(VLOOKUP(C78,'تقرير المصروفات حسب الشهر'!$C$1282:$AD$1393,8,FALSE),0)</f>
        <v>0</v>
      </c>
      <c r="O78" s="344">
        <f>IFERROR(VLOOKUP(C78,'تقرير المصروفات حسب الشهر'!$C$1409:$AD$1524,8,FALSE),0)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الشهر'!$C$10:$AD$119,8,FALSE),0)</f>
        <v>0</v>
      </c>
      <c r="E79" s="330">
        <f>IFERROR(VLOOKUP(C79,'تقرير المصروفات حسب الشهر'!$C$136:$AD$245,8,FALSE),0)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الشهر'!$C$391:$AD$499,8,FALSE),0)</f>
        <v>0</v>
      </c>
      <c r="H79" s="330">
        <f>IFERROR(VLOOKUP(C79,'تقرير المصروفات حسب الشهر'!$C$519:$AD$627,8,FALSE),0)</f>
        <v>0</v>
      </c>
      <c r="I79" s="330">
        <f>IFERROR(VLOOKUP(C79,'تقرير المصروفات حسب الشهر'!$C$647:$AD$766,8,FALSE),0)</f>
        <v>0</v>
      </c>
      <c r="J79" s="330">
        <f>IFERROR(VLOOKUP(C79,'تقرير المصروفات حسب الشهر'!$C$775:$AD$884,8,FALSE),0)</f>
        <v>0</v>
      </c>
      <c r="K79" s="330">
        <f>IFERROR(VLOOKUP(C79,'تقرير المصروفات حسب الشهر'!$C$902:$AD$1011,8,FALSE),0)</f>
        <v>0</v>
      </c>
      <c r="L79" s="330">
        <f>IFERROR(VLOOKUP(C79,'تقرير المصروفات حسب الشهر'!$C$1028:$AD$1138,8,FALSE),0)</f>
        <v>0</v>
      </c>
      <c r="M79" s="344">
        <f>IFERROR(VLOOKUP(C79,'تقرير المصروفات حسب الشهر'!$C$1155:$AD$1266,8,FALSE),0)</f>
        <v>0</v>
      </c>
      <c r="N79" s="344">
        <f>IFERROR(VLOOKUP(C79,'تقرير المصروفات حسب الشهر'!$C$1282:$AD$1393,8,FALSE),0)</f>
        <v>0</v>
      </c>
      <c r="O79" s="344">
        <f>IFERROR(VLOOKUP(C79,'تقرير المصروفات حسب الشهر'!$C$1409:$AD$1524,8,FALSE),0)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الشهر'!$C$10:$AD$119,8,FALSE),0)</f>
        <v>0</v>
      </c>
      <c r="E80" s="330">
        <f>IFERROR(VLOOKUP(C80,'تقرير المصروفات حسب الشهر'!$C$136:$AD$245,8,FALSE),0)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الشهر'!$C$391:$AD$499,8,FALSE),0)</f>
        <v>0</v>
      </c>
      <c r="H80" s="330">
        <f>IFERROR(VLOOKUP(C80,'تقرير المصروفات حسب الشهر'!$C$519:$AD$627,8,FALSE),0)</f>
        <v>0</v>
      </c>
      <c r="I80" s="330">
        <f>IFERROR(VLOOKUP(C80,'تقرير المصروفات حسب الشهر'!$C$647:$AD$766,8,FALSE),0)</f>
        <v>0</v>
      </c>
      <c r="J80" s="330">
        <f>IFERROR(VLOOKUP(C80,'تقرير المصروفات حسب الشهر'!$C$775:$AD$884,8,FALSE),0)</f>
        <v>0</v>
      </c>
      <c r="K80" s="330">
        <f>IFERROR(VLOOKUP(C80,'تقرير المصروفات حسب الشهر'!$C$902:$AD$1011,8,FALSE),0)</f>
        <v>0</v>
      </c>
      <c r="L80" s="330">
        <f>IFERROR(VLOOKUP(C80,'تقرير المصروفات حسب الشهر'!$C$1028:$AD$1138,8,FALSE),0)</f>
        <v>0</v>
      </c>
      <c r="M80" s="344">
        <f>IFERROR(VLOOKUP(C80,'تقرير المصروفات حسب الشهر'!$C$1155:$AD$1266,8,FALSE),0)</f>
        <v>0</v>
      </c>
      <c r="N80" s="344">
        <f>IFERROR(VLOOKUP(C80,'تقرير المصروفات حسب الشهر'!$C$1282:$AD$1393,8,FALSE),0)</f>
        <v>0</v>
      </c>
      <c r="O80" s="344">
        <f>IFERROR(VLOOKUP(C80,'تقرير المصروفات حسب الشهر'!$C$1409:$AD$1524,8,FALSE),0)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الشهر'!$C$10:$AD$119,8,FALSE),0)</f>
        <v>2200</v>
      </c>
      <c r="E81" s="330">
        <f>IFERROR(VLOOKUP(C81,'تقرير المصروفات حسب الشهر'!$C$136:$AD$245,8,FALSE),0)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الشهر'!$C$391:$AD$499,8,FALSE),0)</f>
        <v>200</v>
      </c>
      <c r="H81" s="330">
        <f>IFERROR(VLOOKUP(C81,'تقرير المصروفات حسب الشهر'!$C$519:$AD$627,8,FALSE),0)</f>
        <v>200</v>
      </c>
      <c r="I81" s="330">
        <f>IFERROR(VLOOKUP(C81,'تقرير المصروفات حسب الشهر'!$C$647:$AD$766,8,FALSE),0)</f>
        <v>200</v>
      </c>
      <c r="J81" s="330">
        <f>IFERROR(VLOOKUP(C81,'تقرير المصروفات حسب الشهر'!$C$775:$AD$884,8,FALSE),0)</f>
        <v>0</v>
      </c>
      <c r="K81" s="330">
        <f>IFERROR(VLOOKUP(C81,'تقرير المصروفات حسب الشهر'!$C$902:$AD$1011,8,FALSE),0)</f>
        <v>0</v>
      </c>
      <c r="L81" s="330">
        <f>IFERROR(VLOOKUP(C81,'تقرير المصروفات حسب الشهر'!$C$1028:$AD$1138,8,FALSE),0)</f>
        <v>0</v>
      </c>
      <c r="M81" s="344">
        <f>IFERROR(VLOOKUP(C81,'تقرير المصروفات حسب الشهر'!$C$1155:$AD$1266,8,FALSE),0)</f>
        <v>0</v>
      </c>
      <c r="N81" s="344">
        <f>IFERROR(VLOOKUP(C81,'تقرير المصروفات حسب الشهر'!$C$1282:$AD$1393,8,FALSE),0)</f>
        <v>0</v>
      </c>
      <c r="O81" s="344">
        <f>IFERROR(VLOOKUP(C81,'تقرير المصروفات حسب الشهر'!$C$1409:$AD$1524,8,FALSE),0)</f>
        <v>0</v>
      </c>
      <c r="P81" s="332">
        <f t="shared" si="6"/>
        <v>4350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الشهر'!$C$10:$AD$119,8,FALSE),0)</f>
        <v>0</v>
      </c>
      <c r="E82" s="330">
        <f>IFERROR(VLOOKUP(C82,'تقرير المصروفات حسب الشهر'!$C$136:$AD$245,8,FALSE),0)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الشهر'!$C$391:$AD$499,8,FALSE),0)</f>
        <v>0</v>
      </c>
      <c r="H82" s="330">
        <f>IFERROR(VLOOKUP(C82,'تقرير المصروفات حسب الشهر'!$C$519:$AD$627,8,FALSE),0)</f>
        <v>0</v>
      </c>
      <c r="I82" s="330">
        <f>IFERROR(VLOOKUP(C82,'تقرير المصروفات حسب الشهر'!$C$647:$AD$766,8,FALSE),0)</f>
        <v>0</v>
      </c>
      <c r="J82" s="330">
        <f>IFERROR(VLOOKUP(C82,'تقرير المصروفات حسب الشهر'!$C$775:$AD$884,8,FALSE),0)</f>
        <v>0</v>
      </c>
      <c r="K82" s="330">
        <f>IFERROR(VLOOKUP(C82,'تقرير المصروفات حسب الشهر'!$C$902:$AD$1011,8,FALSE),0)</f>
        <v>0</v>
      </c>
      <c r="L82" s="330">
        <f>IFERROR(VLOOKUP(C82,'تقرير المصروفات حسب الشهر'!$C$1028:$AD$1138,8,FALSE),0)</f>
        <v>0</v>
      </c>
      <c r="M82" s="344">
        <f>IFERROR(VLOOKUP(C82,'تقرير المصروفات حسب الشهر'!$C$1155:$AD$1266,8,FALSE),0)</f>
        <v>0</v>
      </c>
      <c r="N82" s="344">
        <f>IFERROR(VLOOKUP(C82,'تقرير المصروفات حسب الشهر'!$C$1282:$AD$1393,8,FALSE),0)</f>
        <v>0</v>
      </c>
      <c r="O82" s="344">
        <f>IFERROR(VLOOKUP(C82,'تقرير المصروفات حسب الشهر'!$C$1409:$AD$1524,8,FALSE),0)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الشهر'!$C$10:$AD$119,8,FALSE),0)</f>
        <v>0</v>
      </c>
      <c r="E83" s="330">
        <f>IFERROR(VLOOKUP(C83,'تقرير المصروفات حسب الشهر'!$C$136:$AD$245,8,FALSE),0)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الشهر'!$C$391:$AD$499,8,FALSE),0)</f>
        <v>0</v>
      </c>
      <c r="H83" s="330">
        <f>IFERROR(VLOOKUP(C83,'تقرير المصروفات حسب الشهر'!$C$519:$AD$627,8,FALSE),0)</f>
        <v>0</v>
      </c>
      <c r="I83" s="330">
        <f>IFERROR(VLOOKUP(C83,'تقرير المصروفات حسب الشهر'!$C$647:$AD$766,8,FALSE),0)</f>
        <v>0</v>
      </c>
      <c r="J83" s="330">
        <f>IFERROR(VLOOKUP(C83,'تقرير المصروفات حسب الشهر'!$C$775:$AD$884,8,FALSE),0)</f>
        <v>0</v>
      </c>
      <c r="K83" s="330">
        <f>IFERROR(VLOOKUP(C83,'تقرير المصروفات حسب الشهر'!$C$902:$AD$1011,8,FALSE),0)</f>
        <v>0</v>
      </c>
      <c r="L83" s="330">
        <f>IFERROR(VLOOKUP(C83,'تقرير المصروفات حسب الشهر'!$C$1028:$AD$1138,8,FALSE),0)</f>
        <v>0</v>
      </c>
      <c r="M83" s="344">
        <f>IFERROR(VLOOKUP(C83,'تقرير المصروفات حسب الشهر'!$C$1155:$AD$1266,8,FALSE),0)</f>
        <v>0</v>
      </c>
      <c r="N83" s="344">
        <f>IFERROR(VLOOKUP(C83,'تقرير المصروفات حسب الشهر'!$C$1282:$AD$1393,8,FALSE),0)</f>
        <v>0</v>
      </c>
      <c r="O83" s="344">
        <f>IFERROR(VLOOKUP(C83,'تقرير المصروفات حسب الشهر'!$C$1409:$AD$1524,8,FALSE),0)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الشهر'!$C$10:$AD$119,8,FALSE),0)</f>
        <v>0</v>
      </c>
      <c r="E84" s="330">
        <f>IFERROR(VLOOKUP(C84,'تقرير المصروفات حسب الشهر'!$C$136:$AD$245,8,FALSE),0)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الشهر'!$C$391:$AD$499,8,FALSE),0)</f>
        <v>0</v>
      </c>
      <c r="H84" s="330">
        <f>IFERROR(VLOOKUP(C84,'تقرير المصروفات حسب الشهر'!$C$519:$AD$627,8,FALSE),0)</f>
        <v>0</v>
      </c>
      <c r="I84" s="330">
        <f>IFERROR(VLOOKUP(C84,'تقرير المصروفات حسب الشهر'!$C$647:$AD$766,8,FALSE),0)</f>
        <v>0</v>
      </c>
      <c r="J84" s="330">
        <f>IFERROR(VLOOKUP(C84,'تقرير المصروفات حسب الشهر'!$C$775:$AD$884,8,FALSE),0)</f>
        <v>0</v>
      </c>
      <c r="K84" s="330">
        <f>IFERROR(VLOOKUP(C84,'تقرير المصروفات حسب الشهر'!$C$902:$AD$1011,8,FALSE),0)</f>
        <v>0</v>
      </c>
      <c r="L84" s="330">
        <f>IFERROR(VLOOKUP(C84,'تقرير المصروفات حسب الشهر'!$C$1028:$AD$1138,8,FALSE),0)</f>
        <v>0</v>
      </c>
      <c r="M84" s="344">
        <f>IFERROR(VLOOKUP(C84,'تقرير المصروفات حسب الشهر'!$C$1155:$AD$1266,8,FALSE),0)</f>
        <v>0</v>
      </c>
      <c r="N84" s="344">
        <f>IFERROR(VLOOKUP(C84,'تقرير المصروفات حسب الشهر'!$C$1282:$AD$1393,8,FALSE),0)</f>
        <v>0</v>
      </c>
      <c r="O84" s="344">
        <f>IFERROR(VLOOKUP(C84,'تقرير المصروفات حسب الشهر'!$C$1409:$AD$1524,8,FALSE),0)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الشهر'!$C$10:$AD$119,8,FALSE),0)</f>
        <v>0</v>
      </c>
      <c r="E85" s="330">
        <f>IFERROR(VLOOKUP(C85,'تقرير المصروفات حسب الشهر'!$C$136:$AD$245,8,FALSE),0)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الشهر'!$C$391:$AD$499,8,FALSE),0)</f>
        <v>0</v>
      </c>
      <c r="H85" s="330">
        <f>IFERROR(VLOOKUP(C85,'تقرير المصروفات حسب الشهر'!$C$519:$AD$627,8,FALSE),0)</f>
        <v>0</v>
      </c>
      <c r="I85" s="330">
        <f>IFERROR(VLOOKUP(C85,'تقرير المصروفات حسب الشهر'!$C$647:$AD$766,8,FALSE),0)</f>
        <v>0</v>
      </c>
      <c r="J85" s="330">
        <f>IFERROR(VLOOKUP(C85,'تقرير المصروفات حسب الشهر'!$C$775:$AD$884,8,FALSE),0)</f>
        <v>0</v>
      </c>
      <c r="K85" s="330">
        <f>IFERROR(VLOOKUP(C85,'تقرير المصروفات حسب الشهر'!$C$902:$AD$1011,8,FALSE),0)</f>
        <v>0</v>
      </c>
      <c r="L85" s="330">
        <f>IFERROR(VLOOKUP(C85,'تقرير المصروفات حسب الشهر'!$C$1028:$AD$1138,8,FALSE),0)</f>
        <v>0</v>
      </c>
      <c r="M85" s="344">
        <f>IFERROR(VLOOKUP(C85,'تقرير المصروفات حسب الشهر'!$C$1155:$AD$1266,8,FALSE),0)</f>
        <v>0</v>
      </c>
      <c r="N85" s="344">
        <f>IFERROR(VLOOKUP(C85,'تقرير المصروفات حسب الشهر'!$C$1282:$AD$1393,8,FALSE),0)</f>
        <v>0</v>
      </c>
      <c r="O85" s="344">
        <f>IFERROR(VLOOKUP(C85,'تقرير المصروفات حسب الشهر'!$C$1409:$AD$1524,8,FALSE),0)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الشهر'!$C$10:$AD$119,8,FALSE),0)</f>
        <v>1766.5</v>
      </c>
      <c r="E86" s="330">
        <f>IFERROR(VLOOKUP(C86,'تقرير المصروفات حسب الشهر'!$C$136:$AD$245,8,FALSE),0)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الشهر'!$C$391:$AD$499,8,FALSE),0)</f>
        <v>1288</v>
      </c>
      <c r="H86" s="330">
        <f>IFERROR(VLOOKUP(C86,'تقرير المصروفات حسب الشهر'!$C$519:$AD$627,8,FALSE),0)</f>
        <v>0</v>
      </c>
      <c r="I86" s="330">
        <f>IFERROR(VLOOKUP(C86,'تقرير المصروفات حسب الشهر'!$C$647:$AD$766,8,FALSE),0)</f>
        <v>1463</v>
      </c>
      <c r="J86" s="330">
        <f>IFERROR(VLOOKUP(C86,'تقرير المصروفات حسب الشهر'!$C$775:$AD$884,8,FALSE),0)</f>
        <v>0</v>
      </c>
      <c r="K86" s="330">
        <f>IFERROR(VLOOKUP(C86,'تقرير المصروفات حسب الشهر'!$C$902:$AD$1011,8,FALSE),0)</f>
        <v>0</v>
      </c>
      <c r="L86" s="330">
        <f>IFERROR(VLOOKUP(C86,'تقرير المصروفات حسب الشهر'!$C$1028:$AD$1138,8,FALSE),0)</f>
        <v>0</v>
      </c>
      <c r="M86" s="344">
        <f>IFERROR(VLOOKUP(C86,'تقرير المصروفات حسب الشهر'!$C$1155:$AD$1266,8,FALSE),0)</f>
        <v>0</v>
      </c>
      <c r="N86" s="344">
        <f>IFERROR(VLOOKUP(C86,'تقرير المصروفات حسب الشهر'!$C$1282:$AD$1393,8,FALSE),0)</f>
        <v>0</v>
      </c>
      <c r="O86" s="344">
        <f>IFERROR(VLOOKUP(C86,'تقرير المصروفات حسب الشهر'!$C$1409:$AD$1524,8,FALSE),0)</f>
        <v>0</v>
      </c>
      <c r="P86" s="332">
        <f t="shared" ref="P86:P117" si="7">SUM(D86:O86)</f>
        <v>4517.5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الشهر'!$C$10:$AD$119,8,FALSE),0)</f>
        <v>0</v>
      </c>
      <c r="E87" s="330">
        <f>IFERROR(VLOOKUP(C87,'تقرير المصروفات حسب الشهر'!$C$136:$AD$245,8,FALSE),0)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الشهر'!$C$391:$AD$499,8,FALSE),0)</f>
        <v>0</v>
      </c>
      <c r="H87" s="330">
        <f>IFERROR(VLOOKUP(C87,'تقرير المصروفات حسب الشهر'!$C$519:$AD$627,8,FALSE),0)</f>
        <v>0</v>
      </c>
      <c r="I87" s="330">
        <f>IFERROR(VLOOKUP(C87,'تقرير المصروفات حسب الشهر'!$C$647:$AD$766,8,FALSE),0)</f>
        <v>0</v>
      </c>
      <c r="J87" s="330">
        <f>IFERROR(VLOOKUP(C87,'تقرير المصروفات حسب الشهر'!$C$775:$AD$884,8,FALSE),0)</f>
        <v>0</v>
      </c>
      <c r="K87" s="330">
        <f>IFERROR(VLOOKUP(C87,'تقرير المصروفات حسب الشهر'!$C$902:$AD$1011,8,FALSE),0)</f>
        <v>0</v>
      </c>
      <c r="L87" s="330">
        <f>IFERROR(VLOOKUP(C87,'تقرير المصروفات حسب الشهر'!$C$1028:$AD$1138,8,FALSE),0)</f>
        <v>0</v>
      </c>
      <c r="M87" s="344">
        <f>IFERROR(VLOOKUP(C87,'تقرير المصروفات حسب الشهر'!$C$1155:$AD$1266,8,FALSE),0)</f>
        <v>0</v>
      </c>
      <c r="N87" s="344">
        <f>IFERROR(VLOOKUP(C87,'تقرير المصروفات حسب الشهر'!$C$1282:$AD$1393,8,FALSE),0)</f>
        <v>0</v>
      </c>
      <c r="O87" s="344">
        <f>IFERROR(VLOOKUP(C87,'تقرير المصروفات حسب الشهر'!$C$1409:$AD$1524,8,FALSE),0)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الشهر'!$C$10:$AD$119,8,FALSE),0)</f>
        <v>0</v>
      </c>
      <c r="E88" s="330">
        <f>IFERROR(VLOOKUP(C88,'تقرير المصروفات حسب الشهر'!$C$136:$AD$245,8,FALSE),0)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الشهر'!$C$391:$AD$499,8,FALSE),0)</f>
        <v>0</v>
      </c>
      <c r="H88" s="330">
        <f>IFERROR(VLOOKUP(C88,'تقرير المصروفات حسب الشهر'!$C$519:$AD$627,8,FALSE),0)</f>
        <v>0</v>
      </c>
      <c r="I88" s="330">
        <f>IFERROR(VLOOKUP(C88,'تقرير المصروفات حسب الشهر'!$C$647:$AD$766,8,FALSE),0)</f>
        <v>0</v>
      </c>
      <c r="J88" s="330">
        <f>IFERROR(VLOOKUP(C88,'تقرير المصروفات حسب الشهر'!$C$775:$AD$884,8,FALSE),0)</f>
        <v>0</v>
      </c>
      <c r="K88" s="330">
        <f>IFERROR(VLOOKUP(C88,'تقرير المصروفات حسب الشهر'!$C$902:$AD$1011,8,FALSE),0)</f>
        <v>0</v>
      </c>
      <c r="L88" s="330">
        <f>IFERROR(VLOOKUP(C88,'تقرير المصروفات حسب الشهر'!$C$1028:$AD$1138,8,FALSE),0)</f>
        <v>0</v>
      </c>
      <c r="M88" s="344">
        <f>IFERROR(VLOOKUP(C88,'تقرير المصروفات حسب الشهر'!$C$1155:$AD$1266,8,FALSE),0)</f>
        <v>0</v>
      </c>
      <c r="N88" s="344">
        <f>IFERROR(VLOOKUP(C88,'تقرير المصروفات حسب الشهر'!$C$1282:$AD$1393,8,FALSE),0)</f>
        <v>0</v>
      </c>
      <c r="O88" s="344">
        <f>IFERROR(VLOOKUP(C88,'تقرير المصروفات حسب الشهر'!$C$1409:$AD$1524,8,FALSE),0)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الشهر'!$C$10:$AD$119,8,FALSE),0)</f>
        <v>0</v>
      </c>
      <c r="E89" s="330">
        <f>IFERROR(VLOOKUP(C89,'تقرير المصروفات حسب الشهر'!$C$136:$AD$245,8,FALSE),0)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الشهر'!$C$391:$AD$499,8,FALSE),0)</f>
        <v>0</v>
      </c>
      <c r="H89" s="330">
        <f>IFERROR(VLOOKUP(C89,'تقرير المصروفات حسب الشهر'!$C$519:$AD$627,8,FALSE),0)</f>
        <v>0</v>
      </c>
      <c r="I89" s="330">
        <f>IFERROR(VLOOKUP(C89,'تقرير المصروفات حسب الشهر'!$C$647:$AD$766,8,FALSE),0)</f>
        <v>0</v>
      </c>
      <c r="J89" s="330">
        <f>IFERROR(VLOOKUP(C89,'تقرير المصروفات حسب الشهر'!$C$775:$AD$884,8,FALSE),0)</f>
        <v>0</v>
      </c>
      <c r="K89" s="330">
        <f>IFERROR(VLOOKUP(C89,'تقرير المصروفات حسب الشهر'!$C$902:$AD$1011,8,FALSE),0)</f>
        <v>0</v>
      </c>
      <c r="L89" s="330">
        <f>IFERROR(VLOOKUP(C89,'تقرير المصروفات حسب الشهر'!$C$1028:$AD$1138,8,FALSE),0)</f>
        <v>0</v>
      </c>
      <c r="M89" s="344">
        <f>IFERROR(VLOOKUP(C89,'تقرير المصروفات حسب الشهر'!$C$1155:$AD$1266,8,FALSE),0)</f>
        <v>0</v>
      </c>
      <c r="N89" s="344">
        <f>IFERROR(VLOOKUP(C89,'تقرير المصروفات حسب الشهر'!$C$1282:$AD$1393,8,FALSE),0)</f>
        <v>0</v>
      </c>
      <c r="O89" s="344">
        <f>IFERROR(VLOOKUP(C89,'تقرير المصروفات حسب الشهر'!$C$1409:$AD$1524,8,FALSE),0)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الشهر'!$C$10:$AD$119,8,FALSE),0)</f>
        <v>0</v>
      </c>
      <c r="E90" s="330">
        <f>IFERROR(VLOOKUP(C90,'تقرير المصروفات حسب الشهر'!$C$136:$AD$245,8,FALSE),0)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الشهر'!$C$391:$AD$499,8,FALSE),0)</f>
        <v>0</v>
      </c>
      <c r="H90" s="330">
        <f>IFERROR(VLOOKUP(C90,'تقرير المصروفات حسب الشهر'!$C$519:$AD$627,8,FALSE),0)</f>
        <v>0</v>
      </c>
      <c r="I90" s="330">
        <f>IFERROR(VLOOKUP(C90,'تقرير المصروفات حسب الشهر'!$C$647:$AD$766,8,FALSE),0)</f>
        <v>0</v>
      </c>
      <c r="J90" s="330">
        <f>IFERROR(VLOOKUP(C90,'تقرير المصروفات حسب الشهر'!$C$775:$AD$884,8,FALSE),0)</f>
        <v>0</v>
      </c>
      <c r="K90" s="330">
        <f>IFERROR(VLOOKUP(C90,'تقرير المصروفات حسب الشهر'!$C$902:$AD$1011,8,FALSE),0)</f>
        <v>0</v>
      </c>
      <c r="L90" s="330">
        <f>IFERROR(VLOOKUP(C90,'تقرير المصروفات حسب الشهر'!$C$1028:$AD$1138,8,FALSE),0)</f>
        <v>0</v>
      </c>
      <c r="M90" s="344">
        <f>IFERROR(VLOOKUP(C90,'تقرير المصروفات حسب الشهر'!$C$1155:$AD$1266,8,FALSE),0)</f>
        <v>0</v>
      </c>
      <c r="N90" s="344">
        <f>IFERROR(VLOOKUP(C90,'تقرير المصروفات حسب الشهر'!$C$1282:$AD$1393,8,FALSE),0)</f>
        <v>0</v>
      </c>
      <c r="O90" s="344">
        <f>IFERROR(VLOOKUP(C90,'تقرير المصروفات حسب الشهر'!$C$1409:$AD$1524,8,FALSE),0)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الشهر'!$C$10:$AD$119,8,FALSE),0)</f>
        <v>0</v>
      </c>
      <c r="E91" s="330">
        <f>IFERROR(VLOOKUP(C91,'تقرير المصروفات حسب الشهر'!$C$136:$AD$245,8,FALSE),0)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الشهر'!$C$391:$AD$499,8,FALSE),0)</f>
        <v>0</v>
      </c>
      <c r="H91" s="330">
        <f>IFERROR(VLOOKUP(C91,'تقرير المصروفات حسب الشهر'!$C$519:$AD$627,8,FALSE),0)</f>
        <v>0</v>
      </c>
      <c r="I91" s="330">
        <f>IFERROR(VLOOKUP(C91,'تقرير المصروفات حسب الشهر'!$C$647:$AD$766,8,FALSE),0)</f>
        <v>0</v>
      </c>
      <c r="J91" s="330">
        <f>IFERROR(VLOOKUP(C91,'تقرير المصروفات حسب الشهر'!$C$775:$AD$884,8,FALSE),0)</f>
        <v>0</v>
      </c>
      <c r="K91" s="330">
        <f>IFERROR(VLOOKUP(C91,'تقرير المصروفات حسب الشهر'!$C$902:$AD$1011,8,FALSE),0)</f>
        <v>0</v>
      </c>
      <c r="L91" s="330">
        <f>IFERROR(VLOOKUP(C91,'تقرير المصروفات حسب الشهر'!$C$1028:$AD$1138,8,FALSE),0)</f>
        <v>0</v>
      </c>
      <c r="M91" s="344">
        <f>IFERROR(VLOOKUP(C91,'تقرير المصروفات حسب الشهر'!$C$1155:$AD$1266,8,FALSE),0)</f>
        <v>0</v>
      </c>
      <c r="N91" s="344">
        <f>IFERROR(VLOOKUP(C91,'تقرير المصروفات حسب الشهر'!$C$1282:$AD$1393,8,FALSE),0)</f>
        <v>0</v>
      </c>
      <c r="O91" s="344">
        <f>IFERROR(VLOOKUP(C91,'تقرير المصروفات حسب الشهر'!$C$1409:$AD$1524,8,FALSE),0)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الشهر'!$C$10:$AD$119,8,FALSE),0)</f>
        <v>0</v>
      </c>
      <c r="E92" s="330">
        <f>IFERROR(VLOOKUP(C92,'تقرير المصروفات حسب الشهر'!$C$136:$AD$245,8,FALSE),0)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الشهر'!$C$391:$AD$499,8,FALSE),0)</f>
        <v>0</v>
      </c>
      <c r="H92" s="330">
        <f>IFERROR(VLOOKUP(C92,'تقرير المصروفات حسب الشهر'!$C$519:$AD$627,8,FALSE),0)</f>
        <v>0</v>
      </c>
      <c r="I92" s="330">
        <f>IFERROR(VLOOKUP(C92,'تقرير المصروفات حسب الشهر'!$C$647:$AD$766,8,FALSE),0)</f>
        <v>0</v>
      </c>
      <c r="J92" s="330">
        <f>IFERROR(VLOOKUP(C92,'تقرير المصروفات حسب الشهر'!$C$775:$AD$884,8,FALSE),0)</f>
        <v>0</v>
      </c>
      <c r="K92" s="330">
        <f>IFERROR(VLOOKUP(C92,'تقرير المصروفات حسب الشهر'!$C$902:$AD$1011,8,FALSE),0)</f>
        <v>0</v>
      </c>
      <c r="L92" s="330">
        <f>IFERROR(VLOOKUP(C92,'تقرير المصروفات حسب الشهر'!$C$1028:$AD$1138,8,FALSE),0)</f>
        <v>0</v>
      </c>
      <c r="M92" s="344">
        <f>IFERROR(VLOOKUP(C92,'تقرير المصروفات حسب الشهر'!$C$1155:$AD$1266,8,FALSE),0)</f>
        <v>0</v>
      </c>
      <c r="N92" s="344">
        <f>IFERROR(VLOOKUP(C92,'تقرير المصروفات حسب الشهر'!$C$1282:$AD$1393,8,FALSE),0)</f>
        <v>0</v>
      </c>
      <c r="O92" s="344">
        <f>IFERROR(VLOOKUP(C92,'تقرير المصروفات حسب الشهر'!$C$1409:$AD$1524,8,FALSE),0)</f>
        <v>0</v>
      </c>
      <c r="P92" s="332">
        <f t="shared" si="7"/>
        <v>1600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الشهر'!$C$10:$AD$119,8,FALSE),0)</f>
        <v>808</v>
      </c>
      <c r="E93" s="330">
        <f>IFERROR(VLOOKUP(C93,'تقرير المصروفات حسب الشهر'!$C$136:$AD$245,8,FALSE),0)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الشهر'!$C$391:$AD$499,8,FALSE),0)</f>
        <v>0</v>
      </c>
      <c r="H93" s="330">
        <f>IFERROR(VLOOKUP(C93,'تقرير المصروفات حسب الشهر'!$C$519:$AD$627,8,FALSE),0)</f>
        <v>0</v>
      </c>
      <c r="I93" s="330">
        <f>IFERROR(VLOOKUP(C93,'تقرير المصروفات حسب الشهر'!$C$647:$AD$766,8,FALSE),0)</f>
        <v>0</v>
      </c>
      <c r="J93" s="330">
        <f>IFERROR(VLOOKUP(C93,'تقرير المصروفات حسب الشهر'!$C$775:$AD$884,8,FALSE),0)</f>
        <v>0</v>
      </c>
      <c r="K93" s="330">
        <f>IFERROR(VLOOKUP(C93,'تقرير المصروفات حسب الشهر'!$C$902:$AD$1011,8,FALSE),0)</f>
        <v>0</v>
      </c>
      <c r="L93" s="330">
        <f>IFERROR(VLOOKUP(C93,'تقرير المصروفات حسب الشهر'!$C$1028:$AD$1138,8,FALSE),0)</f>
        <v>0</v>
      </c>
      <c r="M93" s="344">
        <f>IFERROR(VLOOKUP(C93,'تقرير المصروفات حسب الشهر'!$C$1155:$AD$1266,8,FALSE),0)</f>
        <v>0</v>
      </c>
      <c r="N93" s="344">
        <f>IFERROR(VLOOKUP(C93,'تقرير المصروفات حسب الشهر'!$C$1282:$AD$1393,8,FALSE),0)</f>
        <v>0</v>
      </c>
      <c r="O93" s="344">
        <f>IFERROR(VLOOKUP(C93,'تقرير المصروفات حسب الشهر'!$C$1409:$AD$1524,8,FALSE),0)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الشهر'!$C$10:$AD$119,8,FALSE),0)</f>
        <v>330</v>
      </c>
      <c r="E94" s="330">
        <f>IFERROR(VLOOKUP(C94,'تقرير المصروفات حسب الشهر'!$C$136:$AD$245,8,FALSE),0)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الشهر'!$C$391:$AD$499,8,FALSE),0)</f>
        <v>215</v>
      </c>
      <c r="H94" s="330">
        <f>IFERROR(VLOOKUP(C94,'تقرير المصروفات حسب الشهر'!$C$519:$AD$627,8,FALSE),0)</f>
        <v>885</v>
      </c>
      <c r="I94" s="330">
        <f>IFERROR(VLOOKUP(C94,'تقرير المصروفات حسب الشهر'!$C$647:$AD$766,8,FALSE),0)</f>
        <v>385</v>
      </c>
      <c r="J94" s="330">
        <f>IFERROR(VLOOKUP(C94,'تقرير المصروفات حسب الشهر'!$C$775:$AD$884,8,FALSE),0)</f>
        <v>0</v>
      </c>
      <c r="K94" s="330">
        <f>IFERROR(VLOOKUP(C94,'تقرير المصروفات حسب الشهر'!$C$902:$AD$1011,8,FALSE),0)</f>
        <v>0</v>
      </c>
      <c r="L94" s="330">
        <f>IFERROR(VLOOKUP(C94,'تقرير المصروفات حسب الشهر'!$C$1028:$AD$1138,8,FALSE),0)</f>
        <v>0</v>
      </c>
      <c r="M94" s="344">
        <f>IFERROR(VLOOKUP(C94,'تقرير المصروفات حسب الشهر'!$C$1155:$AD$1266,8,FALSE),0)</f>
        <v>0</v>
      </c>
      <c r="N94" s="344">
        <f>IFERROR(VLOOKUP(C94,'تقرير المصروفات حسب الشهر'!$C$1282:$AD$1393,8,FALSE),0)</f>
        <v>0</v>
      </c>
      <c r="O94" s="344">
        <f>IFERROR(VLOOKUP(C94,'تقرير المصروفات حسب الشهر'!$C$1409:$AD$1524,8,FALSE),0)</f>
        <v>0</v>
      </c>
      <c r="P94" s="332">
        <f t="shared" si="7"/>
        <v>2215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الشهر'!$C$10:$AD$119,8,FALSE),0)</f>
        <v>2843.5</v>
      </c>
      <c r="E95" s="330">
        <f>IFERROR(VLOOKUP(C95,'تقرير المصروفات حسب الشهر'!$C$136:$AD$245,8,FALSE),0)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الشهر'!$C$391:$AD$499,8,FALSE),0)</f>
        <v>2130</v>
      </c>
      <c r="H95" s="330">
        <f>IFERROR(VLOOKUP(C95,'تقرير المصروفات حسب الشهر'!$C$519:$AD$627,8,FALSE),0)</f>
        <v>0</v>
      </c>
      <c r="I95" s="330">
        <f>IFERROR(VLOOKUP(C95,'تقرير المصروفات حسب الشهر'!$C$647:$AD$766,8,FALSE),0)</f>
        <v>2130</v>
      </c>
      <c r="J95" s="330">
        <f>IFERROR(VLOOKUP(C95,'تقرير المصروفات حسب الشهر'!$C$775:$AD$884,8,FALSE),0)</f>
        <v>0</v>
      </c>
      <c r="K95" s="330">
        <f>IFERROR(VLOOKUP(C95,'تقرير المصروفات حسب الشهر'!$C$902:$AD$1011,8,FALSE),0)</f>
        <v>0</v>
      </c>
      <c r="L95" s="330">
        <f>IFERROR(VLOOKUP(C95,'تقرير المصروفات حسب الشهر'!$C$1028:$AD$1138,8,FALSE),0)</f>
        <v>0</v>
      </c>
      <c r="M95" s="344">
        <f>IFERROR(VLOOKUP(C95,'تقرير المصروفات حسب الشهر'!$C$1155:$AD$1266,8,FALSE),0)</f>
        <v>0</v>
      </c>
      <c r="N95" s="344">
        <f>IFERROR(VLOOKUP(C95,'تقرير المصروفات حسب الشهر'!$C$1282:$AD$1393,8,FALSE),0)</f>
        <v>0</v>
      </c>
      <c r="O95" s="344">
        <f>IFERROR(VLOOKUP(C95,'تقرير المصروفات حسب الشهر'!$C$1409:$AD$1524,8,FALSE),0)</f>
        <v>0</v>
      </c>
      <c r="P95" s="332">
        <f t="shared" si="7"/>
        <v>8168.5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الشهر'!$C$10:$AD$119,8,FALSE),0)</f>
        <v>0</v>
      </c>
      <c r="E96" s="330">
        <f>IFERROR(VLOOKUP(C96,'تقرير المصروفات حسب الشهر'!$C$136:$AD$245,8,FALSE),0)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الشهر'!$C$391:$AD$499,8,FALSE),0)</f>
        <v>0</v>
      </c>
      <c r="H96" s="330">
        <f>IFERROR(VLOOKUP(C96,'تقرير المصروفات حسب الشهر'!$C$519:$AD$627,8,FALSE),0)</f>
        <v>0</v>
      </c>
      <c r="I96" s="330">
        <f>IFERROR(VLOOKUP(C96,'تقرير المصروفات حسب الشهر'!$C$647:$AD$766,8,FALSE),0)</f>
        <v>0</v>
      </c>
      <c r="J96" s="330">
        <f>IFERROR(VLOOKUP(C96,'تقرير المصروفات حسب الشهر'!$C$775:$AD$884,8,FALSE),0)</f>
        <v>0</v>
      </c>
      <c r="K96" s="330">
        <f>IFERROR(VLOOKUP(C96,'تقرير المصروفات حسب الشهر'!$C$902:$AD$1011,8,FALSE),0)</f>
        <v>0</v>
      </c>
      <c r="L96" s="330">
        <f>IFERROR(VLOOKUP(C96,'تقرير المصروفات حسب الشهر'!$C$1028:$AD$1138,8,FALSE),0)</f>
        <v>0</v>
      </c>
      <c r="M96" s="344">
        <f>IFERROR(VLOOKUP(C96,'تقرير المصروفات حسب الشهر'!$C$1155:$AD$1266,8,FALSE),0)</f>
        <v>0</v>
      </c>
      <c r="N96" s="344">
        <f>IFERROR(VLOOKUP(C96,'تقرير المصروفات حسب الشهر'!$C$1282:$AD$1393,8,FALSE),0)</f>
        <v>0</v>
      </c>
      <c r="O96" s="344">
        <f>IFERROR(VLOOKUP(C96,'تقرير المصروفات حسب الشهر'!$C$1409:$AD$1524,8,FALSE),0)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الشهر'!$C$10:$AD$119,8,FALSE),0)</f>
        <v>0</v>
      </c>
      <c r="E97" s="330">
        <f>IFERROR(VLOOKUP(C97,'تقرير المصروفات حسب الشهر'!$C$136:$AD$245,8,FALSE),0)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الشهر'!$C$391:$AD$499,8,FALSE),0)</f>
        <v>0</v>
      </c>
      <c r="H97" s="330">
        <f>IFERROR(VLOOKUP(C97,'تقرير المصروفات حسب الشهر'!$C$519:$AD$627,8,FALSE),0)</f>
        <v>0</v>
      </c>
      <c r="I97" s="330">
        <f>IFERROR(VLOOKUP(C97,'تقرير المصروفات حسب الشهر'!$C$647:$AD$766,8,FALSE),0)</f>
        <v>0</v>
      </c>
      <c r="J97" s="330">
        <f>IFERROR(VLOOKUP(C97,'تقرير المصروفات حسب الشهر'!$C$775:$AD$884,8,FALSE),0)</f>
        <v>0</v>
      </c>
      <c r="K97" s="330">
        <f>IFERROR(VLOOKUP(C97,'تقرير المصروفات حسب الشهر'!$C$902:$AD$1011,8,FALSE),0)</f>
        <v>0</v>
      </c>
      <c r="L97" s="330">
        <f>IFERROR(VLOOKUP(C97,'تقرير المصروفات حسب الشهر'!$C$1028:$AD$1138,8,FALSE),0)</f>
        <v>0</v>
      </c>
      <c r="M97" s="344">
        <f>IFERROR(VLOOKUP(C97,'تقرير المصروفات حسب الشهر'!$C$1155:$AD$1266,8,FALSE),0)</f>
        <v>0</v>
      </c>
      <c r="N97" s="344">
        <f>IFERROR(VLOOKUP(C97,'تقرير المصروفات حسب الشهر'!$C$1282:$AD$1393,8,FALSE),0)</f>
        <v>0</v>
      </c>
      <c r="O97" s="344">
        <f>IFERROR(VLOOKUP(C97,'تقرير المصروفات حسب الشهر'!$C$1409:$AD$1524,8,FALSE),0)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الشهر'!$C$10:$AD$119,8,FALSE),0)</f>
        <v>0</v>
      </c>
      <c r="E98" s="330">
        <f>IFERROR(VLOOKUP(C98,'تقرير المصروفات حسب الشهر'!$C$136:$AD$245,8,FALSE),0)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الشهر'!$C$391:$AD$499,8,FALSE),0)</f>
        <v>0</v>
      </c>
      <c r="H98" s="330">
        <f>IFERROR(VLOOKUP(C98,'تقرير المصروفات حسب الشهر'!$C$519:$AD$627,8,FALSE),0)</f>
        <v>0</v>
      </c>
      <c r="I98" s="330">
        <f>IFERROR(VLOOKUP(C98,'تقرير المصروفات حسب الشهر'!$C$647:$AD$766,8,FALSE),0)</f>
        <v>0</v>
      </c>
      <c r="J98" s="330">
        <f>IFERROR(VLOOKUP(C98,'تقرير المصروفات حسب الشهر'!$C$775:$AD$884,8,FALSE),0)</f>
        <v>0</v>
      </c>
      <c r="K98" s="330">
        <f>IFERROR(VLOOKUP(C98,'تقرير المصروفات حسب الشهر'!$C$902:$AD$1011,8,FALSE),0)</f>
        <v>0</v>
      </c>
      <c r="L98" s="330">
        <f>IFERROR(VLOOKUP(C98,'تقرير المصروفات حسب الشهر'!$C$1028:$AD$1138,8,FALSE),0)</f>
        <v>0</v>
      </c>
      <c r="M98" s="344">
        <f>IFERROR(VLOOKUP(C98,'تقرير المصروفات حسب الشهر'!$C$1155:$AD$1266,8,FALSE),0)</f>
        <v>0</v>
      </c>
      <c r="N98" s="344">
        <f>IFERROR(VLOOKUP(C98,'تقرير المصروفات حسب الشهر'!$C$1282:$AD$1393,8,FALSE),0)</f>
        <v>0</v>
      </c>
      <c r="O98" s="344">
        <f>IFERROR(VLOOKUP(C98,'تقرير المصروفات حسب الشهر'!$C$1409:$AD$1524,8,FALSE),0)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الشهر'!$C$10:$AD$119,8,FALSE),0)</f>
        <v>0</v>
      </c>
      <c r="E99" s="330">
        <f>IFERROR(VLOOKUP(C99,'تقرير المصروفات حسب الشهر'!$C$136:$AD$245,8,FALSE),0)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الشهر'!$C$391:$AD$499,8,FALSE),0)</f>
        <v>0</v>
      </c>
      <c r="H99" s="330">
        <f>IFERROR(VLOOKUP(C99,'تقرير المصروفات حسب الشهر'!$C$519:$AD$627,8,FALSE),0)</f>
        <v>0</v>
      </c>
      <c r="I99" s="330">
        <f>IFERROR(VLOOKUP(C99,'تقرير المصروفات حسب الشهر'!$C$647:$AD$766,8,FALSE),0)</f>
        <v>0</v>
      </c>
      <c r="J99" s="330">
        <f>IFERROR(VLOOKUP(C99,'تقرير المصروفات حسب الشهر'!$C$775:$AD$884,8,FALSE),0)</f>
        <v>0</v>
      </c>
      <c r="K99" s="330">
        <f>IFERROR(VLOOKUP(C99,'تقرير المصروفات حسب الشهر'!$C$902:$AD$1011,8,FALSE),0)</f>
        <v>0</v>
      </c>
      <c r="L99" s="330">
        <f>IFERROR(VLOOKUP(C99,'تقرير المصروفات حسب الشهر'!$C$1028:$AD$1138,8,FALSE),0)</f>
        <v>0</v>
      </c>
      <c r="M99" s="344">
        <f>IFERROR(VLOOKUP(C99,'تقرير المصروفات حسب الشهر'!$C$1155:$AD$1266,8,FALSE),0)</f>
        <v>0</v>
      </c>
      <c r="N99" s="344">
        <f>IFERROR(VLOOKUP(C99,'تقرير المصروفات حسب الشهر'!$C$1282:$AD$1393,8,FALSE),0)</f>
        <v>0</v>
      </c>
      <c r="O99" s="344">
        <f>IFERROR(VLOOKUP(C99,'تقرير المصروفات حسب الشهر'!$C$1409:$AD$1524,8,FALSE),0)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الشهر'!$C$10:$AD$119,8,FALSE),0)</f>
        <v>409.62</v>
      </c>
      <c r="E100" s="330">
        <f>IFERROR(VLOOKUP(C100,'تقرير المصروفات حسب الشهر'!$C$136:$AD$245,8,FALSE),0)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الشهر'!$C$391:$AD$499,8,FALSE),0)</f>
        <v>647.39</v>
      </c>
      <c r="H100" s="330">
        <f>IFERROR(VLOOKUP(C100,'تقرير المصروفات حسب الشهر'!$C$519:$AD$627,8,FALSE),0)</f>
        <v>647.39</v>
      </c>
      <c r="I100" s="330">
        <f>IFERROR(VLOOKUP(C100,'تقرير المصروفات حسب الشهر'!$C$647:$AD$766,8,FALSE),0)</f>
        <v>647.39</v>
      </c>
      <c r="J100" s="330">
        <f>IFERROR(VLOOKUP(C100,'تقرير المصروفات حسب الشهر'!$C$775:$AD$884,8,FALSE),0)</f>
        <v>0</v>
      </c>
      <c r="K100" s="330">
        <f>IFERROR(VLOOKUP(C100,'تقرير المصروفات حسب الشهر'!$C$902:$AD$1011,8,FALSE),0)</f>
        <v>0</v>
      </c>
      <c r="L100" s="330">
        <f>IFERROR(VLOOKUP(C100,'تقرير المصروفات حسب الشهر'!$C$1028:$AD$1138,8,FALSE),0)</f>
        <v>0</v>
      </c>
      <c r="M100" s="344">
        <f>IFERROR(VLOOKUP(C100,'تقرير المصروفات حسب الشهر'!$C$1155:$AD$1266,8,FALSE),0)</f>
        <v>0</v>
      </c>
      <c r="N100" s="344">
        <f>IFERROR(VLOOKUP(C100,'تقرير المصروفات حسب الشهر'!$C$1282:$AD$1393,8,FALSE),0)</f>
        <v>0</v>
      </c>
      <c r="O100" s="344">
        <f>IFERROR(VLOOKUP(C100,'تقرير المصروفات حسب الشهر'!$C$1409:$AD$1524,8,FALSE),0)</f>
        <v>0</v>
      </c>
      <c r="P100" s="332">
        <f t="shared" si="7"/>
        <v>3171.0299999999997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الشهر'!$C$10:$AD$119,8,FALSE),0)</f>
        <v>0</v>
      </c>
      <c r="E101" s="330">
        <f>IFERROR(VLOOKUP(C101,'تقرير المصروفات حسب الشهر'!$C$136:$AD$245,8,FALSE),0)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الشهر'!$C$391:$AD$499,8,FALSE),0)</f>
        <v>0</v>
      </c>
      <c r="H101" s="330">
        <f>IFERROR(VLOOKUP(C101,'تقرير المصروفات حسب الشهر'!$C$519:$AD$627,8,FALSE),0)</f>
        <v>0</v>
      </c>
      <c r="I101" s="330">
        <f>IFERROR(VLOOKUP(C101,'تقرير المصروفات حسب الشهر'!$C$647:$AD$766,8,FALSE),0)</f>
        <v>0</v>
      </c>
      <c r="J101" s="330">
        <f>IFERROR(VLOOKUP(C101,'تقرير المصروفات حسب الشهر'!$C$775:$AD$884,8,FALSE),0)</f>
        <v>0</v>
      </c>
      <c r="K101" s="330">
        <f>IFERROR(VLOOKUP(C101,'تقرير المصروفات حسب الشهر'!$C$902:$AD$1011,8,FALSE),0)</f>
        <v>0</v>
      </c>
      <c r="L101" s="330">
        <f>IFERROR(VLOOKUP(C101,'تقرير المصروفات حسب الشهر'!$C$1028:$AD$1138,8,FALSE),0)</f>
        <v>0</v>
      </c>
      <c r="M101" s="344">
        <f>IFERROR(VLOOKUP(C101,'تقرير المصروفات حسب الشهر'!$C$1155:$AD$1266,8,FALSE),0)</f>
        <v>0</v>
      </c>
      <c r="N101" s="344">
        <f>IFERROR(VLOOKUP(C101,'تقرير المصروفات حسب الشهر'!$C$1282:$AD$1393,8,FALSE),0)</f>
        <v>0</v>
      </c>
      <c r="O101" s="344">
        <f>IFERROR(VLOOKUP(C101,'تقرير المصروفات حسب الشهر'!$C$1409:$AD$1524,8,FALSE),0)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الشهر'!$C$10:$AD$119,8,FALSE),0)</f>
        <v>147.91999999999999</v>
      </c>
      <c r="E102" s="330">
        <f>IFERROR(VLOOKUP(C102,'تقرير المصروفات حسب الشهر'!$C$136:$AD$245,8,FALSE),0)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الشهر'!$C$391:$AD$499,8,FALSE),0)</f>
        <v>147.91999999999999</v>
      </c>
      <c r="H102" s="330">
        <f>IFERROR(VLOOKUP(C102,'تقرير المصروفات حسب الشهر'!$C$519:$AD$627,8,FALSE),0)</f>
        <v>147.91999999999999</v>
      </c>
      <c r="I102" s="330">
        <f>IFERROR(VLOOKUP(C102,'تقرير المصروفات حسب الشهر'!$C$647:$AD$766,8,FALSE),0)</f>
        <v>147.91999999999999</v>
      </c>
      <c r="J102" s="330">
        <f>IFERROR(VLOOKUP(C102,'تقرير المصروفات حسب الشهر'!$C$775:$AD$884,8,FALSE),0)</f>
        <v>0</v>
      </c>
      <c r="K102" s="330">
        <f>IFERROR(VLOOKUP(C102,'تقرير المصروفات حسب الشهر'!$C$902:$AD$1011,8,FALSE),0)</f>
        <v>0</v>
      </c>
      <c r="L102" s="330">
        <f>IFERROR(VLOOKUP(C102,'تقرير المصروفات حسب الشهر'!$C$1028:$AD$1138,8,FALSE),0)</f>
        <v>0</v>
      </c>
      <c r="M102" s="344">
        <f>IFERROR(VLOOKUP(C102,'تقرير المصروفات حسب الشهر'!$C$1155:$AD$1266,8,FALSE),0)</f>
        <v>0</v>
      </c>
      <c r="N102" s="344">
        <f>IFERROR(VLOOKUP(C102,'تقرير المصروفات حسب الشهر'!$C$1282:$AD$1393,8,FALSE),0)</f>
        <v>0</v>
      </c>
      <c r="O102" s="344">
        <f>IFERROR(VLOOKUP(C102,'تقرير المصروفات حسب الشهر'!$C$1409:$AD$1524,8,FALSE),0)</f>
        <v>0</v>
      </c>
      <c r="P102" s="332">
        <f t="shared" si="7"/>
        <v>887.51999999999987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الشهر'!$C$10:$AD$119,8,FALSE),0)</f>
        <v>35.630000000000003</v>
      </c>
      <c r="E103" s="330">
        <f>IFERROR(VLOOKUP(C103,'تقرير المصروفات حسب الشهر'!$C$136:$AD$245,8,FALSE),0)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الشهر'!$C$391:$AD$499,8,FALSE),0)</f>
        <v>35.630000000000003</v>
      </c>
      <c r="H103" s="330">
        <f>IFERROR(VLOOKUP(C103,'تقرير المصروفات حسب الشهر'!$C$519:$AD$627,8,FALSE),0)</f>
        <v>35.630000000000003</v>
      </c>
      <c r="I103" s="330">
        <f>IFERROR(VLOOKUP(C103,'تقرير المصروفات حسب الشهر'!$C$647:$AD$766,8,FALSE),0)</f>
        <v>35.630000000000003</v>
      </c>
      <c r="J103" s="330">
        <f>IFERROR(VLOOKUP(C103,'تقرير المصروفات حسب الشهر'!$C$775:$AD$884,8,FALSE),0)</f>
        <v>0</v>
      </c>
      <c r="K103" s="330">
        <f>IFERROR(VLOOKUP(C103,'تقرير المصروفات حسب الشهر'!$C$902:$AD$1011,8,FALSE),0)</f>
        <v>0</v>
      </c>
      <c r="L103" s="330">
        <f>IFERROR(VLOOKUP(C103,'تقرير المصروفات حسب الشهر'!$C$1028:$AD$1138,8,FALSE),0)</f>
        <v>0</v>
      </c>
      <c r="M103" s="344">
        <f>IFERROR(VLOOKUP(C103,'تقرير المصروفات حسب الشهر'!$C$1155:$AD$1266,8,FALSE),0)</f>
        <v>0</v>
      </c>
      <c r="N103" s="344">
        <f>IFERROR(VLOOKUP(C103,'تقرير المصروفات حسب الشهر'!$C$1282:$AD$1393,8,FALSE),0)</f>
        <v>0</v>
      </c>
      <c r="O103" s="344">
        <f>IFERROR(VLOOKUP(C103,'تقرير المصروفات حسب الشهر'!$C$1409:$AD$1524,8,FALSE),0)</f>
        <v>0</v>
      </c>
      <c r="P103" s="332">
        <f t="shared" si="7"/>
        <v>213.78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الشهر'!$C$10:$AD$119,8,FALSE),0)</f>
        <v>0</v>
      </c>
      <c r="E104" s="330">
        <f>IFERROR(VLOOKUP(C104,'تقرير المصروفات حسب الشهر'!$C$136:$AD$245,8,FALSE),0)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الشهر'!$C$391:$AD$499,8,FALSE),0)</f>
        <v>0</v>
      </c>
      <c r="H104" s="330">
        <f>IFERROR(VLOOKUP(C104,'تقرير المصروفات حسب الشهر'!$C$519:$AD$627,8,FALSE),0)</f>
        <v>0</v>
      </c>
      <c r="I104" s="330">
        <f>IFERROR(VLOOKUP(C104,'تقرير المصروفات حسب الشهر'!$C$647:$AD$766,8,FALSE),0)</f>
        <v>0</v>
      </c>
      <c r="J104" s="330">
        <f>IFERROR(VLOOKUP(C104,'تقرير المصروفات حسب الشهر'!$C$775:$AD$884,8,FALSE),0)</f>
        <v>0</v>
      </c>
      <c r="K104" s="330">
        <f>IFERROR(VLOOKUP(C104,'تقرير المصروفات حسب الشهر'!$C$902:$AD$1011,8,FALSE),0)</f>
        <v>0</v>
      </c>
      <c r="L104" s="330">
        <f>IFERROR(VLOOKUP(C104,'تقرير المصروفات حسب الشهر'!$C$1028:$AD$1138,8,FALSE),0)</f>
        <v>0</v>
      </c>
      <c r="M104" s="344">
        <f>IFERROR(VLOOKUP(C104,'تقرير المصروفات حسب الشهر'!$C$1155:$AD$1266,8,FALSE),0)</f>
        <v>0</v>
      </c>
      <c r="N104" s="344">
        <f>IFERROR(VLOOKUP(C104,'تقرير المصروفات حسب الشهر'!$C$1282:$AD$1393,8,FALSE),0)</f>
        <v>0</v>
      </c>
      <c r="O104" s="344">
        <f>IFERROR(VLOOKUP(C104,'تقرير المصروفات حسب الشهر'!$C$1409:$AD$1524,8,FALSE),0)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الشهر'!$C$10:$AD$119,8,FALSE),0)</f>
        <v>0</v>
      </c>
      <c r="E105" s="330">
        <f>IFERROR(VLOOKUP(C105,'تقرير المصروفات حسب الشهر'!$C$136:$AD$245,8,FALSE),0)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الشهر'!$C$391:$AD$499,8,FALSE),0)</f>
        <v>0</v>
      </c>
      <c r="H105" s="330">
        <f>IFERROR(VLOOKUP(C105,'تقرير المصروفات حسب الشهر'!$C$519:$AD$627,8,FALSE),0)</f>
        <v>0</v>
      </c>
      <c r="I105" s="330">
        <f>IFERROR(VLOOKUP(C105,'تقرير المصروفات حسب الشهر'!$C$647:$AD$766,8,FALSE),0)</f>
        <v>0</v>
      </c>
      <c r="J105" s="330">
        <f>IFERROR(VLOOKUP(C105,'تقرير المصروفات حسب الشهر'!$C$775:$AD$884,8,FALSE),0)</f>
        <v>0</v>
      </c>
      <c r="K105" s="330">
        <f>IFERROR(VLOOKUP(C105,'تقرير المصروفات حسب الشهر'!$C$902:$AD$1011,8,FALSE),0)</f>
        <v>0</v>
      </c>
      <c r="L105" s="330">
        <f>IFERROR(VLOOKUP(C105,'تقرير المصروفات حسب الشهر'!$C$1028:$AD$1138,8,FALSE),0)</f>
        <v>0</v>
      </c>
      <c r="M105" s="344">
        <f>IFERROR(VLOOKUP(C105,'تقرير المصروفات حسب الشهر'!$C$1155:$AD$1266,8,FALSE),0)</f>
        <v>0</v>
      </c>
      <c r="N105" s="344">
        <f>IFERROR(VLOOKUP(C105,'تقرير المصروفات حسب الشهر'!$C$1282:$AD$1393,8,FALSE),0)</f>
        <v>0</v>
      </c>
      <c r="O105" s="344">
        <f>IFERROR(VLOOKUP(C105,'تقرير المصروفات حسب الشهر'!$C$1409:$AD$1524,8,FALSE),0)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الشهر'!$C$10:$AD$119,8,FALSE),0)</f>
        <v>0</v>
      </c>
      <c r="E106" s="330">
        <f>IFERROR(VLOOKUP(C106,'تقرير المصروفات حسب الشهر'!$C$136:$AD$245,8,FALSE),0)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الشهر'!$C$391:$AD$499,8,FALSE),0)</f>
        <v>0</v>
      </c>
      <c r="H106" s="330">
        <f>IFERROR(VLOOKUP(C106,'تقرير المصروفات حسب الشهر'!$C$519:$AD$627,8,FALSE),0)</f>
        <v>0</v>
      </c>
      <c r="I106" s="330">
        <f>IFERROR(VLOOKUP(C106,'تقرير المصروفات حسب الشهر'!$C$647:$AD$766,8,FALSE),0)</f>
        <v>0</v>
      </c>
      <c r="J106" s="330">
        <f>IFERROR(VLOOKUP(C106,'تقرير المصروفات حسب الشهر'!$C$775:$AD$884,8,FALSE),0)</f>
        <v>0</v>
      </c>
      <c r="K106" s="330">
        <f>IFERROR(VLOOKUP(C106,'تقرير المصروفات حسب الشهر'!$C$902:$AD$1011,8,FALSE),0)</f>
        <v>0</v>
      </c>
      <c r="L106" s="330">
        <f>IFERROR(VLOOKUP(C106,'تقرير المصروفات حسب الشهر'!$C$1028:$AD$1138,8,FALSE),0)</f>
        <v>0</v>
      </c>
      <c r="M106" s="344">
        <f>IFERROR(VLOOKUP(C106,'تقرير المصروفات حسب الشهر'!$C$1155:$AD$1266,8,FALSE),0)</f>
        <v>0</v>
      </c>
      <c r="N106" s="344">
        <f>IFERROR(VLOOKUP(C106,'تقرير المصروفات حسب الشهر'!$C$1282:$AD$1393,8,FALSE),0)</f>
        <v>0</v>
      </c>
      <c r="O106" s="344">
        <f>IFERROR(VLOOKUP(C106,'تقرير المصروفات حسب الشهر'!$C$1409:$AD$1524,8,FALSE),0)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الشهر'!$C$10:$AD$119,8,FALSE),0)</f>
        <v>0</v>
      </c>
      <c r="E107" s="330">
        <f>IFERROR(VLOOKUP(C107,'تقرير المصروفات حسب الشهر'!$C$136:$AD$245,8,FALSE),0)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الشهر'!$C$391:$AD$499,8,FALSE),0)</f>
        <v>0</v>
      </c>
      <c r="H107" s="330">
        <f>IFERROR(VLOOKUP(C107,'تقرير المصروفات حسب الشهر'!$C$519:$AD$627,8,FALSE),0)</f>
        <v>0</v>
      </c>
      <c r="I107" s="330">
        <f>IFERROR(VLOOKUP(C107,'تقرير المصروفات حسب الشهر'!$C$647:$AD$766,8,FALSE),0)</f>
        <v>0</v>
      </c>
      <c r="J107" s="330">
        <f>IFERROR(VLOOKUP(C107,'تقرير المصروفات حسب الشهر'!$C$775:$AD$884,8,FALSE),0)</f>
        <v>0</v>
      </c>
      <c r="K107" s="330">
        <f>IFERROR(VLOOKUP(C107,'تقرير المصروفات حسب الشهر'!$C$902:$AD$1011,8,FALSE),0)</f>
        <v>0</v>
      </c>
      <c r="L107" s="330">
        <f>IFERROR(VLOOKUP(C107,'تقرير المصروفات حسب الشهر'!$C$1028:$AD$1138,8,FALSE),0)</f>
        <v>0</v>
      </c>
      <c r="M107" s="344">
        <f>IFERROR(VLOOKUP(C107,'تقرير المصروفات حسب الشهر'!$C$1155:$AD$1266,8,FALSE),0)</f>
        <v>0</v>
      </c>
      <c r="N107" s="344">
        <f>IFERROR(VLOOKUP(C107,'تقرير المصروفات حسب الشهر'!$C$1282:$AD$1393,8,FALSE),0)</f>
        <v>0</v>
      </c>
      <c r="O107" s="344">
        <f>IFERROR(VLOOKUP(C107,'تقرير المصروفات حسب الشهر'!$C$1409:$AD$1524,8,FALSE),0)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الشهر'!$C$10:$AD$119,8,FALSE),0)</f>
        <v>0</v>
      </c>
      <c r="E108" s="330">
        <f>IFERROR(VLOOKUP(C108,'تقرير المصروفات حسب الشهر'!$C$136:$AD$245,8,FALSE),0)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الشهر'!$C$391:$AD$499,8,FALSE),0)</f>
        <v>0</v>
      </c>
      <c r="H108" s="330">
        <f>IFERROR(VLOOKUP(C108,'تقرير المصروفات حسب الشهر'!$C$519:$AD$627,8,FALSE),0)</f>
        <v>0</v>
      </c>
      <c r="I108" s="330">
        <f>IFERROR(VLOOKUP(C108,'تقرير المصروفات حسب الشهر'!$C$647:$AD$766,8,FALSE),0)</f>
        <v>0</v>
      </c>
      <c r="J108" s="330">
        <f>IFERROR(VLOOKUP(C108,'تقرير المصروفات حسب الشهر'!$C$775:$AD$884,8,FALSE),0)</f>
        <v>0</v>
      </c>
      <c r="K108" s="330">
        <f>IFERROR(VLOOKUP(C108,'تقرير المصروفات حسب الشهر'!$C$902:$AD$1011,8,FALSE),0)</f>
        <v>0</v>
      </c>
      <c r="L108" s="330">
        <f>IFERROR(VLOOKUP(C108,'تقرير المصروفات حسب الشهر'!$C$1028:$AD$1138,8,FALSE),0)</f>
        <v>0</v>
      </c>
      <c r="M108" s="344">
        <f>IFERROR(VLOOKUP(C108,'تقرير المصروفات حسب الشهر'!$C$1155:$AD$1266,8,FALSE),0)</f>
        <v>0</v>
      </c>
      <c r="N108" s="344">
        <f>IFERROR(VLOOKUP(C108,'تقرير المصروفات حسب الشهر'!$C$1282:$AD$1393,8,FALSE),0)</f>
        <v>0</v>
      </c>
      <c r="O108" s="344">
        <f>IFERROR(VLOOKUP(C108,'تقرير المصروفات حسب الشهر'!$C$1409:$AD$1524,8,FALSE),0)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الشهر'!$C$10:$AD$119,8,FALSE),0)</f>
        <v>0</v>
      </c>
      <c r="E109" s="330">
        <f>IFERROR(VLOOKUP(C109,'تقرير المصروفات حسب الشهر'!$C$136:$AD$245,8,FALSE),0)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الشهر'!$C$391:$AD$499,8,FALSE),0)</f>
        <v>0</v>
      </c>
      <c r="H109" s="330">
        <f>IFERROR(VLOOKUP(C109,'تقرير المصروفات حسب الشهر'!$C$519:$AD$627,8,FALSE),0)</f>
        <v>0</v>
      </c>
      <c r="I109" s="330">
        <f>IFERROR(VLOOKUP(C109,'تقرير المصروفات حسب الشهر'!$C$647:$AD$766,8,FALSE),0)</f>
        <v>0</v>
      </c>
      <c r="J109" s="330">
        <f>IFERROR(VLOOKUP(C109,'تقرير المصروفات حسب الشهر'!$C$775:$AD$884,8,FALSE),0)</f>
        <v>0</v>
      </c>
      <c r="K109" s="330">
        <f>IFERROR(VLOOKUP(C109,'تقرير المصروفات حسب الشهر'!$C$902:$AD$1011,8,FALSE),0)</f>
        <v>0</v>
      </c>
      <c r="L109" s="330">
        <f>IFERROR(VLOOKUP(C109,'تقرير المصروفات حسب الشهر'!$C$1028:$AD$1138,8,FALSE),0)</f>
        <v>0</v>
      </c>
      <c r="M109" s="344">
        <f>IFERROR(VLOOKUP(C109,'تقرير المصروفات حسب الشهر'!$C$1155:$AD$1266,8,FALSE),0)</f>
        <v>0</v>
      </c>
      <c r="N109" s="344">
        <f>IFERROR(VLOOKUP(C109,'تقرير المصروفات حسب الشهر'!$C$1282:$AD$1393,8,FALSE),0)</f>
        <v>0</v>
      </c>
      <c r="O109" s="344">
        <f>IFERROR(VLOOKUP(C109,'تقرير المصروفات حسب الشهر'!$C$1409:$AD$1524,8,FALSE),0)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الشهر'!$C$10:$AD$119,8,FALSE),0)</f>
        <v>0</v>
      </c>
      <c r="E110" s="330">
        <f>IFERROR(VLOOKUP(C110,'تقرير المصروفات حسب الشهر'!$C$136:$AD$245,8,FALSE),0)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الشهر'!$C$391:$AD$499,8,FALSE),0)</f>
        <v>0</v>
      </c>
      <c r="H110" s="330">
        <f>IFERROR(VLOOKUP(C110,'تقرير المصروفات حسب الشهر'!$C$519:$AD$627,8,FALSE),0)</f>
        <v>0</v>
      </c>
      <c r="I110" s="330">
        <f>IFERROR(VLOOKUP(C110,'تقرير المصروفات حسب الشهر'!$C$647:$AD$766,8,FALSE),0)</f>
        <v>0</v>
      </c>
      <c r="J110" s="330">
        <f>IFERROR(VLOOKUP(C110,'تقرير المصروفات حسب الشهر'!$C$775:$AD$884,8,FALSE),0)</f>
        <v>0</v>
      </c>
      <c r="K110" s="330">
        <f>IFERROR(VLOOKUP(C110,'تقرير المصروفات حسب الشهر'!$C$902:$AD$1011,8,FALSE),0)</f>
        <v>0</v>
      </c>
      <c r="L110" s="330">
        <f>IFERROR(VLOOKUP(C110,'تقرير المصروفات حسب الشهر'!$C$1028:$AD$1138,8,FALSE),0)</f>
        <v>0</v>
      </c>
      <c r="M110" s="344">
        <f>IFERROR(VLOOKUP(C110,'تقرير المصروفات حسب الشهر'!$C$1155:$AD$1266,8,FALSE),0)</f>
        <v>0</v>
      </c>
      <c r="N110" s="344">
        <f>IFERROR(VLOOKUP(C110,'تقرير المصروفات حسب الشهر'!$C$1282:$AD$1393,8,FALSE),0)</f>
        <v>0</v>
      </c>
      <c r="O110" s="344">
        <f>IFERROR(VLOOKUP(C110,'تقرير المصروفات حسب الشهر'!$C$1409:$AD$1524,8,FALSE),0)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الشهر'!$C$10:$AD$119,8,FALSE),0)</f>
        <v>0</v>
      </c>
      <c r="E111" s="330">
        <f>IFERROR(VLOOKUP(C111,'تقرير المصروفات حسب الشهر'!$C$136:$AD$245,8,FALSE),0)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الشهر'!$C$391:$AD$499,8,FALSE),0)</f>
        <v>0</v>
      </c>
      <c r="H111" s="330">
        <f>IFERROR(VLOOKUP(C111,'تقرير المصروفات حسب الشهر'!$C$519:$AD$627,8,FALSE),0)</f>
        <v>0</v>
      </c>
      <c r="I111" s="330">
        <f>IFERROR(VLOOKUP(C111,'تقرير المصروفات حسب الشهر'!$C$647:$AD$766,8,FALSE),0)</f>
        <v>0</v>
      </c>
      <c r="J111" s="330">
        <f>IFERROR(VLOOKUP(C111,'تقرير المصروفات حسب الشهر'!$C$775:$AD$884,8,FALSE),0)</f>
        <v>0</v>
      </c>
      <c r="K111" s="330">
        <f>IFERROR(VLOOKUP(C111,'تقرير المصروفات حسب الشهر'!$C$902:$AD$1011,8,FALSE),0)</f>
        <v>0</v>
      </c>
      <c r="L111" s="330">
        <f>IFERROR(VLOOKUP(C111,'تقرير المصروفات حسب الشهر'!$C$1028:$AD$1138,8,FALSE),0)</f>
        <v>0</v>
      </c>
      <c r="M111" s="344">
        <f>IFERROR(VLOOKUP(C111,'تقرير المصروفات حسب الشهر'!$C$1155:$AD$1266,8,FALSE),0)</f>
        <v>0</v>
      </c>
      <c r="N111" s="344">
        <f>IFERROR(VLOOKUP(C111,'تقرير المصروفات حسب الشهر'!$C$1282:$AD$1393,8,FALSE),0)</f>
        <v>0</v>
      </c>
      <c r="O111" s="344">
        <f>IFERROR(VLOOKUP(C111,'تقرير المصروفات حسب الشهر'!$C$1409:$AD$1524,8,FALSE),0)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الشهر'!$C$10:$AD$119,8,FALSE),0)</f>
        <v>0</v>
      </c>
      <c r="E112" s="330">
        <f>IFERROR(VLOOKUP(C112,'تقرير المصروفات حسب الشهر'!$C$136:$AD$245,8,FALSE),0)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الشهر'!$C$391:$AD$499,8,FALSE),0)</f>
        <v>0</v>
      </c>
      <c r="H112" s="330">
        <f>IFERROR(VLOOKUP(C112,'تقرير المصروفات حسب الشهر'!$C$519:$AD$627,8,FALSE),0)</f>
        <v>0</v>
      </c>
      <c r="I112" s="330">
        <f>IFERROR(VLOOKUP(C112,'تقرير المصروفات حسب الشهر'!$C$647:$AD$766,8,FALSE),0)</f>
        <v>0</v>
      </c>
      <c r="J112" s="330">
        <f>IFERROR(VLOOKUP(C112,'تقرير المصروفات حسب الشهر'!$C$775:$AD$884,8,FALSE),0)</f>
        <v>0</v>
      </c>
      <c r="K112" s="330">
        <f>IFERROR(VLOOKUP(C112,'تقرير المصروفات حسب الشهر'!$C$902:$AD$1011,8,FALSE),0)</f>
        <v>0</v>
      </c>
      <c r="L112" s="330">
        <f>IFERROR(VLOOKUP(C112,'تقرير المصروفات حسب الشهر'!$C$1028:$AD$1138,8,FALSE),0)</f>
        <v>0</v>
      </c>
      <c r="M112" s="344">
        <f>IFERROR(VLOOKUP(C112,'تقرير المصروفات حسب الشهر'!$C$1155:$AD$1266,8,FALSE),0)</f>
        <v>0</v>
      </c>
      <c r="N112" s="344">
        <f>IFERROR(VLOOKUP(C112,'تقرير المصروفات حسب الشهر'!$C$1282:$AD$1393,8,FALSE),0)</f>
        <v>0</v>
      </c>
      <c r="O112" s="344">
        <f>IFERROR(VLOOKUP(C112,'تقرير المصروفات حسب الشهر'!$C$1409:$AD$1524,8,FALSE),0)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الشهر'!$C$10:$AD$119,8,FALSE),0)</f>
        <v>0</v>
      </c>
      <c r="E113" s="330">
        <f>IFERROR(VLOOKUP(C113,'تقرير المصروفات حسب الشهر'!$C$136:$AD$245,8,FALSE),0)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الشهر'!$C$391:$AD$499,8,FALSE),0)</f>
        <v>0</v>
      </c>
      <c r="H113" s="330">
        <f>IFERROR(VLOOKUP(C113,'تقرير المصروفات حسب الشهر'!$C$519:$AD$627,8,FALSE),0)</f>
        <v>0</v>
      </c>
      <c r="I113" s="330">
        <f>IFERROR(VLOOKUP(C113,'تقرير المصروفات حسب الشهر'!$C$647:$AD$766,8,FALSE),0)</f>
        <v>0</v>
      </c>
      <c r="J113" s="330">
        <f>IFERROR(VLOOKUP(C113,'تقرير المصروفات حسب الشهر'!$C$775:$AD$884,8,FALSE),0)</f>
        <v>0</v>
      </c>
      <c r="K113" s="330">
        <f>IFERROR(VLOOKUP(C113,'تقرير المصروفات حسب الشهر'!$C$902:$AD$1011,8,FALSE),0)</f>
        <v>0</v>
      </c>
      <c r="L113" s="330">
        <f>IFERROR(VLOOKUP(C113,'تقرير المصروفات حسب الشهر'!$C$1028:$AD$1138,8,FALSE),0)</f>
        <v>0</v>
      </c>
      <c r="M113" s="344">
        <f>IFERROR(VLOOKUP(C113,'تقرير المصروفات حسب الشهر'!$C$1155:$AD$1266,8,FALSE),0)</f>
        <v>0</v>
      </c>
      <c r="N113" s="344">
        <f>IFERROR(VLOOKUP(C113,'تقرير المصروفات حسب الشهر'!$C$1282:$AD$1393,8,FALSE),0)</f>
        <v>0</v>
      </c>
      <c r="O113" s="344">
        <f>IFERROR(VLOOKUP(C113,'تقرير المصروفات حسب الشهر'!$C$1409:$AD$1524,8,FALSE),0)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الشهر'!$C$10:$AD$119,8,FALSE),0)</f>
        <v>0</v>
      </c>
      <c r="E114" s="330">
        <f>IFERROR(VLOOKUP(C114,'تقرير المصروفات حسب الشهر'!$C$136:$AD$245,8,FALSE),0)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الشهر'!$C$391:$AD$499,8,FALSE),0)</f>
        <v>0</v>
      </c>
      <c r="H114" s="330">
        <f>IFERROR(VLOOKUP(C114,'تقرير المصروفات حسب الشهر'!$C$519:$AD$627,8,FALSE),0)</f>
        <v>0</v>
      </c>
      <c r="I114" s="330">
        <f>IFERROR(VLOOKUP(C114,'تقرير المصروفات حسب الشهر'!$C$647:$AD$766,8,FALSE),0)</f>
        <v>0</v>
      </c>
      <c r="J114" s="330">
        <f>IFERROR(VLOOKUP(C114,'تقرير المصروفات حسب الشهر'!$C$775:$AD$884,8,FALSE),0)</f>
        <v>0</v>
      </c>
      <c r="K114" s="330">
        <f>IFERROR(VLOOKUP(C114,'تقرير المصروفات حسب الشهر'!$C$902:$AD$1011,8,FALSE),0)</f>
        <v>0</v>
      </c>
      <c r="L114" s="330">
        <f>IFERROR(VLOOKUP(C114,'تقرير المصروفات حسب الشهر'!$C$1028:$AD$1138,8,FALSE),0)</f>
        <v>0</v>
      </c>
      <c r="M114" s="344">
        <f>IFERROR(VLOOKUP(C114,'تقرير المصروفات حسب الشهر'!$C$1155:$AD$1266,8,FALSE),0)</f>
        <v>0</v>
      </c>
      <c r="N114" s="344">
        <f>IFERROR(VLOOKUP(C114,'تقرير المصروفات حسب الشهر'!$C$1282:$AD$1393,8,FALSE),0)</f>
        <v>0</v>
      </c>
      <c r="O114" s="344">
        <f>IFERROR(VLOOKUP(C114,'تقرير المصروفات حسب الشهر'!$C$1409:$AD$1524,8,FALSE),0)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الشهر'!$C$10:$AD$119,8,FALSE),0)</f>
        <v>0</v>
      </c>
      <c r="E115" s="330">
        <f>IFERROR(VLOOKUP(C115,'تقرير المصروفات حسب الشهر'!$C$136:$AD$245,8,FALSE),0)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الشهر'!$C$391:$AD$499,8,FALSE),0)</f>
        <v>0</v>
      </c>
      <c r="H115" s="330">
        <f>IFERROR(VLOOKUP(C115,'تقرير المصروفات حسب الشهر'!$C$519:$AD$627,8,FALSE),0)</f>
        <v>0</v>
      </c>
      <c r="I115" s="330">
        <f>IFERROR(VLOOKUP(C115,'تقرير المصروفات حسب الشهر'!$C$647:$AD$766,8,FALSE),0)</f>
        <v>0</v>
      </c>
      <c r="J115" s="330">
        <f>IFERROR(VLOOKUP(C115,'تقرير المصروفات حسب الشهر'!$C$775:$AD$884,8,FALSE),0)</f>
        <v>0</v>
      </c>
      <c r="K115" s="330">
        <f>IFERROR(VLOOKUP(C115,'تقرير المصروفات حسب الشهر'!$C$902:$AD$1011,8,FALSE),0)</f>
        <v>0</v>
      </c>
      <c r="L115" s="330">
        <f>IFERROR(VLOOKUP(C115,'تقرير المصروفات حسب الشهر'!$C$1028:$AD$1138,8,FALSE),0)</f>
        <v>0</v>
      </c>
      <c r="M115" s="344">
        <f>IFERROR(VLOOKUP(C115,'تقرير المصروفات حسب الشهر'!$C$1155:$AD$1266,8,FALSE),0)</f>
        <v>0</v>
      </c>
      <c r="N115" s="344">
        <f>IFERROR(VLOOKUP(C115,'تقرير المصروفات حسب الشهر'!$C$1282:$AD$1393,8,FALSE),0)</f>
        <v>0</v>
      </c>
      <c r="O115" s="344">
        <f>IFERROR(VLOOKUP(C115,'تقرير المصروفات حسب الشهر'!$C$1409:$AD$1524,8,FALSE),0)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الشهر'!$C$10:$AD$119,8,FALSE),0)</f>
        <v>0</v>
      </c>
      <c r="E116" s="330">
        <f>IFERROR(VLOOKUP(C116,'تقرير المصروفات حسب الشهر'!$C$136:$AD$245,8,FALSE),0)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الشهر'!$C$391:$AD$499,8,FALSE),0)</f>
        <v>0</v>
      </c>
      <c r="H116" s="330">
        <f>IFERROR(VLOOKUP(C116,'تقرير المصروفات حسب الشهر'!$C$519:$AD$627,8,FALSE),0)</f>
        <v>0</v>
      </c>
      <c r="I116" s="330">
        <f>IFERROR(VLOOKUP(C116,'تقرير المصروفات حسب الشهر'!$C$647:$AD$766,8,FALSE),0)</f>
        <v>0</v>
      </c>
      <c r="J116" s="330">
        <f>IFERROR(VLOOKUP(C116,'تقرير المصروفات حسب الشهر'!$C$775:$AD$884,8,FALSE),0)</f>
        <v>0</v>
      </c>
      <c r="K116" s="330">
        <f>IFERROR(VLOOKUP(C116,'تقرير المصروفات حسب الشهر'!$C$902:$AD$1011,8,FALSE),0)</f>
        <v>0</v>
      </c>
      <c r="L116" s="330">
        <f>IFERROR(VLOOKUP(C116,'تقرير المصروفات حسب الشهر'!$C$1028:$AD$1138,8,FALSE),0)</f>
        <v>0</v>
      </c>
      <c r="M116" s="344">
        <f>IFERROR(VLOOKUP(C116,'تقرير المصروفات حسب الشهر'!$C$1155:$AD$1266,8,FALSE),0)</f>
        <v>0</v>
      </c>
      <c r="N116" s="344">
        <f>IFERROR(VLOOKUP(C116,'تقرير المصروفات حسب الشهر'!$C$1282:$AD$1393,8,FALSE),0)</f>
        <v>0</v>
      </c>
      <c r="O116" s="344">
        <f>IFERROR(VLOOKUP(C116,'تقرير المصروفات حسب الشهر'!$C$1409:$AD$1524,8,FALSE),0)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الشهر'!$C$10:$AD$119,8,FALSE),0)</f>
        <v>0</v>
      </c>
      <c r="E117" s="330">
        <f>IFERROR(VLOOKUP(C117,'تقرير المصروفات حسب الشهر'!$C$136:$AD$245,8,FALSE),0)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الشهر'!$C$391:$AD$499,8,FALSE),0)</f>
        <v>0</v>
      </c>
      <c r="H117" s="330">
        <f>IFERROR(VLOOKUP(C117,'تقرير المصروفات حسب الشهر'!$C$519:$AD$627,8,FALSE),0)</f>
        <v>0</v>
      </c>
      <c r="I117" s="330">
        <f>IFERROR(VLOOKUP(C117,'تقرير المصروفات حسب الشهر'!$C$647:$AD$766,8,FALSE),0)</f>
        <v>0</v>
      </c>
      <c r="J117" s="330">
        <f>IFERROR(VLOOKUP(C117,'تقرير المصروفات حسب الشهر'!$C$775:$AD$884,8,FALSE),0)</f>
        <v>0</v>
      </c>
      <c r="K117" s="330">
        <f>IFERROR(VLOOKUP(C117,'تقرير المصروفات حسب الشهر'!$C$902:$AD$1011,8,FALSE),0)</f>
        <v>0</v>
      </c>
      <c r="L117" s="330">
        <f>IFERROR(VLOOKUP(C117,'تقرير المصروفات حسب الشهر'!$C$1028:$AD$1138,8,FALSE),0)</f>
        <v>0</v>
      </c>
      <c r="M117" s="344">
        <f>IFERROR(VLOOKUP(C117,'تقرير المصروفات حسب الشهر'!$C$1155:$AD$1266,8,FALSE),0)</f>
        <v>0</v>
      </c>
      <c r="N117" s="344">
        <f>IFERROR(VLOOKUP(C117,'تقرير المصروفات حسب الشهر'!$C$1282:$AD$1393,8,FALSE),0)</f>
        <v>0</v>
      </c>
      <c r="O117" s="344">
        <f>IFERROR(VLOOKUP(C117,'تقرير المصروفات حسب الشهر'!$C$1409:$AD$1524,8,FALSE),0)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الشهر'!$C$10:$AD$119,8,FALSE),0)</f>
        <v>0</v>
      </c>
      <c r="E118" s="330">
        <f>IFERROR(VLOOKUP(C118,'تقرير المصروفات حسب الشهر'!$C$136:$AD$245,8,FALSE),0)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الشهر'!$C$391:$AD$499,8,FALSE),0)</f>
        <v>0</v>
      </c>
      <c r="H118" s="330">
        <f>IFERROR(VLOOKUP(C118,'تقرير المصروفات حسب الشهر'!$C$519:$AD$627,8,FALSE),0)</f>
        <v>0</v>
      </c>
      <c r="I118" s="330">
        <f>IFERROR(VLOOKUP(C118,'تقرير المصروفات حسب الشهر'!$C$647:$AD$766,8,FALSE),0)</f>
        <v>0</v>
      </c>
      <c r="J118" s="330">
        <f>IFERROR(VLOOKUP(C118,'تقرير المصروفات حسب الشهر'!$C$775:$AD$884,8,FALSE),0)</f>
        <v>0</v>
      </c>
      <c r="K118" s="330">
        <f>IFERROR(VLOOKUP(C118,'تقرير المصروفات حسب الشهر'!$C$902:$AD$1011,8,FALSE),0)</f>
        <v>0</v>
      </c>
      <c r="L118" s="330">
        <f>IFERROR(VLOOKUP(C118,'تقرير المصروفات حسب الشهر'!$C$1028:$AD$1138,8,FALSE),0)</f>
        <v>0</v>
      </c>
      <c r="M118" s="344">
        <f>IFERROR(VLOOKUP(C118,'تقرير المصروفات حسب الشهر'!$C$1155:$AD$1266,8,FALSE),0)</f>
        <v>0</v>
      </c>
      <c r="N118" s="344">
        <f>IFERROR(VLOOKUP(C118,'تقرير المصروفات حسب الشهر'!$C$1282:$AD$1393,8,FALSE),0)</f>
        <v>0</v>
      </c>
      <c r="O118" s="344">
        <f>IFERROR(VLOOKUP(C118,'تقرير المصروفات حسب الشهر'!$C$1409:$AD$1524,8,FALSE),0)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الشهر'!$C$10:$AD$119,8,FALSE),0)</f>
        <v>0</v>
      </c>
      <c r="E119" s="330">
        <f>IFERROR(VLOOKUP(C119,'تقرير المصروفات حسب الشهر'!$C$136:$AD$245,8,FALSE),0)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الشهر'!$C$391:$AD$499,8,FALSE),0)</f>
        <v>0</v>
      </c>
      <c r="H119" s="330">
        <f>IFERROR(VLOOKUP(C119,'تقرير المصروفات حسب الشهر'!$C$519:$AD$627,8,FALSE),0)</f>
        <v>0</v>
      </c>
      <c r="I119" s="330">
        <f>IFERROR(VLOOKUP(C119,'تقرير المصروفات حسب الشهر'!$C$647:$AD$766,8,FALSE),0)</f>
        <v>262.38</v>
      </c>
      <c r="J119" s="330">
        <f>IFERROR(VLOOKUP(C119,'تقرير المصروفات حسب الشهر'!$C$775:$AD$884,8,FALSE),0)</f>
        <v>0</v>
      </c>
      <c r="K119" s="330">
        <f>IFERROR(VLOOKUP(C119,'تقرير المصروفات حسب الشهر'!$C$902:$AD$1011,8,FALSE),0)</f>
        <v>0</v>
      </c>
      <c r="L119" s="330">
        <f>IFERROR(VLOOKUP(C119,'تقرير المصروفات حسب الشهر'!$C$1028:$AD$1138,8,FALSE),0)</f>
        <v>0</v>
      </c>
      <c r="M119" s="344">
        <f>IFERROR(VLOOKUP(C119,'تقرير المصروفات حسب الشهر'!$C$1155:$AD$1266,8,FALSE),0)</f>
        <v>0</v>
      </c>
      <c r="N119" s="344">
        <f>IFERROR(VLOOKUP(C119,'تقرير المصروفات حسب الشهر'!$C$1282:$AD$1393,8,FALSE),0)</f>
        <v>0</v>
      </c>
      <c r="O119" s="344">
        <f>IFERROR(VLOOKUP(C119,'تقرير المصروفات حسب الشهر'!$C$1409:$AD$1524,8,FALSE),0)</f>
        <v>0</v>
      </c>
      <c r="P119" s="332">
        <f t="shared" si="8"/>
        <v>262.38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الشهر'!$C$10:$AD$119,8,FALSE),0)</f>
        <v>0</v>
      </c>
      <c r="E120" s="330">
        <f>IFERROR(VLOOKUP(C120,'تقرير المصروفات حسب الشهر'!$C$136:$AD$245,8,FALSE),0)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الشهر'!$C$391:$AD$499,8,FALSE),0)</f>
        <v>0</v>
      </c>
      <c r="H120" s="330">
        <f>IFERROR(VLOOKUP(C120,'تقرير المصروفات حسب الشهر'!$C$519:$AD$627,8,FALSE),0)</f>
        <v>0</v>
      </c>
      <c r="I120" s="330">
        <f>IFERROR(VLOOKUP(C120,'تقرير المصروفات حسب الشهر'!$C$647:$AD$766,8,FALSE),0)</f>
        <v>0</v>
      </c>
      <c r="J120" s="330">
        <f>IFERROR(VLOOKUP(C120,'تقرير المصروفات حسب الشهر'!$C$775:$AD$884,8,FALSE),0)</f>
        <v>0</v>
      </c>
      <c r="K120" s="330">
        <f>IFERROR(VLOOKUP(C120,'تقرير المصروفات حسب الشهر'!$C$902:$AD$1011,8,FALSE),0)</f>
        <v>0</v>
      </c>
      <c r="L120" s="330">
        <f>IFERROR(VLOOKUP(C120,'تقرير المصروفات حسب الشهر'!$C$1028:$AD$1138,8,FALSE),0)</f>
        <v>0</v>
      </c>
      <c r="M120" s="344">
        <f>IFERROR(VLOOKUP(C120,'تقرير المصروفات حسب الشهر'!$C$1155:$AD$1266,8,FALSE),0)</f>
        <v>0</v>
      </c>
      <c r="N120" s="344">
        <f>IFERROR(VLOOKUP(C120,'تقرير المصروفات حسب الشهر'!$C$1282:$AD$1393,8,FALSE),0)</f>
        <v>0</v>
      </c>
      <c r="O120" s="344">
        <f>IFERROR(VLOOKUP(C120,'تقرير المصروفات حسب الشهر'!$C$1409:$AD$1524,8,FALSE),0)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الشهر'!$C$10:$AD$119,8,FALSE),0)</f>
        <v>0</v>
      </c>
      <c r="E121" s="330">
        <f>IFERROR(VLOOKUP(C121,'تقرير المصروفات حسب الشهر'!$C$136:$AD$245,8,FALSE),0)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الشهر'!$C$391:$AD$499,8,FALSE),0)</f>
        <v>0</v>
      </c>
      <c r="H121" s="330">
        <f>IFERROR(VLOOKUP(C121,'تقرير المصروفات حسب الشهر'!$C$519:$AD$627,8,FALSE),0)</f>
        <v>0</v>
      </c>
      <c r="I121" s="330">
        <f>IFERROR(VLOOKUP(C121,'تقرير المصروفات حسب الشهر'!$C$647:$AD$766,8,FALSE),0)</f>
        <v>0</v>
      </c>
      <c r="J121" s="330">
        <f>IFERROR(VLOOKUP(C121,'تقرير المصروفات حسب الشهر'!$C$775:$AD$884,8,FALSE),0)</f>
        <v>0</v>
      </c>
      <c r="K121" s="330">
        <f>IFERROR(VLOOKUP(C121,'تقرير المصروفات حسب الشهر'!$C$902:$AD$1011,8,FALSE),0)</f>
        <v>0</v>
      </c>
      <c r="L121" s="330">
        <f>IFERROR(VLOOKUP(C121,'تقرير المصروفات حسب الشهر'!$C$1028:$AD$1138,8,FALSE),0)</f>
        <v>0</v>
      </c>
      <c r="M121" s="344">
        <f>IFERROR(VLOOKUP(C121,'تقرير المصروفات حسب الشهر'!$C$1155:$AD$1266,8,FALSE),0)</f>
        <v>0</v>
      </c>
      <c r="N121" s="344">
        <f>IFERROR(VLOOKUP(C121,'تقرير المصروفات حسب الشهر'!$C$1282:$AD$1393,8,FALSE),0)</f>
        <v>0</v>
      </c>
      <c r="O121" s="344">
        <f>IFERROR(VLOOKUP(C121,'تقرير المصروفات حسب الشهر'!$C$1409:$AD$1524,8,FALSE),0)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الشهر'!$C$10:$AD$119,8,FALSE),0)</f>
        <v>0</v>
      </c>
      <c r="E122" s="330">
        <f>IFERROR(VLOOKUP(C122,'تقرير المصروفات حسب الشهر'!$C$136:$AD$245,8,FALSE),0)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الشهر'!$C$391:$AD$499,8,FALSE),0)</f>
        <v>0</v>
      </c>
      <c r="H122" s="330">
        <f>IFERROR(VLOOKUP(C122,'تقرير المصروفات حسب الشهر'!$C$519:$AD$627,8,FALSE),0)</f>
        <v>0</v>
      </c>
      <c r="I122" s="330">
        <f>IFERROR(VLOOKUP(C122,'تقرير المصروفات حسب الشهر'!$C$647:$AD$766,8,FALSE),0)</f>
        <v>0</v>
      </c>
      <c r="J122" s="330">
        <f>IFERROR(VLOOKUP(C122,'تقرير المصروفات حسب الشهر'!$C$775:$AD$884,8,FALSE),0)</f>
        <v>0</v>
      </c>
      <c r="K122" s="330">
        <f>IFERROR(VLOOKUP(C122,'تقرير المصروفات حسب الشهر'!$C$902:$AD$1011,8,FALSE),0)</f>
        <v>0</v>
      </c>
      <c r="L122" s="330">
        <f>IFERROR(VLOOKUP(C122,'تقرير المصروفات حسب الشهر'!$C$1028:$AD$1138,8,FALSE),0)</f>
        <v>0</v>
      </c>
      <c r="M122" s="344">
        <f>IFERROR(VLOOKUP(C122,'تقرير المصروفات حسب الشهر'!$C$1155:$AD$1266,8,FALSE),0)</f>
        <v>0</v>
      </c>
      <c r="N122" s="344">
        <f>IFERROR(VLOOKUP(C122,'تقرير المصروفات حسب الشهر'!$C$1282:$AD$1393,8,FALSE),0)</f>
        <v>0</v>
      </c>
      <c r="O122" s="344">
        <f>IFERROR(VLOOKUP(C122,'تقرير المصروفات حسب الشهر'!$C$1409:$AD$1524,8,FALSE),0)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الشهر'!$C$10:$AD$119,8,FALSE),0)</f>
        <v>0</v>
      </c>
      <c r="E123" s="330">
        <f>IFERROR(VLOOKUP(C123,'تقرير المصروفات حسب الشهر'!$C$136:$AD$245,8,FALSE),0)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الشهر'!$C$391:$AD$499,8,FALSE),0)</f>
        <v>0</v>
      </c>
      <c r="H123" s="330">
        <f>IFERROR(VLOOKUP(C123,'تقرير المصروفات حسب الشهر'!$C$519:$AD$627,8,FALSE),0)</f>
        <v>0</v>
      </c>
      <c r="I123" s="330">
        <f>IFERROR(VLOOKUP(C123,'تقرير المصروفات حسب الشهر'!$C$647:$AD$766,8,FALSE),0)</f>
        <v>0</v>
      </c>
      <c r="J123" s="330">
        <f>IFERROR(VLOOKUP(C123,'تقرير المصروفات حسب الشهر'!$C$775:$AD$884,8,FALSE),0)</f>
        <v>0</v>
      </c>
      <c r="K123" s="330">
        <f>IFERROR(VLOOKUP(C123,'تقرير المصروفات حسب الشهر'!$C$902:$AD$1011,8,FALSE),0)</f>
        <v>0</v>
      </c>
      <c r="L123" s="330">
        <f>IFERROR(VLOOKUP(C123,'تقرير المصروفات حسب الشهر'!$C$1028:$AD$1138,8,FALSE),0)</f>
        <v>0</v>
      </c>
      <c r="M123" s="344">
        <f>IFERROR(VLOOKUP(C123,'تقرير المصروفات حسب الشهر'!$C$1155:$AD$1266,8,FALSE),0)</f>
        <v>0</v>
      </c>
      <c r="N123" s="344">
        <f>IFERROR(VLOOKUP(C123,'تقرير المصروفات حسب الشهر'!$C$1282:$AD$1393,8,FALSE),0)</f>
        <v>0</v>
      </c>
      <c r="O123" s="344">
        <f>IFERROR(VLOOKUP(C123,'تقرير المصروفات حسب الشهر'!$C$1409:$AD$1524,8,FALSE),0)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الشهر'!$C$10:$AD$119,8,FALSE),0)</f>
        <v>0</v>
      </c>
      <c r="E124" s="330">
        <f>IFERROR(VLOOKUP(C124,'تقرير المصروفات حسب الشهر'!$C$136:$AD$245,8,FALSE),0)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الشهر'!$C$391:$AD$499,8,FALSE),0)</f>
        <v>0</v>
      </c>
      <c r="H124" s="330">
        <f>IFERROR(VLOOKUP(C124,'تقرير المصروفات حسب الشهر'!$C$519:$AD$627,8,FALSE),0)</f>
        <v>0</v>
      </c>
      <c r="I124" s="330">
        <f>IFERROR(VLOOKUP(C124,'تقرير المصروفات حسب الشهر'!$C$647:$AD$766,8,FALSE),0)</f>
        <v>0</v>
      </c>
      <c r="J124" s="330">
        <f>IFERROR(VLOOKUP(C124,'تقرير المصروفات حسب الشهر'!$C$775:$AD$884,8,FALSE),0)</f>
        <v>0</v>
      </c>
      <c r="K124" s="330">
        <f>IFERROR(VLOOKUP(C124,'تقرير المصروفات حسب الشهر'!$C$902:$AD$1011,8,FALSE),0)</f>
        <v>0</v>
      </c>
      <c r="L124" s="330">
        <f>IFERROR(VLOOKUP(C124,'تقرير المصروفات حسب الشهر'!$C$1028:$AD$1138,8,FALSE),0)</f>
        <v>0</v>
      </c>
      <c r="M124" s="344">
        <f>IFERROR(VLOOKUP(C124,'تقرير المصروفات حسب الشهر'!$C$1155:$AD$1266,8,FALSE),0)</f>
        <v>0</v>
      </c>
      <c r="N124" s="344">
        <f>IFERROR(VLOOKUP(C124,'تقرير المصروفات حسب الشهر'!$C$1282:$AD$1393,8,FALSE),0)</f>
        <v>0</v>
      </c>
      <c r="O124" s="344">
        <f>IFERROR(VLOOKUP(C124,'تقرير المصروفات حسب الشهر'!$C$1409:$AD$1524,8,FALSE),0)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الشهر'!$C$10:$AD$119,8,FALSE),0)</f>
        <v>0</v>
      </c>
      <c r="E125" s="330">
        <f>IFERROR(VLOOKUP(C125,'تقرير المصروفات حسب الشهر'!$C$136:$AD$245,8,FALSE),0)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الشهر'!$C$391:$AD$499,8,FALSE),0)</f>
        <v>0</v>
      </c>
      <c r="H125" s="330">
        <f>IFERROR(VLOOKUP(C125,'تقرير المصروفات حسب الشهر'!$C$519:$AD$627,8,FALSE),0)</f>
        <v>0</v>
      </c>
      <c r="I125" s="330">
        <f>IFERROR(VLOOKUP(C125,'تقرير المصروفات حسب الشهر'!$C$647:$AD$766,8,FALSE),0)</f>
        <v>0</v>
      </c>
      <c r="J125" s="330">
        <f>IFERROR(VLOOKUP(C125,'تقرير المصروفات حسب الشهر'!$C$775:$AD$884,8,FALSE),0)</f>
        <v>0</v>
      </c>
      <c r="K125" s="330">
        <f>IFERROR(VLOOKUP(C125,'تقرير المصروفات حسب الشهر'!$C$902:$AD$1011,8,FALSE),0)</f>
        <v>0</v>
      </c>
      <c r="L125" s="330">
        <f>IFERROR(VLOOKUP(C125,'تقرير المصروفات حسب الشهر'!$C$1028:$AD$1138,8,FALSE),0)</f>
        <v>0</v>
      </c>
      <c r="M125" s="344">
        <f>IFERROR(VLOOKUP(C125,'تقرير المصروفات حسب الشهر'!$C$1155:$AD$1266,8,FALSE),0)</f>
        <v>0</v>
      </c>
      <c r="N125" s="344">
        <f>IFERROR(VLOOKUP(C125,'تقرير المصروفات حسب الشهر'!$C$1282:$AD$1393,8,FALSE),0)</f>
        <v>0</v>
      </c>
      <c r="O125" s="344">
        <f>IFERROR(VLOOKUP(C125,'تقرير المصروفات حسب الشهر'!$C$1409:$AD$1524,8,FALSE),0)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الشهر'!$C$10:$AD$119,8,FALSE),0)</f>
        <v>0</v>
      </c>
      <c r="E126" s="330">
        <f>IFERROR(VLOOKUP(C126,'تقرير المصروفات حسب الشهر'!$C$136:$AD$245,8,FALSE),0)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الشهر'!$C$391:$AD$499,8,FALSE),0)</f>
        <v>0</v>
      </c>
      <c r="H126" s="330">
        <f>IFERROR(VLOOKUP(C126,'تقرير المصروفات حسب الشهر'!$C$519:$AD$627,8,FALSE),0)</f>
        <v>0</v>
      </c>
      <c r="I126" s="330">
        <f>IFERROR(VLOOKUP(C126,'تقرير المصروفات حسب الشهر'!$C$647:$AD$766,8,FALSE),0)</f>
        <v>0</v>
      </c>
      <c r="J126" s="330">
        <f>IFERROR(VLOOKUP(C126,'تقرير المصروفات حسب الشهر'!$C$775:$AD$884,8,FALSE),0)</f>
        <v>0</v>
      </c>
      <c r="K126" s="330">
        <f>IFERROR(VLOOKUP(C126,'تقرير المصروفات حسب الشهر'!$C$902:$AD$1011,8,FALSE),0)</f>
        <v>0</v>
      </c>
      <c r="L126" s="330">
        <f>IFERROR(VLOOKUP(C126,'تقرير المصروفات حسب الشهر'!$C$1028:$AD$1138,8,FALSE),0)</f>
        <v>0</v>
      </c>
      <c r="M126" s="344">
        <f>IFERROR(VLOOKUP(C126,'تقرير المصروفات حسب الشهر'!$C$1155:$AD$1266,8,FALSE),0)</f>
        <v>0</v>
      </c>
      <c r="N126" s="344">
        <f>IFERROR(VLOOKUP(C126,'تقرير المصروفات حسب الشهر'!$C$1282:$AD$1393,8,FALSE),0)</f>
        <v>0</v>
      </c>
      <c r="O126" s="344">
        <f>IFERROR(VLOOKUP(C126,'تقرير المصروفات حسب الشهر'!$C$1409:$AD$1524,8,FALSE),0)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الشهر'!$C$10:$AD$119,8,FALSE),0)</f>
        <v>0</v>
      </c>
      <c r="E127" s="330">
        <f>IFERROR(VLOOKUP(C127,'تقرير المصروفات حسب الشهر'!$C$136:$AD$245,8,FALSE),0)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الشهر'!$C$391:$AD$499,8,FALSE),0)</f>
        <v>0</v>
      </c>
      <c r="H127" s="330">
        <f>IFERROR(VLOOKUP(C127,'تقرير المصروفات حسب الشهر'!$C$519:$AD$627,8,FALSE),0)</f>
        <v>0</v>
      </c>
      <c r="I127" s="330">
        <f>IFERROR(VLOOKUP(C127,'تقرير المصروفات حسب الشهر'!$C$647:$AD$766,8,FALSE),0)</f>
        <v>0</v>
      </c>
      <c r="J127" s="330">
        <f>IFERROR(VLOOKUP(C127,'تقرير المصروفات حسب الشهر'!$C$775:$AD$884,8,FALSE),0)</f>
        <v>0</v>
      </c>
      <c r="K127" s="330">
        <f>IFERROR(VLOOKUP(C127,'تقرير المصروفات حسب الشهر'!$C$902:$AD$1011,8,FALSE),0)</f>
        <v>0</v>
      </c>
      <c r="L127" s="330">
        <f>IFERROR(VLOOKUP(C127,'تقرير المصروفات حسب الشهر'!$C$1028:$AD$1138,8,FALSE),0)</f>
        <v>0</v>
      </c>
      <c r="M127" s="344">
        <f>IFERROR(VLOOKUP(C127,'تقرير المصروفات حسب الشهر'!$C$1155:$AD$1266,8,FALSE),0)</f>
        <v>0</v>
      </c>
      <c r="N127" s="344">
        <f>IFERROR(VLOOKUP(C127,'تقرير المصروفات حسب الشهر'!$C$1282:$AD$1393,8,FALSE),0)</f>
        <v>0</v>
      </c>
      <c r="O127" s="344">
        <f>IFERROR(VLOOKUP(C127,'تقرير المصروفات حسب الشهر'!$C$1409:$AD$1524,8,FALSE),0)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الشهر'!$C$10:$AD$119,8,FALSE),0)</f>
        <v>0</v>
      </c>
      <c r="E128" s="330">
        <f>IFERROR(VLOOKUP(C128,'تقرير المصروفات حسب الشهر'!$C$136:$AD$245,8,FALSE),0)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الشهر'!$C$391:$AD$499,8,FALSE),0)</f>
        <v>0</v>
      </c>
      <c r="H128" s="330">
        <f>IFERROR(VLOOKUP(C128,'تقرير المصروفات حسب الشهر'!$C$519:$AD$627,8,FALSE),0)</f>
        <v>0</v>
      </c>
      <c r="I128" s="330">
        <f>IFERROR(VLOOKUP(C128,'تقرير المصروفات حسب الشهر'!$C$647:$AD$766,8,FALSE),0)</f>
        <v>0</v>
      </c>
      <c r="J128" s="330">
        <f>IFERROR(VLOOKUP(C128,'تقرير المصروفات حسب الشهر'!$C$775:$AD$884,8,FALSE),0)</f>
        <v>0</v>
      </c>
      <c r="K128" s="330">
        <f>IFERROR(VLOOKUP(C128,'تقرير المصروفات حسب الشهر'!$C$902:$AD$1011,8,FALSE),0)</f>
        <v>0</v>
      </c>
      <c r="L128" s="330">
        <f>IFERROR(VLOOKUP(C128,'تقرير المصروفات حسب الشهر'!$C$1028:$AD$1138,8,FALSE),0)</f>
        <v>0</v>
      </c>
      <c r="M128" s="344">
        <f>IFERROR(VLOOKUP(C128,'تقرير المصروفات حسب الشهر'!$C$1155:$AD$1266,8,FALSE),0)</f>
        <v>0</v>
      </c>
      <c r="N128" s="344">
        <f>IFERROR(VLOOKUP(C128,'تقرير المصروفات حسب الشهر'!$C$1282:$AD$1393,8,FALSE),0)</f>
        <v>0</v>
      </c>
      <c r="O128" s="344">
        <f>IFERROR(VLOOKUP(C128,'تقرير المصروفات حسب الشهر'!$C$1409:$AD$1524,8,FALSE),0)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الشهر'!$C$10:$AD$119,8,FALSE),0)</f>
        <v>0</v>
      </c>
      <c r="E129" s="330">
        <f>IFERROR(VLOOKUP(C129,'تقرير المصروفات حسب الشهر'!$C$136:$AD$245,8,FALSE),0)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الشهر'!$C$391:$AD$499,8,FALSE),0)</f>
        <v>0</v>
      </c>
      <c r="H129" s="330">
        <f>IFERROR(VLOOKUP(C129,'تقرير المصروفات حسب الشهر'!$C$519:$AD$627,8,FALSE),0)</f>
        <v>0</v>
      </c>
      <c r="I129" s="330">
        <f>IFERROR(VLOOKUP(C129,'تقرير المصروفات حسب الشهر'!$C$647:$AD$766,8,FALSE),0)</f>
        <v>0</v>
      </c>
      <c r="J129" s="330">
        <f>IFERROR(VLOOKUP(C129,'تقرير المصروفات حسب الشهر'!$C$775:$AD$884,8,FALSE),0)</f>
        <v>0</v>
      </c>
      <c r="K129" s="330">
        <f>IFERROR(VLOOKUP(C129,'تقرير المصروفات حسب الشهر'!$C$902:$AD$1011,8,FALSE),0)</f>
        <v>0</v>
      </c>
      <c r="L129" s="330">
        <f>IFERROR(VLOOKUP(C129,'تقرير المصروفات حسب الشهر'!$C$1028:$AD$1138,8,FALSE),0)</f>
        <v>0</v>
      </c>
      <c r="M129" s="344">
        <f>IFERROR(VLOOKUP(C129,'تقرير المصروفات حسب الشهر'!$C$1155:$AD$1266,8,FALSE),0)</f>
        <v>0</v>
      </c>
      <c r="N129" s="344">
        <f>IFERROR(VLOOKUP(C129,'تقرير المصروفات حسب الشهر'!$C$1282:$AD$1393,8,FALSE),0)</f>
        <v>0</v>
      </c>
      <c r="O129" s="344">
        <f>IFERROR(VLOOKUP(C129,'تقرير المصروفات حسب الشهر'!$C$1409:$AD$1524,8,FALSE),0)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الشهر'!$C$10:$AD$119,8,FALSE),0)</f>
        <v>0</v>
      </c>
      <c r="E130" s="330">
        <f>IFERROR(VLOOKUP(C130,'تقرير المصروفات حسب الشهر'!$C$136:$AD$245,8,FALSE),0)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الشهر'!$C$391:$AD$499,8,FALSE),0)</f>
        <v>0</v>
      </c>
      <c r="H130" s="330">
        <f>IFERROR(VLOOKUP(C130,'تقرير المصروفات حسب الشهر'!$C$519:$AD$627,8,FALSE),0)</f>
        <v>0</v>
      </c>
      <c r="I130" s="330">
        <f>IFERROR(VLOOKUP(C130,'تقرير المصروفات حسب الشهر'!$C$647:$AD$766,8,FALSE),0)</f>
        <v>0</v>
      </c>
      <c r="J130" s="330">
        <f>IFERROR(VLOOKUP(C130,'تقرير المصروفات حسب الشهر'!$C$775:$AD$884,8,FALSE),0)</f>
        <v>0</v>
      </c>
      <c r="K130" s="330">
        <f>IFERROR(VLOOKUP(C130,'تقرير المصروفات حسب الشهر'!$C$902:$AD$1011,8,FALSE),0)</f>
        <v>0</v>
      </c>
      <c r="L130" s="330">
        <f>IFERROR(VLOOKUP(C130,'تقرير المصروفات حسب الشهر'!$C$1028:$AD$1138,8,FALSE),0)</f>
        <v>0</v>
      </c>
      <c r="M130" s="344">
        <f>IFERROR(VLOOKUP(C130,'تقرير المصروفات حسب الشهر'!$C$1155:$AD$1266,8,FALSE),0)</f>
        <v>0</v>
      </c>
      <c r="N130" s="344">
        <f>IFERROR(VLOOKUP(C130,'تقرير المصروفات حسب الشهر'!$C$1282:$AD$1393,8,FALSE),0)</f>
        <v>0</v>
      </c>
      <c r="O130" s="344">
        <f>IFERROR(VLOOKUP(C130,'تقرير المصروفات حسب الشهر'!$C$1409:$AD$1524,8,FALSE),0)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الشهر'!$C$10:$AD$119,8,FALSE),0)</f>
        <v>0</v>
      </c>
      <c r="E131" s="330">
        <f>IFERROR(VLOOKUP(C131,'تقرير المصروفات حسب الشهر'!$C$136:$AD$245,8,FALSE),0)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الشهر'!$C$391:$AD$499,8,FALSE),0)</f>
        <v>0</v>
      </c>
      <c r="H131" s="330">
        <f>IFERROR(VLOOKUP(C131,'تقرير المصروفات حسب الشهر'!$C$519:$AD$627,8,FALSE),0)</f>
        <v>0</v>
      </c>
      <c r="I131" s="330">
        <f>IFERROR(VLOOKUP(C131,'تقرير المصروفات حسب الشهر'!$C$647:$AD$766,8,FALSE),0)</f>
        <v>0</v>
      </c>
      <c r="J131" s="330">
        <f>IFERROR(VLOOKUP(C131,'تقرير المصروفات حسب الشهر'!$C$775:$AD$884,8,FALSE),0)</f>
        <v>0</v>
      </c>
      <c r="K131" s="330">
        <f>IFERROR(VLOOKUP(C131,'تقرير المصروفات حسب الشهر'!$C$902:$AD$1011,8,FALSE),0)</f>
        <v>0</v>
      </c>
      <c r="L131" s="330">
        <f>IFERROR(VLOOKUP(C131,'تقرير المصروفات حسب الشهر'!$C$1028:$AD$1138,8,FALSE),0)</f>
        <v>0</v>
      </c>
      <c r="M131" s="344">
        <f>IFERROR(VLOOKUP(C131,'تقرير المصروفات حسب الشهر'!$C$1155:$AD$1266,8,FALSE),0)</f>
        <v>0</v>
      </c>
      <c r="N131" s="344">
        <f>IFERROR(VLOOKUP(C131,'تقرير المصروفات حسب الشهر'!$C$1282:$AD$1393,8,FALSE),0)</f>
        <v>0</v>
      </c>
      <c r="O131" s="344">
        <f>IFERROR(VLOOKUP(C131,'تقرير المصروفات حسب الشهر'!$C$1409:$AD$1524,8,FALSE),0)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254772.24000000002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652912.09000000008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398139.85000000009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7030A0"/>
  </sheetPr>
  <dimension ref="A1:T142"/>
  <sheetViews>
    <sheetView rightToLeft="1" topLeftCell="J125" workbookViewId="0">
      <selection activeCell="J143" sqref="J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262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</v>
      </c>
      <c r="B8" s="357"/>
      <c r="C8" s="337" t="s">
        <v>242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1708762.41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30106.879999999976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207990.51999999993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1500771.89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1456969.9600000002</v>
      </c>
    </row>
    <row r="13" spans="1:20" ht="18" customHeight="1">
      <c r="B13" s="94"/>
      <c r="C13" s="339" t="s">
        <v>247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251792.44999999995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/>
      <c r="L16" s="335"/>
      <c r="M16" s="335"/>
      <c r="N16" s="335"/>
      <c r="O16" s="335"/>
      <c r="P16" s="332">
        <f t="shared" si="1"/>
        <v>10989.569999999994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10989.569999999994</v>
      </c>
    </row>
    <row r="19" spans="2:16" ht="18" customHeight="1">
      <c r="B19" s="94"/>
      <c r="C19" s="353" t="s">
        <v>247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262782.01999999996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الشهر'!$C$10:$AD$119,9,FALSE),0)</f>
        <v>0</v>
      </c>
      <c r="E22" s="330">
        <f>IFERROR(VLOOKUP(C22,'تقرير المصروفات حسب الشهر'!$C$136:$AD$245,9,FALSE),0)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الشهر'!$C$391:$AD$499,9,FALSE),0)</f>
        <v>0</v>
      </c>
      <c r="H22" s="330">
        <f>IFERROR(VLOOKUP(C22,'تقرير المصروفات حسب الشهر'!$C$519:$AD$627,9,FALSE),0)</f>
        <v>0</v>
      </c>
      <c r="I22" s="330">
        <f>IFERROR(VLOOKUP(C22,'تقرير المصروفات حسب الشهر'!$C$647:$AD$766,9,FALSE),0)</f>
        <v>0</v>
      </c>
      <c r="J22" s="330">
        <f>IFERROR(VLOOKUP(C22,'تقرير المصروفات حسب الشهر'!$C$775:$AD$884,9,FALSE),0)</f>
        <v>0</v>
      </c>
      <c r="K22" s="330">
        <f>IFERROR(VLOOKUP(C22,'تقرير المصروفات حسب الشهر'!$C$902:$AD$1011,9,FALSE),0)</f>
        <v>0</v>
      </c>
      <c r="L22" s="330">
        <f>IFERROR(VLOOKUP(C22,'تقرير المصروفات حسب الشهر'!$C$1028:$AD$1138,9,FALSE),0)</f>
        <v>0</v>
      </c>
      <c r="M22" s="344">
        <f>IFERROR(VLOOKUP(C22,'تقرير المصروفات حسب الشهر'!$C$1155:$AD$1266,9,FALSE),0)</f>
        <v>0</v>
      </c>
      <c r="N22" s="344">
        <f>IFERROR(VLOOKUP(C22,'تقرير المصروفات حسب الشهر'!$C$1282:$AD$1393,9,FALSE),0)</f>
        <v>0</v>
      </c>
      <c r="O22" s="344">
        <f>IFERROR(VLOOKUP(C22,'تقرير المصروفات حسب الشهر'!$C$1409:$AD$1524,9,FALSE),0)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الشهر'!$C$10:$AD$119,9,FALSE),0)</f>
        <v>22462.47</v>
      </c>
      <c r="E23" s="330">
        <f>IFERROR(VLOOKUP(C23,'تقرير المصروفات حسب الشهر'!$C$136:$AD$245,9,FALSE),0)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الشهر'!$C$391:$AD$499,9,FALSE),0)</f>
        <v>22990.46</v>
      </c>
      <c r="H23" s="330">
        <f>IFERROR(VLOOKUP(C23,'تقرير المصروفات حسب الشهر'!$C$519:$AD$627,9,FALSE),0)</f>
        <v>22461.440000000002</v>
      </c>
      <c r="I23" s="330">
        <f>IFERROR(VLOOKUP(C23,'تقرير المصروفات حسب الشهر'!$C$647:$AD$766,9,FALSE),0)</f>
        <v>24436.379999999997</v>
      </c>
      <c r="J23" s="330">
        <f>IFERROR(VLOOKUP(C23,'تقرير المصروفات حسب الشهر'!$C$775:$AD$884,9,FALSE),0)</f>
        <v>0</v>
      </c>
      <c r="K23" s="330">
        <f>IFERROR(VLOOKUP(C23,'تقرير المصروفات حسب الشهر'!$C$902:$AD$1011,9,FALSE),0)</f>
        <v>0</v>
      </c>
      <c r="L23" s="330">
        <f>IFERROR(VLOOKUP(C23,'تقرير المصروفات حسب الشهر'!$C$1028:$AD$1138,9,FALSE),0)</f>
        <v>0</v>
      </c>
      <c r="M23" s="344">
        <f>IFERROR(VLOOKUP(C23,'تقرير المصروفات حسب الشهر'!$C$1155:$AD$1266,9,FALSE),0)</f>
        <v>0</v>
      </c>
      <c r="N23" s="344">
        <f>IFERROR(VLOOKUP(C23,'تقرير المصروفات حسب الشهر'!$C$1282:$AD$1393,9,FALSE),0)</f>
        <v>0</v>
      </c>
      <c r="O23" s="344">
        <f>IFERROR(VLOOKUP(C23,'تقرير المصروفات حسب الشهر'!$C$1409:$AD$1524,9,FALSE),0)</f>
        <v>0</v>
      </c>
      <c r="P23" s="332">
        <f t="shared" si="5"/>
        <v>134181.59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الشهر'!$C$10:$AD$119,9,FALSE),0)</f>
        <v>0</v>
      </c>
      <c r="E24" s="330">
        <f>IFERROR(VLOOKUP(C24,'تقرير المصروفات حسب الشهر'!$C$136:$AD$245,9,FALSE),0)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الشهر'!$C$391:$AD$499,9,FALSE),0)</f>
        <v>0</v>
      </c>
      <c r="H24" s="330">
        <f>IFERROR(VLOOKUP(C24,'تقرير المصروفات حسب الشهر'!$C$519:$AD$627,9,FALSE),0)</f>
        <v>0</v>
      </c>
      <c r="I24" s="330">
        <f>IFERROR(VLOOKUP(C24,'تقرير المصروفات حسب الشهر'!$C$647:$AD$766,9,FALSE),0)</f>
        <v>0</v>
      </c>
      <c r="J24" s="330">
        <f>IFERROR(VLOOKUP(C24,'تقرير المصروفات حسب الشهر'!$C$775:$AD$884,9,FALSE),0)</f>
        <v>0</v>
      </c>
      <c r="K24" s="330">
        <f>IFERROR(VLOOKUP(C24,'تقرير المصروفات حسب الشهر'!$C$902:$AD$1011,9,FALSE),0)</f>
        <v>0</v>
      </c>
      <c r="L24" s="330">
        <f>IFERROR(VLOOKUP(C24,'تقرير المصروفات حسب الشهر'!$C$1028:$AD$1138,9,FALSE),0)</f>
        <v>0</v>
      </c>
      <c r="M24" s="344">
        <f>IFERROR(VLOOKUP(C24,'تقرير المصروفات حسب الشهر'!$C$1155:$AD$1266,9,FALSE),0)</f>
        <v>0</v>
      </c>
      <c r="N24" s="344">
        <f>IFERROR(VLOOKUP(C24,'تقرير المصروفات حسب الشهر'!$C$1282:$AD$1393,9,FALSE),0)</f>
        <v>0</v>
      </c>
      <c r="O24" s="344">
        <f>IFERROR(VLOOKUP(C24,'تقرير المصروفات حسب الشهر'!$C$1409:$AD$1524,9,FALSE),0)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الشهر'!$C$10:$AD$119,9,FALSE),0)</f>
        <v>0</v>
      </c>
      <c r="E25" s="330">
        <f>IFERROR(VLOOKUP(C25,'تقرير المصروفات حسب الشهر'!$C$136:$AD$245,9,FALSE),0)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الشهر'!$C$391:$AD$499,9,FALSE),0)</f>
        <v>0</v>
      </c>
      <c r="H25" s="330">
        <f>IFERROR(VLOOKUP(C25,'تقرير المصروفات حسب الشهر'!$C$519:$AD$627,9,FALSE),0)</f>
        <v>0</v>
      </c>
      <c r="I25" s="330">
        <f>IFERROR(VLOOKUP(C25,'تقرير المصروفات حسب الشهر'!$C$647:$AD$766,9,FALSE),0)</f>
        <v>0</v>
      </c>
      <c r="J25" s="330">
        <f>IFERROR(VLOOKUP(C25,'تقرير المصروفات حسب الشهر'!$C$775:$AD$884,9,FALSE),0)</f>
        <v>0</v>
      </c>
      <c r="K25" s="330">
        <f>IFERROR(VLOOKUP(C25,'تقرير المصروفات حسب الشهر'!$C$902:$AD$1011,9,FALSE),0)</f>
        <v>0</v>
      </c>
      <c r="L25" s="330">
        <f>IFERROR(VLOOKUP(C25,'تقرير المصروفات حسب الشهر'!$C$1028:$AD$1138,9,FALSE),0)</f>
        <v>0</v>
      </c>
      <c r="M25" s="344">
        <f>IFERROR(VLOOKUP(C25,'تقرير المصروفات حسب الشهر'!$C$1155:$AD$1266,9,FALSE),0)</f>
        <v>0</v>
      </c>
      <c r="N25" s="344">
        <f>IFERROR(VLOOKUP(C25,'تقرير المصروفات حسب الشهر'!$C$1282:$AD$1393,9,FALSE),0)</f>
        <v>0</v>
      </c>
      <c r="O25" s="344">
        <f>IFERROR(VLOOKUP(C25,'تقرير المصروفات حسب الشهر'!$C$1409:$AD$1524,9,FALSE),0)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الشهر'!$C$10:$AD$119,9,FALSE),0)</f>
        <v>0</v>
      </c>
      <c r="E26" s="330">
        <f>IFERROR(VLOOKUP(C26,'تقرير المصروفات حسب الشهر'!$C$136:$AD$245,9,FALSE),0)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الشهر'!$C$391:$AD$499,9,FALSE),0)</f>
        <v>0</v>
      </c>
      <c r="H26" s="330">
        <f>IFERROR(VLOOKUP(C26,'تقرير المصروفات حسب الشهر'!$C$519:$AD$627,9,FALSE),0)</f>
        <v>0</v>
      </c>
      <c r="I26" s="330">
        <f>IFERROR(VLOOKUP(C26,'تقرير المصروفات حسب الشهر'!$C$647:$AD$766,9,FALSE),0)</f>
        <v>0</v>
      </c>
      <c r="J26" s="330">
        <f>IFERROR(VLOOKUP(C26,'تقرير المصروفات حسب الشهر'!$C$775:$AD$884,9,FALSE),0)</f>
        <v>0</v>
      </c>
      <c r="K26" s="330">
        <f>IFERROR(VLOOKUP(C26,'تقرير المصروفات حسب الشهر'!$C$902:$AD$1011,9,FALSE),0)</f>
        <v>0</v>
      </c>
      <c r="L26" s="330">
        <f>IFERROR(VLOOKUP(C26,'تقرير المصروفات حسب الشهر'!$C$1028:$AD$1138,9,FALSE),0)</f>
        <v>0</v>
      </c>
      <c r="M26" s="344">
        <f>IFERROR(VLOOKUP(C26,'تقرير المصروفات حسب الشهر'!$C$1155:$AD$1266,9,FALSE),0)</f>
        <v>0</v>
      </c>
      <c r="N26" s="344">
        <f>IFERROR(VLOOKUP(C26,'تقرير المصروفات حسب الشهر'!$C$1282:$AD$1393,9,FALSE),0)</f>
        <v>0</v>
      </c>
      <c r="O26" s="344">
        <f>IFERROR(VLOOKUP(C26,'تقرير المصروفات حسب الشهر'!$C$1409:$AD$1524,9,FALSE),0)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الشهر'!$C$10:$AD$119,9,FALSE),0)</f>
        <v>0</v>
      </c>
      <c r="E27" s="330">
        <f>IFERROR(VLOOKUP(C27,'تقرير المصروفات حسب الشهر'!$C$136:$AD$245,9,FALSE),0)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الشهر'!$C$391:$AD$499,9,FALSE),0)</f>
        <v>0</v>
      </c>
      <c r="H27" s="330">
        <f>IFERROR(VLOOKUP(C27,'تقرير المصروفات حسب الشهر'!$C$519:$AD$627,9,FALSE),0)</f>
        <v>0</v>
      </c>
      <c r="I27" s="330">
        <f>IFERROR(VLOOKUP(C27,'تقرير المصروفات حسب الشهر'!$C$647:$AD$766,9,FALSE),0)</f>
        <v>0</v>
      </c>
      <c r="J27" s="330">
        <f>IFERROR(VLOOKUP(C27,'تقرير المصروفات حسب الشهر'!$C$775:$AD$884,9,FALSE),0)</f>
        <v>0</v>
      </c>
      <c r="K27" s="330">
        <f>IFERROR(VLOOKUP(C27,'تقرير المصروفات حسب الشهر'!$C$902:$AD$1011,9,FALSE),0)</f>
        <v>0</v>
      </c>
      <c r="L27" s="330">
        <f>IFERROR(VLOOKUP(C27,'تقرير المصروفات حسب الشهر'!$C$1028:$AD$1138,9,FALSE),0)</f>
        <v>0</v>
      </c>
      <c r="M27" s="344">
        <f>IFERROR(VLOOKUP(C27,'تقرير المصروفات حسب الشهر'!$C$1155:$AD$1266,9,FALSE),0)</f>
        <v>0</v>
      </c>
      <c r="N27" s="344">
        <f>IFERROR(VLOOKUP(C27,'تقرير المصروفات حسب الشهر'!$C$1282:$AD$1393,9,FALSE),0)</f>
        <v>0</v>
      </c>
      <c r="O27" s="344">
        <f>IFERROR(VLOOKUP(C27,'تقرير المصروفات حسب الشهر'!$C$1409:$AD$1524,9,FALSE),0)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الشهر'!$C$10:$AD$119,9,FALSE),0)</f>
        <v>0</v>
      </c>
      <c r="E28" s="330">
        <f>IFERROR(VLOOKUP(C28,'تقرير المصروفات حسب الشهر'!$C$136:$AD$245,9,FALSE),0)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الشهر'!$C$391:$AD$499,9,FALSE),0)</f>
        <v>0</v>
      </c>
      <c r="H28" s="330">
        <f>IFERROR(VLOOKUP(C28,'تقرير المصروفات حسب الشهر'!$C$519:$AD$627,9,FALSE),0)</f>
        <v>0</v>
      </c>
      <c r="I28" s="330">
        <f>IFERROR(VLOOKUP(C28,'تقرير المصروفات حسب الشهر'!$C$647:$AD$766,9,FALSE),0)</f>
        <v>0</v>
      </c>
      <c r="J28" s="330">
        <f>IFERROR(VLOOKUP(C28,'تقرير المصروفات حسب الشهر'!$C$775:$AD$884,9,FALSE),0)</f>
        <v>0</v>
      </c>
      <c r="K28" s="330">
        <f>IFERROR(VLOOKUP(C28,'تقرير المصروفات حسب الشهر'!$C$902:$AD$1011,9,FALSE),0)</f>
        <v>0</v>
      </c>
      <c r="L28" s="330">
        <f>IFERROR(VLOOKUP(C28,'تقرير المصروفات حسب الشهر'!$C$1028:$AD$1138,9,FALSE),0)</f>
        <v>0</v>
      </c>
      <c r="M28" s="344">
        <f>IFERROR(VLOOKUP(C28,'تقرير المصروفات حسب الشهر'!$C$1155:$AD$1266,9,FALSE),0)</f>
        <v>0</v>
      </c>
      <c r="N28" s="344">
        <f>IFERROR(VLOOKUP(C28,'تقرير المصروفات حسب الشهر'!$C$1282:$AD$1393,9,FALSE),0)</f>
        <v>0</v>
      </c>
      <c r="O28" s="344">
        <f>IFERROR(VLOOKUP(C28,'تقرير المصروفات حسب الشهر'!$C$1409:$AD$1524,9,FALSE),0)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الشهر'!$C$10:$AD$119,9,FALSE),0)</f>
        <v>0</v>
      </c>
      <c r="E29" s="330">
        <f>IFERROR(VLOOKUP(C29,'تقرير المصروفات حسب الشهر'!$C$136:$AD$245,9,FALSE),0)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الشهر'!$C$391:$AD$499,9,FALSE),0)</f>
        <v>0</v>
      </c>
      <c r="H29" s="330">
        <f>IFERROR(VLOOKUP(C29,'تقرير المصروفات حسب الشهر'!$C$519:$AD$627,9,FALSE),0)</f>
        <v>0</v>
      </c>
      <c r="I29" s="330">
        <f>IFERROR(VLOOKUP(C29,'تقرير المصروفات حسب الشهر'!$C$647:$AD$766,9,FALSE),0)</f>
        <v>0</v>
      </c>
      <c r="J29" s="330">
        <f>IFERROR(VLOOKUP(C29,'تقرير المصروفات حسب الشهر'!$C$775:$AD$884,9,FALSE),0)</f>
        <v>0</v>
      </c>
      <c r="K29" s="330">
        <f>IFERROR(VLOOKUP(C29,'تقرير المصروفات حسب الشهر'!$C$902:$AD$1011,9,FALSE),0)</f>
        <v>0</v>
      </c>
      <c r="L29" s="330">
        <f>IFERROR(VLOOKUP(C29,'تقرير المصروفات حسب الشهر'!$C$1028:$AD$1138,9,FALSE),0)</f>
        <v>0</v>
      </c>
      <c r="M29" s="344">
        <f>IFERROR(VLOOKUP(C29,'تقرير المصروفات حسب الشهر'!$C$1155:$AD$1266,9,FALSE),0)</f>
        <v>0</v>
      </c>
      <c r="N29" s="344">
        <f>IFERROR(VLOOKUP(C29,'تقرير المصروفات حسب الشهر'!$C$1282:$AD$1393,9,FALSE),0)</f>
        <v>0</v>
      </c>
      <c r="O29" s="344">
        <f>IFERROR(VLOOKUP(C29,'تقرير المصروفات حسب الشهر'!$C$1409:$AD$1524,9,FALSE),0)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الشهر'!$C$10:$AD$119,9,FALSE),0)</f>
        <v>0</v>
      </c>
      <c r="E30" s="330">
        <f>IFERROR(VLOOKUP(C30,'تقرير المصروفات حسب الشهر'!$C$136:$AD$245,9,FALSE),0)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الشهر'!$C$391:$AD$499,9,FALSE),0)</f>
        <v>0</v>
      </c>
      <c r="H30" s="330">
        <f>IFERROR(VLOOKUP(C30,'تقرير المصروفات حسب الشهر'!$C$519:$AD$627,9,FALSE),0)</f>
        <v>185</v>
      </c>
      <c r="I30" s="330">
        <f>IFERROR(VLOOKUP(C30,'تقرير المصروفات حسب الشهر'!$C$647:$AD$766,9,FALSE),0)</f>
        <v>0</v>
      </c>
      <c r="J30" s="330">
        <f>IFERROR(VLOOKUP(C30,'تقرير المصروفات حسب الشهر'!$C$775:$AD$884,9,FALSE),0)</f>
        <v>0</v>
      </c>
      <c r="K30" s="330">
        <f>IFERROR(VLOOKUP(C30,'تقرير المصروفات حسب الشهر'!$C$902:$AD$1011,9,FALSE),0)</f>
        <v>0</v>
      </c>
      <c r="L30" s="330">
        <f>IFERROR(VLOOKUP(C30,'تقرير المصروفات حسب الشهر'!$C$1028:$AD$1138,9,FALSE),0)</f>
        <v>0</v>
      </c>
      <c r="M30" s="344">
        <f>IFERROR(VLOOKUP(C30,'تقرير المصروفات حسب الشهر'!$C$1155:$AD$1266,9,FALSE),0)</f>
        <v>0</v>
      </c>
      <c r="N30" s="344">
        <f>IFERROR(VLOOKUP(C30,'تقرير المصروفات حسب الشهر'!$C$1282:$AD$1393,9,FALSE),0)</f>
        <v>0</v>
      </c>
      <c r="O30" s="344">
        <f>IFERROR(VLOOKUP(C30,'تقرير المصروفات حسب الشهر'!$C$1409:$AD$1524,9,FALSE),0)</f>
        <v>0</v>
      </c>
      <c r="P30" s="332">
        <f t="shared" si="5"/>
        <v>185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الشهر'!$C$10:$AD$119,9,FALSE),0)</f>
        <v>523.88</v>
      </c>
      <c r="E31" s="330">
        <f>IFERROR(VLOOKUP(C31,'تقرير المصروفات حسب الشهر'!$C$136:$AD$245,9,FALSE),0)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الشهر'!$C$391:$AD$499,9,FALSE),0)</f>
        <v>523.88</v>
      </c>
      <c r="H31" s="330">
        <f>IFERROR(VLOOKUP(C31,'تقرير المصروفات حسب الشهر'!$C$519:$AD$627,9,FALSE),0)</f>
        <v>523.88</v>
      </c>
      <c r="I31" s="330">
        <f>IFERROR(VLOOKUP(C31,'تقرير المصروفات حسب الشهر'!$C$647:$AD$766,9,FALSE),0)</f>
        <v>693.17</v>
      </c>
      <c r="J31" s="330">
        <f>IFERROR(VLOOKUP(C31,'تقرير المصروفات حسب الشهر'!$C$775:$AD$884,9,FALSE),0)</f>
        <v>0</v>
      </c>
      <c r="K31" s="330">
        <f>IFERROR(VLOOKUP(C31,'تقرير المصروفات حسب الشهر'!$C$902:$AD$1011,9,FALSE),0)</f>
        <v>0</v>
      </c>
      <c r="L31" s="330">
        <f>IFERROR(VLOOKUP(C31,'تقرير المصروفات حسب الشهر'!$C$1028:$AD$1138,9,FALSE),0)</f>
        <v>0</v>
      </c>
      <c r="M31" s="344">
        <f>IFERROR(VLOOKUP(C31,'تقرير المصروفات حسب الشهر'!$C$1155:$AD$1266,9,FALSE),0)</f>
        <v>0</v>
      </c>
      <c r="N31" s="344">
        <f>IFERROR(VLOOKUP(C31,'تقرير المصروفات حسب الشهر'!$C$1282:$AD$1393,9,FALSE),0)</f>
        <v>0</v>
      </c>
      <c r="O31" s="344">
        <f>IFERROR(VLOOKUP(C31,'تقرير المصروفات حسب الشهر'!$C$1409:$AD$1524,9,FALSE),0)</f>
        <v>0</v>
      </c>
      <c r="P31" s="332">
        <f t="shared" si="5"/>
        <v>3390.13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الشهر'!$C$10:$AD$119,9,FALSE),0)</f>
        <v>0</v>
      </c>
      <c r="E32" s="330">
        <f>IFERROR(VLOOKUP(C32,'تقرير المصروفات حسب الشهر'!$C$136:$AD$245,9,FALSE),0)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الشهر'!$C$391:$AD$499,9,FALSE),0)</f>
        <v>0</v>
      </c>
      <c r="H32" s="330">
        <f>IFERROR(VLOOKUP(C32,'تقرير المصروفات حسب الشهر'!$C$519:$AD$627,9,FALSE),0)</f>
        <v>0</v>
      </c>
      <c r="I32" s="330">
        <f>IFERROR(VLOOKUP(C32,'تقرير المصروفات حسب الشهر'!$C$647:$AD$766,9,FALSE),0)</f>
        <v>0</v>
      </c>
      <c r="J32" s="330">
        <f>IFERROR(VLOOKUP(C32,'تقرير المصروفات حسب الشهر'!$C$775:$AD$884,9,FALSE),0)</f>
        <v>0</v>
      </c>
      <c r="K32" s="330">
        <f>IFERROR(VLOOKUP(C32,'تقرير المصروفات حسب الشهر'!$C$902:$AD$1011,9,FALSE),0)</f>
        <v>0</v>
      </c>
      <c r="L32" s="330">
        <f>IFERROR(VLOOKUP(C32,'تقرير المصروفات حسب الشهر'!$C$1028:$AD$1138,9,FALSE),0)</f>
        <v>0</v>
      </c>
      <c r="M32" s="344">
        <f>IFERROR(VLOOKUP(C32,'تقرير المصروفات حسب الشهر'!$C$1155:$AD$1266,9,FALSE),0)</f>
        <v>0</v>
      </c>
      <c r="N32" s="344">
        <f>IFERROR(VLOOKUP(C32,'تقرير المصروفات حسب الشهر'!$C$1282:$AD$1393,9,FALSE),0)</f>
        <v>0</v>
      </c>
      <c r="O32" s="344">
        <f>IFERROR(VLOOKUP(C32,'تقرير المصروفات حسب الشهر'!$C$1409:$AD$1524,9,FALSE),0)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الشهر'!$C$10:$AD$119,9,FALSE),0)</f>
        <v>400</v>
      </c>
      <c r="E33" s="330">
        <f>IFERROR(VLOOKUP(C33,'تقرير المصروفات حسب الشهر'!$C$136:$AD$245,9,FALSE),0)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الشهر'!$C$391:$AD$499,9,FALSE),0)</f>
        <v>0</v>
      </c>
      <c r="H33" s="330">
        <f>IFERROR(VLOOKUP(C33,'تقرير المصروفات حسب الشهر'!$C$519:$AD$627,9,FALSE),0)</f>
        <v>0</v>
      </c>
      <c r="I33" s="330">
        <f>IFERROR(VLOOKUP(C33,'تقرير المصروفات حسب الشهر'!$C$647:$AD$766,9,FALSE),0)</f>
        <v>0</v>
      </c>
      <c r="J33" s="330">
        <f>IFERROR(VLOOKUP(C33,'تقرير المصروفات حسب الشهر'!$C$775:$AD$884,9,FALSE),0)</f>
        <v>0</v>
      </c>
      <c r="K33" s="330">
        <f>IFERROR(VLOOKUP(C33,'تقرير المصروفات حسب الشهر'!$C$902:$AD$1011,9,FALSE),0)</f>
        <v>0</v>
      </c>
      <c r="L33" s="330">
        <f>IFERROR(VLOOKUP(C33,'تقرير المصروفات حسب الشهر'!$C$1028:$AD$1138,9,FALSE),0)</f>
        <v>0</v>
      </c>
      <c r="M33" s="344">
        <f>IFERROR(VLOOKUP(C33,'تقرير المصروفات حسب الشهر'!$C$1155:$AD$1266,9,FALSE),0)</f>
        <v>0</v>
      </c>
      <c r="N33" s="344">
        <f>IFERROR(VLOOKUP(C33,'تقرير المصروفات حسب الشهر'!$C$1282:$AD$1393,9,FALSE),0)</f>
        <v>0</v>
      </c>
      <c r="O33" s="344">
        <f>IFERROR(VLOOKUP(C33,'تقرير المصروفات حسب الشهر'!$C$1409:$AD$1524,9,FALSE),0)</f>
        <v>0</v>
      </c>
      <c r="P33" s="332">
        <f t="shared" si="5"/>
        <v>400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الشهر'!$C$10:$AD$119,9,FALSE),0)</f>
        <v>0</v>
      </c>
      <c r="E34" s="330">
        <f>IFERROR(VLOOKUP(C34,'تقرير المصروفات حسب الشهر'!$C$136:$AD$245,9,FALSE),0)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الشهر'!$C$391:$AD$499,9,FALSE),0)</f>
        <v>0</v>
      </c>
      <c r="H34" s="330">
        <f>IFERROR(VLOOKUP(C34,'تقرير المصروفات حسب الشهر'!$C$519:$AD$627,9,FALSE),0)</f>
        <v>0</v>
      </c>
      <c r="I34" s="330">
        <f>IFERROR(VLOOKUP(C34,'تقرير المصروفات حسب الشهر'!$C$647:$AD$766,9,FALSE),0)</f>
        <v>0</v>
      </c>
      <c r="J34" s="330">
        <f>IFERROR(VLOOKUP(C34,'تقرير المصروفات حسب الشهر'!$C$775:$AD$884,9,FALSE),0)</f>
        <v>0</v>
      </c>
      <c r="K34" s="330">
        <f>IFERROR(VLOOKUP(C34,'تقرير المصروفات حسب الشهر'!$C$902:$AD$1011,9,FALSE),0)</f>
        <v>0</v>
      </c>
      <c r="L34" s="330">
        <f>IFERROR(VLOOKUP(C34,'تقرير المصروفات حسب الشهر'!$C$1028:$AD$1138,9,FALSE),0)</f>
        <v>0</v>
      </c>
      <c r="M34" s="344">
        <f>IFERROR(VLOOKUP(C34,'تقرير المصروفات حسب الشهر'!$C$1155:$AD$1266,9,FALSE),0)</f>
        <v>0</v>
      </c>
      <c r="N34" s="344">
        <f>IFERROR(VLOOKUP(C34,'تقرير المصروفات حسب الشهر'!$C$1282:$AD$1393,9,FALSE),0)</f>
        <v>0</v>
      </c>
      <c r="O34" s="344">
        <f>IFERROR(VLOOKUP(C34,'تقرير المصروفات حسب الشهر'!$C$1409:$AD$1524,9,FALSE),0)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الشهر'!$C$10:$AD$119,9,FALSE),0)</f>
        <v>0</v>
      </c>
      <c r="E35" s="330">
        <f>IFERROR(VLOOKUP(C35,'تقرير المصروفات حسب الشهر'!$C$136:$AD$245,9,FALSE),0)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الشهر'!$C$391:$AD$499,9,FALSE),0)</f>
        <v>0</v>
      </c>
      <c r="H35" s="330">
        <f>IFERROR(VLOOKUP(C35,'تقرير المصروفات حسب الشهر'!$C$519:$AD$627,9,FALSE),0)</f>
        <v>0</v>
      </c>
      <c r="I35" s="330">
        <f>IFERROR(VLOOKUP(C35,'تقرير المصروفات حسب الشهر'!$C$647:$AD$766,9,FALSE),0)</f>
        <v>0</v>
      </c>
      <c r="J35" s="330">
        <f>IFERROR(VLOOKUP(C35,'تقرير المصروفات حسب الشهر'!$C$775:$AD$884,9,FALSE),0)</f>
        <v>0</v>
      </c>
      <c r="K35" s="330">
        <f>IFERROR(VLOOKUP(C35,'تقرير المصروفات حسب الشهر'!$C$902:$AD$1011,9,FALSE),0)</f>
        <v>0</v>
      </c>
      <c r="L35" s="330">
        <f>IFERROR(VLOOKUP(C35,'تقرير المصروفات حسب الشهر'!$C$1028:$AD$1138,9,FALSE),0)</f>
        <v>0</v>
      </c>
      <c r="M35" s="344">
        <f>IFERROR(VLOOKUP(C35,'تقرير المصروفات حسب الشهر'!$C$1155:$AD$1266,9,FALSE),0)</f>
        <v>0</v>
      </c>
      <c r="N35" s="344">
        <f>IFERROR(VLOOKUP(C35,'تقرير المصروفات حسب الشهر'!$C$1282:$AD$1393,9,FALSE),0)</f>
        <v>0</v>
      </c>
      <c r="O35" s="344">
        <f>IFERROR(VLOOKUP(C35,'تقرير المصروفات حسب الشهر'!$C$1409:$AD$1524,9,FALSE),0)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الشهر'!$C$10:$AD$119,9,FALSE),0)</f>
        <v>0</v>
      </c>
      <c r="E36" s="330">
        <f>IFERROR(VLOOKUP(C36,'تقرير المصروفات حسب الشهر'!$C$136:$AD$245,9,FALSE),0)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الشهر'!$C$391:$AD$499,9,FALSE),0)</f>
        <v>0</v>
      </c>
      <c r="H36" s="330">
        <f>IFERROR(VLOOKUP(C36,'تقرير المصروفات حسب الشهر'!$C$519:$AD$627,9,FALSE),0)</f>
        <v>750</v>
      </c>
      <c r="I36" s="330">
        <f>IFERROR(VLOOKUP(C36,'تقرير المصروفات حسب الشهر'!$C$647:$AD$766,9,FALSE),0)</f>
        <v>0</v>
      </c>
      <c r="J36" s="330">
        <f>IFERROR(VLOOKUP(C36,'تقرير المصروفات حسب الشهر'!$C$775:$AD$884,9,FALSE),0)</f>
        <v>0</v>
      </c>
      <c r="K36" s="330">
        <f>IFERROR(VLOOKUP(C36,'تقرير المصروفات حسب الشهر'!$C$902:$AD$1011,9,FALSE),0)</f>
        <v>0</v>
      </c>
      <c r="L36" s="330">
        <f>IFERROR(VLOOKUP(C36,'تقرير المصروفات حسب الشهر'!$C$1028:$AD$1138,9,FALSE),0)</f>
        <v>0</v>
      </c>
      <c r="M36" s="344">
        <f>IFERROR(VLOOKUP(C36,'تقرير المصروفات حسب الشهر'!$C$1155:$AD$1266,9,FALSE),0)</f>
        <v>0</v>
      </c>
      <c r="N36" s="344">
        <f>IFERROR(VLOOKUP(C36,'تقرير المصروفات حسب الشهر'!$C$1282:$AD$1393,9,FALSE),0)</f>
        <v>0</v>
      </c>
      <c r="O36" s="344">
        <f>IFERROR(VLOOKUP(C36,'تقرير المصروفات حسب الشهر'!$C$1409:$AD$1524,9,FALSE),0)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الشهر'!$C$10:$AD$119,9,FALSE),0)</f>
        <v>0</v>
      </c>
      <c r="E37" s="330">
        <f>IFERROR(VLOOKUP(C37,'تقرير المصروفات حسب الشهر'!$C$136:$AD$245,9,FALSE),0)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الشهر'!$C$391:$AD$499,9,FALSE),0)</f>
        <v>0</v>
      </c>
      <c r="H37" s="330">
        <f>IFERROR(VLOOKUP(C37,'تقرير المصروفات حسب الشهر'!$C$519:$AD$627,9,FALSE),0)</f>
        <v>2250</v>
      </c>
      <c r="I37" s="330">
        <f>IFERROR(VLOOKUP(C37,'تقرير المصروفات حسب الشهر'!$C$647:$AD$766,9,FALSE),0)</f>
        <v>0</v>
      </c>
      <c r="J37" s="330">
        <f>IFERROR(VLOOKUP(C37,'تقرير المصروفات حسب الشهر'!$C$775:$AD$884,9,FALSE),0)</f>
        <v>0</v>
      </c>
      <c r="K37" s="330">
        <f>IFERROR(VLOOKUP(C37,'تقرير المصروفات حسب الشهر'!$C$902:$AD$1011,9,FALSE),0)</f>
        <v>0</v>
      </c>
      <c r="L37" s="330">
        <f>IFERROR(VLOOKUP(C37,'تقرير المصروفات حسب الشهر'!$C$1028:$AD$1138,9,FALSE),0)</f>
        <v>0</v>
      </c>
      <c r="M37" s="344">
        <f>IFERROR(VLOOKUP(C37,'تقرير المصروفات حسب الشهر'!$C$1155:$AD$1266,9,FALSE),0)</f>
        <v>0</v>
      </c>
      <c r="N37" s="344">
        <f>IFERROR(VLOOKUP(C37,'تقرير المصروفات حسب الشهر'!$C$1282:$AD$1393,9,FALSE),0)</f>
        <v>0</v>
      </c>
      <c r="O37" s="344">
        <f>IFERROR(VLOOKUP(C37,'تقرير المصروفات حسب الشهر'!$C$1409:$AD$1524,9,FALSE),0)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الشهر'!$C$10:$AD$119,9,FALSE),0)</f>
        <v>0</v>
      </c>
      <c r="E38" s="330">
        <f>IFERROR(VLOOKUP(C38,'تقرير المصروفات حسب الشهر'!$C$136:$AD$245,9,FALSE),0)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الشهر'!$C$391:$AD$499,9,FALSE),0)</f>
        <v>0</v>
      </c>
      <c r="H38" s="330">
        <f>IFERROR(VLOOKUP(C38,'تقرير المصروفات حسب الشهر'!$C$519:$AD$627,9,FALSE),0)</f>
        <v>0</v>
      </c>
      <c r="I38" s="330">
        <f>IFERROR(VLOOKUP(C38,'تقرير المصروفات حسب الشهر'!$C$647:$AD$766,9,FALSE),0)</f>
        <v>0</v>
      </c>
      <c r="J38" s="330">
        <f>IFERROR(VLOOKUP(C38,'تقرير المصروفات حسب الشهر'!$C$775:$AD$884,9,FALSE),0)</f>
        <v>0</v>
      </c>
      <c r="K38" s="330">
        <f>IFERROR(VLOOKUP(C38,'تقرير المصروفات حسب الشهر'!$C$902:$AD$1011,9,FALSE),0)</f>
        <v>0</v>
      </c>
      <c r="L38" s="330">
        <f>IFERROR(VLOOKUP(C38,'تقرير المصروفات حسب الشهر'!$C$1028:$AD$1138,9,FALSE),0)</f>
        <v>0</v>
      </c>
      <c r="M38" s="344">
        <f>IFERROR(VLOOKUP(C38,'تقرير المصروفات حسب الشهر'!$C$1155:$AD$1266,9,FALSE),0)</f>
        <v>0</v>
      </c>
      <c r="N38" s="344">
        <f>IFERROR(VLOOKUP(C38,'تقرير المصروفات حسب الشهر'!$C$1282:$AD$1393,9,FALSE),0)</f>
        <v>0</v>
      </c>
      <c r="O38" s="344">
        <f>IFERROR(VLOOKUP(C38,'تقرير المصروفات حسب الشهر'!$C$1409:$AD$1524,9,FALSE),0)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الشهر'!$C$10:$AD$119,9,FALSE),0)</f>
        <v>0</v>
      </c>
      <c r="E39" s="330">
        <f>IFERROR(VLOOKUP(C39,'تقرير المصروفات حسب الشهر'!$C$136:$AD$245,9,FALSE),0)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الشهر'!$C$391:$AD$499,9,FALSE),0)</f>
        <v>649</v>
      </c>
      <c r="H39" s="330">
        <f>IFERROR(VLOOKUP(C39,'تقرير المصروفات حسب الشهر'!$C$519:$AD$627,9,FALSE),0)</f>
        <v>0</v>
      </c>
      <c r="I39" s="330">
        <f>IFERROR(VLOOKUP(C39,'تقرير المصروفات حسب الشهر'!$C$647:$AD$766,9,FALSE),0)</f>
        <v>0</v>
      </c>
      <c r="J39" s="330">
        <f>IFERROR(VLOOKUP(C39,'تقرير المصروفات حسب الشهر'!$C$775:$AD$884,9,FALSE),0)</f>
        <v>0</v>
      </c>
      <c r="K39" s="330">
        <f>IFERROR(VLOOKUP(C39,'تقرير المصروفات حسب الشهر'!$C$902:$AD$1011,9,FALSE),0)</f>
        <v>0</v>
      </c>
      <c r="L39" s="330">
        <f>IFERROR(VLOOKUP(C39,'تقرير المصروفات حسب الشهر'!$C$1028:$AD$1138,9,FALSE),0)</f>
        <v>0</v>
      </c>
      <c r="M39" s="344">
        <f>IFERROR(VLOOKUP(C39,'تقرير المصروفات حسب الشهر'!$C$1155:$AD$1266,9,FALSE),0)</f>
        <v>0</v>
      </c>
      <c r="N39" s="344">
        <f>IFERROR(VLOOKUP(C39,'تقرير المصروفات حسب الشهر'!$C$1282:$AD$1393,9,FALSE),0)</f>
        <v>0</v>
      </c>
      <c r="O39" s="344">
        <f>IFERROR(VLOOKUP(C39,'تقرير المصروفات حسب الشهر'!$C$1409:$AD$1524,9,FALSE),0)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الشهر'!$C$10:$AD$119,9,FALSE),0)</f>
        <v>0</v>
      </c>
      <c r="E40" s="330">
        <f>IFERROR(VLOOKUP(C40,'تقرير المصروفات حسب الشهر'!$C$136:$AD$245,9,FALSE),0)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الشهر'!$C$391:$AD$499,9,FALSE),0)</f>
        <v>0</v>
      </c>
      <c r="H40" s="330">
        <f>IFERROR(VLOOKUP(C40,'تقرير المصروفات حسب الشهر'!$C$519:$AD$627,9,FALSE),0)</f>
        <v>0</v>
      </c>
      <c r="I40" s="330">
        <f>IFERROR(VLOOKUP(C40,'تقرير المصروفات حسب الشهر'!$C$647:$AD$766,9,FALSE),0)</f>
        <v>0</v>
      </c>
      <c r="J40" s="330">
        <f>IFERROR(VLOOKUP(C40,'تقرير المصروفات حسب الشهر'!$C$775:$AD$884,9,FALSE),0)</f>
        <v>0</v>
      </c>
      <c r="K40" s="330">
        <f>IFERROR(VLOOKUP(C40,'تقرير المصروفات حسب الشهر'!$C$902:$AD$1011,9,FALSE),0)</f>
        <v>0</v>
      </c>
      <c r="L40" s="330">
        <f>IFERROR(VLOOKUP(C40,'تقرير المصروفات حسب الشهر'!$C$1028:$AD$1138,9,FALSE),0)</f>
        <v>0</v>
      </c>
      <c r="M40" s="344">
        <f>IFERROR(VLOOKUP(C40,'تقرير المصروفات حسب الشهر'!$C$1155:$AD$1266,9,FALSE),0)</f>
        <v>0</v>
      </c>
      <c r="N40" s="344">
        <f>IFERROR(VLOOKUP(C40,'تقرير المصروفات حسب الشهر'!$C$1282:$AD$1393,9,FALSE),0)</f>
        <v>0</v>
      </c>
      <c r="O40" s="344">
        <f>IFERROR(VLOOKUP(C40,'تقرير المصروفات حسب الشهر'!$C$1409:$AD$1524,9,FALSE),0)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الشهر'!$C$10:$AD$119,9,FALSE),0)</f>
        <v>0</v>
      </c>
      <c r="E41" s="330">
        <f>IFERROR(VLOOKUP(C41,'تقرير المصروفات حسب الشهر'!$C$136:$AD$245,9,FALSE),0)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الشهر'!$C$391:$AD$499,9,FALSE),0)</f>
        <v>0</v>
      </c>
      <c r="H41" s="330">
        <f>IFERROR(VLOOKUP(C41,'تقرير المصروفات حسب الشهر'!$C$519:$AD$627,9,FALSE),0)</f>
        <v>0</v>
      </c>
      <c r="I41" s="330">
        <f>IFERROR(VLOOKUP(C41,'تقرير المصروفات حسب الشهر'!$C$647:$AD$766,9,FALSE),0)</f>
        <v>0</v>
      </c>
      <c r="J41" s="330">
        <f>IFERROR(VLOOKUP(C41,'تقرير المصروفات حسب الشهر'!$C$775:$AD$884,9,FALSE),0)</f>
        <v>0</v>
      </c>
      <c r="K41" s="330">
        <f>IFERROR(VLOOKUP(C41,'تقرير المصروفات حسب الشهر'!$C$902:$AD$1011,9,FALSE),0)</f>
        <v>0</v>
      </c>
      <c r="L41" s="330">
        <f>IFERROR(VLOOKUP(C41,'تقرير المصروفات حسب الشهر'!$C$1028:$AD$1138,9,FALSE),0)</f>
        <v>0</v>
      </c>
      <c r="M41" s="344">
        <f>IFERROR(VLOOKUP(C41,'تقرير المصروفات حسب الشهر'!$C$1155:$AD$1266,9,FALSE),0)</f>
        <v>0</v>
      </c>
      <c r="N41" s="344">
        <f>IFERROR(VLOOKUP(C41,'تقرير المصروفات حسب الشهر'!$C$1282:$AD$1393,9,FALSE),0)</f>
        <v>0</v>
      </c>
      <c r="O41" s="344">
        <f>IFERROR(VLOOKUP(C41,'تقرير المصروفات حسب الشهر'!$C$1409:$AD$1524,9,FALSE),0)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الشهر'!$C$10:$AD$119,9,FALSE),0)</f>
        <v>0</v>
      </c>
      <c r="E42" s="330">
        <f>IFERROR(VLOOKUP(C42,'تقرير المصروفات حسب الشهر'!$C$136:$AD$245,9,FALSE),0)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الشهر'!$C$391:$AD$499,9,FALSE),0)</f>
        <v>0</v>
      </c>
      <c r="H42" s="330">
        <f>IFERROR(VLOOKUP(C42,'تقرير المصروفات حسب الشهر'!$C$519:$AD$627,9,FALSE),0)</f>
        <v>0</v>
      </c>
      <c r="I42" s="330">
        <f>IFERROR(VLOOKUP(C42,'تقرير المصروفات حسب الشهر'!$C$647:$AD$766,9,FALSE),0)</f>
        <v>0</v>
      </c>
      <c r="J42" s="330">
        <f>IFERROR(VLOOKUP(C42,'تقرير المصروفات حسب الشهر'!$C$775:$AD$884,9,FALSE),0)</f>
        <v>0</v>
      </c>
      <c r="K42" s="330">
        <f>IFERROR(VLOOKUP(C42,'تقرير المصروفات حسب الشهر'!$C$902:$AD$1011,9,FALSE),0)</f>
        <v>0</v>
      </c>
      <c r="L42" s="330">
        <f>IFERROR(VLOOKUP(C42,'تقرير المصروفات حسب الشهر'!$C$1028:$AD$1138,9,FALSE),0)</f>
        <v>0</v>
      </c>
      <c r="M42" s="344">
        <f>IFERROR(VLOOKUP(C42,'تقرير المصروفات حسب الشهر'!$C$1155:$AD$1266,9,FALSE),0)</f>
        <v>0</v>
      </c>
      <c r="N42" s="344">
        <f>IFERROR(VLOOKUP(C42,'تقرير المصروفات حسب الشهر'!$C$1282:$AD$1393,9,FALSE),0)</f>
        <v>0</v>
      </c>
      <c r="O42" s="344">
        <f>IFERROR(VLOOKUP(C42,'تقرير المصروفات حسب الشهر'!$C$1409:$AD$1524,9,FALSE),0)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الشهر'!$C$10:$AD$119,9,FALSE),0)</f>
        <v>0</v>
      </c>
      <c r="E43" s="330">
        <f>IFERROR(VLOOKUP(C43,'تقرير المصروفات حسب الشهر'!$C$136:$AD$245,9,FALSE),0)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الشهر'!$C$391:$AD$499,9,FALSE),0)</f>
        <v>0</v>
      </c>
      <c r="H43" s="330">
        <f>IFERROR(VLOOKUP(C43,'تقرير المصروفات حسب الشهر'!$C$519:$AD$627,9,FALSE),0)</f>
        <v>0</v>
      </c>
      <c r="I43" s="330">
        <f>IFERROR(VLOOKUP(C43,'تقرير المصروفات حسب الشهر'!$C$647:$AD$766,9,FALSE),0)</f>
        <v>0</v>
      </c>
      <c r="J43" s="330">
        <f>IFERROR(VLOOKUP(C43,'تقرير المصروفات حسب الشهر'!$C$775:$AD$884,9,FALSE),0)</f>
        <v>0</v>
      </c>
      <c r="K43" s="330">
        <f>IFERROR(VLOOKUP(C43,'تقرير المصروفات حسب الشهر'!$C$902:$AD$1011,9,FALSE),0)</f>
        <v>0</v>
      </c>
      <c r="L43" s="330">
        <f>IFERROR(VLOOKUP(C43,'تقرير المصروفات حسب الشهر'!$C$1028:$AD$1138,9,FALSE),0)</f>
        <v>0</v>
      </c>
      <c r="M43" s="344">
        <f>IFERROR(VLOOKUP(C43,'تقرير المصروفات حسب الشهر'!$C$1155:$AD$1266,9,FALSE),0)</f>
        <v>0</v>
      </c>
      <c r="N43" s="344">
        <f>IFERROR(VLOOKUP(C43,'تقرير المصروفات حسب الشهر'!$C$1282:$AD$1393,9,FALSE),0)</f>
        <v>0</v>
      </c>
      <c r="O43" s="344">
        <f>IFERROR(VLOOKUP(C43,'تقرير المصروفات حسب الشهر'!$C$1409:$AD$1524,9,FALSE),0)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الشهر'!$C$10:$AD$119,9,FALSE),0)</f>
        <v>0</v>
      </c>
      <c r="E44" s="330">
        <f>IFERROR(VLOOKUP(C44,'تقرير المصروفات حسب الشهر'!$C$136:$AD$245,9,FALSE),0)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الشهر'!$C$391:$AD$499,9,FALSE),0)</f>
        <v>0</v>
      </c>
      <c r="H44" s="330">
        <f>IFERROR(VLOOKUP(C44,'تقرير المصروفات حسب الشهر'!$C$519:$AD$627,9,FALSE),0)</f>
        <v>0</v>
      </c>
      <c r="I44" s="330">
        <f>IFERROR(VLOOKUP(C44,'تقرير المصروفات حسب الشهر'!$C$647:$AD$766,9,FALSE),0)</f>
        <v>0</v>
      </c>
      <c r="J44" s="330">
        <f>IFERROR(VLOOKUP(C44,'تقرير المصروفات حسب الشهر'!$C$775:$AD$884,9,FALSE),0)</f>
        <v>0</v>
      </c>
      <c r="K44" s="330">
        <f>IFERROR(VLOOKUP(C44,'تقرير المصروفات حسب الشهر'!$C$902:$AD$1011,9,FALSE),0)</f>
        <v>0</v>
      </c>
      <c r="L44" s="330">
        <f>IFERROR(VLOOKUP(C44,'تقرير المصروفات حسب الشهر'!$C$1028:$AD$1138,9,FALSE),0)</f>
        <v>0</v>
      </c>
      <c r="M44" s="344">
        <f>IFERROR(VLOOKUP(C44,'تقرير المصروفات حسب الشهر'!$C$1155:$AD$1266,9,FALSE),0)</f>
        <v>0</v>
      </c>
      <c r="N44" s="344">
        <f>IFERROR(VLOOKUP(C44,'تقرير المصروفات حسب الشهر'!$C$1282:$AD$1393,9,FALSE),0)</f>
        <v>0</v>
      </c>
      <c r="O44" s="344">
        <f>IFERROR(VLOOKUP(C44,'تقرير المصروفات حسب الشهر'!$C$1409:$AD$1524,9,FALSE),0)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الشهر'!$C$10:$AD$119,9,FALSE),0)</f>
        <v>0</v>
      </c>
      <c r="E45" s="330">
        <f>IFERROR(VLOOKUP(C45,'تقرير المصروفات حسب الشهر'!$C$136:$AD$245,9,FALSE),0)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الشهر'!$C$391:$AD$499,9,FALSE),0)</f>
        <v>0</v>
      </c>
      <c r="H45" s="330">
        <f>IFERROR(VLOOKUP(C45,'تقرير المصروفات حسب الشهر'!$C$519:$AD$627,9,FALSE),0)</f>
        <v>0</v>
      </c>
      <c r="I45" s="330">
        <f>IFERROR(VLOOKUP(C45,'تقرير المصروفات حسب الشهر'!$C$647:$AD$766,9,FALSE),0)</f>
        <v>0</v>
      </c>
      <c r="J45" s="330">
        <f>IFERROR(VLOOKUP(C45,'تقرير المصروفات حسب الشهر'!$C$775:$AD$884,9,FALSE),0)</f>
        <v>0</v>
      </c>
      <c r="K45" s="330">
        <f>IFERROR(VLOOKUP(C45,'تقرير المصروفات حسب الشهر'!$C$902:$AD$1011,9,FALSE),0)</f>
        <v>0</v>
      </c>
      <c r="L45" s="330">
        <f>IFERROR(VLOOKUP(C45,'تقرير المصروفات حسب الشهر'!$C$1028:$AD$1138,9,FALSE),0)</f>
        <v>0</v>
      </c>
      <c r="M45" s="344">
        <f>IFERROR(VLOOKUP(C45,'تقرير المصروفات حسب الشهر'!$C$1155:$AD$1266,9,FALSE),0)</f>
        <v>0</v>
      </c>
      <c r="N45" s="344">
        <f>IFERROR(VLOOKUP(C45,'تقرير المصروفات حسب الشهر'!$C$1282:$AD$1393,9,FALSE),0)</f>
        <v>0</v>
      </c>
      <c r="O45" s="344">
        <f>IFERROR(VLOOKUP(C45,'تقرير المصروفات حسب الشهر'!$C$1409:$AD$1524,9,FALSE),0)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الشهر'!$C$10:$AD$119,9,FALSE),0)</f>
        <v>0</v>
      </c>
      <c r="E46" s="330">
        <f>IFERROR(VLOOKUP(C46,'تقرير المصروفات حسب الشهر'!$C$136:$AD$245,9,FALSE),0)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الشهر'!$C$391:$AD$499,9,FALSE),0)</f>
        <v>0</v>
      </c>
      <c r="H46" s="330">
        <f>IFERROR(VLOOKUP(C46,'تقرير المصروفات حسب الشهر'!$C$519:$AD$627,9,FALSE),0)</f>
        <v>0</v>
      </c>
      <c r="I46" s="330">
        <f>IFERROR(VLOOKUP(C46,'تقرير المصروفات حسب الشهر'!$C$647:$AD$766,9,FALSE),0)</f>
        <v>0</v>
      </c>
      <c r="J46" s="330">
        <f>IFERROR(VLOOKUP(C46,'تقرير المصروفات حسب الشهر'!$C$775:$AD$884,9,FALSE),0)</f>
        <v>0</v>
      </c>
      <c r="K46" s="330">
        <f>IFERROR(VLOOKUP(C46,'تقرير المصروفات حسب الشهر'!$C$902:$AD$1011,9,FALSE),0)</f>
        <v>0</v>
      </c>
      <c r="L46" s="330">
        <f>IFERROR(VLOOKUP(C46,'تقرير المصروفات حسب الشهر'!$C$1028:$AD$1138,9,FALSE),0)</f>
        <v>0</v>
      </c>
      <c r="M46" s="344">
        <f>IFERROR(VLOOKUP(C46,'تقرير المصروفات حسب الشهر'!$C$1155:$AD$1266,9,FALSE),0)</f>
        <v>0</v>
      </c>
      <c r="N46" s="344">
        <f>IFERROR(VLOOKUP(C46,'تقرير المصروفات حسب الشهر'!$C$1282:$AD$1393,9,FALSE),0)</f>
        <v>0</v>
      </c>
      <c r="O46" s="344">
        <f>IFERROR(VLOOKUP(C46,'تقرير المصروفات حسب الشهر'!$C$1409:$AD$1524,9,FALSE),0)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الشهر'!$C$10:$AD$119,9,FALSE),0)</f>
        <v>0</v>
      </c>
      <c r="E47" s="330">
        <f>IFERROR(VLOOKUP(C47,'تقرير المصروفات حسب الشهر'!$C$136:$AD$245,9,FALSE),0)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الشهر'!$C$391:$AD$499,9,FALSE),0)</f>
        <v>0</v>
      </c>
      <c r="H47" s="330">
        <f>IFERROR(VLOOKUP(C47,'تقرير المصروفات حسب الشهر'!$C$519:$AD$627,9,FALSE),0)</f>
        <v>0</v>
      </c>
      <c r="I47" s="330">
        <f>IFERROR(VLOOKUP(C47,'تقرير المصروفات حسب الشهر'!$C$647:$AD$766,9,FALSE),0)</f>
        <v>0</v>
      </c>
      <c r="J47" s="330">
        <f>IFERROR(VLOOKUP(C47,'تقرير المصروفات حسب الشهر'!$C$775:$AD$884,9,FALSE),0)</f>
        <v>0</v>
      </c>
      <c r="K47" s="330">
        <f>IFERROR(VLOOKUP(C47,'تقرير المصروفات حسب الشهر'!$C$902:$AD$1011,9,FALSE),0)</f>
        <v>0</v>
      </c>
      <c r="L47" s="330">
        <f>IFERROR(VLOOKUP(C47,'تقرير المصروفات حسب الشهر'!$C$1028:$AD$1138,9,FALSE),0)</f>
        <v>0</v>
      </c>
      <c r="M47" s="344">
        <f>IFERROR(VLOOKUP(C47,'تقرير المصروفات حسب الشهر'!$C$1155:$AD$1266,9,FALSE),0)</f>
        <v>0</v>
      </c>
      <c r="N47" s="344">
        <f>IFERROR(VLOOKUP(C47,'تقرير المصروفات حسب الشهر'!$C$1282:$AD$1393,9,FALSE),0)</f>
        <v>0</v>
      </c>
      <c r="O47" s="344">
        <f>IFERROR(VLOOKUP(C47,'تقرير المصروفات حسب الشهر'!$C$1409:$AD$1524,9,FALSE),0)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الشهر'!$C$10:$AD$119,9,FALSE),0)</f>
        <v>0</v>
      </c>
      <c r="E48" s="330">
        <f>IFERROR(VLOOKUP(C48,'تقرير المصروفات حسب الشهر'!$C$136:$AD$245,9,FALSE),0)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الشهر'!$C$391:$AD$499,9,FALSE),0)</f>
        <v>0</v>
      </c>
      <c r="H48" s="330">
        <f>IFERROR(VLOOKUP(C48,'تقرير المصروفات حسب الشهر'!$C$519:$AD$627,9,FALSE),0)</f>
        <v>0</v>
      </c>
      <c r="I48" s="330">
        <f>IFERROR(VLOOKUP(C48,'تقرير المصروفات حسب الشهر'!$C$647:$AD$766,9,FALSE),0)</f>
        <v>0</v>
      </c>
      <c r="J48" s="330">
        <f>IFERROR(VLOOKUP(C48,'تقرير المصروفات حسب الشهر'!$C$775:$AD$884,9,FALSE),0)</f>
        <v>0</v>
      </c>
      <c r="K48" s="330">
        <f>IFERROR(VLOOKUP(C48,'تقرير المصروفات حسب الشهر'!$C$902:$AD$1011,9,FALSE),0)</f>
        <v>0</v>
      </c>
      <c r="L48" s="330">
        <f>IFERROR(VLOOKUP(C48,'تقرير المصروفات حسب الشهر'!$C$1028:$AD$1138,9,FALSE),0)</f>
        <v>0</v>
      </c>
      <c r="M48" s="344">
        <f>IFERROR(VLOOKUP(C48,'تقرير المصروفات حسب الشهر'!$C$1155:$AD$1266,9,FALSE),0)</f>
        <v>0</v>
      </c>
      <c r="N48" s="344">
        <f>IFERROR(VLOOKUP(C48,'تقرير المصروفات حسب الشهر'!$C$1282:$AD$1393,9,FALSE),0)</f>
        <v>0</v>
      </c>
      <c r="O48" s="344">
        <f>IFERROR(VLOOKUP(C48,'تقرير المصروفات حسب الشهر'!$C$1409:$AD$1524,9,FALSE),0)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الشهر'!$C$10:$AD$119,9,FALSE),0)</f>
        <v>0</v>
      </c>
      <c r="E49" s="330">
        <f>IFERROR(VLOOKUP(C49,'تقرير المصروفات حسب الشهر'!$C$136:$AD$245,9,FALSE),0)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الشهر'!$C$391:$AD$499,9,FALSE),0)</f>
        <v>0</v>
      </c>
      <c r="H49" s="330">
        <f>IFERROR(VLOOKUP(C49,'تقرير المصروفات حسب الشهر'!$C$519:$AD$627,9,FALSE),0)</f>
        <v>0</v>
      </c>
      <c r="I49" s="330">
        <f>IFERROR(VLOOKUP(C49,'تقرير المصروفات حسب الشهر'!$C$647:$AD$766,9,FALSE),0)</f>
        <v>0</v>
      </c>
      <c r="J49" s="330">
        <f>IFERROR(VLOOKUP(C49,'تقرير المصروفات حسب الشهر'!$C$775:$AD$884,9,FALSE),0)</f>
        <v>0</v>
      </c>
      <c r="K49" s="330">
        <f>IFERROR(VLOOKUP(C49,'تقرير المصروفات حسب الشهر'!$C$902:$AD$1011,9,FALSE),0)</f>
        <v>0</v>
      </c>
      <c r="L49" s="330">
        <f>IFERROR(VLOOKUP(C49,'تقرير المصروفات حسب الشهر'!$C$1028:$AD$1138,9,FALSE),0)</f>
        <v>0</v>
      </c>
      <c r="M49" s="344">
        <f>IFERROR(VLOOKUP(C49,'تقرير المصروفات حسب الشهر'!$C$1155:$AD$1266,9,FALSE),0)</f>
        <v>0</v>
      </c>
      <c r="N49" s="344">
        <f>IFERROR(VLOOKUP(C49,'تقرير المصروفات حسب الشهر'!$C$1282:$AD$1393,9,FALSE),0)</f>
        <v>0</v>
      </c>
      <c r="O49" s="344">
        <f>IFERROR(VLOOKUP(C49,'تقرير المصروفات حسب الشهر'!$C$1409:$AD$1524,9,FALSE),0)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الشهر'!$C$10:$AD$119,9,FALSE),0)</f>
        <v>0</v>
      </c>
      <c r="E50" s="330">
        <f>IFERROR(VLOOKUP(C50,'تقرير المصروفات حسب الشهر'!$C$136:$AD$245,9,FALSE),0)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الشهر'!$C$391:$AD$499,9,FALSE),0)</f>
        <v>0</v>
      </c>
      <c r="H50" s="330">
        <f>IFERROR(VLOOKUP(C50,'تقرير المصروفات حسب الشهر'!$C$519:$AD$627,9,FALSE),0)</f>
        <v>0</v>
      </c>
      <c r="I50" s="330">
        <f>IFERROR(VLOOKUP(C50,'تقرير المصروفات حسب الشهر'!$C$647:$AD$766,9,FALSE),0)</f>
        <v>0</v>
      </c>
      <c r="J50" s="330">
        <f>IFERROR(VLOOKUP(C50,'تقرير المصروفات حسب الشهر'!$C$775:$AD$884,9,FALSE),0)</f>
        <v>0</v>
      </c>
      <c r="K50" s="330">
        <f>IFERROR(VLOOKUP(C50,'تقرير المصروفات حسب الشهر'!$C$902:$AD$1011,9,FALSE),0)</f>
        <v>0</v>
      </c>
      <c r="L50" s="330">
        <f>IFERROR(VLOOKUP(C50,'تقرير المصروفات حسب الشهر'!$C$1028:$AD$1138,9,FALSE),0)</f>
        <v>0</v>
      </c>
      <c r="M50" s="344">
        <f>IFERROR(VLOOKUP(C50,'تقرير المصروفات حسب الشهر'!$C$1155:$AD$1266,9,FALSE),0)</f>
        <v>0</v>
      </c>
      <c r="N50" s="344">
        <f>IFERROR(VLOOKUP(C50,'تقرير المصروفات حسب الشهر'!$C$1282:$AD$1393,9,FALSE),0)</f>
        <v>0</v>
      </c>
      <c r="O50" s="344">
        <f>IFERROR(VLOOKUP(C50,'تقرير المصروفات حسب الشهر'!$C$1409:$AD$1524,9,FALSE),0)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الشهر'!$C$10:$AD$119,9,FALSE),0)</f>
        <v>0</v>
      </c>
      <c r="E51" s="330">
        <f>IFERROR(VLOOKUP(C51,'تقرير المصروفات حسب الشهر'!$C$136:$AD$245,9,FALSE),0)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الشهر'!$C$391:$AD$499,9,FALSE),0)</f>
        <v>0</v>
      </c>
      <c r="H51" s="330">
        <f>IFERROR(VLOOKUP(C51,'تقرير المصروفات حسب الشهر'!$C$519:$AD$627,9,FALSE),0)</f>
        <v>0</v>
      </c>
      <c r="I51" s="330">
        <f>IFERROR(VLOOKUP(C51,'تقرير المصروفات حسب الشهر'!$C$647:$AD$766,9,FALSE),0)</f>
        <v>0</v>
      </c>
      <c r="J51" s="330">
        <f>IFERROR(VLOOKUP(C51,'تقرير المصروفات حسب الشهر'!$C$775:$AD$884,9,FALSE),0)</f>
        <v>0</v>
      </c>
      <c r="K51" s="330">
        <f>IFERROR(VLOOKUP(C51,'تقرير المصروفات حسب الشهر'!$C$902:$AD$1011,9,FALSE),0)</f>
        <v>0</v>
      </c>
      <c r="L51" s="330">
        <f>IFERROR(VLOOKUP(C51,'تقرير المصروفات حسب الشهر'!$C$1028:$AD$1138,9,FALSE),0)</f>
        <v>0</v>
      </c>
      <c r="M51" s="344">
        <f>IFERROR(VLOOKUP(C51,'تقرير المصروفات حسب الشهر'!$C$1155:$AD$1266,9,FALSE),0)</f>
        <v>0</v>
      </c>
      <c r="N51" s="344">
        <f>IFERROR(VLOOKUP(C51,'تقرير المصروفات حسب الشهر'!$C$1282:$AD$1393,9,FALSE),0)</f>
        <v>0</v>
      </c>
      <c r="O51" s="344">
        <f>IFERROR(VLOOKUP(C51,'تقرير المصروفات حسب الشهر'!$C$1409:$AD$1524,9,FALSE),0)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الشهر'!$C$10:$AD$119,9,FALSE),0)</f>
        <v>0</v>
      </c>
      <c r="E52" s="330">
        <f>IFERROR(VLOOKUP(C52,'تقرير المصروفات حسب الشهر'!$C$136:$AD$245,9,FALSE),0)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الشهر'!$C$391:$AD$499,9,FALSE),0)</f>
        <v>0</v>
      </c>
      <c r="H52" s="330">
        <f>IFERROR(VLOOKUP(C52,'تقرير المصروفات حسب الشهر'!$C$519:$AD$627,9,FALSE),0)</f>
        <v>0</v>
      </c>
      <c r="I52" s="330">
        <f>IFERROR(VLOOKUP(C52,'تقرير المصروفات حسب الشهر'!$C$647:$AD$766,9,FALSE),0)</f>
        <v>0</v>
      </c>
      <c r="J52" s="330">
        <f>IFERROR(VLOOKUP(C52,'تقرير المصروفات حسب الشهر'!$C$775:$AD$884,9,FALSE),0)</f>
        <v>0</v>
      </c>
      <c r="K52" s="330">
        <f>IFERROR(VLOOKUP(C52,'تقرير المصروفات حسب الشهر'!$C$902:$AD$1011,9,FALSE),0)</f>
        <v>0</v>
      </c>
      <c r="L52" s="330">
        <f>IFERROR(VLOOKUP(C52,'تقرير المصروفات حسب الشهر'!$C$1028:$AD$1138,9,FALSE),0)</f>
        <v>0</v>
      </c>
      <c r="M52" s="344">
        <f>IFERROR(VLOOKUP(C52,'تقرير المصروفات حسب الشهر'!$C$1155:$AD$1266,9,FALSE),0)</f>
        <v>0</v>
      </c>
      <c r="N52" s="344">
        <f>IFERROR(VLOOKUP(C52,'تقرير المصروفات حسب الشهر'!$C$1282:$AD$1393,9,FALSE),0)</f>
        <v>0</v>
      </c>
      <c r="O52" s="344">
        <f>IFERROR(VLOOKUP(C52,'تقرير المصروفات حسب الشهر'!$C$1409:$AD$1524,9,FALSE),0)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الشهر'!$C$10:$AD$119,9,FALSE),0)</f>
        <v>0</v>
      </c>
      <c r="E53" s="330">
        <f>IFERROR(VLOOKUP(C53,'تقرير المصروفات حسب الشهر'!$C$136:$AD$245,9,FALSE),0)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الشهر'!$C$391:$AD$499,9,FALSE),0)</f>
        <v>0</v>
      </c>
      <c r="H53" s="330">
        <f>IFERROR(VLOOKUP(C53,'تقرير المصروفات حسب الشهر'!$C$519:$AD$627,9,FALSE),0)</f>
        <v>0</v>
      </c>
      <c r="I53" s="330">
        <f>IFERROR(VLOOKUP(C53,'تقرير المصروفات حسب الشهر'!$C$647:$AD$766,9,FALSE),0)</f>
        <v>0</v>
      </c>
      <c r="J53" s="330">
        <f>IFERROR(VLOOKUP(C53,'تقرير المصروفات حسب الشهر'!$C$775:$AD$884,9,FALSE),0)</f>
        <v>0</v>
      </c>
      <c r="K53" s="330">
        <f>IFERROR(VLOOKUP(C53,'تقرير المصروفات حسب الشهر'!$C$902:$AD$1011,9,FALSE),0)</f>
        <v>0</v>
      </c>
      <c r="L53" s="330">
        <f>IFERROR(VLOOKUP(C53,'تقرير المصروفات حسب الشهر'!$C$1028:$AD$1138,9,FALSE),0)</f>
        <v>0</v>
      </c>
      <c r="M53" s="344">
        <f>IFERROR(VLOOKUP(C53,'تقرير المصروفات حسب الشهر'!$C$1155:$AD$1266,9,FALSE),0)</f>
        <v>0</v>
      </c>
      <c r="N53" s="344">
        <f>IFERROR(VLOOKUP(C53,'تقرير المصروفات حسب الشهر'!$C$1282:$AD$1393,9,FALSE),0)</f>
        <v>0</v>
      </c>
      <c r="O53" s="344">
        <f>IFERROR(VLOOKUP(C53,'تقرير المصروفات حسب الشهر'!$C$1409:$AD$1524,9,FALSE),0)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الشهر'!$C$10:$AD$119,9,FALSE),0)</f>
        <v>0</v>
      </c>
      <c r="E54" s="330">
        <f>IFERROR(VLOOKUP(C54,'تقرير المصروفات حسب الشهر'!$C$136:$AD$245,9,FALSE),0)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الشهر'!$C$391:$AD$499,9,FALSE),0)</f>
        <v>200</v>
      </c>
      <c r="H54" s="330">
        <f>IFERROR(VLOOKUP(C54,'تقرير المصروفات حسب الشهر'!$C$519:$AD$627,9,FALSE),0)</f>
        <v>0</v>
      </c>
      <c r="I54" s="330">
        <f>IFERROR(VLOOKUP(C54,'تقرير المصروفات حسب الشهر'!$C$647:$AD$766,9,FALSE),0)</f>
        <v>0</v>
      </c>
      <c r="J54" s="330">
        <f>IFERROR(VLOOKUP(C54,'تقرير المصروفات حسب الشهر'!$C$775:$AD$884,9,FALSE),0)</f>
        <v>0</v>
      </c>
      <c r="K54" s="330">
        <f>IFERROR(VLOOKUP(C54,'تقرير المصروفات حسب الشهر'!$C$902:$AD$1011,9,FALSE),0)</f>
        <v>0</v>
      </c>
      <c r="L54" s="330">
        <f>IFERROR(VLOOKUP(C54,'تقرير المصروفات حسب الشهر'!$C$1028:$AD$1138,9,FALSE),0)</f>
        <v>0</v>
      </c>
      <c r="M54" s="344">
        <f>IFERROR(VLOOKUP(C54,'تقرير المصروفات حسب الشهر'!$C$1155:$AD$1266,9,FALSE),0)</f>
        <v>0</v>
      </c>
      <c r="N54" s="344">
        <f>IFERROR(VLOOKUP(C54,'تقرير المصروفات حسب الشهر'!$C$1282:$AD$1393,9,FALSE),0)</f>
        <v>0</v>
      </c>
      <c r="O54" s="344">
        <f>IFERROR(VLOOKUP(C54,'تقرير المصروفات حسب الشهر'!$C$1409:$AD$1524,9,FALSE),0)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الشهر'!$C$10:$AD$119,9,FALSE),0)</f>
        <v>0</v>
      </c>
      <c r="E55" s="330">
        <f>IFERROR(VLOOKUP(C55,'تقرير المصروفات حسب الشهر'!$C$136:$AD$245,9,FALSE),0)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الشهر'!$C$391:$AD$499,9,FALSE),0)</f>
        <v>0</v>
      </c>
      <c r="H55" s="330">
        <f>IFERROR(VLOOKUP(C55,'تقرير المصروفات حسب الشهر'!$C$519:$AD$627,9,FALSE),0)</f>
        <v>0</v>
      </c>
      <c r="I55" s="330">
        <f>IFERROR(VLOOKUP(C55,'تقرير المصروفات حسب الشهر'!$C$647:$AD$766,9,FALSE),0)</f>
        <v>0</v>
      </c>
      <c r="J55" s="330">
        <f>IFERROR(VLOOKUP(C55,'تقرير المصروفات حسب الشهر'!$C$775:$AD$884,9,FALSE),0)</f>
        <v>0</v>
      </c>
      <c r="K55" s="330">
        <f>IFERROR(VLOOKUP(C55,'تقرير المصروفات حسب الشهر'!$C$902:$AD$1011,9,FALSE),0)</f>
        <v>0</v>
      </c>
      <c r="L55" s="330">
        <f>IFERROR(VLOOKUP(C55,'تقرير المصروفات حسب الشهر'!$C$1028:$AD$1138,9,FALSE),0)</f>
        <v>0</v>
      </c>
      <c r="M55" s="344">
        <f>IFERROR(VLOOKUP(C55,'تقرير المصروفات حسب الشهر'!$C$1155:$AD$1266,9,FALSE),0)</f>
        <v>0</v>
      </c>
      <c r="N55" s="344">
        <f>IFERROR(VLOOKUP(C55,'تقرير المصروفات حسب الشهر'!$C$1282:$AD$1393,9,FALSE),0)</f>
        <v>0</v>
      </c>
      <c r="O55" s="344">
        <f>IFERROR(VLOOKUP(C55,'تقرير المصروفات حسب الشهر'!$C$1409:$AD$1524,9,FALSE),0)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الشهر'!$C$10:$AD$119,9,FALSE),0)</f>
        <v>0</v>
      </c>
      <c r="E56" s="330">
        <f>IFERROR(VLOOKUP(C56,'تقرير المصروفات حسب الشهر'!$C$136:$AD$245,9,FALSE),0)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الشهر'!$C$391:$AD$499,9,FALSE),0)</f>
        <v>0</v>
      </c>
      <c r="H56" s="330">
        <f>IFERROR(VLOOKUP(C56,'تقرير المصروفات حسب الشهر'!$C$519:$AD$627,9,FALSE),0)</f>
        <v>0</v>
      </c>
      <c r="I56" s="330">
        <f>IFERROR(VLOOKUP(C56,'تقرير المصروفات حسب الشهر'!$C$647:$AD$766,9,FALSE),0)</f>
        <v>0</v>
      </c>
      <c r="J56" s="330">
        <f>IFERROR(VLOOKUP(C56,'تقرير المصروفات حسب الشهر'!$C$775:$AD$884,9,FALSE),0)</f>
        <v>0</v>
      </c>
      <c r="K56" s="330">
        <f>IFERROR(VLOOKUP(C56,'تقرير المصروفات حسب الشهر'!$C$902:$AD$1011,9,FALSE),0)</f>
        <v>0</v>
      </c>
      <c r="L56" s="330">
        <f>IFERROR(VLOOKUP(C56,'تقرير المصروفات حسب الشهر'!$C$1028:$AD$1138,9,FALSE),0)</f>
        <v>0</v>
      </c>
      <c r="M56" s="344">
        <f>IFERROR(VLOOKUP(C56,'تقرير المصروفات حسب الشهر'!$C$1155:$AD$1266,9,FALSE),0)</f>
        <v>0</v>
      </c>
      <c r="N56" s="344">
        <f>IFERROR(VLOOKUP(C56,'تقرير المصروفات حسب الشهر'!$C$1282:$AD$1393,9,FALSE),0)</f>
        <v>0</v>
      </c>
      <c r="O56" s="344">
        <f>IFERROR(VLOOKUP(C56,'تقرير المصروفات حسب الشهر'!$C$1409:$AD$1524,9,FALSE),0)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الشهر'!$C$10:$AD$119,9,FALSE),0)</f>
        <v>0</v>
      </c>
      <c r="E57" s="330">
        <f>IFERROR(VLOOKUP(C57,'تقرير المصروفات حسب الشهر'!$C$136:$AD$245,9,FALSE),0)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الشهر'!$C$391:$AD$499,9,FALSE),0)</f>
        <v>0</v>
      </c>
      <c r="H57" s="330">
        <f>IFERROR(VLOOKUP(C57,'تقرير المصروفات حسب الشهر'!$C$519:$AD$627,9,FALSE),0)</f>
        <v>0</v>
      </c>
      <c r="I57" s="330">
        <f>IFERROR(VLOOKUP(C57,'تقرير المصروفات حسب الشهر'!$C$647:$AD$766,9,FALSE),0)</f>
        <v>0</v>
      </c>
      <c r="J57" s="330">
        <f>IFERROR(VLOOKUP(C57,'تقرير المصروفات حسب الشهر'!$C$775:$AD$884,9,FALSE),0)</f>
        <v>0</v>
      </c>
      <c r="K57" s="330">
        <f>IFERROR(VLOOKUP(C57,'تقرير المصروفات حسب الشهر'!$C$902:$AD$1011,9,FALSE),0)</f>
        <v>0</v>
      </c>
      <c r="L57" s="330">
        <f>IFERROR(VLOOKUP(C57,'تقرير المصروفات حسب الشهر'!$C$1028:$AD$1138,9,FALSE),0)</f>
        <v>0</v>
      </c>
      <c r="M57" s="344">
        <f>IFERROR(VLOOKUP(C57,'تقرير المصروفات حسب الشهر'!$C$1155:$AD$1266,9,FALSE),0)</f>
        <v>0</v>
      </c>
      <c r="N57" s="344">
        <f>IFERROR(VLOOKUP(C57,'تقرير المصروفات حسب الشهر'!$C$1282:$AD$1393,9,FALSE),0)</f>
        <v>0</v>
      </c>
      <c r="O57" s="344">
        <f>IFERROR(VLOOKUP(C57,'تقرير المصروفات حسب الشهر'!$C$1409:$AD$1524,9,FALSE),0)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الشهر'!$C$10:$AD$119,9,FALSE),0)</f>
        <v>0</v>
      </c>
      <c r="E58" s="330">
        <f>IFERROR(VLOOKUP(C58,'تقرير المصروفات حسب الشهر'!$C$136:$AD$245,9,FALSE),0)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الشهر'!$C$391:$AD$499,9,FALSE),0)</f>
        <v>0</v>
      </c>
      <c r="H58" s="330">
        <f>IFERROR(VLOOKUP(C58,'تقرير المصروفات حسب الشهر'!$C$519:$AD$627,9,FALSE),0)</f>
        <v>0</v>
      </c>
      <c r="I58" s="330">
        <f>IFERROR(VLOOKUP(C58,'تقرير المصروفات حسب الشهر'!$C$647:$AD$766,9,FALSE),0)</f>
        <v>0</v>
      </c>
      <c r="J58" s="330">
        <f>IFERROR(VLOOKUP(C58,'تقرير المصروفات حسب الشهر'!$C$775:$AD$884,9,FALSE),0)</f>
        <v>0</v>
      </c>
      <c r="K58" s="330">
        <f>IFERROR(VLOOKUP(C58,'تقرير المصروفات حسب الشهر'!$C$902:$AD$1011,9,FALSE),0)</f>
        <v>0</v>
      </c>
      <c r="L58" s="330">
        <f>IFERROR(VLOOKUP(C58,'تقرير المصروفات حسب الشهر'!$C$1028:$AD$1138,9,FALSE),0)</f>
        <v>0</v>
      </c>
      <c r="M58" s="344">
        <f>IFERROR(VLOOKUP(C58,'تقرير المصروفات حسب الشهر'!$C$1155:$AD$1266,9,FALSE),0)</f>
        <v>0</v>
      </c>
      <c r="N58" s="344">
        <f>IFERROR(VLOOKUP(C58,'تقرير المصروفات حسب الشهر'!$C$1282:$AD$1393,9,FALSE),0)</f>
        <v>0</v>
      </c>
      <c r="O58" s="344">
        <f>IFERROR(VLOOKUP(C58,'تقرير المصروفات حسب الشهر'!$C$1409:$AD$1524,9,FALSE),0)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الشهر'!$C$10:$AD$119,9,FALSE),0)</f>
        <v>0</v>
      </c>
      <c r="E59" s="330">
        <f>IFERROR(VLOOKUP(C59,'تقرير المصروفات حسب الشهر'!$C$136:$AD$245,9,FALSE),0)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الشهر'!$C$391:$AD$499,9,FALSE),0)</f>
        <v>0</v>
      </c>
      <c r="H59" s="330">
        <f>IFERROR(VLOOKUP(C59,'تقرير المصروفات حسب الشهر'!$C$519:$AD$627,9,FALSE),0)</f>
        <v>0</v>
      </c>
      <c r="I59" s="330">
        <f>IFERROR(VLOOKUP(C59,'تقرير المصروفات حسب الشهر'!$C$647:$AD$766,9,FALSE),0)</f>
        <v>0</v>
      </c>
      <c r="J59" s="330">
        <f>IFERROR(VLOOKUP(C59,'تقرير المصروفات حسب الشهر'!$C$775:$AD$884,9,FALSE),0)</f>
        <v>0</v>
      </c>
      <c r="K59" s="330">
        <f>IFERROR(VLOOKUP(C59,'تقرير المصروفات حسب الشهر'!$C$902:$AD$1011,9,FALSE),0)</f>
        <v>0</v>
      </c>
      <c r="L59" s="330">
        <f>IFERROR(VLOOKUP(C59,'تقرير المصروفات حسب الشهر'!$C$1028:$AD$1138,9,FALSE),0)</f>
        <v>0</v>
      </c>
      <c r="M59" s="344">
        <f>IFERROR(VLOOKUP(C59,'تقرير المصروفات حسب الشهر'!$C$1155:$AD$1266,9,FALSE),0)</f>
        <v>0</v>
      </c>
      <c r="N59" s="344">
        <f>IFERROR(VLOOKUP(C59,'تقرير المصروفات حسب الشهر'!$C$1282:$AD$1393,9,FALSE),0)</f>
        <v>0</v>
      </c>
      <c r="O59" s="344">
        <f>IFERROR(VLOOKUP(C59,'تقرير المصروفات حسب الشهر'!$C$1409:$AD$1524,9,FALSE),0)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الشهر'!$C$10:$AD$119,9,FALSE),0)</f>
        <v>0</v>
      </c>
      <c r="E60" s="330">
        <f>IFERROR(VLOOKUP(C60,'تقرير المصروفات حسب الشهر'!$C$136:$AD$245,9,FALSE),0)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الشهر'!$C$391:$AD$499,9,FALSE),0)</f>
        <v>0</v>
      </c>
      <c r="H60" s="330">
        <f>IFERROR(VLOOKUP(C60,'تقرير المصروفات حسب الشهر'!$C$519:$AD$627,9,FALSE),0)</f>
        <v>1825</v>
      </c>
      <c r="I60" s="330">
        <f>IFERROR(VLOOKUP(C60,'تقرير المصروفات حسب الشهر'!$C$647:$AD$766,9,FALSE),0)</f>
        <v>4650</v>
      </c>
      <c r="J60" s="330">
        <f>IFERROR(VLOOKUP(C60,'تقرير المصروفات حسب الشهر'!$C$775:$AD$884,9,FALSE),0)</f>
        <v>0</v>
      </c>
      <c r="K60" s="330">
        <f>IFERROR(VLOOKUP(C60,'تقرير المصروفات حسب الشهر'!$C$902:$AD$1011,9,FALSE),0)</f>
        <v>0</v>
      </c>
      <c r="L60" s="330">
        <f>IFERROR(VLOOKUP(C60,'تقرير المصروفات حسب الشهر'!$C$1028:$AD$1138,9,FALSE),0)</f>
        <v>0</v>
      </c>
      <c r="M60" s="344">
        <f>IFERROR(VLOOKUP(C60,'تقرير المصروفات حسب الشهر'!$C$1155:$AD$1266,9,FALSE),0)</f>
        <v>0</v>
      </c>
      <c r="N60" s="344">
        <f>IFERROR(VLOOKUP(C60,'تقرير المصروفات حسب الشهر'!$C$1282:$AD$1393,9,FALSE),0)</f>
        <v>0</v>
      </c>
      <c r="O60" s="344">
        <f>IFERROR(VLOOKUP(C60,'تقرير المصروفات حسب الشهر'!$C$1409:$AD$1524,9,FALSE),0)</f>
        <v>0</v>
      </c>
      <c r="P60" s="332">
        <f t="shared" si="6"/>
        <v>25615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الشهر'!$C$10:$AD$119,9,FALSE),0)</f>
        <v>0</v>
      </c>
      <c r="E61" s="330">
        <f>IFERROR(VLOOKUP(C61,'تقرير المصروفات حسب الشهر'!$C$136:$AD$245,9,FALSE),0)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الشهر'!$C$391:$AD$499,9,FALSE),0)</f>
        <v>0</v>
      </c>
      <c r="H61" s="330">
        <f>IFERROR(VLOOKUP(C61,'تقرير المصروفات حسب الشهر'!$C$519:$AD$627,9,FALSE),0)</f>
        <v>0</v>
      </c>
      <c r="I61" s="330">
        <f>IFERROR(VLOOKUP(C61,'تقرير المصروفات حسب الشهر'!$C$647:$AD$766,9,FALSE),0)</f>
        <v>0</v>
      </c>
      <c r="J61" s="330">
        <f>IFERROR(VLOOKUP(C61,'تقرير المصروفات حسب الشهر'!$C$775:$AD$884,9,FALSE),0)</f>
        <v>0</v>
      </c>
      <c r="K61" s="330">
        <f>IFERROR(VLOOKUP(C61,'تقرير المصروفات حسب الشهر'!$C$902:$AD$1011,9,FALSE),0)</f>
        <v>0</v>
      </c>
      <c r="L61" s="330">
        <f>IFERROR(VLOOKUP(C61,'تقرير المصروفات حسب الشهر'!$C$1028:$AD$1138,9,FALSE),0)</f>
        <v>0</v>
      </c>
      <c r="M61" s="344">
        <f>IFERROR(VLOOKUP(C61,'تقرير المصروفات حسب الشهر'!$C$1155:$AD$1266,9,FALSE),0)</f>
        <v>0</v>
      </c>
      <c r="N61" s="344">
        <f>IFERROR(VLOOKUP(C61,'تقرير المصروفات حسب الشهر'!$C$1282:$AD$1393,9,FALSE),0)</f>
        <v>0</v>
      </c>
      <c r="O61" s="344">
        <f>IFERROR(VLOOKUP(C61,'تقرير المصروفات حسب الشهر'!$C$1409:$AD$1524,9,FALSE),0)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الشهر'!$C$10:$AD$119,9,FALSE),0)</f>
        <v>0</v>
      </c>
      <c r="E62" s="330">
        <f>IFERROR(VLOOKUP(C62,'تقرير المصروفات حسب الشهر'!$C$136:$AD$245,9,FALSE),0)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الشهر'!$C$391:$AD$499,9,FALSE),0)</f>
        <v>0</v>
      </c>
      <c r="H62" s="330">
        <f>IFERROR(VLOOKUP(C62,'تقرير المصروفات حسب الشهر'!$C$519:$AD$627,9,FALSE),0)</f>
        <v>0</v>
      </c>
      <c r="I62" s="330">
        <f>IFERROR(VLOOKUP(C62,'تقرير المصروفات حسب الشهر'!$C$647:$AD$766,9,FALSE),0)</f>
        <v>0</v>
      </c>
      <c r="J62" s="330">
        <f>IFERROR(VLOOKUP(C62,'تقرير المصروفات حسب الشهر'!$C$775:$AD$884,9,FALSE),0)</f>
        <v>0</v>
      </c>
      <c r="K62" s="330">
        <f>IFERROR(VLOOKUP(C62,'تقرير المصروفات حسب الشهر'!$C$902:$AD$1011,9,FALSE),0)</f>
        <v>0</v>
      </c>
      <c r="L62" s="330">
        <f>IFERROR(VLOOKUP(C62,'تقرير المصروفات حسب الشهر'!$C$1028:$AD$1138,9,FALSE),0)</f>
        <v>0</v>
      </c>
      <c r="M62" s="344">
        <f>IFERROR(VLOOKUP(C62,'تقرير المصروفات حسب الشهر'!$C$1155:$AD$1266,9,FALSE),0)</f>
        <v>0</v>
      </c>
      <c r="N62" s="344">
        <f>IFERROR(VLOOKUP(C62,'تقرير المصروفات حسب الشهر'!$C$1282:$AD$1393,9,FALSE),0)</f>
        <v>0</v>
      </c>
      <c r="O62" s="344">
        <f>IFERROR(VLOOKUP(C62,'تقرير المصروفات حسب الشهر'!$C$1409:$AD$1524,9,FALSE),0)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الشهر'!$C$10:$AD$119,9,FALSE),0)</f>
        <v>0</v>
      </c>
      <c r="E63" s="330">
        <f>IFERROR(VLOOKUP(C63,'تقرير المصروفات حسب الشهر'!$C$136:$AD$245,9,FALSE),0)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الشهر'!$C$391:$AD$499,9,FALSE),0)</f>
        <v>0</v>
      </c>
      <c r="H63" s="330">
        <f>IFERROR(VLOOKUP(C63,'تقرير المصروفات حسب الشهر'!$C$519:$AD$627,9,FALSE),0)</f>
        <v>0</v>
      </c>
      <c r="I63" s="330">
        <f>IFERROR(VLOOKUP(C63,'تقرير المصروفات حسب الشهر'!$C$647:$AD$766,9,FALSE),0)</f>
        <v>0</v>
      </c>
      <c r="J63" s="330">
        <f>IFERROR(VLOOKUP(C63,'تقرير المصروفات حسب الشهر'!$C$775:$AD$884,9,FALSE),0)</f>
        <v>0</v>
      </c>
      <c r="K63" s="330">
        <f>IFERROR(VLOOKUP(C63,'تقرير المصروفات حسب الشهر'!$C$902:$AD$1011,9,FALSE),0)</f>
        <v>0</v>
      </c>
      <c r="L63" s="330">
        <f>IFERROR(VLOOKUP(C63,'تقرير المصروفات حسب الشهر'!$C$1028:$AD$1138,9,FALSE),0)</f>
        <v>0</v>
      </c>
      <c r="M63" s="344">
        <f>IFERROR(VLOOKUP(C63,'تقرير المصروفات حسب الشهر'!$C$1155:$AD$1266,9,FALSE),0)</f>
        <v>0</v>
      </c>
      <c r="N63" s="344">
        <f>IFERROR(VLOOKUP(C63,'تقرير المصروفات حسب الشهر'!$C$1282:$AD$1393,9,FALSE),0)</f>
        <v>0</v>
      </c>
      <c r="O63" s="344">
        <f>IFERROR(VLOOKUP(C63,'تقرير المصروفات حسب الشهر'!$C$1409:$AD$1524,9,FALSE),0)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الشهر'!$C$10:$AD$119,9,FALSE),0)</f>
        <v>0</v>
      </c>
      <c r="E64" s="330">
        <f>IFERROR(VLOOKUP(C64,'تقرير المصروفات حسب الشهر'!$C$136:$AD$245,9,FALSE),0)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الشهر'!$C$391:$AD$499,9,FALSE),0)</f>
        <v>0</v>
      </c>
      <c r="H64" s="330">
        <f>IFERROR(VLOOKUP(C64,'تقرير المصروفات حسب الشهر'!$C$519:$AD$627,9,FALSE),0)</f>
        <v>0</v>
      </c>
      <c r="I64" s="330">
        <f>IFERROR(VLOOKUP(C64,'تقرير المصروفات حسب الشهر'!$C$647:$AD$766,9,FALSE),0)</f>
        <v>0</v>
      </c>
      <c r="J64" s="330">
        <f>IFERROR(VLOOKUP(C64,'تقرير المصروفات حسب الشهر'!$C$775:$AD$884,9,FALSE),0)</f>
        <v>0</v>
      </c>
      <c r="K64" s="330">
        <f>IFERROR(VLOOKUP(C64,'تقرير المصروفات حسب الشهر'!$C$902:$AD$1011,9,FALSE),0)</f>
        <v>0</v>
      </c>
      <c r="L64" s="330">
        <f>IFERROR(VLOOKUP(C64,'تقرير المصروفات حسب الشهر'!$C$1028:$AD$1138,9,FALSE),0)</f>
        <v>0</v>
      </c>
      <c r="M64" s="344">
        <f>IFERROR(VLOOKUP(C64,'تقرير المصروفات حسب الشهر'!$C$1155:$AD$1266,9,FALSE),0)</f>
        <v>0</v>
      </c>
      <c r="N64" s="344">
        <f>IFERROR(VLOOKUP(C64,'تقرير المصروفات حسب الشهر'!$C$1282:$AD$1393,9,FALSE),0)</f>
        <v>0</v>
      </c>
      <c r="O64" s="344">
        <f>IFERROR(VLOOKUP(C64,'تقرير المصروفات حسب الشهر'!$C$1409:$AD$1524,9,FALSE),0)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الشهر'!$C$10:$AD$119,9,FALSE),0)</f>
        <v>0</v>
      </c>
      <c r="E65" s="330">
        <f>IFERROR(VLOOKUP(C65,'تقرير المصروفات حسب الشهر'!$C$136:$AD$245,9,FALSE),0)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الشهر'!$C$391:$AD$499,9,FALSE),0)</f>
        <v>0</v>
      </c>
      <c r="H65" s="330">
        <f>IFERROR(VLOOKUP(C65,'تقرير المصروفات حسب الشهر'!$C$519:$AD$627,9,FALSE),0)</f>
        <v>0</v>
      </c>
      <c r="I65" s="330">
        <f>IFERROR(VLOOKUP(C65,'تقرير المصروفات حسب الشهر'!$C$647:$AD$766,9,FALSE),0)</f>
        <v>0</v>
      </c>
      <c r="J65" s="330">
        <f>IFERROR(VLOOKUP(C65,'تقرير المصروفات حسب الشهر'!$C$775:$AD$884,9,FALSE),0)</f>
        <v>0</v>
      </c>
      <c r="K65" s="330">
        <f>IFERROR(VLOOKUP(C65,'تقرير المصروفات حسب الشهر'!$C$902:$AD$1011,9,FALSE),0)</f>
        <v>0</v>
      </c>
      <c r="L65" s="330">
        <f>IFERROR(VLOOKUP(C65,'تقرير المصروفات حسب الشهر'!$C$1028:$AD$1138,9,FALSE),0)</f>
        <v>0</v>
      </c>
      <c r="M65" s="344">
        <f>IFERROR(VLOOKUP(C65,'تقرير المصروفات حسب الشهر'!$C$1155:$AD$1266,9,FALSE),0)</f>
        <v>0</v>
      </c>
      <c r="N65" s="344">
        <f>IFERROR(VLOOKUP(C65,'تقرير المصروفات حسب الشهر'!$C$1282:$AD$1393,9,FALSE),0)</f>
        <v>0</v>
      </c>
      <c r="O65" s="344">
        <f>IFERROR(VLOOKUP(C65,'تقرير المصروفات حسب الشهر'!$C$1409:$AD$1524,9,FALSE),0)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الشهر'!$C$10:$AD$119,9,FALSE),0)</f>
        <v>0</v>
      </c>
      <c r="E66" s="330">
        <f>IFERROR(VLOOKUP(C66,'تقرير المصروفات حسب الشهر'!$C$136:$AD$245,9,FALSE),0)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الشهر'!$C$391:$AD$499,9,FALSE),0)</f>
        <v>0</v>
      </c>
      <c r="H66" s="330">
        <f>IFERROR(VLOOKUP(C66,'تقرير المصروفات حسب الشهر'!$C$519:$AD$627,9,FALSE),0)</f>
        <v>0</v>
      </c>
      <c r="I66" s="330">
        <f>IFERROR(VLOOKUP(C66,'تقرير المصروفات حسب الشهر'!$C$647:$AD$766,9,FALSE),0)</f>
        <v>0</v>
      </c>
      <c r="J66" s="330">
        <f>IFERROR(VLOOKUP(C66,'تقرير المصروفات حسب الشهر'!$C$775:$AD$884,9,FALSE),0)</f>
        <v>0</v>
      </c>
      <c r="K66" s="330">
        <f>IFERROR(VLOOKUP(C66,'تقرير المصروفات حسب الشهر'!$C$902:$AD$1011,9,FALSE),0)</f>
        <v>0</v>
      </c>
      <c r="L66" s="330">
        <f>IFERROR(VLOOKUP(C66,'تقرير المصروفات حسب الشهر'!$C$1028:$AD$1138,9,FALSE),0)</f>
        <v>0</v>
      </c>
      <c r="M66" s="344">
        <f>IFERROR(VLOOKUP(C66,'تقرير المصروفات حسب الشهر'!$C$1155:$AD$1266,9,FALSE),0)</f>
        <v>0</v>
      </c>
      <c r="N66" s="344">
        <f>IFERROR(VLOOKUP(C66,'تقرير المصروفات حسب الشهر'!$C$1282:$AD$1393,9,FALSE),0)</f>
        <v>0</v>
      </c>
      <c r="O66" s="344">
        <f>IFERROR(VLOOKUP(C66,'تقرير المصروفات حسب الشهر'!$C$1409:$AD$1524,9,FALSE),0)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الشهر'!$C$10:$AD$119,9,FALSE),0)</f>
        <v>0</v>
      </c>
      <c r="E67" s="330">
        <f>IFERROR(VLOOKUP(C67,'تقرير المصروفات حسب الشهر'!$C$136:$AD$245,9,FALSE),0)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الشهر'!$C$391:$AD$499,9,FALSE),0)</f>
        <v>0</v>
      </c>
      <c r="H67" s="330">
        <f>IFERROR(VLOOKUP(C67,'تقرير المصروفات حسب الشهر'!$C$519:$AD$627,9,FALSE),0)</f>
        <v>0</v>
      </c>
      <c r="I67" s="330">
        <f>IFERROR(VLOOKUP(C67,'تقرير المصروفات حسب الشهر'!$C$647:$AD$766,9,FALSE),0)</f>
        <v>0</v>
      </c>
      <c r="J67" s="330">
        <f>IFERROR(VLOOKUP(C67,'تقرير المصروفات حسب الشهر'!$C$775:$AD$884,9,FALSE),0)</f>
        <v>0</v>
      </c>
      <c r="K67" s="330">
        <f>IFERROR(VLOOKUP(C67,'تقرير المصروفات حسب الشهر'!$C$902:$AD$1011,9,FALSE),0)</f>
        <v>0</v>
      </c>
      <c r="L67" s="330">
        <f>IFERROR(VLOOKUP(C67,'تقرير المصروفات حسب الشهر'!$C$1028:$AD$1138,9,FALSE),0)</f>
        <v>0</v>
      </c>
      <c r="M67" s="344">
        <f>IFERROR(VLOOKUP(C67,'تقرير المصروفات حسب الشهر'!$C$1155:$AD$1266,9,FALSE),0)</f>
        <v>0</v>
      </c>
      <c r="N67" s="344">
        <f>IFERROR(VLOOKUP(C67,'تقرير المصروفات حسب الشهر'!$C$1282:$AD$1393,9,FALSE),0)</f>
        <v>0</v>
      </c>
      <c r="O67" s="344">
        <f>IFERROR(VLOOKUP(C67,'تقرير المصروفات حسب الشهر'!$C$1409:$AD$1524,9,FALSE),0)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الشهر'!$C$10:$AD$119,9,FALSE),0)</f>
        <v>0</v>
      </c>
      <c r="E68" s="330">
        <f>IFERROR(VLOOKUP(C68,'تقرير المصروفات حسب الشهر'!$C$136:$AD$245,9,FALSE),0)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الشهر'!$C$391:$AD$499,9,FALSE),0)</f>
        <v>0</v>
      </c>
      <c r="H68" s="330">
        <f>IFERROR(VLOOKUP(C68,'تقرير المصروفات حسب الشهر'!$C$519:$AD$627,9,FALSE),0)</f>
        <v>0</v>
      </c>
      <c r="I68" s="330">
        <f>IFERROR(VLOOKUP(C68,'تقرير المصروفات حسب الشهر'!$C$647:$AD$766,9,FALSE),0)</f>
        <v>0</v>
      </c>
      <c r="J68" s="330">
        <f>IFERROR(VLOOKUP(C68,'تقرير المصروفات حسب الشهر'!$C$775:$AD$884,9,FALSE),0)</f>
        <v>0</v>
      </c>
      <c r="K68" s="330">
        <f>IFERROR(VLOOKUP(C68,'تقرير المصروفات حسب الشهر'!$C$902:$AD$1011,9,FALSE),0)</f>
        <v>0</v>
      </c>
      <c r="L68" s="330">
        <f>IFERROR(VLOOKUP(C68,'تقرير المصروفات حسب الشهر'!$C$1028:$AD$1138,9,FALSE),0)</f>
        <v>0</v>
      </c>
      <c r="M68" s="344">
        <f>IFERROR(VLOOKUP(C68,'تقرير المصروفات حسب الشهر'!$C$1155:$AD$1266,9,FALSE),0)</f>
        <v>0</v>
      </c>
      <c r="N68" s="344">
        <f>IFERROR(VLOOKUP(C68,'تقرير المصروفات حسب الشهر'!$C$1282:$AD$1393,9,FALSE),0)</f>
        <v>0</v>
      </c>
      <c r="O68" s="344">
        <f>IFERROR(VLOOKUP(C68,'تقرير المصروفات حسب الشهر'!$C$1409:$AD$1524,9,FALSE),0)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الشهر'!$C$10:$AD$119,9,FALSE),0)</f>
        <v>0</v>
      </c>
      <c r="E69" s="330">
        <f>IFERROR(VLOOKUP(C69,'تقرير المصروفات حسب الشهر'!$C$136:$AD$245,9,FALSE),0)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الشهر'!$C$391:$AD$499,9,FALSE),0)</f>
        <v>0</v>
      </c>
      <c r="H69" s="330">
        <f>IFERROR(VLOOKUP(C69,'تقرير المصروفات حسب الشهر'!$C$519:$AD$627,9,FALSE),0)</f>
        <v>0</v>
      </c>
      <c r="I69" s="330">
        <f>IFERROR(VLOOKUP(C69,'تقرير المصروفات حسب الشهر'!$C$647:$AD$766,9,FALSE),0)</f>
        <v>0</v>
      </c>
      <c r="J69" s="330">
        <f>IFERROR(VLOOKUP(C69,'تقرير المصروفات حسب الشهر'!$C$775:$AD$884,9,FALSE),0)</f>
        <v>0</v>
      </c>
      <c r="K69" s="330">
        <f>IFERROR(VLOOKUP(C69,'تقرير المصروفات حسب الشهر'!$C$902:$AD$1011,9,FALSE),0)</f>
        <v>0</v>
      </c>
      <c r="L69" s="330">
        <f>IFERROR(VLOOKUP(C69,'تقرير المصروفات حسب الشهر'!$C$1028:$AD$1138,9,FALSE),0)</f>
        <v>0</v>
      </c>
      <c r="M69" s="344">
        <f>IFERROR(VLOOKUP(C69,'تقرير المصروفات حسب الشهر'!$C$1155:$AD$1266,9,FALSE),0)</f>
        <v>0</v>
      </c>
      <c r="N69" s="344">
        <f>IFERROR(VLOOKUP(C69,'تقرير المصروفات حسب الشهر'!$C$1282:$AD$1393,9,FALSE),0)</f>
        <v>0</v>
      </c>
      <c r="O69" s="344">
        <f>IFERROR(VLOOKUP(C69,'تقرير المصروفات حسب الشهر'!$C$1409:$AD$1524,9,FALSE),0)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الشهر'!$C$10:$AD$119,9,FALSE),0)</f>
        <v>0</v>
      </c>
      <c r="E70" s="330">
        <f>IFERROR(VLOOKUP(C70,'تقرير المصروفات حسب الشهر'!$C$136:$AD$245,9,FALSE),0)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الشهر'!$C$391:$AD$499,9,FALSE),0)</f>
        <v>0</v>
      </c>
      <c r="H70" s="330">
        <f>IFERROR(VLOOKUP(C70,'تقرير المصروفات حسب الشهر'!$C$519:$AD$627,9,FALSE),0)</f>
        <v>0</v>
      </c>
      <c r="I70" s="330">
        <f>IFERROR(VLOOKUP(C70,'تقرير المصروفات حسب الشهر'!$C$647:$AD$766,9,FALSE),0)</f>
        <v>0</v>
      </c>
      <c r="J70" s="330">
        <f>IFERROR(VLOOKUP(C70,'تقرير المصروفات حسب الشهر'!$C$775:$AD$884,9,FALSE),0)</f>
        <v>0</v>
      </c>
      <c r="K70" s="330">
        <f>IFERROR(VLOOKUP(C70,'تقرير المصروفات حسب الشهر'!$C$902:$AD$1011,9,FALSE),0)</f>
        <v>0</v>
      </c>
      <c r="L70" s="330">
        <f>IFERROR(VLOOKUP(C70,'تقرير المصروفات حسب الشهر'!$C$1028:$AD$1138,9,FALSE),0)</f>
        <v>0</v>
      </c>
      <c r="M70" s="344">
        <f>IFERROR(VLOOKUP(C70,'تقرير المصروفات حسب الشهر'!$C$1155:$AD$1266,9,FALSE),0)</f>
        <v>0</v>
      </c>
      <c r="N70" s="344">
        <f>IFERROR(VLOOKUP(C70,'تقرير المصروفات حسب الشهر'!$C$1282:$AD$1393,9,FALSE),0)</f>
        <v>0</v>
      </c>
      <c r="O70" s="344">
        <f>IFERROR(VLOOKUP(C70,'تقرير المصروفات حسب الشهر'!$C$1409:$AD$1524,9,FALSE),0)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الشهر'!$C$10:$AD$119,9,FALSE),0)</f>
        <v>0</v>
      </c>
      <c r="E71" s="330">
        <f>IFERROR(VLOOKUP(C71,'تقرير المصروفات حسب الشهر'!$C$136:$AD$245,9,FALSE),0)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الشهر'!$C$391:$AD$499,9,FALSE),0)</f>
        <v>0</v>
      </c>
      <c r="H71" s="330">
        <f>IFERROR(VLOOKUP(C71,'تقرير المصروفات حسب الشهر'!$C$519:$AD$627,9,FALSE),0)</f>
        <v>0</v>
      </c>
      <c r="I71" s="330">
        <f>IFERROR(VLOOKUP(C71,'تقرير المصروفات حسب الشهر'!$C$647:$AD$766,9,FALSE),0)</f>
        <v>0</v>
      </c>
      <c r="J71" s="330">
        <f>IFERROR(VLOOKUP(C71,'تقرير المصروفات حسب الشهر'!$C$775:$AD$884,9,FALSE),0)</f>
        <v>0</v>
      </c>
      <c r="K71" s="330">
        <f>IFERROR(VLOOKUP(C71,'تقرير المصروفات حسب الشهر'!$C$902:$AD$1011,9,FALSE),0)</f>
        <v>0</v>
      </c>
      <c r="L71" s="330">
        <f>IFERROR(VLOOKUP(C71,'تقرير المصروفات حسب الشهر'!$C$1028:$AD$1138,9,FALSE),0)</f>
        <v>0</v>
      </c>
      <c r="M71" s="344">
        <f>IFERROR(VLOOKUP(C71,'تقرير المصروفات حسب الشهر'!$C$1155:$AD$1266,9,FALSE),0)</f>
        <v>0</v>
      </c>
      <c r="N71" s="344">
        <f>IFERROR(VLOOKUP(C71,'تقرير المصروفات حسب الشهر'!$C$1282:$AD$1393,9,FALSE),0)</f>
        <v>0</v>
      </c>
      <c r="O71" s="344">
        <f>IFERROR(VLOOKUP(C71,'تقرير المصروفات حسب الشهر'!$C$1409:$AD$1524,9,FALSE),0)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الشهر'!$C$10:$AD$119,9,FALSE),0)</f>
        <v>0</v>
      </c>
      <c r="E72" s="330">
        <f>IFERROR(VLOOKUP(C72,'تقرير المصروفات حسب الشهر'!$C$136:$AD$245,9,FALSE),0)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الشهر'!$C$391:$AD$499,9,FALSE),0)</f>
        <v>0</v>
      </c>
      <c r="H72" s="330">
        <f>IFERROR(VLOOKUP(C72,'تقرير المصروفات حسب الشهر'!$C$519:$AD$627,9,FALSE),0)</f>
        <v>0</v>
      </c>
      <c r="I72" s="330">
        <f>IFERROR(VLOOKUP(C72,'تقرير المصروفات حسب الشهر'!$C$647:$AD$766,9,FALSE),0)</f>
        <v>0</v>
      </c>
      <c r="J72" s="330">
        <f>IFERROR(VLOOKUP(C72,'تقرير المصروفات حسب الشهر'!$C$775:$AD$884,9,FALSE),0)</f>
        <v>0</v>
      </c>
      <c r="K72" s="330">
        <f>IFERROR(VLOOKUP(C72,'تقرير المصروفات حسب الشهر'!$C$902:$AD$1011,9,FALSE),0)</f>
        <v>0</v>
      </c>
      <c r="L72" s="330">
        <f>IFERROR(VLOOKUP(C72,'تقرير المصروفات حسب الشهر'!$C$1028:$AD$1138,9,FALSE),0)</f>
        <v>0</v>
      </c>
      <c r="M72" s="344">
        <f>IFERROR(VLOOKUP(C72,'تقرير المصروفات حسب الشهر'!$C$1155:$AD$1266,9,FALSE),0)</f>
        <v>0</v>
      </c>
      <c r="N72" s="344">
        <f>IFERROR(VLOOKUP(C72,'تقرير المصروفات حسب الشهر'!$C$1282:$AD$1393,9,FALSE),0)</f>
        <v>0</v>
      </c>
      <c r="O72" s="344">
        <f>IFERROR(VLOOKUP(C72,'تقرير المصروفات حسب الشهر'!$C$1409:$AD$1524,9,FALSE),0)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الشهر'!$C$10:$AD$119,9,FALSE),0)</f>
        <v>0</v>
      </c>
      <c r="E73" s="330">
        <f>IFERROR(VLOOKUP(C73,'تقرير المصروفات حسب الشهر'!$C$136:$AD$245,9,FALSE),0)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الشهر'!$C$391:$AD$499,9,FALSE),0)</f>
        <v>0</v>
      </c>
      <c r="H73" s="330">
        <f>IFERROR(VLOOKUP(C73,'تقرير المصروفات حسب الشهر'!$C$519:$AD$627,9,FALSE),0)</f>
        <v>0</v>
      </c>
      <c r="I73" s="330">
        <f>IFERROR(VLOOKUP(C73,'تقرير المصروفات حسب الشهر'!$C$647:$AD$766,9,FALSE),0)</f>
        <v>0</v>
      </c>
      <c r="J73" s="330">
        <f>IFERROR(VLOOKUP(C73,'تقرير المصروفات حسب الشهر'!$C$775:$AD$884,9,FALSE),0)</f>
        <v>0</v>
      </c>
      <c r="K73" s="330">
        <f>IFERROR(VLOOKUP(C73,'تقرير المصروفات حسب الشهر'!$C$902:$AD$1011,9,FALSE),0)</f>
        <v>0</v>
      </c>
      <c r="L73" s="330">
        <f>IFERROR(VLOOKUP(C73,'تقرير المصروفات حسب الشهر'!$C$1028:$AD$1138,9,FALSE),0)</f>
        <v>0</v>
      </c>
      <c r="M73" s="344">
        <f>IFERROR(VLOOKUP(C73,'تقرير المصروفات حسب الشهر'!$C$1155:$AD$1266,9,FALSE),0)</f>
        <v>0</v>
      </c>
      <c r="N73" s="344">
        <f>IFERROR(VLOOKUP(C73,'تقرير المصروفات حسب الشهر'!$C$1282:$AD$1393,9,FALSE),0)</f>
        <v>0</v>
      </c>
      <c r="O73" s="344">
        <f>IFERROR(VLOOKUP(C73,'تقرير المصروفات حسب الشهر'!$C$1409:$AD$1524,9,FALSE),0)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الشهر'!$C$10:$AD$119,9,FALSE),0)</f>
        <v>0</v>
      </c>
      <c r="E74" s="330">
        <f>IFERROR(VLOOKUP(C74,'تقرير المصروفات حسب الشهر'!$C$136:$AD$245,9,FALSE),0)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الشهر'!$C$391:$AD$499,9,FALSE),0)</f>
        <v>0</v>
      </c>
      <c r="H74" s="330">
        <f>IFERROR(VLOOKUP(C74,'تقرير المصروفات حسب الشهر'!$C$519:$AD$627,9,FALSE),0)</f>
        <v>0</v>
      </c>
      <c r="I74" s="330">
        <f>IFERROR(VLOOKUP(C74,'تقرير المصروفات حسب الشهر'!$C$647:$AD$766,9,FALSE),0)</f>
        <v>0</v>
      </c>
      <c r="J74" s="330">
        <f>IFERROR(VLOOKUP(C74,'تقرير المصروفات حسب الشهر'!$C$775:$AD$884,9,FALSE),0)</f>
        <v>0</v>
      </c>
      <c r="K74" s="330">
        <f>IFERROR(VLOOKUP(C74,'تقرير المصروفات حسب الشهر'!$C$902:$AD$1011,9,FALSE),0)</f>
        <v>0</v>
      </c>
      <c r="L74" s="330">
        <f>IFERROR(VLOOKUP(C74,'تقرير المصروفات حسب الشهر'!$C$1028:$AD$1138,9,FALSE),0)</f>
        <v>0</v>
      </c>
      <c r="M74" s="344">
        <f>IFERROR(VLOOKUP(C74,'تقرير المصروفات حسب الشهر'!$C$1155:$AD$1266,9,FALSE),0)</f>
        <v>0</v>
      </c>
      <c r="N74" s="344">
        <f>IFERROR(VLOOKUP(C74,'تقرير المصروفات حسب الشهر'!$C$1282:$AD$1393,9,FALSE),0)</f>
        <v>0</v>
      </c>
      <c r="O74" s="344">
        <f>IFERROR(VLOOKUP(C74,'تقرير المصروفات حسب الشهر'!$C$1409:$AD$1524,9,FALSE),0)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الشهر'!$C$10:$AD$119,9,FALSE),0)</f>
        <v>0</v>
      </c>
      <c r="E75" s="330">
        <f>IFERROR(VLOOKUP(C75,'تقرير المصروفات حسب الشهر'!$C$136:$AD$245,9,FALSE),0)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الشهر'!$C$391:$AD$499,9,FALSE),0)</f>
        <v>0</v>
      </c>
      <c r="H75" s="330">
        <f>IFERROR(VLOOKUP(C75,'تقرير المصروفات حسب الشهر'!$C$519:$AD$627,9,FALSE),0)</f>
        <v>0</v>
      </c>
      <c r="I75" s="330">
        <f>IFERROR(VLOOKUP(C75,'تقرير المصروفات حسب الشهر'!$C$647:$AD$766,9,FALSE),0)</f>
        <v>0</v>
      </c>
      <c r="J75" s="330">
        <f>IFERROR(VLOOKUP(C75,'تقرير المصروفات حسب الشهر'!$C$775:$AD$884,9,FALSE),0)</f>
        <v>0</v>
      </c>
      <c r="K75" s="330">
        <f>IFERROR(VLOOKUP(C75,'تقرير المصروفات حسب الشهر'!$C$902:$AD$1011,9,FALSE),0)</f>
        <v>0</v>
      </c>
      <c r="L75" s="330">
        <f>IFERROR(VLOOKUP(C75,'تقرير المصروفات حسب الشهر'!$C$1028:$AD$1138,9,FALSE),0)</f>
        <v>0</v>
      </c>
      <c r="M75" s="344">
        <f>IFERROR(VLOOKUP(C75,'تقرير المصروفات حسب الشهر'!$C$1155:$AD$1266,9,FALSE),0)</f>
        <v>0</v>
      </c>
      <c r="N75" s="344">
        <f>IFERROR(VLOOKUP(C75,'تقرير المصروفات حسب الشهر'!$C$1282:$AD$1393,9,FALSE),0)</f>
        <v>0</v>
      </c>
      <c r="O75" s="344">
        <f>IFERROR(VLOOKUP(C75,'تقرير المصروفات حسب الشهر'!$C$1409:$AD$1524,9,FALSE),0)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الشهر'!$C$10:$AD$119,9,FALSE),0)</f>
        <v>0</v>
      </c>
      <c r="E76" s="330">
        <f>IFERROR(VLOOKUP(C76,'تقرير المصروفات حسب الشهر'!$C$136:$AD$245,9,FALSE),0)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الشهر'!$C$391:$AD$499,9,FALSE),0)</f>
        <v>0</v>
      </c>
      <c r="H76" s="330">
        <f>IFERROR(VLOOKUP(C76,'تقرير المصروفات حسب الشهر'!$C$519:$AD$627,9,FALSE),0)</f>
        <v>0</v>
      </c>
      <c r="I76" s="330">
        <f>IFERROR(VLOOKUP(C76,'تقرير المصروفات حسب الشهر'!$C$647:$AD$766,9,FALSE),0)</f>
        <v>0</v>
      </c>
      <c r="J76" s="330">
        <f>IFERROR(VLOOKUP(C76,'تقرير المصروفات حسب الشهر'!$C$775:$AD$884,9,FALSE),0)</f>
        <v>0</v>
      </c>
      <c r="K76" s="330">
        <f>IFERROR(VLOOKUP(C76,'تقرير المصروفات حسب الشهر'!$C$902:$AD$1011,9,FALSE),0)</f>
        <v>0</v>
      </c>
      <c r="L76" s="330">
        <f>IFERROR(VLOOKUP(C76,'تقرير المصروفات حسب الشهر'!$C$1028:$AD$1138,9,FALSE),0)</f>
        <v>0</v>
      </c>
      <c r="M76" s="344">
        <f>IFERROR(VLOOKUP(C76,'تقرير المصروفات حسب الشهر'!$C$1155:$AD$1266,9,FALSE),0)</f>
        <v>0</v>
      </c>
      <c r="N76" s="344">
        <f>IFERROR(VLOOKUP(C76,'تقرير المصروفات حسب الشهر'!$C$1282:$AD$1393,9,FALSE),0)</f>
        <v>0</v>
      </c>
      <c r="O76" s="344">
        <f>IFERROR(VLOOKUP(C76,'تقرير المصروفات حسب الشهر'!$C$1409:$AD$1524,9,FALSE),0)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الشهر'!$C$10:$AD$119,9,FALSE),0)</f>
        <v>0</v>
      </c>
      <c r="E77" s="330">
        <f>IFERROR(VLOOKUP(C77,'تقرير المصروفات حسب الشهر'!$C$136:$AD$245,9,FALSE),0)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الشهر'!$C$391:$AD$499,9,FALSE),0)</f>
        <v>0</v>
      </c>
      <c r="H77" s="330">
        <f>IFERROR(VLOOKUP(C77,'تقرير المصروفات حسب الشهر'!$C$519:$AD$627,9,FALSE),0)</f>
        <v>0</v>
      </c>
      <c r="I77" s="330">
        <f>IFERROR(VLOOKUP(C77,'تقرير المصروفات حسب الشهر'!$C$647:$AD$766,9,FALSE),0)</f>
        <v>0</v>
      </c>
      <c r="J77" s="330">
        <f>IFERROR(VLOOKUP(C77,'تقرير المصروفات حسب الشهر'!$C$775:$AD$884,9,FALSE),0)</f>
        <v>0</v>
      </c>
      <c r="K77" s="330">
        <f>IFERROR(VLOOKUP(C77,'تقرير المصروفات حسب الشهر'!$C$902:$AD$1011,9,FALSE),0)</f>
        <v>0</v>
      </c>
      <c r="L77" s="330">
        <f>IFERROR(VLOOKUP(C77,'تقرير المصروفات حسب الشهر'!$C$1028:$AD$1138,9,FALSE),0)</f>
        <v>0</v>
      </c>
      <c r="M77" s="344">
        <f>IFERROR(VLOOKUP(C77,'تقرير المصروفات حسب الشهر'!$C$1155:$AD$1266,9,FALSE),0)</f>
        <v>0</v>
      </c>
      <c r="N77" s="344">
        <f>IFERROR(VLOOKUP(C77,'تقرير المصروفات حسب الشهر'!$C$1282:$AD$1393,9,FALSE),0)</f>
        <v>0</v>
      </c>
      <c r="O77" s="344">
        <f>IFERROR(VLOOKUP(C77,'تقرير المصروفات حسب الشهر'!$C$1409:$AD$1524,9,FALSE),0)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الشهر'!$C$10:$AD$119,9,FALSE),0)</f>
        <v>0</v>
      </c>
      <c r="E78" s="330">
        <f>IFERROR(VLOOKUP(C78,'تقرير المصروفات حسب الشهر'!$C$136:$AD$245,9,FALSE),0)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الشهر'!$C$391:$AD$499,9,FALSE),0)</f>
        <v>0</v>
      </c>
      <c r="H78" s="330">
        <f>IFERROR(VLOOKUP(C78,'تقرير المصروفات حسب الشهر'!$C$519:$AD$627,9,FALSE),0)</f>
        <v>0</v>
      </c>
      <c r="I78" s="330">
        <f>IFERROR(VLOOKUP(C78,'تقرير المصروفات حسب الشهر'!$C$647:$AD$766,9,FALSE),0)</f>
        <v>0</v>
      </c>
      <c r="J78" s="330">
        <f>IFERROR(VLOOKUP(C78,'تقرير المصروفات حسب الشهر'!$C$775:$AD$884,9,FALSE),0)</f>
        <v>0</v>
      </c>
      <c r="K78" s="330">
        <f>IFERROR(VLOOKUP(C78,'تقرير المصروفات حسب الشهر'!$C$902:$AD$1011,9,FALSE),0)</f>
        <v>0</v>
      </c>
      <c r="L78" s="330">
        <f>IFERROR(VLOOKUP(C78,'تقرير المصروفات حسب الشهر'!$C$1028:$AD$1138,9,FALSE),0)</f>
        <v>0</v>
      </c>
      <c r="M78" s="344">
        <f>IFERROR(VLOOKUP(C78,'تقرير المصروفات حسب الشهر'!$C$1155:$AD$1266,9,FALSE),0)</f>
        <v>0</v>
      </c>
      <c r="N78" s="344">
        <f>IFERROR(VLOOKUP(C78,'تقرير المصروفات حسب الشهر'!$C$1282:$AD$1393,9,FALSE),0)</f>
        <v>0</v>
      </c>
      <c r="O78" s="344">
        <f>IFERROR(VLOOKUP(C78,'تقرير المصروفات حسب الشهر'!$C$1409:$AD$1524,9,FALSE),0)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الشهر'!$C$10:$AD$119,9,FALSE),0)</f>
        <v>0</v>
      </c>
      <c r="E79" s="330">
        <f>IFERROR(VLOOKUP(C79,'تقرير المصروفات حسب الشهر'!$C$136:$AD$245,9,FALSE),0)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الشهر'!$C$391:$AD$499,9,FALSE),0)</f>
        <v>0</v>
      </c>
      <c r="H79" s="330">
        <f>IFERROR(VLOOKUP(C79,'تقرير المصروفات حسب الشهر'!$C$519:$AD$627,9,FALSE),0)</f>
        <v>0</v>
      </c>
      <c r="I79" s="330">
        <f>IFERROR(VLOOKUP(C79,'تقرير المصروفات حسب الشهر'!$C$647:$AD$766,9,FALSE),0)</f>
        <v>0</v>
      </c>
      <c r="J79" s="330">
        <f>IFERROR(VLOOKUP(C79,'تقرير المصروفات حسب الشهر'!$C$775:$AD$884,9,FALSE),0)</f>
        <v>0</v>
      </c>
      <c r="K79" s="330">
        <f>IFERROR(VLOOKUP(C79,'تقرير المصروفات حسب الشهر'!$C$902:$AD$1011,9,FALSE),0)</f>
        <v>0</v>
      </c>
      <c r="L79" s="330">
        <f>IFERROR(VLOOKUP(C79,'تقرير المصروفات حسب الشهر'!$C$1028:$AD$1138,9,FALSE),0)</f>
        <v>0</v>
      </c>
      <c r="M79" s="344">
        <f>IFERROR(VLOOKUP(C79,'تقرير المصروفات حسب الشهر'!$C$1155:$AD$1266,9,FALSE),0)</f>
        <v>0</v>
      </c>
      <c r="N79" s="344">
        <f>IFERROR(VLOOKUP(C79,'تقرير المصروفات حسب الشهر'!$C$1282:$AD$1393,9,FALSE),0)</f>
        <v>0</v>
      </c>
      <c r="O79" s="344">
        <f>IFERROR(VLOOKUP(C79,'تقرير المصروفات حسب الشهر'!$C$1409:$AD$1524,9,FALSE),0)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الشهر'!$C$10:$AD$119,9,FALSE),0)</f>
        <v>0</v>
      </c>
      <c r="E80" s="330">
        <f>IFERROR(VLOOKUP(C80,'تقرير المصروفات حسب الشهر'!$C$136:$AD$245,9,FALSE),0)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الشهر'!$C$391:$AD$499,9,FALSE),0)</f>
        <v>0</v>
      </c>
      <c r="H80" s="330">
        <f>IFERROR(VLOOKUP(C80,'تقرير المصروفات حسب الشهر'!$C$519:$AD$627,9,FALSE),0)</f>
        <v>0</v>
      </c>
      <c r="I80" s="330">
        <f>IFERROR(VLOOKUP(C80,'تقرير المصروفات حسب الشهر'!$C$647:$AD$766,9,FALSE),0)</f>
        <v>0</v>
      </c>
      <c r="J80" s="330">
        <f>IFERROR(VLOOKUP(C80,'تقرير المصروفات حسب الشهر'!$C$775:$AD$884,9,FALSE),0)</f>
        <v>0</v>
      </c>
      <c r="K80" s="330">
        <f>IFERROR(VLOOKUP(C80,'تقرير المصروفات حسب الشهر'!$C$902:$AD$1011,9,FALSE),0)</f>
        <v>0</v>
      </c>
      <c r="L80" s="330">
        <f>IFERROR(VLOOKUP(C80,'تقرير المصروفات حسب الشهر'!$C$1028:$AD$1138,9,FALSE),0)</f>
        <v>0</v>
      </c>
      <c r="M80" s="344">
        <f>IFERROR(VLOOKUP(C80,'تقرير المصروفات حسب الشهر'!$C$1155:$AD$1266,9,FALSE),0)</f>
        <v>0</v>
      </c>
      <c r="N80" s="344">
        <f>IFERROR(VLOOKUP(C80,'تقرير المصروفات حسب الشهر'!$C$1282:$AD$1393,9,FALSE),0)</f>
        <v>0</v>
      </c>
      <c r="O80" s="344">
        <f>IFERROR(VLOOKUP(C80,'تقرير المصروفات حسب الشهر'!$C$1409:$AD$1524,9,FALSE),0)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الشهر'!$C$10:$AD$119,9,FALSE),0)</f>
        <v>600</v>
      </c>
      <c r="E81" s="330">
        <f>IFERROR(VLOOKUP(C81,'تقرير المصروفات حسب الشهر'!$C$136:$AD$245,9,FALSE),0)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الشهر'!$C$391:$AD$499,9,FALSE),0)</f>
        <v>200</v>
      </c>
      <c r="H81" s="330">
        <f>IFERROR(VLOOKUP(C81,'تقرير المصروفات حسب الشهر'!$C$519:$AD$627,9,FALSE),0)</f>
        <v>200</v>
      </c>
      <c r="I81" s="330">
        <f>IFERROR(VLOOKUP(C81,'تقرير المصروفات حسب الشهر'!$C$647:$AD$766,9,FALSE),0)</f>
        <v>200</v>
      </c>
      <c r="J81" s="330">
        <f>IFERROR(VLOOKUP(C81,'تقرير المصروفات حسب الشهر'!$C$775:$AD$884,9,FALSE),0)</f>
        <v>0</v>
      </c>
      <c r="K81" s="330">
        <f>IFERROR(VLOOKUP(C81,'تقرير المصروفات حسب الشهر'!$C$902:$AD$1011,9,FALSE),0)</f>
        <v>0</v>
      </c>
      <c r="L81" s="330">
        <f>IFERROR(VLOOKUP(C81,'تقرير المصروفات حسب الشهر'!$C$1028:$AD$1138,9,FALSE),0)</f>
        <v>0</v>
      </c>
      <c r="M81" s="344">
        <f>IFERROR(VLOOKUP(C81,'تقرير المصروفات حسب الشهر'!$C$1155:$AD$1266,9,FALSE),0)</f>
        <v>0</v>
      </c>
      <c r="N81" s="344">
        <f>IFERROR(VLOOKUP(C81,'تقرير المصروفات حسب الشهر'!$C$1282:$AD$1393,9,FALSE),0)</f>
        <v>0</v>
      </c>
      <c r="O81" s="344">
        <f>IFERROR(VLOOKUP(C81,'تقرير المصروفات حسب الشهر'!$C$1409:$AD$1524,9,FALSE),0)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الشهر'!$C$10:$AD$119,9,FALSE),0)</f>
        <v>0</v>
      </c>
      <c r="E82" s="330">
        <f>IFERROR(VLOOKUP(C82,'تقرير المصروفات حسب الشهر'!$C$136:$AD$245,9,FALSE),0)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الشهر'!$C$391:$AD$499,9,FALSE),0)</f>
        <v>0</v>
      </c>
      <c r="H82" s="330">
        <f>IFERROR(VLOOKUP(C82,'تقرير المصروفات حسب الشهر'!$C$519:$AD$627,9,FALSE),0)</f>
        <v>0</v>
      </c>
      <c r="I82" s="330">
        <f>IFERROR(VLOOKUP(C82,'تقرير المصروفات حسب الشهر'!$C$647:$AD$766,9,FALSE),0)</f>
        <v>0</v>
      </c>
      <c r="J82" s="330">
        <f>IFERROR(VLOOKUP(C82,'تقرير المصروفات حسب الشهر'!$C$775:$AD$884,9,FALSE),0)</f>
        <v>0</v>
      </c>
      <c r="K82" s="330">
        <f>IFERROR(VLOOKUP(C82,'تقرير المصروفات حسب الشهر'!$C$902:$AD$1011,9,FALSE),0)</f>
        <v>0</v>
      </c>
      <c r="L82" s="330">
        <f>IFERROR(VLOOKUP(C82,'تقرير المصروفات حسب الشهر'!$C$1028:$AD$1138,9,FALSE),0)</f>
        <v>0</v>
      </c>
      <c r="M82" s="344">
        <f>IFERROR(VLOOKUP(C82,'تقرير المصروفات حسب الشهر'!$C$1155:$AD$1266,9,FALSE),0)</f>
        <v>0</v>
      </c>
      <c r="N82" s="344">
        <f>IFERROR(VLOOKUP(C82,'تقرير المصروفات حسب الشهر'!$C$1282:$AD$1393,9,FALSE),0)</f>
        <v>0</v>
      </c>
      <c r="O82" s="344">
        <f>IFERROR(VLOOKUP(C82,'تقرير المصروفات حسب الشهر'!$C$1409:$AD$1524,9,FALSE),0)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الشهر'!$C$10:$AD$119,9,FALSE),0)</f>
        <v>0</v>
      </c>
      <c r="E83" s="330">
        <f>IFERROR(VLOOKUP(C83,'تقرير المصروفات حسب الشهر'!$C$136:$AD$245,9,FALSE),0)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الشهر'!$C$391:$AD$499,9,FALSE),0)</f>
        <v>0</v>
      </c>
      <c r="H83" s="330">
        <f>IFERROR(VLOOKUP(C83,'تقرير المصروفات حسب الشهر'!$C$519:$AD$627,9,FALSE),0)</f>
        <v>0</v>
      </c>
      <c r="I83" s="330">
        <f>IFERROR(VLOOKUP(C83,'تقرير المصروفات حسب الشهر'!$C$647:$AD$766,9,FALSE),0)</f>
        <v>0</v>
      </c>
      <c r="J83" s="330">
        <f>IFERROR(VLOOKUP(C83,'تقرير المصروفات حسب الشهر'!$C$775:$AD$884,9,FALSE),0)</f>
        <v>0</v>
      </c>
      <c r="K83" s="330">
        <f>IFERROR(VLOOKUP(C83,'تقرير المصروفات حسب الشهر'!$C$902:$AD$1011,9,FALSE),0)</f>
        <v>0</v>
      </c>
      <c r="L83" s="330">
        <f>IFERROR(VLOOKUP(C83,'تقرير المصروفات حسب الشهر'!$C$1028:$AD$1138,9,FALSE),0)</f>
        <v>0</v>
      </c>
      <c r="M83" s="344">
        <f>IFERROR(VLOOKUP(C83,'تقرير المصروفات حسب الشهر'!$C$1155:$AD$1266,9,FALSE),0)</f>
        <v>0</v>
      </c>
      <c r="N83" s="344">
        <f>IFERROR(VLOOKUP(C83,'تقرير المصروفات حسب الشهر'!$C$1282:$AD$1393,9,FALSE),0)</f>
        <v>0</v>
      </c>
      <c r="O83" s="344">
        <f>IFERROR(VLOOKUP(C83,'تقرير المصروفات حسب الشهر'!$C$1409:$AD$1524,9,FALSE),0)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الشهر'!$C$10:$AD$119,9,FALSE),0)</f>
        <v>0</v>
      </c>
      <c r="E84" s="330">
        <f>IFERROR(VLOOKUP(C84,'تقرير المصروفات حسب الشهر'!$C$136:$AD$245,9,FALSE),0)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الشهر'!$C$391:$AD$499,9,FALSE),0)</f>
        <v>0</v>
      </c>
      <c r="H84" s="330">
        <f>IFERROR(VLOOKUP(C84,'تقرير المصروفات حسب الشهر'!$C$519:$AD$627,9,FALSE),0)</f>
        <v>0</v>
      </c>
      <c r="I84" s="330">
        <f>IFERROR(VLOOKUP(C84,'تقرير المصروفات حسب الشهر'!$C$647:$AD$766,9,FALSE),0)</f>
        <v>0</v>
      </c>
      <c r="J84" s="330">
        <f>IFERROR(VLOOKUP(C84,'تقرير المصروفات حسب الشهر'!$C$775:$AD$884,9,FALSE),0)</f>
        <v>0</v>
      </c>
      <c r="K84" s="330">
        <f>IFERROR(VLOOKUP(C84,'تقرير المصروفات حسب الشهر'!$C$902:$AD$1011,9,FALSE),0)</f>
        <v>0</v>
      </c>
      <c r="L84" s="330">
        <f>IFERROR(VLOOKUP(C84,'تقرير المصروفات حسب الشهر'!$C$1028:$AD$1138,9,FALSE),0)</f>
        <v>0</v>
      </c>
      <c r="M84" s="344">
        <f>IFERROR(VLOOKUP(C84,'تقرير المصروفات حسب الشهر'!$C$1155:$AD$1266,9,FALSE),0)</f>
        <v>0</v>
      </c>
      <c r="N84" s="344">
        <f>IFERROR(VLOOKUP(C84,'تقرير المصروفات حسب الشهر'!$C$1282:$AD$1393,9,FALSE),0)</f>
        <v>0</v>
      </c>
      <c r="O84" s="344">
        <f>IFERROR(VLOOKUP(C84,'تقرير المصروفات حسب الشهر'!$C$1409:$AD$1524,9,FALSE),0)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الشهر'!$C$10:$AD$119,9,FALSE),0)</f>
        <v>0</v>
      </c>
      <c r="E85" s="330">
        <f>IFERROR(VLOOKUP(C85,'تقرير المصروفات حسب الشهر'!$C$136:$AD$245,9,FALSE),0)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الشهر'!$C$391:$AD$499,9,FALSE),0)</f>
        <v>0</v>
      </c>
      <c r="H85" s="330">
        <f>IFERROR(VLOOKUP(C85,'تقرير المصروفات حسب الشهر'!$C$519:$AD$627,9,FALSE),0)</f>
        <v>0</v>
      </c>
      <c r="I85" s="330">
        <f>IFERROR(VLOOKUP(C85,'تقرير المصروفات حسب الشهر'!$C$647:$AD$766,9,FALSE),0)</f>
        <v>0</v>
      </c>
      <c r="J85" s="330">
        <f>IFERROR(VLOOKUP(C85,'تقرير المصروفات حسب الشهر'!$C$775:$AD$884,9,FALSE),0)</f>
        <v>0</v>
      </c>
      <c r="K85" s="330">
        <f>IFERROR(VLOOKUP(C85,'تقرير المصروفات حسب الشهر'!$C$902:$AD$1011,9,FALSE),0)</f>
        <v>0</v>
      </c>
      <c r="L85" s="330">
        <f>IFERROR(VLOOKUP(C85,'تقرير المصروفات حسب الشهر'!$C$1028:$AD$1138,9,FALSE),0)</f>
        <v>0</v>
      </c>
      <c r="M85" s="344">
        <f>IFERROR(VLOOKUP(C85,'تقرير المصروفات حسب الشهر'!$C$1155:$AD$1266,9,FALSE),0)</f>
        <v>0</v>
      </c>
      <c r="N85" s="344">
        <f>IFERROR(VLOOKUP(C85,'تقرير المصروفات حسب الشهر'!$C$1282:$AD$1393,9,FALSE),0)</f>
        <v>0</v>
      </c>
      <c r="O85" s="344">
        <f>IFERROR(VLOOKUP(C85,'تقرير المصروفات حسب الشهر'!$C$1409:$AD$1524,9,FALSE),0)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الشهر'!$C$10:$AD$119,9,FALSE),0)</f>
        <v>1766.5</v>
      </c>
      <c r="E86" s="330">
        <f>IFERROR(VLOOKUP(C86,'تقرير المصروفات حسب الشهر'!$C$136:$AD$245,9,FALSE),0)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الشهر'!$C$391:$AD$499,9,FALSE),0)</f>
        <v>1288</v>
      </c>
      <c r="H86" s="330">
        <f>IFERROR(VLOOKUP(C86,'تقرير المصروفات حسب الشهر'!$C$519:$AD$627,9,FALSE),0)</f>
        <v>0</v>
      </c>
      <c r="I86" s="330">
        <f>IFERROR(VLOOKUP(C86,'تقرير المصروفات حسب الشهر'!$C$647:$AD$766,9,FALSE),0)</f>
        <v>0</v>
      </c>
      <c r="J86" s="330">
        <f>IFERROR(VLOOKUP(C86,'تقرير المصروفات حسب الشهر'!$C$775:$AD$884,9,FALSE),0)</f>
        <v>0</v>
      </c>
      <c r="K86" s="330">
        <f>IFERROR(VLOOKUP(C86,'تقرير المصروفات حسب الشهر'!$C$902:$AD$1011,9,FALSE),0)</f>
        <v>0</v>
      </c>
      <c r="L86" s="330">
        <f>IFERROR(VLOOKUP(C86,'تقرير المصروفات حسب الشهر'!$C$1028:$AD$1138,9,FALSE),0)</f>
        <v>0</v>
      </c>
      <c r="M86" s="344">
        <f>IFERROR(VLOOKUP(C86,'تقرير المصروفات حسب الشهر'!$C$1155:$AD$1266,9,FALSE),0)</f>
        <v>0</v>
      </c>
      <c r="N86" s="344">
        <f>IFERROR(VLOOKUP(C86,'تقرير المصروفات حسب الشهر'!$C$1282:$AD$1393,9,FALSE),0)</f>
        <v>0</v>
      </c>
      <c r="O86" s="344">
        <f>IFERROR(VLOOKUP(C86,'تقرير المصروفات حسب الشهر'!$C$1409:$AD$1524,9,FALSE),0)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الشهر'!$C$10:$AD$119,9,FALSE),0)</f>
        <v>0</v>
      </c>
      <c r="E87" s="330">
        <f>IFERROR(VLOOKUP(C87,'تقرير المصروفات حسب الشهر'!$C$136:$AD$245,9,FALSE),0)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الشهر'!$C$391:$AD$499,9,FALSE),0)</f>
        <v>0</v>
      </c>
      <c r="H87" s="330">
        <f>IFERROR(VLOOKUP(C87,'تقرير المصروفات حسب الشهر'!$C$519:$AD$627,9,FALSE),0)</f>
        <v>0</v>
      </c>
      <c r="I87" s="330">
        <f>IFERROR(VLOOKUP(C87,'تقرير المصروفات حسب الشهر'!$C$647:$AD$766,9,FALSE),0)</f>
        <v>0</v>
      </c>
      <c r="J87" s="330">
        <f>IFERROR(VLOOKUP(C87,'تقرير المصروفات حسب الشهر'!$C$775:$AD$884,9,FALSE),0)</f>
        <v>0</v>
      </c>
      <c r="K87" s="330">
        <f>IFERROR(VLOOKUP(C87,'تقرير المصروفات حسب الشهر'!$C$902:$AD$1011,9,FALSE),0)</f>
        <v>0</v>
      </c>
      <c r="L87" s="330">
        <f>IFERROR(VLOOKUP(C87,'تقرير المصروفات حسب الشهر'!$C$1028:$AD$1138,9,FALSE),0)</f>
        <v>0</v>
      </c>
      <c r="M87" s="344">
        <f>IFERROR(VLOOKUP(C87,'تقرير المصروفات حسب الشهر'!$C$1155:$AD$1266,9,FALSE),0)</f>
        <v>0</v>
      </c>
      <c r="N87" s="344">
        <f>IFERROR(VLOOKUP(C87,'تقرير المصروفات حسب الشهر'!$C$1282:$AD$1393,9,FALSE),0)</f>
        <v>0</v>
      </c>
      <c r="O87" s="344">
        <f>IFERROR(VLOOKUP(C87,'تقرير المصروفات حسب الشهر'!$C$1409:$AD$1524,9,FALSE),0)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الشهر'!$C$10:$AD$119,9,FALSE),0)</f>
        <v>0</v>
      </c>
      <c r="E88" s="330">
        <f>IFERROR(VLOOKUP(C88,'تقرير المصروفات حسب الشهر'!$C$136:$AD$245,9,FALSE),0)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الشهر'!$C$391:$AD$499,9,FALSE),0)</f>
        <v>0</v>
      </c>
      <c r="H88" s="330">
        <f>IFERROR(VLOOKUP(C88,'تقرير المصروفات حسب الشهر'!$C$519:$AD$627,9,FALSE),0)</f>
        <v>0</v>
      </c>
      <c r="I88" s="330">
        <f>IFERROR(VLOOKUP(C88,'تقرير المصروفات حسب الشهر'!$C$647:$AD$766,9,FALSE),0)</f>
        <v>0</v>
      </c>
      <c r="J88" s="330">
        <f>IFERROR(VLOOKUP(C88,'تقرير المصروفات حسب الشهر'!$C$775:$AD$884,9,FALSE),0)</f>
        <v>0</v>
      </c>
      <c r="K88" s="330">
        <f>IFERROR(VLOOKUP(C88,'تقرير المصروفات حسب الشهر'!$C$902:$AD$1011,9,FALSE),0)</f>
        <v>0</v>
      </c>
      <c r="L88" s="330">
        <f>IFERROR(VLOOKUP(C88,'تقرير المصروفات حسب الشهر'!$C$1028:$AD$1138,9,FALSE),0)</f>
        <v>0</v>
      </c>
      <c r="M88" s="344">
        <f>IFERROR(VLOOKUP(C88,'تقرير المصروفات حسب الشهر'!$C$1155:$AD$1266,9,FALSE),0)</f>
        <v>0</v>
      </c>
      <c r="N88" s="344">
        <f>IFERROR(VLOOKUP(C88,'تقرير المصروفات حسب الشهر'!$C$1282:$AD$1393,9,FALSE),0)</f>
        <v>0</v>
      </c>
      <c r="O88" s="344">
        <f>IFERROR(VLOOKUP(C88,'تقرير المصروفات حسب الشهر'!$C$1409:$AD$1524,9,FALSE),0)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الشهر'!$C$10:$AD$119,9,FALSE),0)</f>
        <v>0</v>
      </c>
      <c r="E89" s="330">
        <f>IFERROR(VLOOKUP(C89,'تقرير المصروفات حسب الشهر'!$C$136:$AD$245,9,FALSE),0)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الشهر'!$C$391:$AD$499,9,FALSE),0)</f>
        <v>0</v>
      </c>
      <c r="H89" s="330">
        <f>IFERROR(VLOOKUP(C89,'تقرير المصروفات حسب الشهر'!$C$519:$AD$627,9,FALSE),0)</f>
        <v>0</v>
      </c>
      <c r="I89" s="330">
        <f>IFERROR(VLOOKUP(C89,'تقرير المصروفات حسب الشهر'!$C$647:$AD$766,9,FALSE),0)</f>
        <v>0</v>
      </c>
      <c r="J89" s="330">
        <f>IFERROR(VLOOKUP(C89,'تقرير المصروفات حسب الشهر'!$C$775:$AD$884,9,FALSE),0)</f>
        <v>0</v>
      </c>
      <c r="K89" s="330">
        <f>IFERROR(VLOOKUP(C89,'تقرير المصروفات حسب الشهر'!$C$902:$AD$1011,9,FALSE),0)</f>
        <v>0</v>
      </c>
      <c r="L89" s="330">
        <f>IFERROR(VLOOKUP(C89,'تقرير المصروفات حسب الشهر'!$C$1028:$AD$1138,9,FALSE),0)</f>
        <v>0</v>
      </c>
      <c r="M89" s="344">
        <f>IFERROR(VLOOKUP(C89,'تقرير المصروفات حسب الشهر'!$C$1155:$AD$1266,9,FALSE),0)</f>
        <v>0</v>
      </c>
      <c r="N89" s="344">
        <f>IFERROR(VLOOKUP(C89,'تقرير المصروفات حسب الشهر'!$C$1282:$AD$1393,9,FALSE),0)</f>
        <v>0</v>
      </c>
      <c r="O89" s="344">
        <f>IFERROR(VLOOKUP(C89,'تقرير المصروفات حسب الشهر'!$C$1409:$AD$1524,9,FALSE),0)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الشهر'!$C$10:$AD$119,9,FALSE),0)</f>
        <v>0</v>
      </c>
      <c r="E90" s="330">
        <f>IFERROR(VLOOKUP(C90,'تقرير المصروفات حسب الشهر'!$C$136:$AD$245,9,FALSE),0)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الشهر'!$C$391:$AD$499,9,FALSE),0)</f>
        <v>0</v>
      </c>
      <c r="H90" s="330">
        <f>IFERROR(VLOOKUP(C90,'تقرير المصروفات حسب الشهر'!$C$519:$AD$627,9,FALSE),0)</f>
        <v>0</v>
      </c>
      <c r="I90" s="330">
        <f>IFERROR(VLOOKUP(C90,'تقرير المصروفات حسب الشهر'!$C$647:$AD$766,9,FALSE),0)</f>
        <v>0</v>
      </c>
      <c r="J90" s="330">
        <f>IFERROR(VLOOKUP(C90,'تقرير المصروفات حسب الشهر'!$C$775:$AD$884,9,FALSE),0)</f>
        <v>0</v>
      </c>
      <c r="K90" s="330">
        <f>IFERROR(VLOOKUP(C90,'تقرير المصروفات حسب الشهر'!$C$902:$AD$1011,9,FALSE),0)</f>
        <v>0</v>
      </c>
      <c r="L90" s="330">
        <f>IFERROR(VLOOKUP(C90,'تقرير المصروفات حسب الشهر'!$C$1028:$AD$1138,9,FALSE),0)</f>
        <v>0</v>
      </c>
      <c r="M90" s="344">
        <f>IFERROR(VLOOKUP(C90,'تقرير المصروفات حسب الشهر'!$C$1155:$AD$1266,9,FALSE),0)</f>
        <v>0</v>
      </c>
      <c r="N90" s="344">
        <f>IFERROR(VLOOKUP(C90,'تقرير المصروفات حسب الشهر'!$C$1282:$AD$1393,9,FALSE),0)</f>
        <v>0</v>
      </c>
      <c r="O90" s="344">
        <f>IFERROR(VLOOKUP(C90,'تقرير المصروفات حسب الشهر'!$C$1409:$AD$1524,9,FALSE),0)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الشهر'!$C$10:$AD$119,9,FALSE),0)</f>
        <v>0</v>
      </c>
      <c r="E91" s="330">
        <f>IFERROR(VLOOKUP(C91,'تقرير المصروفات حسب الشهر'!$C$136:$AD$245,9,FALSE),0)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الشهر'!$C$391:$AD$499,9,FALSE),0)</f>
        <v>0</v>
      </c>
      <c r="H91" s="330">
        <f>IFERROR(VLOOKUP(C91,'تقرير المصروفات حسب الشهر'!$C$519:$AD$627,9,FALSE),0)</f>
        <v>0</v>
      </c>
      <c r="I91" s="330">
        <f>IFERROR(VLOOKUP(C91,'تقرير المصروفات حسب الشهر'!$C$647:$AD$766,9,FALSE),0)</f>
        <v>0</v>
      </c>
      <c r="J91" s="330">
        <f>IFERROR(VLOOKUP(C91,'تقرير المصروفات حسب الشهر'!$C$775:$AD$884,9,FALSE),0)</f>
        <v>0</v>
      </c>
      <c r="K91" s="330">
        <f>IFERROR(VLOOKUP(C91,'تقرير المصروفات حسب الشهر'!$C$902:$AD$1011,9,FALSE),0)</f>
        <v>0</v>
      </c>
      <c r="L91" s="330">
        <f>IFERROR(VLOOKUP(C91,'تقرير المصروفات حسب الشهر'!$C$1028:$AD$1138,9,FALSE),0)</f>
        <v>0</v>
      </c>
      <c r="M91" s="344">
        <f>IFERROR(VLOOKUP(C91,'تقرير المصروفات حسب الشهر'!$C$1155:$AD$1266,9,FALSE),0)</f>
        <v>0</v>
      </c>
      <c r="N91" s="344">
        <f>IFERROR(VLOOKUP(C91,'تقرير المصروفات حسب الشهر'!$C$1282:$AD$1393,9,FALSE),0)</f>
        <v>0</v>
      </c>
      <c r="O91" s="344">
        <f>IFERROR(VLOOKUP(C91,'تقرير المصروفات حسب الشهر'!$C$1409:$AD$1524,9,FALSE),0)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الشهر'!$C$10:$AD$119,9,FALSE),0)</f>
        <v>0</v>
      </c>
      <c r="E92" s="330">
        <f>IFERROR(VLOOKUP(C92,'تقرير المصروفات حسب الشهر'!$C$136:$AD$245,9,FALSE),0)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الشهر'!$C$391:$AD$499,9,FALSE),0)</f>
        <v>0</v>
      </c>
      <c r="H92" s="330">
        <f>IFERROR(VLOOKUP(C92,'تقرير المصروفات حسب الشهر'!$C$519:$AD$627,9,FALSE),0)</f>
        <v>0</v>
      </c>
      <c r="I92" s="330">
        <f>IFERROR(VLOOKUP(C92,'تقرير المصروفات حسب الشهر'!$C$647:$AD$766,9,FALSE),0)</f>
        <v>0</v>
      </c>
      <c r="J92" s="330">
        <f>IFERROR(VLOOKUP(C92,'تقرير المصروفات حسب الشهر'!$C$775:$AD$884,9,FALSE),0)</f>
        <v>0</v>
      </c>
      <c r="K92" s="330">
        <f>IFERROR(VLOOKUP(C92,'تقرير المصروفات حسب الشهر'!$C$902:$AD$1011,9,FALSE),0)</f>
        <v>0</v>
      </c>
      <c r="L92" s="330">
        <f>IFERROR(VLOOKUP(C92,'تقرير المصروفات حسب الشهر'!$C$1028:$AD$1138,9,FALSE),0)</f>
        <v>0</v>
      </c>
      <c r="M92" s="344">
        <f>IFERROR(VLOOKUP(C92,'تقرير المصروفات حسب الشهر'!$C$1155:$AD$1266,9,FALSE),0)</f>
        <v>0</v>
      </c>
      <c r="N92" s="344">
        <f>IFERROR(VLOOKUP(C92,'تقرير المصروفات حسب الشهر'!$C$1282:$AD$1393,9,FALSE),0)</f>
        <v>0</v>
      </c>
      <c r="O92" s="344">
        <f>IFERROR(VLOOKUP(C92,'تقرير المصروفات حسب الشهر'!$C$1409:$AD$1524,9,FALSE),0)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الشهر'!$C$10:$AD$119,9,FALSE),0)</f>
        <v>808</v>
      </c>
      <c r="E93" s="330">
        <f>IFERROR(VLOOKUP(C93,'تقرير المصروفات حسب الشهر'!$C$136:$AD$245,9,FALSE),0)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الشهر'!$C$391:$AD$499,9,FALSE),0)</f>
        <v>400.96</v>
      </c>
      <c r="H93" s="330">
        <f>IFERROR(VLOOKUP(C93,'تقرير المصروفات حسب الشهر'!$C$519:$AD$627,9,FALSE),0)</f>
        <v>0</v>
      </c>
      <c r="I93" s="330">
        <f>IFERROR(VLOOKUP(C93,'تقرير المصروفات حسب الشهر'!$C$647:$AD$766,9,FALSE),0)</f>
        <v>0</v>
      </c>
      <c r="J93" s="330">
        <f>IFERROR(VLOOKUP(C93,'تقرير المصروفات حسب الشهر'!$C$775:$AD$884,9,FALSE),0)</f>
        <v>0</v>
      </c>
      <c r="K93" s="330">
        <f>IFERROR(VLOOKUP(C93,'تقرير المصروفات حسب الشهر'!$C$902:$AD$1011,9,FALSE),0)</f>
        <v>0</v>
      </c>
      <c r="L93" s="330">
        <f>IFERROR(VLOOKUP(C93,'تقرير المصروفات حسب الشهر'!$C$1028:$AD$1138,9,FALSE),0)</f>
        <v>0</v>
      </c>
      <c r="M93" s="344">
        <f>IFERROR(VLOOKUP(C93,'تقرير المصروفات حسب الشهر'!$C$1155:$AD$1266,9,FALSE),0)</f>
        <v>0</v>
      </c>
      <c r="N93" s="344">
        <f>IFERROR(VLOOKUP(C93,'تقرير المصروفات حسب الشهر'!$C$1282:$AD$1393,9,FALSE),0)</f>
        <v>0</v>
      </c>
      <c r="O93" s="344">
        <f>IFERROR(VLOOKUP(C93,'تقرير المصروفات حسب الشهر'!$C$1409:$AD$1524,9,FALSE),0)</f>
        <v>0</v>
      </c>
      <c r="P93" s="332">
        <f t="shared" si="7"/>
        <v>1208.96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الشهر'!$C$10:$AD$119,9,FALSE),0)</f>
        <v>400.96</v>
      </c>
      <c r="E94" s="330">
        <f>IFERROR(VLOOKUP(C94,'تقرير المصروفات حسب الشهر'!$C$136:$AD$245,9,FALSE),0)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الشهر'!$C$391:$AD$499,9,FALSE),0)</f>
        <v>2130</v>
      </c>
      <c r="H94" s="330">
        <f>IFERROR(VLOOKUP(C94,'تقرير المصروفات حسب الشهر'!$C$519:$AD$627,9,FALSE),0)</f>
        <v>400.96</v>
      </c>
      <c r="I94" s="330">
        <f>IFERROR(VLOOKUP(C94,'تقرير المصروفات حسب الشهر'!$C$647:$AD$766,9,FALSE),0)</f>
        <v>905.76</v>
      </c>
      <c r="J94" s="330">
        <f>IFERROR(VLOOKUP(C94,'تقرير المصروفات حسب الشهر'!$C$775:$AD$884,9,FALSE),0)</f>
        <v>0</v>
      </c>
      <c r="K94" s="330">
        <f>IFERROR(VLOOKUP(C94,'تقرير المصروفات حسب الشهر'!$C$902:$AD$1011,9,FALSE),0)</f>
        <v>0</v>
      </c>
      <c r="L94" s="330">
        <f>IFERROR(VLOOKUP(C94,'تقرير المصروفات حسب الشهر'!$C$1028:$AD$1138,9,FALSE),0)</f>
        <v>0</v>
      </c>
      <c r="M94" s="344">
        <f>IFERROR(VLOOKUP(C94,'تقرير المصروفات حسب الشهر'!$C$1155:$AD$1266,9,FALSE),0)</f>
        <v>0</v>
      </c>
      <c r="N94" s="344">
        <f>IFERROR(VLOOKUP(C94,'تقرير المصروفات حسب الشهر'!$C$1282:$AD$1393,9,FALSE),0)</f>
        <v>0</v>
      </c>
      <c r="O94" s="344">
        <f>IFERROR(VLOOKUP(C94,'تقرير المصروفات حسب الشهر'!$C$1409:$AD$1524,9,FALSE),0)</f>
        <v>0</v>
      </c>
      <c r="P94" s="332">
        <f t="shared" si="7"/>
        <v>4639.6000000000004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الشهر'!$C$10:$AD$119,9,FALSE),0)</f>
        <v>2843.5</v>
      </c>
      <c r="E95" s="330">
        <f>IFERROR(VLOOKUP(C95,'تقرير المصروفات حسب الشهر'!$C$136:$AD$245,9,FALSE),0)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الشهر'!$C$391:$AD$499,9,FALSE),0)</f>
        <v>0</v>
      </c>
      <c r="H95" s="330">
        <f>IFERROR(VLOOKUP(C95,'تقرير المصروفات حسب الشهر'!$C$519:$AD$627,9,FALSE),0)</f>
        <v>0</v>
      </c>
      <c r="I95" s="330">
        <f>IFERROR(VLOOKUP(C95,'تقرير المصروفات حسب الشهر'!$C$647:$AD$766,9,FALSE),0)</f>
        <v>2130</v>
      </c>
      <c r="J95" s="330">
        <f>IFERROR(VLOOKUP(C95,'تقرير المصروفات حسب الشهر'!$C$775:$AD$884,9,FALSE),0)</f>
        <v>0</v>
      </c>
      <c r="K95" s="330">
        <f>IFERROR(VLOOKUP(C95,'تقرير المصروفات حسب الشهر'!$C$902:$AD$1011,9,FALSE),0)</f>
        <v>0</v>
      </c>
      <c r="L95" s="330">
        <f>IFERROR(VLOOKUP(C95,'تقرير المصروفات حسب الشهر'!$C$1028:$AD$1138,9,FALSE),0)</f>
        <v>0</v>
      </c>
      <c r="M95" s="344">
        <f>IFERROR(VLOOKUP(C95,'تقرير المصروفات حسب الشهر'!$C$1155:$AD$1266,9,FALSE),0)</f>
        <v>0</v>
      </c>
      <c r="N95" s="344">
        <f>IFERROR(VLOOKUP(C95,'تقرير المصروفات حسب الشهر'!$C$1282:$AD$1393,9,FALSE),0)</f>
        <v>0</v>
      </c>
      <c r="O95" s="344">
        <f>IFERROR(VLOOKUP(C95,'تقرير المصروفات حسب الشهر'!$C$1409:$AD$1524,9,FALSE),0)</f>
        <v>0</v>
      </c>
      <c r="P95" s="332">
        <f t="shared" si="7"/>
        <v>6038.5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الشهر'!$C$10:$AD$119,9,FALSE),0)</f>
        <v>0</v>
      </c>
      <c r="E96" s="330">
        <f>IFERROR(VLOOKUP(C96,'تقرير المصروفات حسب الشهر'!$C$136:$AD$245,9,FALSE),0)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الشهر'!$C$391:$AD$499,9,FALSE),0)</f>
        <v>0</v>
      </c>
      <c r="H96" s="330">
        <f>IFERROR(VLOOKUP(C96,'تقرير المصروفات حسب الشهر'!$C$519:$AD$627,9,FALSE),0)</f>
        <v>0</v>
      </c>
      <c r="I96" s="330">
        <f>IFERROR(VLOOKUP(C96,'تقرير المصروفات حسب الشهر'!$C$647:$AD$766,9,FALSE),0)</f>
        <v>0</v>
      </c>
      <c r="J96" s="330">
        <f>IFERROR(VLOOKUP(C96,'تقرير المصروفات حسب الشهر'!$C$775:$AD$884,9,FALSE),0)</f>
        <v>0</v>
      </c>
      <c r="K96" s="330">
        <f>IFERROR(VLOOKUP(C96,'تقرير المصروفات حسب الشهر'!$C$902:$AD$1011,9,FALSE),0)</f>
        <v>0</v>
      </c>
      <c r="L96" s="330">
        <f>IFERROR(VLOOKUP(C96,'تقرير المصروفات حسب الشهر'!$C$1028:$AD$1138,9,FALSE),0)</f>
        <v>0</v>
      </c>
      <c r="M96" s="344">
        <f>IFERROR(VLOOKUP(C96,'تقرير المصروفات حسب الشهر'!$C$1155:$AD$1266,9,FALSE),0)</f>
        <v>0</v>
      </c>
      <c r="N96" s="344">
        <f>IFERROR(VLOOKUP(C96,'تقرير المصروفات حسب الشهر'!$C$1282:$AD$1393,9,FALSE),0)</f>
        <v>0</v>
      </c>
      <c r="O96" s="344">
        <f>IFERROR(VLOOKUP(C96,'تقرير المصروفات حسب الشهر'!$C$1409:$AD$1524,9,FALSE),0)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الشهر'!$C$10:$AD$119,9,FALSE),0)</f>
        <v>0</v>
      </c>
      <c r="E97" s="330">
        <f>IFERROR(VLOOKUP(C97,'تقرير المصروفات حسب الشهر'!$C$136:$AD$245,9,FALSE),0)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الشهر'!$C$391:$AD$499,9,FALSE),0)</f>
        <v>0</v>
      </c>
      <c r="H97" s="330">
        <f>IFERROR(VLOOKUP(C97,'تقرير المصروفات حسب الشهر'!$C$519:$AD$627,9,FALSE),0)</f>
        <v>0</v>
      </c>
      <c r="I97" s="330">
        <f>IFERROR(VLOOKUP(C97,'تقرير المصروفات حسب الشهر'!$C$647:$AD$766,9,FALSE),0)</f>
        <v>0</v>
      </c>
      <c r="J97" s="330">
        <f>IFERROR(VLOOKUP(C97,'تقرير المصروفات حسب الشهر'!$C$775:$AD$884,9,FALSE),0)</f>
        <v>0</v>
      </c>
      <c r="K97" s="330">
        <f>IFERROR(VLOOKUP(C97,'تقرير المصروفات حسب الشهر'!$C$902:$AD$1011,9,FALSE),0)</f>
        <v>0</v>
      </c>
      <c r="L97" s="330">
        <f>IFERROR(VLOOKUP(C97,'تقرير المصروفات حسب الشهر'!$C$1028:$AD$1138,9,FALSE),0)</f>
        <v>0</v>
      </c>
      <c r="M97" s="344">
        <f>IFERROR(VLOOKUP(C97,'تقرير المصروفات حسب الشهر'!$C$1155:$AD$1266,9,FALSE),0)</f>
        <v>0</v>
      </c>
      <c r="N97" s="344">
        <f>IFERROR(VLOOKUP(C97,'تقرير المصروفات حسب الشهر'!$C$1282:$AD$1393,9,FALSE),0)</f>
        <v>0</v>
      </c>
      <c r="O97" s="344">
        <f>IFERROR(VLOOKUP(C97,'تقرير المصروفات حسب الشهر'!$C$1409:$AD$1524,9,FALSE),0)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الشهر'!$C$10:$AD$119,9,FALSE),0)</f>
        <v>0</v>
      </c>
      <c r="E98" s="330">
        <f>IFERROR(VLOOKUP(C98,'تقرير المصروفات حسب الشهر'!$C$136:$AD$245,9,FALSE),0)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الشهر'!$C$391:$AD$499,9,FALSE),0)</f>
        <v>0</v>
      </c>
      <c r="H98" s="330">
        <f>IFERROR(VLOOKUP(C98,'تقرير المصروفات حسب الشهر'!$C$519:$AD$627,9,FALSE),0)</f>
        <v>0</v>
      </c>
      <c r="I98" s="330">
        <f>IFERROR(VLOOKUP(C98,'تقرير المصروفات حسب الشهر'!$C$647:$AD$766,9,FALSE),0)</f>
        <v>0</v>
      </c>
      <c r="J98" s="330">
        <f>IFERROR(VLOOKUP(C98,'تقرير المصروفات حسب الشهر'!$C$775:$AD$884,9,FALSE),0)</f>
        <v>0</v>
      </c>
      <c r="K98" s="330">
        <f>IFERROR(VLOOKUP(C98,'تقرير المصروفات حسب الشهر'!$C$902:$AD$1011,9,FALSE),0)</f>
        <v>0</v>
      </c>
      <c r="L98" s="330">
        <f>IFERROR(VLOOKUP(C98,'تقرير المصروفات حسب الشهر'!$C$1028:$AD$1138,9,FALSE),0)</f>
        <v>0</v>
      </c>
      <c r="M98" s="344">
        <f>IFERROR(VLOOKUP(C98,'تقرير المصروفات حسب الشهر'!$C$1155:$AD$1266,9,FALSE),0)</f>
        <v>0</v>
      </c>
      <c r="N98" s="344">
        <f>IFERROR(VLOOKUP(C98,'تقرير المصروفات حسب الشهر'!$C$1282:$AD$1393,9,FALSE),0)</f>
        <v>0</v>
      </c>
      <c r="O98" s="344">
        <f>IFERROR(VLOOKUP(C98,'تقرير المصروفات حسب الشهر'!$C$1409:$AD$1524,9,FALSE),0)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الشهر'!$C$10:$AD$119,9,FALSE),0)</f>
        <v>0</v>
      </c>
      <c r="E99" s="330">
        <f>IFERROR(VLOOKUP(C99,'تقرير المصروفات حسب الشهر'!$C$136:$AD$245,9,FALSE),0)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الشهر'!$C$391:$AD$499,9,FALSE),0)</f>
        <v>427.26</v>
      </c>
      <c r="H99" s="330">
        <f>IFERROR(VLOOKUP(C99,'تقرير المصروفات حسب الشهر'!$C$519:$AD$627,9,FALSE),0)</f>
        <v>0</v>
      </c>
      <c r="I99" s="330">
        <f>IFERROR(VLOOKUP(C99,'تقرير المصروفات حسب الشهر'!$C$647:$AD$766,9,FALSE),0)</f>
        <v>0</v>
      </c>
      <c r="J99" s="330">
        <f>IFERROR(VLOOKUP(C99,'تقرير المصروفات حسب الشهر'!$C$775:$AD$884,9,FALSE),0)</f>
        <v>0</v>
      </c>
      <c r="K99" s="330">
        <f>IFERROR(VLOOKUP(C99,'تقرير المصروفات حسب الشهر'!$C$902:$AD$1011,9,FALSE),0)</f>
        <v>0</v>
      </c>
      <c r="L99" s="330">
        <f>IFERROR(VLOOKUP(C99,'تقرير المصروفات حسب الشهر'!$C$1028:$AD$1138,9,FALSE),0)</f>
        <v>0</v>
      </c>
      <c r="M99" s="344">
        <f>IFERROR(VLOOKUP(C99,'تقرير المصروفات حسب الشهر'!$C$1155:$AD$1266,9,FALSE),0)</f>
        <v>0</v>
      </c>
      <c r="N99" s="344">
        <f>IFERROR(VLOOKUP(C99,'تقرير المصروفات حسب الشهر'!$C$1282:$AD$1393,9,FALSE),0)</f>
        <v>0</v>
      </c>
      <c r="O99" s="344">
        <f>IFERROR(VLOOKUP(C99,'تقرير المصروفات حسب الشهر'!$C$1409:$AD$1524,9,FALSE),0)</f>
        <v>0</v>
      </c>
      <c r="P99" s="332">
        <f t="shared" si="7"/>
        <v>427.26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الشهر'!$C$10:$AD$119,9,FALSE),0)</f>
        <v>676.52</v>
      </c>
      <c r="E100" s="330">
        <f>IFERROR(VLOOKUP(C100,'تقرير المصروفات حسب الشهر'!$C$136:$AD$245,9,FALSE),0)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الشهر'!$C$391:$AD$499,9,FALSE),0)</f>
        <v>0</v>
      </c>
      <c r="H100" s="330">
        <f>IFERROR(VLOOKUP(C100,'تقرير المصروفات حسب الشهر'!$C$519:$AD$627,9,FALSE),0)</f>
        <v>473.19</v>
      </c>
      <c r="I100" s="330">
        <f>IFERROR(VLOOKUP(C100,'تقرير المصروفات حسب الشهر'!$C$647:$AD$766,9,FALSE),0)</f>
        <v>473.19</v>
      </c>
      <c r="J100" s="330">
        <f>IFERROR(VLOOKUP(C100,'تقرير المصروفات حسب الشهر'!$C$775:$AD$884,9,FALSE),0)</f>
        <v>0</v>
      </c>
      <c r="K100" s="330">
        <f>IFERROR(VLOOKUP(C100,'تقرير المصروفات حسب الشهر'!$C$902:$AD$1011,9,FALSE),0)</f>
        <v>0</v>
      </c>
      <c r="L100" s="330">
        <f>IFERROR(VLOOKUP(C100,'تقرير المصروفات حسب الشهر'!$C$1028:$AD$1138,9,FALSE),0)</f>
        <v>0</v>
      </c>
      <c r="M100" s="344">
        <f>IFERROR(VLOOKUP(C100,'تقرير المصروفات حسب الشهر'!$C$1155:$AD$1266,9,FALSE),0)</f>
        <v>0</v>
      </c>
      <c r="N100" s="344">
        <f>IFERROR(VLOOKUP(C100,'تقرير المصروفات حسب الشهر'!$C$1282:$AD$1393,9,FALSE),0)</f>
        <v>0</v>
      </c>
      <c r="O100" s="344">
        <f>IFERROR(VLOOKUP(C100,'تقرير المصروفات حسب الشهر'!$C$1409:$AD$1524,9,FALSE),0)</f>
        <v>0</v>
      </c>
      <c r="P100" s="332">
        <f t="shared" si="7"/>
        <v>3181.36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الشهر'!$C$10:$AD$119,9,FALSE),0)</f>
        <v>0</v>
      </c>
      <c r="E101" s="330">
        <f>IFERROR(VLOOKUP(C101,'تقرير المصروفات حسب الشهر'!$C$136:$AD$245,9,FALSE),0)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الشهر'!$C$391:$AD$499,9,FALSE),0)</f>
        <v>0</v>
      </c>
      <c r="H101" s="330">
        <f>IFERROR(VLOOKUP(C101,'تقرير المصروفات حسب الشهر'!$C$519:$AD$627,9,FALSE),0)</f>
        <v>0</v>
      </c>
      <c r="I101" s="330">
        <f>IFERROR(VLOOKUP(C101,'تقرير المصروفات حسب الشهر'!$C$647:$AD$766,9,FALSE),0)</f>
        <v>0</v>
      </c>
      <c r="J101" s="330">
        <f>IFERROR(VLOOKUP(C101,'تقرير المصروفات حسب الشهر'!$C$775:$AD$884,9,FALSE),0)</f>
        <v>0</v>
      </c>
      <c r="K101" s="330">
        <f>IFERROR(VLOOKUP(C101,'تقرير المصروفات حسب الشهر'!$C$902:$AD$1011,9,FALSE),0)</f>
        <v>0</v>
      </c>
      <c r="L101" s="330">
        <f>IFERROR(VLOOKUP(C101,'تقرير المصروفات حسب الشهر'!$C$1028:$AD$1138,9,FALSE),0)</f>
        <v>0</v>
      </c>
      <c r="M101" s="344">
        <f>IFERROR(VLOOKUP(C101,'تقرير المصروفات حسب الشهر'!$C$1155:$AD$1266,9,FALSE),0)</f>
        <v>0</v>
      </c>
      <c r="N101" s="344">
        <f>IFERROR(VLOOKUP(C101,'تقرير المصروفات حسب الشهر'!$C$1282:$AD$1393,9,FALSE),0)</f>
        <v>0</v>
      </c>
      <c r="O101" s="344">
        <f>IFERROR(VLOOKUP(C101,'تقرير المصروفات حسب الشهر'!$C$1409:$AD$1524,9,FALSE),0)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الشهر'!$C$10:$AD$119,9,FALSE),0)</f>
        <v>0</v>
      </c>
      <c r="E102" s="330">
        <f>IFERROR(VLOOKUP(C102,'تقرير المصروفات حسب الشهر'!$C$136:$AD$245,9,FALSE),0)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الشهر'!$C$391:$AD$499,9,FALSE),0)</f>
        <v>0</v>
      </c>
      <c r="H102" s="330">
        <f>IFERROR(VLOOKUP(C102,'تقرير المصروفات حسب الشهر'!$C$519:$AD$627,9,FALSE),0)</f>
        <v>0</v>
      </c>
      <c r="I102" s="330">
        <f>IFERROR(VLOOKUP(C102,'تقرير المصروفات حسب الشهر'!$C$647:$AD$766,9,FALSE),0)</f>
        <v>0</v>
      </c>
      <c r="J102" s="330">
        <f>IFERROR(VLOOKUP(C102,'تقرير المصروفات حسب الشهر'!$C$775:$AD$884,9,FALSE),0)</f>
        <v>0</v>
      </c>
      <c r="K102" s="330">
        <f>IFERROR(VLOOKUP(C102,'تقرير المصروفات حسب الشهر'!$C$902:$AD$1011,9,FALSE),0)</f>
        <v>0</v>
      </c>
      <c r="L102" s="330">
        <f>IFERROR(VLOOKUP(C102,'تقرير المصروفات حسب الشهر'!$C$1028:$AD$1138,9,FALSE),0)</f>
        <v>0</v>
      </c>
      <c r="M102" s="344">
        <f>IFERROR(VLOOKUP(C102,'تقرير المصروفات حسب الشهر'!$C$1155:$AD$1266,9,FALSE),0)</f>
        <v>0</v>
      </c>
      <c r="N102" s="344">
        <f>IFERROR(VLOOKUP(C102,'تقرير المصروفات حسب الشهر'!$C$1282:$AD$1393,9,FALSE),0)</f>
        <v>0</v>
      </c>
      <c r="O102" s="344">
        <f>IFERROR(VLOOKUP(C102,'تقرير المصروفات حسب الشهر'!$C$1409:$AD$1524,9,FALSE),0)</f>
        <v>0</v>
      </c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الشهر'!$C$10:$AD$119,9,FALSE),0)</f>
        <v>0</v>
      </c>
      <c r="E103" s="330">
        <f>IFERROR(VLOOKUP(C103,'تقرير المصروفات حسب الشهر'!$C$136:$AD$245,9,FALSE),0)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الشهر'!$C$391:$AD$499,9,FALSE),0)</f>
        <v>0</v>
      </c>
      <c r="H103" s="330">
        <f>IFERROR(VLOOKUP(C103,'تقرير المصروفات حسب الشهر'!$C$519:$AD$627,9,FALSE),0)</f>
        <v>0</v>
      </c>
      <c r="I103" s="330">
        <f>IFERROR(VLOOKUP(C103,'تقرير المصروفات حسب الشهر'!$C$647:$AD$766,9,FALSE),0)</f>
        <v>0</v>
      </c>
      <c r="J103" s="330">
        <f>IFERROR(VLOOKUP(C103,'تقرير المصروفات حسب الشهر'!$C$775:$AD$884,9,FALSE),0)</f>
        <v>0</v>
      </c>
      <c r="K103" s="330">
        <f>IFERROR(VLOOKUP(C103,'تقرير المصروفات حسب الشهر'!$C$902:$AD$1011,9,FALSE),0)</f>
        <v>0</v>
      </c>
      <c r="L103" s="330">
        <f>IFERROR(VLOOKUP(C103,'تقرير المصروفات حسب الشهر'!$C$1028:$AD$1138,9,FALSE),0)</f>
        <v>0</v>
      </c>
      <c r="M103" s="344">
        <f>IFERROR(VLOOKUP(C103,'تقرير المصروفات حسب الشهر'!$C$1155:$AD$1266,9,FALSE),0)</f>
        <v>0</v>
      </c>
      <c r="N103" s="344">
        <f>IFERROR(VLOOKUP(C103,'تقرير المصروفات حسب الشهر'!$C$1282:$AD$1393,9,FALSE),0)</f>
        <v>0</v>
      </c>
      <c r="O103" s="344">
        <f>IFERROR(VLOOKUP(C103,'تقرير المصروفات حسب الشهر'!$C$1409:$AD$1524,9,FALSE),0)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الشهر'!$C$10:$AD$119,9,FALSE),0)</f>
        <v>0</v>
      </c>
      <c r="E104" s="330">
        <f>IFERROR(VLOOKUP(C104,'تقرير المصروفات حسب الشهر'!$C$136:$AD$245,9,FALSE),0)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الشهر'!$C$391:$AD$499,9,FALSE),0)</f>
        <v>0</v>
      </c>
      <c r="H104" s="330">
        <f>IFERROR(VLOOKUP(C104,'تقرير المصروفات حسب الشهر'!$C$519:$AD$627,9,FALSE),0)</f>
        <v>0</v>
      </c>
      <c r="I104" s="330">
        <f>IFERROR(VLOOKUP(C104,'تقرير المصروفات حسب الشهر'!$C$647:$AD$766,9,FALSE),0)</f>
        <v>0</v>
      </c>
      <c r="J104" s="330">
        <f>IFERROR(VLOOKUP(C104,'تقرير المصروفات حسب الشهر'!$C$775:$AD$884,9,FALSE),0)</f>
        <v>0</v>
      </c>
      <c r="K104" s="330">
        <f>IFERROR(VLOOKUP(C104,'تقرير المصروفات حسب الشهر'!$C$902:$AD$1011,9,FALSE),0)</f>
        <v>0</v>
      </c>
      <c r="L104" s="330">
        <f>IFERROR(VLOOKUP(C104,'تقرير المصروفات حسب الشهر'!$C$1028:$AD$1138,9,FALSE),0)</f>
        <v>0</v>
      </c>
      <c r="M104" s="344">
        <f>IFERROR(VLOOKUP(C104,'تقرير المصروفات حسب الشهر'!$C$1155:$AD$1266,9,FALSE),0)</f>
        <v>0</v>
      </c>
      <c r="N104" s="344">
        <f>IFERROR(VLOOKUP(C104,'تقرير المصروفات حسب الشهر'!$C$1282:$AD$1393,9,FALSE),0)</f>
        <v>0</v>
      </c>
      <c r="O104" s="344">
        <f>IFERROR(VLOOKUP(C104,'تقرير المصروفات حسب الشهر'!$C$1409:$AD$1524,9,FALSE),0)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الشهر'!$C$10:$AD$119,9,FALSE),0)</f>
        <v>0</v>
      </c>
      <c r="E105" s="330">
        <f>IFERROR(VLOOKUP(C105,'تقرير المصروفات حسب الشهر'!$C$136:$AD$245,9,FALSE),0)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الشهر'!$C$391:$AD$499,9,FALSE),0)</f>
        <v>0</v>
      </c>
      <c r="H105" s="330">
        <f>IFERROR(VLOOKUP(C105,'تقرير المصروفات حسب الشهر'!$C$519:$AD$627,9,FALSE),0)</f>
        <v>0</v>
      </c>
      <c r="I105" s="330">
        <f>IFERROR(VLOOKUP(C105,'تقرير المصروفات حسب الشهر'!$C$647:$AD$766,9,FALSE),0)</f>
        <v>0</v>
      </c>
      <c r="J105" s="330">
        <f>IFERROR(VLOOKUP(C105,'تقرير المصروفات حسب الشهر'!$C$775:$AD$884,9,FALSE),0)</f>
        <v>0</v>
      </c>
      <c r="K105" s="330">
        <f>IFERROR(VLOOKUP(C105,'تقرير المصروفات حسب الشهر'!$C$902:$AD$1011,9,FALSE),0)</f>
        <v>0</v>
      </c>
      <c r="L105" s="330">
        <f>IFERROR(VLOOKUP(C105,'تقرير المصروفات حسب الشهر'!$C$1028:$AD$1138,9,FALSE),0)</f>
        <v>0</v>
      </c>
      <c r="M105" s="344">
        <f>IFERROR(VLOOKUP(C105,'تقرير المصروفات حسب الشهر'!$C$1155:$AD$1266,9,FALSE),0)</f>
        <v>0</v>
      </c>
      <c r="N105" s="344">
        <f>IFERROR(VLOOKUP(C105,'تقرير المصروفات حسب الشهر'!$C$1282:$AD$1393,9,FALSE),0)</f>
        <v>0</v>
      </c>
      <c r="O105" s="344">
        <f>IFERROR(VLOOKUP(C105,'تقرير المصروفات حسب الشهر'!$C$1409:$AD$1524,9,FALSE),0)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الشهر'!$C$10:$AD$119,9,FALSE),0)</f>
        <v>0</v>
      </c>
      <c r="E106" s="330">
        <f>IFERROR(VLOOKUP(C106,'تقرير المصروفات حسب الشهر'!$C$136:$AD$245,9,FALSE),0)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الشهر'!$C$391:$AD$499,9,FALSE),0)</f>
        <v>0</v>
      </c>
      <c r="H106" s="330">
        <f>IFERROR(VLOOKUP(C106,'تقرير المصروفات حسب الشهر'!$C$519:$AD$627,9,FALSE),0)</f>
        <v>0</v>
      </c>
      <c r="I106" s="330">
        <f>IFERROR(VLOOKUP(C106,'تقرير المصروفات حسب الشهر'!$C$647:$AD$766,9,FALSE),0)</f>
        <v>0</v>
      </c>
      <c r="J106" s="330">
        <f>IFERROR(VLOOKUP(C106,'تقرير المصروفات حسب الشهر'!$C$775:$AD$884,9,FALSE),0)</f>
        <v>0</v>
      </c>
      <c r="K106" s="330">
        <f>IFERROR(VLOOKUP(C106,'تقرير المصروفات حسب الشهر'!$C$902:$AD$1011,9,FALSE),0)</f>
        <v>0</v>
      </c>
      <c r="L106" s="330">
        <f>IFERROR(VLOOKUP(C106,'تقرير المصروفات حسب الشهر'!$C$1028:$AD$1138,9,FALSE),0)</f>
        <v>0</v>
      </c>
      <c r="M106" s="344">
        <f>IFERROR(VLOOKUP(C106,'تقرير المصروفات حسب الشهر'!$C$1155:$AD$1266,9,FALSE),0)</f>
        <v>0</v>
      </c>
      <c r="N106" s="344">
        <f>IFERROR(VLOOKUP(C106,'تقرير المصروفات حسب الشهر'!$C$1282:$AD$1393,9,FALSE),0)</f>
        <v>0</v>
      </c>
      <c r="O106" s="344">
        <f>IFERROR(VLOOKUP(C106,'تقرير المصروفات حسب الشهر'!$C$1409:$AD$1524,9,FALSE),0)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الشهر'!$C$10:$AD$119,9,FALSE),0)</f>
        <v>0</v>
      </c>
      <c r="E107" s="330">
        <f>IFERROR(VLOOKUP(C107,'تقرير المصروفات حسب الشهر'!$C$136:$AD$245,9,FALSE),0)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الشهر'!$C$391:$AD$499,9,FALSE),0)</f>
        <v>0</v>
      </c>
      <c r="H107" s="330">
        <f>IFERROR(VLOOKUP(C107,'تقرير المصروفات حسب الشهر'!$C$519:$AD$627,9,FALSE),0)</f>
        <v>0</v>
      </c>
      <c r="I107" s="330">
        <f>IFERROR(VLOOKUP(C107,'تقرير المصروفات حسب الشهر'!$C$647:$AD$766,9,FALSE),0)</f>
        <v>0</v>
      </c>
      <c r="J107" s="330">
        <f>IFERROR(VLOOKUP(C107,'تقرير المصروفات حسب الشهر'!$C$775:$AD$884,9,FALSE),0)</f>
        <v>0</v>
      </c>
      <c r="K107" s="330">
        <f>IFERROR(VLOOKUP(C107,'تقرير المصروفات حسب الشهر'!$C$902:$AD$1011,9,FALSE),0)</f>
        <v>0</v>
      </c>
      <c r="L107" s="330">
        <f>IFERROR(VLOOKUP(C107,'تقرير المصروفات حسب الشهر'!$C$1028:$AD$1138,9,FALSE),0)</f>
        <v>0</v>
      </c>
      <c r="M107" s="344">
        <f>IFERROR(VLOOKUP(C107,'تقرير المصروفات حسب الشهر'!$C$1155:$AD$1266,9,FALSE),0)</f>
        <v>0</v>
      </c>
      <c r="N107" s="344">
        <f>IFERROR(VLOOKUP(C107,'تقرير المصروفات حسب الشهر'!$C$1282:$AD$1393,9,FALSE),0)</f>
        <v>0</v>
      </c>
      <c r="O107" s="344">
        <f>IFERROR(VLOOKUP(C107,'تقرير المصروفات حسب الشهر'!$C$1409:$AD$1524,9,FALSE),0)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الشهر'!$C$10:$AD$119,9,FALSE),0)</f>
        <v>0</v>
      </c>
      <c r="E108" s="330">
        <f>IFERROR(VLOOKUP(C108,'تقرير المصروفات حسب الشهر'!$C$136:$AD$245,9,FALSE),0)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الشهر'!$C$391:$AD$499,9,FALSE),0)</f>
        <v>0</v>
      </c>
      <c r="H108" s="330">
        <f>IFERROR(VLOOKUP(C108,'تقرير المصروفات حسب الشهر'!$C$519:$AD$627,9,FALSE),0)</f>
        <v>0</v>
      </c>
      <c r="I108" s="330">
        <f>IFERROR(VLOOKUP(C108,'تقرير المصروفات حسب الشهر'!$C$647:$AD$766,9,FALSE),0)</f>
        <v>0</v>
      </c>
      <c r="J108" s="330">
        <f>IFERROR(VLOOKUP(C108,'تقرير المصروفات حسب الشهر'!$C$775:$AD$884,9,FALSE),0)</f>
        <v>0</v>
      </c>
      <c r="K108" s="330">
        <f>IFERROR(VLOOKUP(C108,'تقرير المصروفات حسب الشهر'!$C$902:$AD$1011,9,FALSE),0)</f>
        <v>0</v>
      </c>
      <c r="L108" s="330">
        <f>IFERROR(VLOOKUP(C108,'تقرير المصروفات حسب الشهر'!$C$1028:$AD$1138,9,FALSE),0)</f>
        <v>0</v>
      </c>
      <c r="M108" s="344">
        <f>IFERROR(VLOOKUP(C108,'تقرير المصروفات حسب الشهر'!$C$1155:$AD$1266,9,FALSE),0)</f>
        <v>0</v>
      </c>
      <c r="N108" s="344">
        <f>IFERROR(VLOOKUP(C108,'تقرير المصروفات حسب الشهر'!$C$1282:$AD$1393,9,FALSE),0)</f>
        <v>0</v>
      </c>
      <c r="O108" s="344">
        <f>IFERROR(VLOOKUP(C108,'تقرير المصروفات حسب الشهر'!$C$1409:$AD$1524,9,FALSE),0)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الشهر'!$C$10:$AD$119,9,FALSE),0)</f>
        <v>0</v>
      </c>
      <c r="E109" s="330">
        <f>IFERROR(VLOOKUP(C109,'تقرير المصروفات حسب الشهر'!$C$136:$AD$245,9,FALSE),0)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الشهر'!$C$391:$AD$499,9,FALSE),0)</f>
        <v>0</v>
      </c>
      <c r="H109" s="330">
        <f>IFERROR(VLOOKUP(C109,'تقرير المصروفات حسب الشهر'!$C$519:$AD$627,9,FALSE),0)</f>
        <v>0</v>
      </c>
      <c r="I109" s="330">
        <f>IFERROR(VLOOKUP(C109,'تقرير المصروفات حسب الشهر'!$C$647:$AD$766,9,FALSE),0)</f>
        <v>0</v>
      </c>
      <c r="J109" s="330">
        <f>IFERROR(VLOOKUP(C109,'تقرير المصروفات حسب الشهر'!$C$775:$AD$884,9,FALSE),0)</f>
        <v>0</v>
      </c>
      <c r="K109" s="330">
        <f>IFERROR(VLOOKUP(C109,'تقرير المصروفات حسب الشهر'!$C$902:$AD$1011,9,FALSE),0)</f>
        <v>0</v>
      </c>
      <c r="L109" s="330">
        <f>IFERROR(VLOOKUP(C109,'تقرير المصروفات حسب الشهر'!$C$1028:$AD$1138,9,FALSE),0)</f>
        <v>0</v>
      </c>
      <c r="M109" s="344">
        <f>IFERROR(VLOOKUP(C109,'تقرير المصروفات حسب الشهر'!$C$1155:$AD$1266,9,FALSE),0)</f>
        <v>0</v>
      </c>
      <c r="N109" s="344">
        <f>IFERROR(VLOOKUP(C109,'تقرير المصروفات حسب الشهر'!$C$1282:$AD$1393,9,FALSE),0)</f>
        <v>0</v>
      </c>
      <c r="O109" s="344">
        <f>IFERROR(VLOOKUP(C109,'تقرير المصروفات حسب الشهر'!$C$1409:$AD$1524,9,FALSE),0)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الشهر'!$C$10:$AD$119,9,FALSE),0)</f>
        <v>0</v>
      </c>
      <c r="E110" s="330">
        <f>IFERROR(VLOOKUP(C110,'تقرير المصروفات حسب الشهر'!$C$136:$AD$245,9,FALSE),0)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الشهر'!$C$391:$AD$499,9,FALSE),0)</f>
        <v>0</v>
      </c>
      <c r="H110" s="330">
        <f>IFERROR(VLOOKUP(C110,'تقرير المصروفات حسب الشهر'!$C$519:$AD$627,9,FALSE),0)</f>
        <v>0</v>
      </c>
      <c r="I110" s="330">
        <f>IFERROR(VLOOKUP(C110,'تقرير المصروفات حسب الشهر'!$C$647:$AD$766,9,FALSE),0)</f>
        <v>0</v>
      </c>
      <c r="J110" s="330">
        <f>IFERROR(VLOOKUP(C110,'تقرير المصروفات حسب الشهر'!$C$775:$AD$884,9,FALSE),0)</f>
        <v>0</v>
      </c>
      <c r="K110" s="330">
        <f>IFERROR(VLOOKUP(C110,'تقرير المصروفات حسب الشهر'!$C$902:$AD$1011,9,FALSE),0)</f>
        <v>0</v>
      </c>
      <c r="L110" s="330">
        <f>IFERROR(VLOOKUP(C110,'تقرير المصروفات حسب الشهر'!$C$1028:$AD$1138,9,FALSE),0)</f>
        <v>0</v>
      </c>
      <c r="M110" s="344">
        <f>IFERROR(VLOOKUP(C110,'تقرير المصروفات حسب الشهر'!$C$1155:$AD$1266,9,FALSE),0)</f>
        <v>0</v>
      </c>
      <c r="N110" s="344">
        <f>IFERROR(VLOOKUP(C110,'تقرير المصروفات حسب الشهر'!$C$1282:$AD$1393,9,FALSE),0)</f>
        <v>0</v>
      </c>
      <c r="O110" s="344">
        <f>IFERROR(VLOOKUP(C110,'تقرير المصروفات حسب الشهر'!$C$1409:$AD$1524,9,FALSE),0)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الشهر'!$C$10:$AD$119,9,FALSE),0)</f>
        <v>0</v>
      </c>
      <c r="E111" s="330">
        <f>IFERROR(VLOOKUP(C111,'تقرير المصروفات حسب الشهر'!$C$136:$AD$245,9,FALSE),0)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الشهر'!$C$391:$AD$499,9,FALSE),0)</f>
        <v>0</v>
      </c>
      <c r="H111" s="330">
        <f>IFERROR(VLOOKUP(C111,'تقرير المصروفات حسب الشهر'!$C$519:$AD$627,9,FALSE),0)</f>
        <v>0</v>
      </c>
      <c r="I111" s="330">
        <f>IFERROR(VLOOKUP(C111,'تقرير المصروفات حسب الشهر'!$C$647:$AD$766,9,FALSE),0)</f>
        <v>0</v>
      </c>
      <c r="J111" s="330">
        <f>IFERROR(VLOOKUP(C111,'تقرير المصروفات حسب الشهر'!$C$775:$AD$884,9,FALSE),0)</f>
        <v>0</v>
      </c>
      <c r="K111" s="330">
        <f>IFERROR(VLOOKUP(C111,'تقرير المصروفات حسب الشهر'!$C$902:$AD$1011,9,FALSE),0)</f>
        <v>0</v>
      </c>
      <c r="L111" s="330">
        <f>IFERROR(VLOOKUP(C111,'تقرير المصروفات حسب الشهر'!$C$1028:$AD$1138,9,FALSE),0)</f>
        <v>0</v>
      </c>
      <c r="M111" s="344">
        <f>IFERROR(VLOOKUP(C111,'تقرير المصروفات حسب الشهر'!$C$1155:$AD$1266,9,FALSE),0)</f>
        <v>0</v>
      </c>
      <c r="N111" s="344">
        <f>IFERROR(VLOOKUP(C111,'تقرير المصروفات حسب الشهر'!$C$1282:$AD$1393,9,FALSE),0)</f>
        <v>0</v>
      </c>
      <c r="O111" s="344">
        <f>IFERROR(VLOOKUP(C111,'تقرير المصروفات حسب الشهر'!$C$1409:$AD$1524,9,FALSE),0)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الشهر'!$C$10:$AD$119,9,FALSE),0)</f>
        <v>0</v>
      </c>
      <c r="E112" s="330">
        <f>IFERROR(VLOOKUP(C112,'تقرير المصروفات حسب الشهر'!$C$136:$AD$245,9,FALSE),0)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الشهر'!$C$391:$AD$499,9,FALSE),0)</f>
        <v>0</v>
      </c>
      <c r="H112" s="330">
        <f>IFERROR(VLOOKUP(C112,'تقرير المصروفات حسب الشهر'!$C$519:$AD$627,9,FALSE),0)</f>
        <v>0</v>
      </c>
      <c r="I112" s="330">
        <f>IFERROR(VLOOKUP(C112,'تقرير المصروفات حسب الشهر'!$C$647:$AD$766,9,FALSE),0)</f>
        <v>0</v>
      </c>
      <c r="J112" s="330">
        <f>IFERROR(VLOOKUP(C112,'تقرير المصروفات حسب الشهر'!$C$775:$AD$884,9,FALSE),0)</f>
        <v>0</v>
      </c>
      <c r="K112" s="330">
        <f>IFERROR(VLOOKUP(C112,'تقرير المصروفات حسب الشهر'!$C$902:$AD$1011,9,FALSE),0)</f>
        <v>0</v>
      </c>
      <c r="L112" s="330">
        <f>IFERROR(VLOOKUP(C112,'تقرير المصروفات حسب الشهر'!$C$1028:$AD$1138,9,FALSE),0)</f>
        <v>0</v>
      </c>
      <c r="M112" s="344">
        <f>IFERROR(VLOOKUP(C112,'تقرير المصروفات حسب الشهر'!$C$1155:$AD$1266,9,FALSE),0)</f>
        <v>0</v>
      </c>
      <c r="N112" s="344">
        <f>IFERROR(VLOOKUP(C112,'تقرير المصروفات حسب الشهر'!$C$1282:$AD$1393,9,FALSE),0)</f>
        <v>0</v>
      </c>
      <c r="O112" s="344">
        <f>IFERROR(VLOOKUP(C112,'تقرير المصروفات حسب الشهر'!$C$1409:$AD$1524,9,FALSE),0)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الشهر'!$C$10:$AD$119,9,FALSE),0)</f>
        <v>0</v>
      </c>
      <c r="E113" s="330">
        <f>IFERROR(VLOOKUP(C113,'تقرير المصروفات حسب الشهر'!$C$136:$AD$245,9,FALSE),0)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الشهر'!$C$391:$AD$499,9,FALSE),0)</f>
        <v>0</v>
      </c>
      <c r="H113" s="330">
        <f>IFERROR(VLOOKUP(C113,'تقرير المصروفات حسب الشهر'!$C$519:$AD$627,9,FALSE),0)</f>
        <v>0</v>
      </c>
      <c r="I113" s="330">
        <f>IFERROR(VLOOKUP(C113,'تقرير المصروفات حسب الشهر'!$C$647:$AD$766,9,FALSE),0)</f>
        <v>0</v>
      </c>
      <c r="J113" s="330">
        <f>IFERROR(VLOOKUP(C113,'تقرير المصروفات حسب الشهر'!$C$775:$AD$884,9,FALSE),0)</f>
        <v>0</v>
      </c>
      <c r="K113" s="330">
        <f>IFERROR(VLOOKUP(C113,'تقرير المصروفات حسب الشهر'!$C$902:$AD$1011,9,FALSE),0)</f>
        <v>0</v>
      </c>
      <c r="L113" s="330">
        <f>IFERROR(VLOOKUP(C113,'تقرير المصروفات حسب الشهر'!$C$1028:$AD$1138,9,FALSE),0)</f>
        <v>0</v>
      </c>
      <c r="M113" s="344">
        <f>IFERROR(VLOOKUP(C113,'تقرير المصروفات حسب الشهر'!$C$1155:$AD$1266,9,FALSE),0)</f>
        <v>0</v>
      </c>
      <c r="N113" s="344">
        <f>IFERROR(VLOOKUP(C113,'تقرير المصروفات حسب الشهر'!$C$1282:$AD$1393,9,FALSE),0)</f>
        <v>0</v>
      </c>
      <c r="O113" s="344">
        <f>IFERROR(VLOOKUP(C113,'تقرير المصروفات حسب الشهر'!$C$1409:$AD$1524,9,FALSE),0)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الشهر'!$C$10:$AD$119,9,FALSE),0)</f>
        <v>0</v>
      </c>
      <c r="E114" s="330">
        <f>IFERROR(VLOOKUP(C114,'تقرير المصروفات حسب الشهر'!$C$136:$AD$245,9,FALSE),0)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الشهر'!$C$391:$AD$499,9,FALSE),0)</f>
        <v>0</v>
      </c>
      <c r="H114" s="330">
        <f>IFERROR(VLOOKUP(C114,'تقرير المصروفات حسب الشهر'!$C$519:$AD$627,9,FALSE),0)</f>
        <v>0</v>
      </c>
      <c r="I114" s="330">
        <f>IFERROR(VLOOKUP(C114,'تقرير المصروفات حسب الشهر'!$C$647:$AD$766,9,FALSE),0)</f>
        <v>0</v>
      </c>
      <c r="J114" s="330">
        <f>IFERROR(VLOOKUP(C114,'تقرير المصروفات حسب الشهر'!$C$775:$AD$884,9,FALSE),0)</f>
        <v>0</v>
      </c>
      <c r="K114" s="330">
        <f>IFERROR(VLOOKUP(C114,'تقرير المصروفات حسب الشهر'!$C$902:$AD$1011,9,FALSE),0)</f>
        <v>0</v>
      </c>
      <c r="L114" s="330">
        <f>IFERROR(VLOOKUP(C114,'تقرير المصروفات حسب الشهر'!$C$1028:$AD$1138,9,FALSE),0)</f>
        <v>0</v>
      </c>
      <c r="M114" s="344">
        <f>IFERROR(VLOOKUP(C114,'تقرير المصروفات حسب الشهر'!$C$1155:$AD$1266,9,FALSE),0)</f>
        <v>0</v>
      </c>
      <c r="N114" s="344">
        <f>IFERROR(VLOOKUP(C114,'تقرير المصروفات حسب الشهر'!$C$1282:$AD$1393,9,FALSE),0)</f>
        <v>0</v>
      </c>
      <c r="O114" s="344">
        <f>IFERROR(VLOOKUP(C114,'تقرير المصروفات حسب الشهر'!$C$1409:$AD$1524,9,FALSE),0)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الشهر'!$C$10:$AD$119,9,FALSE),0)</f>
        <v>0</v>
      </c>
      <c r="E115" s="330">
        <f>IFERROR(VLOOKUP(C115,'تقرير المصروفات حسب الشهر'!$C$136:$AD$245,9,FALSE),0)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الشهر'!$C$391:$AD$499,9,FALSE),0)</f>
        <v>0</v>
      </c>
      <c r="H115" s="330">
        <f>IFERROR(VLOOKUP(C115,'تقرير المصروفات حسب الشهر'!$C$519:$AD$627,9,FALSE),0)</f>
        <v>0</v>
      </c>
      <c r="I115" s="330">
        <f>IFERROR(VLOOKUP(C115,'تقرير المصروفات حسب الشهر'!$C$647:$AD$766,9,FALSE),0)</f>
        <v>0</v>
      </c>
      <c r="J115" s="330">
        <f>IFERROR(VLOOKUP(C115,'تقرير المصروفات حسب الشهر'!$C$775:$AD$884,9,FALSE),0)</f>
        <v>0</v>
      </c>
      <c r="K115" s="330">
        <f>IFERROR(VLOOKUP(C115,'تقرير المصروفات حسب الشهر'!$C$902:$AD$1011,9,FALSE),0)</f>
        <v>0</v>
      </c>
      <c r="L115" s="330">
        <f>IFERROR(VLOOKUP(C115,'تقرير المصروفات حسب الشهر'!$C$1028:$AD$1138,9,FALSE),0)</f>
        <v>0</v>
      </c>
      <c r="M115" s="344">
        <f>IFERROR(VLOOKUP(C115,'تقرير المصروفات حسب الشهر'!$C$1155:$AD$1266,9,FALSE),0)</f>
        <v>0</v>
      </c>
      <c r="N115" s="344">
        <f>IFERROR(VLOOKUP(C115,'تقرير المصروفات حسب الشهر'!$C$1282:$AD$1393,9,FALSE),0)</f>
        <v>0</v>
      </c>
      <c r="O115" s="344">
        <f>IFERROR(VLOOKUP(C115,'تقرير المصروفات حسب الشهر'!$C$1409:$AD$1524,9,FALSE),0)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الشهر'!$C$10:$AD$119,9,FALSE),0)</f>
        <v>0</v>
      </c>
      <c r="E116" s="330">
        <f>IFERROR(VLOOKUP(C116,'تقرير المصروفات حسب الشهر'!$C$136:$AD$245,9,FALSE),0)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الشهر'!$C$391:$AD$499,9,FALSE),0)</f>
        <v>0</v>
      </c>
      <c r="H116" s="330">
        <f>IFERROR(VLOOKUP(C116,'تقرير المصروفات حسب الشهر'!$C$519:$AD$627,9,FALSE),0)</f>
        <v>0</v>
      </c>
      <c r="I116" s="330">
        <f>IFERROR(VLOOKUP(C116,'تقرير المصروفات حسب الشهر'!$C$647:$AD$766,9,FALSE),0)</f>
        <v>0</v>
      </c>
      <c r="J116" s="330">
        <f>IFERROR(VLOOKUP(C116,'تقرير المصروفات حسب الشهر'!$C$775:$AD$884,9,FALSE),0)</f>
        <v>0</v>
      </c>
      <c r="K116" s="330">
        <f>IFERROR(VLOOKUP(C116,'تقرير المصروفات حسب الشهر'!$C$902:$AD$1011,9,FALSE),0)</f>
        <v>0</v>
      </c>
      <c r="L116" s="330">
        <f>IFERROR(VLOOKUP(C116,'تقرير المصروفات حسب الشهر'!$C$1028:$AD$1138,9,FALSE),0)</f>
        <v>0</v>
      </c>
      <c r="M116" s="344">
        <f>IFERROR(VLOOKUP(C116,'تقرير المصروفات حسب الشهر'!$C$1155:$AD$1266,9,FALSE),0)</f>
        <v>0</v>
      </c>
      <c r="N116" s="344">
        <f>IFERROR(VLOOKUP(C116,'تقرير المصروفات حسب الشهر'!$C$1282:$AD$1393,9,FALSE),0)</f>
        <v>0</v>
      </c>
      <c r="O116" s="344">
        <f>IFERROR(VLOOKUP(C116,'تقرير المصروفات حسب الشهر'!$C$1409:$AD$1524,9,FALSE),0)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الشهر'!$C$10:$AD$119,9,FALSE),0)</f>
        <v>0</v>
      </c>
      <c r="E117" s="330">
        <f>IFERROR(VLOOKUP(C117,'تقرير المصروفات حسب الشهر'!$C$136:$AD$245,9,FALSE),0)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الشهر'!$C$391:$AD$499,9,FALSE),0)</f>
        <v>0</v>
      </c>
      <c r="H117" s="330">
        <f>IFERROR(VLOOKUP(C117,'تقرير المصروفات حسب الشهر'!$C$519:$AD$627,9,FALSE),0)</f>
        <v>0</v>
      </c>
      <c r="I117" s="330">
        <f>IFERROR(VLOOKUP(C117,'تقرير المصروفات حسب الشهر'!$C$647:$AD$766,9,FALSE),0)</f>
        <v>0</v>
      </c>
      <c r="J117" s="330">
        <f>IFERROR(VLOOKUP(C117,'تقرير المصروفات حسب الشهر'!$C$775:$AD$884,9,FALSE),0)</f>
        <v>0</v>
      </c>
      <c r="K117" s="330">
        <f>IFERROR(VLOOKUP(C117,'تقرير المصروفات حسب الشهر'!$C$902:$AD$1011,9,FALSE),0)</f>
        <v>0</v>
      </c>
      <c r="L117" s="330">
        <f>IFERROR(VLOOKUP(C117,'تقرير المصروفات حسب الشهر'!$C$1028:$AD$1138,9,FALSE),0)</f>
        <v>0</v>
      </c>
      <c r="M117" s="344">
        <f>IFERROR(VLOOKUP(C117,'تقرير المصروفات حسب الشهر'!$C$1155:$AD$1266,9,FALSE),0)</f>
        <v>0</v>
      </c>
      <c r="N117" s="344">
        <f>IFERROR(VLOOKUP(C117,'تقرير المصروفات حسب الشهر'!$C$1282:$AD$1393,9,FALSE),0)</f>
        <v>0</v>
      </c>
      <c r="O117" s="344">
        <f>IFERROR(VLOOKUP(C117,'تقرير المصروفات حسب الشهر'!$C$1409:$AD$1524,9,FALSE),0)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الشهر'!$C$10:$AD$119,9,FALSE),0)</f>
        <v>0</v>
      </c>
      <c r="E118" s="330">
        <f>IFERROR(VLOOKUP(C118,'تقرير المصروفات حسب الشهر'!$C$136:$AD$245,9,FALSE),0)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الشهر'!$C$391:$AD$499,9,FALSE),0)</f>
        <v>0</v>
      </c>
      <c r="H118" s="330">
        <f>IFERROR(VLOOKUP(C118,'تقرير المصروفات حسب الشهر'!$C$519:$AD$627,9,FALSE),0)</f>
        <v>0</v>
      </c>
      <c r="I118" s="330">
        <f>IFERROR(VLOOKUP(C118,'تقرير المصروفات حسب الشهر'!$C$647:$AD$766,9,FALSE),0)</f>
        <v>0</v>
      </c>
      <c r="J118" s="330">
        <f>IFERROR(VLOOKUP(C118,'تقرير المصروفات حسب الشهر'!$C$775:$AD$884,9,FALSE),0)</f>
        <v>0</v>
      </c>
      <c r="K118" s="330">
        <f>IFERROR(VLOOKUP(C118,'تقرير المصروفات حسب الشهر'!$C$902:$AD$1011,9,FALSE),0)</f>
        <v>0</v>
      </c>
      <c r="L118" s="330">
        <f>IFERROR(VLOOKUP(C118,'تقرير المصروفات حسب الشهر'!$C$1028:$AD$1138,9,FALSE),0)</f>
        <v>0</v>
      </c>
      <c r="M118" s="344">
        <f>IFERROR(VLOOKUP(C118,'تقرير المصروفات حسب الشهر'!$C$1155:$AD$1266,9,FALSE),0)</f>
        <v>0</v>
      </c>
      <c r="N118" s="344">
        <f>IFERROR(VLOOKUP(C118,'تقرير المصروفات حسب الشهر'!$C$1282:$AD$1393,9,FALSE),0)</f>
        <v>0</v>
      </c>
      <c r="O118" s="344">
        <f>IFERROR(VLOOKUP(C118,'تقرير المصروفات حسب الشهر'!$C$1409:$AD$1524,9,FALSE),0)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الشهر'!$C$10:$AD$119,9,FALSE),0)</f>
        <v>0</v>
      </c>
      <c r="E119" s="330">
        <f>IFERROR(VLOOKUP(C119,'تقرير المصروفات حسب الشهر'!$C$136:$AD$245,9,FALSE),0)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الشهر'!$C$391:$AD$499,9,FALSE),0)</f>
        <v>0</v>
      </c>
      <c r="H119" s="330">
        <f>IFERROR(VLOOKUP(C119,'تقرير المصروفات حسب الشهر'!$C$519:$AD$627,9,FALSE),0)</f>
        <v>0</v>
      </c>
      <c r="I119" s="330">
        <f>IFERROR(VLOOKUP(C119,'تقرير المصروفات حسب الشهر'!$C$647:$AD$766,9,FALSE),0)</f>
        <v>0</v>
      </c>
      <c r="J119" s="330">
        <f>IFERROR(VLOOKUP(C119,'تقرير المصروفات حسب الشهر'!$C$775:$AD$884,9,FALSE),0)</f>
        <v>0</v>
      </c>
      <c r="K119" s="330">
        <f>IFERROR(VLOOKUP(C119,'تقرير المصروفات حسب الشهر'!$C$902:$AD$1011,9,FALSE),0)</f>
        <v>0</v>
      </c>
      <c r="L119" s="330">
        <f>IFERROR(VLOOKUP(C119,'تقرير المصروفات حسب الشهر'!$C$1028:$AD$1138,9,FALSE),0)</f>
        <v>0</v>
      </c>
      <c r="M119" s="344">
        <f>IFERROR(VLOOKUP(C119,'تقرير المصروفات حسب الشهر'!$C$1155:$AD$1266,9,FALSE),0)</f>
        <v>0</v>
      </c>
      <c r="N119" s="344">
        <f>IFERROR(VLOOKUP(C119,'تقرير المصروفات حسب الشهر'!$C$1282:$AD$1393,9,FALSE),0)</f>
        <v>0</v>
      </c>
      <c r="O119" s="344">
        <f>IFERROR(VLOOKUP(C119,'تقرير المصروفات حسب الشهر'!$C$1409:$AD$1524,9,FALSE),0)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الشهر'!$C$10:$AD$119,9,FALSE),0)</f>
        <v>0</v>
      </c>
      <c r="E120" s="330">
        <f>IFERROR(VLOOKUP(C120,'تقرير المصروفات حسب الشهر'!$C$136:$AD$245,9,FALSE),0)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الشهر'!$C$391:$AD$499,9,FALSE),0)</f>
        <v>0</v>
      </c>
      <c r="H120" s="330">
        <f>IFERROR(VLOOKUP(C120,'تقرير المصروفات حسب الشهر'!$C$519:$AD$627,9,FALSE),0)</f>
        <v>0</v>
      </c>
      <c r="I120" s="330">
        <f>IFERROR(VLOOKUP(C120,'تقرير المصروفات حسب الشهر'!$C$647:$AD$766,9,FALSE),0)</f>
        <v>0</v>
      </c>
      <c r="J120" s="330">
        <f>IFERROR(VLOOKUP(C120,'تقرير المصروفات حسب الشهر'!$C$775:$AD$884,9,FALSE),0)</f>
        <v>0</v>
      </c>
      <c r="K120" s="330">
        <f>IFERROR(VLOOKUP(C120,'تقرير المصروفات حسب الشهر'!$C$902:$AD$1011,9,FALSE),0)</f>
        <v>0</v>
      </c>
      <c r="L120" s="330">
        <f>IFERROR(VLOOKUP(C120,'تقرير المصروفات حسب الشهر'!$C$1028:$AD$1138,9,FALSE),0)</f>
        <v>0</v>
      </c>
      <c r="M120" s="344">
        <f>IFERROR(VLOOKUP(C120,'تقرير المصروفات حسب الشهر'!$C$1155:$AD$1266,9,FALSE),0)</f>
        <v>0</v>
      </c>
      <c r="N120" s="344">
        <f>IFERROR(VLOOKUP(C120,'تقرير المصروفات حسب الشهر'!$C$1282:$AD$1393,9,FALSE),0)</f>
        <v>0</v>
      </c>
      <c r="O120" s="344">
        <f>IFERROR(VLOOKUP(C120,'تقرير المصروفات حسب الشهر'!$C$1409:$AD$1524,9,FALSE),0)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الشهر'!$C$10:$AD$119,9,FALSE),0)</f>
        <v>0</v>
      </c>
      <c r="E121" s="330">
        <f>IFERROR(VLOOKUP(C121,'تقرير المصروفات حسب الشهر'!$C$136:$AD$245,9,FALSE),0)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الشهر'!$C$391:$AD$499,9,FALSE),0)</f>
        <v>0</v>
      </c>
      <c r="H121" s="330">
        <f>IFERROR(VLOOKUP(C121,'تقرير المصروفات حسب الشهر'!$C$519:$AD$627,9,FALSE),0)</f>
        <v>0</v>
      </c>
      <c r="I121" s="330">
        <f>IFERROR(VLOOKUP(C121,'تقرير المصروفات حسب الشهر'!$C$647:$AD$766,9,FALSE),0)</f>
        <v>0</v>
      </c>
      <c r="J121" s="330">
        <f>IFERROR(VLOOKUP(C121,'تقرير المصروفات حسب الشهر'!$C$775:$AD$884,9,FALSE),0)</f>
        <v>0</v>
      </c>
      <c r="K121" s="330">
        <f>IFERROR(VLOOKUP(C121,'تقرير المصروفات حسب الشهر'!$C$902:$AD$1011,9,FALSE),0)</f>
        <v>0</v>
      </c>
      <c r="L121" s="330">
        <f>IFERROR(VLOOKUP(C121,'تقرير المصروفات حسب الشهر'!$C$1028:$AD$1138,9,FALSE),0)</f>
        <v>0</v>
      </c>
      <c r="M121" s="344">
        <f>IFERROR(VLOOKUP(C121,'تقرير المصروفات حسب الشهر'!$C$1155:$AD$1266,9,FALSE),0)</f>
        <v>0</v>
      </c>
      <c r="N121" s="344">
        <f>IFERROR(VLOOKUP(C121,'تقرير المصروفات حسب الشهر'!$C$1282:$AD$1393,9,FALSE),0)</f>
        <v>0</v>
      </c>
      <c r="O121" s="344">
        <f>IFERROR(VLOOKUP(C121,'تقرير المصروفات حسب الشهر'!$C$1409:$AD$1524,9,FALSE),0)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الشهر'!$C$10:$AD$119,9,FALSE),0)</f>
        <v>0</v>
      </c>
      <c r="E122" s="330">
        <f>IFERROR(VLOOKUP(C122,'تقرير المصروفات حسب الشهر'!$C$136:$AD$245,9,FALSE),0)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الشهر'!$C$391:$AD$499,9,FALSE),0)</f>
        <v>0</v>
      </c>
      <c r="H122" s="330">
        <f>IFERROR(VLOOKUP(C122,'تقرير المصروفات حسب الشهر'!$C$519:$AD$627,9,FALSE),0)</f>
        <v>0</v>
      </c>
      <c r="I122" s="330">
        <f>IFERROR(VLOOKUP(C122,'تقرير المصروفات حسب الشهر'!$C$647:$AD$766,9,FALSE),0)</f>
        <v>0</v>
      </c>
      <c r="J122" s="330">
        <f>IFERROR(VLOOKUP(C122,'تقرير المصروفات حسب الشهر'!$C$775:$AD$884,9,FALSE),0)</f>
        <v>0</v>
      </c>
      <c r="K122" s="330">
        <f>IFERROR(VLOOKUP(C122,'تقرير المصروفات حسب الشهر'!$C$902:$AD$1011,9,FALSE),0)</f>
        <v>0</v>
      </c>
      <c r="L122" s="330">
        <f>IFERROR(VLOOKUP(C122,'تقرير المصروفات حسب الشهر'!$C$1028:$AD$1138,9,FALSE),0)</f>
        <v>0</v>
      </c>
      <c r="M122" s="344">
        <f>IFERROR(VLOOKUP(C122,'تقرير المصروفات حسب الشهر'!$C$1155:$AD$1266,9,FALSE),0)</f>
        <v>0</v>
      </c>
      <c r="N122" s="344">
        <f>IFERROR(VLOOKUP(C122,'تقرير المصروفات حسب الشهر'!$C$1282:$AD$1393,9,FALSE),0)</f>
        <v>0</v>
      </c>
      <c r="O122" s="344">
        <f>IFERROR(VLOOKUP(C122,'تقرير المصروفات حسب الشهر'!$C$1409:$AD$1524,9,FALSE),0)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الشهر'!$C$10:$AD$119,9,FALSE),0)</f>
        <v>0</v>
      </c>
      <c r="E123" s="330">
        <f>IFERROR(VLOOKUP(C123,'تقرير المصروفات حسب الشهر'!$C$136:$AD$245,9,FALSE),0)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الشهر'!$C$391:$AD$499,9,FALSE),0)</f>
        <v>0</v>
      </c>
      <c r="H123" s="330">
        <f>IFERROR(VLOOKUP(C123,'تقرير المصروفات حسب الشهر'!$C$519:$AD$627,9,FALSE),0)</f>
        <v>0</v>
      </c>
      <c r="I123" s="330">
        <f>IFERROR(VLOOKUP(C123,'تقرير المصروفات حسب الشهر'!$C$647:$AD$766,9,FALSE),0)</f>
        <v>0</v>
      </c>
      <c r="J123" s="330">
        <f>IFERROR(VLOOKUP(C123,'تقرير المصروفات حسب الشهر'!$C$775:$AD$884,9,FALSE),0)</f>
        <v>0</v>
      </c>
      <c r="K123" s="330">
        <f>IFERROR(VLOOKUP(C123,'تقرير المصروفات حسب الشهر'!$C$902:$AD$1011,9,FALSE),0)</f>
        <v>0</v>
      </c>
      <c r="L123" s="330">
        <f>IFERROR(VLOOKUP(C123,'تقرير المصروفات حسب الشهر'!$C$1028:$AD$1138,9,FALSE),0)</f>
        <v>0</v>
      </c>
      <c r="M123" s="344">
        <f>IFERROR(VLOOKUP(C123,'تقرير المصروفات حسب الشهر'!$C$1155:$AD$1266,9,FALSE),0)</f>
        <v>0</v>
      </c>
      <c r="N123" s="344">
        <f>IFERROR(VLOOKUP(C123,'تقرير المصروفات حسب الشهر'!$C$1282:$AD$1393,9,FALSE),0)</f>
        <v>0</v>
      </c>
      <c r="O123" s="344">
        <f>IFERROR(VLOOKUP(C123,'تقرير المصروفات حسب الشهر'!$C$1409:$AD$1524,9,FALSE),0)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الشهر'!$C$10:$AD$119,9,FALSE),0)</f>
        <v>0</v>
      </c>
      <c r="E124" s="330">
        <f>IFERROR(VLOOKUP(C124,'تقرير المصروفات حسب الشهر'!$C$136:$AD$245,9,FALSE),0)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الشهر'!$C$391:$AD$499,9,FALSE),0)</f>
        <v>0</v>
      </c>
      <c r="H124" s="330">
        <f>IFERROR(VLOOKUP(C124,'تقرير المصروفات حسب الشهر'!$C$519:$AD$627,9,FALSE),0)</f>
        <v>0</v>
      </c>
      <c r="I124" s="330">
        <f>IFERROR(VLOOKUP(C124,'تقرير المصروفات حسب الشهر'!$C$647:$AD$766,9,FALSE),0)</f>
        <v>0</v>
      </c>
      <c r="J124" s="330">
        <f>IFERROR(VLOOKUP(C124,'تقرير المصروفات حسب الشهر'!$C$775:$AD$884,9,FALSE),0)</f>
        <v>0</v>
      </c>
      <c r="K124" s="330">
        <f>IFERROR(VLOOKUP(C124,'تقرير المصروفات حسب الشهر'!$C$902:$AD$1011,9,FALSE),0)</f>
        <v>0</v>
      </c>
      <c r="L124" s="330">
        <f>IFERROR(VLOOKUP(C124,'تقرير المصروفات حسب الشهر'!$C$1028:$AD$1138,9,FALSE),0)</f>
        <v>0</v>
      </c>
      <c r="M124" s="344">
        <f>IFERROR(VLOOKUP(C124,'تقرير المصروفات حسب الشهر'!$C$1155:$AD$1266,9,FALSE),0)</f>
        <v>0</v>
      </c>
      <c r="N124" s="344">
        <f>IFERROR(VLOOKUP(C124,'تقرير المصروفات حسب الشهر'!$C$1282:$AD$1393,9,FALSE),0)</f>
        <v>0</v>
      </c>
      <c r="O124" s="344">
        <f>IFERROR(VLOOKUP(C124,'تقرير المصروفات حسب الشهر'!$C$1409:$AD$1524,9,FALSE),0)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الشهر'!$C$10:$AD$119,9,FALSE),0)</f>
        <v>0</v>
      </c>
      <c r="E125" s="330">
        <f>IFERROR(VLOOKUP(C125,'تقرير المصروفات حسب الشهر'!$C$136:$AD$245,9,FALSE),0)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الشهر'!$C$391:$AD$499,9,FALSE),0)</f>
        <v>0</v>
      </c>
      <c r="H125" s="330">
        <f>IFERROR(VLOOKUP(C125,'تقرير المصروفات حسب الشهر'!$C$519:$AD$627,9,FALSE),0)</f>
        <v>0</v>
      </c>
      <c r="I125" s="330">
        <f>IFERROR(VLOOKUP(C125,'تقرير المصروفات حسب الشهر'!$C$647:$AD$766,9,FALSE),0)</f>
        <v>0</v>
      </c>
      <c r="J125" s="330">
        <f>IFERROR(VLOOKUP(C125,'تقرير المصروفات حسب الشهر'!$C$775:$AD$884,9,FALSE),0)</f>
        <v>0</v>
      </c>
      <c r="K125" s="330">
        <f>IFERROR(VLOOKUP(C125,'تقرير المصروفات حسب الشهر'!$C$902:$AD$1011,9,FALSE),0)</f>
        <v>0</v>
      </c>
      <c r="L125" s="330">
        <f>IFERROR(VLOOKUP(C125,'تقرير المصروفات حسب الشهر'!$C$1028:$AD$1138,9,FALSE),0)</f>
        <v>0</v>
      </c>
      <c r="M125" s="344">
        <f>IFERROR(VLOOKUP(C125,'تقرير المصروفات حسب الشهر'!$C$1155:$AD$1266,9,FALSE),0)</f>
        <v>0</v>
      </c>
      <c r="N125" s="344">
        <f>IFERROR(VLOOKUP(C125,'تقرير المصروفات حسب الشهر'!$C$1282:$AD$1393,9,FALSE),0)</f>
        <v>0</v>
      </c>
      <c r="O125" s="344">
        <f>IFERROR(VLOOKUP(C125,'تقرير المصروفات حسب الشهر'!$C$1409:$AD$1524,9,FALSE),0)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الشهر'!$C$10:$AD$119,9,FALSE),0)</f>
        <v>0</v>
      </c>
      <c r="E126" s="330">
        <f>IFERROR(VLOOKUP(C126,'تقرير المصروفات حسب الشهر'!$C$136:$AD$245,9,FALSE),0)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الشهر'!$C$391:$AD$499,9,FALSE),0)</f>
        <v>0</v>
      </c>
      <c r="H126" s="330">
        <f>IFERROR(VLOOKUP(C126,'تقرير المصروفات حسب الشهر'!$C$519:$AD$627,9,FALSE),0)</f>
        <v>0</v>
      </c>
      <c r="I126" s="330">
        <f>IFERROR(VLOOKUP(C126,'تقرير المصروفات حسب الشهر'!$C$647:$AD$766,9,FALSE),0)</f>
        <v>0</v>
      </c>
      <c r="J126" s="330">
        <f>IFERROR(VLOOKUP(C126,'تقرير المصروفات حسب الشهر'!$C$775:$AD$884,9,FALSE),0)</f>
        <v>0</v>
      </c>
      <c r="K126" s="330">
        <f>IFERROR(VLOOKUP(C126,'تقرير المصروفات حسب الشهر'!$C$902:$AD$1011,9,FALSE),0)</f>
        <v>0</v>
      </c>
      <c r="L126" s="330">
        <f>IFERROR(VLOOKUP(C126,'تقرير المصروفات حسب الشهر'!$C$1028:$AD$1138,9,FALSE),0)</f>
        <v>0</v>
      </c>
      <c r="M126" s="344">
        <f>IFERROR(VLOOKUP(C126,'تقرير المصروفات حسب الشهر'!$C$1155:$AD$1266,9,FALSE),0)</f>
        <v>0</v>
      </c>
      <c r="N126" s="344">
        <f>IFERROR(VLOOKUP(C126,'تقرير المصروفات حسب الشهر'!$C$1282:$AD$1393,9,FALSE),0)</f>
        <v>0</v>
      </c>
      <c r="O126" s="344">
        <f>IFERROR(VLOOKUP(C126,'تقرير المصروفات حسب الشهر'!$C$1409:$AD$1524,9,FALSE),0)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الشهر'!$C$10:$AD$119,9,FALSE),0)</f>
        <v>0</v>
      </c>
      <c r="E127" s="330">
        <f>IFERROR(VLOOKUP(C127,'تقرير المصروفات حسب الشهر'!$C$136:$AD$245,9,FALSE),0)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الشهر'!$C$391:$AD$499,9,FALSE),0)</f>
        <v>0</v>
      </c>
      <c r="H127" s="330">
        <f>IFERROR(VLOOKUP(C127,'تقرير المصروفات حسب الشهر'!$C$519:$AD$627,9,FALSE),0)</f>
        <v>0</v>
      </c>
      <c r="I127" s="330">
        <f>IFERROR(VLOOKUP(C127,'تقرير المصروفات حسب الشهر'!$C$647:$AD$766,9,FALSE),0)</f>
        <v>0</v>
      </c>
      <c r="J127" s="330">
        <f>IFERROR(VLOOKUP(C127,'تقرير المصروفات حسب الشهر'!$C$775:$AD$884,9,FALSE),0)</f>
        <v>0</v>
      </c>
      <c r="K127" s="330">
        <f>IFERROR(VLOOKUP(C127,'تقرير المصروفات حسب الشهر'!$C$902:$AD$1011,9,FALSE),0)</f>
        <v>0</v>
      </c>
      <c r="L127" s="330">
        <f>IFERROR(VLOOKUP(C127,'تقرير المصروفات حسب الشهر'!$C$1028:$AD$1138,9,FALSE),0)</f>
        <v>0</v>
      </c>
      <c r="M127" s="344">
        <f>IFERROR(VLOOKUP(C127,'تقرير المصروفات حسب الشهر'!$C$1155:$AD$1266,9,FALSE),0)</f>
        <v>0</v>
      </c>
      <c r="N127" s="344">
        <f>IFERROR(VLOOKUP(C127,'تقرير المصروفات حسب الشهر'!$C$1282:$AD$1393,9,FALSE),0)</f>
        <v>0</v>
      </c>
      <c r="O127" s="344">
        <f>IFERROR(VLOOKUP(C127,'تقرير المصروفات حسب الشهر'!$C$1409:$AD$1524,9,FALSE),0)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الشهر'!$C$10:$AD$119,9,FALSE),0)</f>
        <v>0</v>
      </c>
      <c r="E128" s="330">
        <f>IFERROR(VLOOKUP(C128,'تقرير المصروفات حسب الشهر'!$C$136:$AD$245,9,FALSE),0)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الشهر'!$C$391:$AD$499,9,FALSE),0)</f>
        <v>0</v>
      </c>
      <c r="H128" s="330">
        <f>IFERROR(VLOOKUP(C128,'تقرير المصروفات حسب الشهر'!$C$519:$AD$627,9,FALSE),0)</f>
        <v>0</v>
      </c>
      <c r="I128" s="330">
        <f>IFERROR(VLOOKUP(C128,'تقرير المصروفات حسب الشهر'!$C$647:$AD$766,9,FALSE),0)</f>
        <v>0</v>
      </c>
      <c r="J128" s="330">
        <f>IFERROR(VLOOKUP(C128,'تقرير المصروفات حسب الشهر'!$C$775:$AD$884,9,FALSE),0)</f>
        <v>0</v>
      </c>
      <c r="K128" s="330">
        <f>IFERROR(VLOOKUP(C128,'تقرير المصروفات حسب الشهر'!$C$902:$AD$1011,9,FALSE),0)</f>
        <v>0</v>
      </c>
      <c r="L128" s="330">
        <f>IFERROR(VLOOKUP(C128,'تقرير المصروفات حسب الشهر'!$C$1028:$AD$1138,9,FALSE),0)</f>
        <v>0</v>
      </c>
      <c r="M128" s="344">
        <f>IFERROR(VLOOKUP(C128,'تقرير المصروفات حسب الشهر'!$C$1155:$AD$1266,9,FALSE),0)</f>
        <v>0</v>
      </c>
      <c r="N128" s="344">
        <f>IFERROR(VLOOKUP(C128,'تقرير المصروفات حسب الشهر'!$C$1282:$AD$1393,9,FALSE),0)</f>
        <v>0</v>
      </c>
      <c r="O128" s="344">
        <f>IFERROR(VLOOKUP(C128,'تقرير المصروفات حسب الشهر'!$C$1409:$AD$1524,9,FALSE),0)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الشهر'!$C$10:$AD$119,9,FALSE),0)</f>
        <v>0</v>
      </c>
      <c r="E129" s="330">
        <f>IFERROR(VLOOKUP(C129,'تقرير المصروفات حسب الشهر'!$C$136:$AD$245,9,FALSE),0)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الشهر'!$C$391:$AD$499,9,FALSE),0)</f>
        <v>0</v>
      </c>
      <c r="H129" s="330">
        <f>IFERROR(VLOOKUP(C129,'تقرير المصروفات حسب الشهر'!$C$519:$AD$627,9,FALSE),0)</f>
        <v>0</v>
      </c>
      <c r="I129" s="330">
        <f>IFERROR(VLOOKUP(C129,'تقرير المصروفات حسب الشهر'!$C$647:$AD$766,9,FALSE),0)</f>
        <v>0</v>
      </c>
      <c r="J129" s="330">
        <f>IFERROR(VLOOKUP(C129,'تقرير المصروفات حسب الشهر'!$C$775:$AD$884,9,FALSE),0)</f>
        <v>0</v>
      </c>
      <c r="K129" s="330">
        <f>IFERROR(VLOOKUP(C129,'تقرير المصروفات حسب الشهر'!$C$902:$AD$1011,9,FALSE),0)</f>
        <v>0</v>
      </c>
      <c r="L129" s="330">
        <f>IFERROR(VLOOKUP(C129,'تقرير المصروفات حسب الشهر'!$C$1028:$AD$1138,9,FALSE),0)</f>
        <v>0</v>
      </c>
      <c r="M129" s="344">
        <f>IFERROR(VLOOKUP(C129,'تقرير المصروفات حسب الشهر'!$C$1155:$AD$1266,9,FALSE),0)</f>
        <v>0</v>
      </c>
      <c r="N129" s="344">
        <f>IFERROR(VLOOKUP(C129,'تقرير المصروفات حسب الشهر'!$C$1282:$AD$1393,9,FALSE),0)</f>
        <v>0</v>
      </c>
      <c r="O129" s="344">
        <f>IFERROR(VLOOKUP(C129,'تقرير المصروفات حسب الشهر'!$C$1409:$AD$1524,9,FALSE),0)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الشهر'!$C$10:$AD$119,9,FALSE),0)</f>
        <v>0</v>
      </c>
      <c r="E130" s="330">
        <f>IFERROR(VLOOKUP(C130,'تقرير المصروفات حسب الشهر'!$C$136:$AD$245,9,FALSE),0)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الشهر'!$C$391:$AD$499,9,FALSE),0)</f>
        <v>0</v>
      </c>
      <c r="H130" s="330">
        <f>IFERROR(VLOOKUP(C130,'تقرير المصروفات حسب الشهر'!$C$519:$AD$627,9,FALSE),0)</f>
        <v>0</v>
      </c>
      <c r="I130" s="330">
        <f>IFERROR(VLOOKUP(C130,'تقرير المصروفات حسب الشهر'!$C$647:$AD$766,9,FALSE),0)</f>
        <v>0</v>
      </c>
      <c r="J130" s="330">
        <f>IFERROR(VLOOKUP(C130,'تقرير المصروفات حسب الشهر'!$C$775:$AD$884,9,FALSE),0)</f>
        <v>0</v>
      </c>
      <c r="K130" s="330">
        <f>IFERROR(VLOOKUP(C130,'تقرير المصروفات حسب الشهر'!$C$902:$AD$1011,9,FALSE),0)</f>
        <v>0</v>
      </c>
      <c r="L130" s="330">
        <f>IFERROR(VLOOKUP(C130,'تقرير المصروفات حسب الشهر'!$C$1028:$AD$1138,9,FALSE),0)</f>
        <v>0</v>
      </c>
      <c r="M130" s="344">
        <f>IFERROR(VLOOKUP(C130,'تقرير المصروفات حسب الشهر'!$C$1155:$AD$1266,9,FALSE),0)</f>
        <v>0</v>
      </c>
      <c r="N130" s="344">
        <f>IFERROR(VLOOKUP(C130,'تقرير المصروفات حسب الشهر'!$C$1282:$AD$1393,9,FALSE),0)</f>
        <v>0</v>
      </c>
      <c r="O130" s="344">
        <f>IFERROR(VLOOKUP(C130,'تقرير المصروفات حسب الشهر'!$C$1409:$AD$1524,9,FALSE),0)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الشهر'!$C$10:$AD$119,9,FALSE),0)</f>
        <v>0</v>
      </c>
      <c r="E131" s="330">
        <f>IFERROR(VLOOKUP(C131,'تقرير المصروفات حسب الشهر'!$C$136:$AD$245,9,FALSE),0)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الشهر'!$C$391:$AD$499,9,FALSE),0)</f>
        <v>0</v>
      </c>
      <c r="H131" s="330">
        <f>IFERROR(VLOOKUP(C131,'تقرير المصروفات حسب الشهر'!$C$519:$AD$627,9,FALSE),0)</f>
        <v>0</v>
      </c>
      <c r="I131" s="330">
        <f>IFERROR(VLOOKUP(C131,'تقرير المصروفات حسب الشهر'!$C$647:$AD$766,9,FALSE),0)</f>
        <v>0</v>
      </c>
      <c r="J131" s="330">
        <f>IFERROR(VLOOKUP(C131,'تقرير المصروفات حسب الشهر'!$C$775:$AD$884,9,FALSE),0)</f>
        <v>0</v>
      </c>
      <c r="K131" s="330">
        <f>IFERROR(VLOOKUP(C131,'تقرير المصروفات حسب الشهر'!$C$902:$AD$1011,9,FALSE),0)</f>
        <v>0</v>
      </c>
      <c r="L131" s="330">
        <f>IFERROR(VLOOKUP(C131,'تقرير المصروفات حسب الشهر'!$C$1028:$AD$1138,9,FALSE),0)</f>
        <v>0</v>
      </c>
      <c r="M131" s="344">
        <f>IFERROR(VLOOKUP(C131,'تقرير المصروفات حسب الشهر'!$C$1155:$AD$1266,9,FALSE),0)</f>
        <v>0</v>
      </c>
      <c r="N131" s="344">
        <f>IFERROR(VLOOKUP(C131,'تقرير المصروفات حسب الشهر'!$C$1282:$AD$1393,9,FALSE),0)</f>
        <v>0</v>
      </c>
      <c r="O131" s="344">
        <f>IFERROR(VLOOKUP(C131,'تقرير المصروفات حسب الشهر'!$C$1409:$AD$1524,9,FALSE),0)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29069.47</v>
      </c>
      <c r="I132" s="116">
        <f t="shared" si="9"/>
        <v>33488.5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187770.9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262782.01999999996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14143.00999999998</v>
      </c>
      <c r="E137" s="351">
        <f t="shared" si="11"/>
        <v>15369.349999999944</v>
      </c>
      <c r="F137" s="351">
        <f t="shared" si="11"/>
        <v>-7714.8499999999913</v>
      </c>
      <c r="G137" s="351">
        <f t="shared" si="11"/>
        <v>13738.230000000025</v>
      </c>
      <c r="H137" s="351">
        <f t="shared" si="11"/>
        <v>5787.8099999999977</v>
      </c>
      <c r="I137" s="351">
        <f t="shared" si="11"/>
        <v>33687.569999999992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75011.119999999952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5">
        <f>H141-H137</f>
        <v>10373.780000000002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7030A0"/>
  </sheetPr>
  <dimension ref="A1:T142"/>
  <sheetViews>
    <sheetView rightToLeft="1" topLeftCell="J123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263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</v>
      </c>
      <c r="B8" s="357"/>
      <c r="C8" s="337" t="s">
        <v>242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951419.47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5168.1600000000035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60188.31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891231.16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829679.7</v>
      </c>
    </row>
    <row r="13" spans="1:20" ht="18" customHeight="1">
      <c r="B13" s="94"/>
      <c r="C13" s="339" t="s">
        <v>247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121739.77000000003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1613.2799999999997</v>
      </c>
      <c r="J16" s="335"/>
      <c r="K16" s="335"/>
      <c r="L16" s="335"/>
      <c r="M16" s="335"/>
      <c r="N16" s="335"/>
      <c r="O16" s="335"/>
      <c r="P16" s="332">
        <f t="shared" si="1"/>
        <v>10412.959999999999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1613.2799999999997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10412.959999999999</v>
      </c>
    </row>
    <row r="19" spans="2:16" ht="18" customHeight="1">
      <c r="B19" s="94"/>
      <c r="C19" s="353" t="s">
        <v>247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132152.73000000004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الشهر'!$C$10:$AD$119,10,FALSE),0)</f>
        <v>0</v>
      </c>
      <c r="E22" s="330">
        <f>IFERROR(VLOOKUP(C22,'تقرير المصروفات حسب الشهر'!$C$136:$AD$245,10,FALSE),0)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الشهر'!$C$391:$AD$499,10,FALSE),0)</f>
        <v>0</v>
      </c>
      <c r="H22" s="330">
        <f>IFERROR(VLOOKUP(C22,'تقرير المصروفات حسب الشهر'!$C$519:$AD$627,10,FALSE),0)</f>
        <v>0</v>
      </c>
      <c r="I22" s="330">
        <f>IFERROR(VLOOKUP(C22,'تقرير المصروفات حسب الشهر'!$C$647:$AD$756,10,FALSE),0)</f>
        <v>0</v>
      </c>
      <c r="J22" s="330">
        <f>IFERROR(VLOOKUP(C22,'تقرير المصروفات حسب الشهر'!$C$775:$AD$884,10,FALSE),0)</f>
        <v>0</v>
      </c>
      <c r="K22" s="330">
        <f>IFERROR(VLOOKUP(C22,'تقرير المصروفات حسب الشهر'!$C$902:$AD$1011,10,FALSE),0)</f>
        <v>0</v>
      </c>
      <c r="L22" s="330">
        <f>IFERROR(VLOOKUP(C22,'تقرير المصروفات حسب الشهر'!$C$1028:$AD$1138,10,FALSE),0)</f>
        <v>0</v>
      </c>
      <c r="M22" s="344">
        <f>IFERROR(VLOOKUP(C22,'تقرير المصروفات حسب الشهر'!$C$1155:$AD$1266,10,FALSE),0)</f>
        <v>0</v>
      </c>
      <c r="N22" s="344">
        <f>IFERROR(VLOOKUP(C22,'تقرير المصروفات حسب الشهر'!$C$1282:$AD$1393,10,FALSE),0)</f>
        <v>0</v>
      </c>
      <c r="O22" s="344">
        <f>IFERROR(VLOOKUP(C22,'تقرير المصروفات حسب الشهر'!$C$1409:$AD$1524,10,FALSE),0)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الشهر'!$C$10:$AD$119,10,FALSE),0)</f>
        <v>16976.64</v>
      </c>
      <c r="E23" s="330">
        <f>IFERROR(VLOOKUP(C23,'تقرير المصروفات حسب الشهر'!$C$136:$AD$245,10,FALSE),0)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الشهر'!$C$391:$AD$499,10,FALSE),0)</f>
        <v>13368.14</v>
      </c>
      <c r="H23" s="330">
        <f>IFERROR(VLOOKUP(C23,'تقرير المصروفات حسب الشهر'!$C$519:$AD$627,10,FALSE),0)</f>
        <v>13161.97</v>
      </c>
      <c r="I23" s="330">
        <f>IFERROR(VLOOKUP(C23,'تقرير المصروفات حسب الشهر'!$C$647:$AD$756,10,FALSE),0)</f>
        <v>13018.89</v>
      </c>
      <c r="J23" s="330">
        <f>IFERROR(VLOOKUP(C23,'تقرير المصروفات حسب الشهر'!$C$775:$AD$884,10,FALSE),0)</f>
        <v>0</v>
      </c>
      <c r="K23" s="330">
        <f>IFERROR(VLOOKUP(C23,'تقرير المصروفات حسب الشهر'!$C$902:$AD$1011,10,FALSE),0)</f>
        <v>0</v>
      </c>
      <c r="L23" s="330">
        <f>IFERROR(VLOOKUP(C23,'تقرير المصروفات حسب الشهر'!$C$1028:$AD$1138,10,FALSE),0)</f>
        <v>0</v>
      </c>
      <c r="M23" s="344">
        <f>IFERROR(VLOOKUP(C23,'تقرير المصروفات حسب الشهر'!$C$1155:$AD$1266,10,FALSE),0)</f>
        <v>0</v>
      </c>
      <c r="N23" s="344">
        <f>IFERROR(VLOOKUP(C23,'تقرير المصروفات حسب الشهر'!$C$1282:$AD$1393,10,FALSE),0)</f>
        <v>0</v>
      </c>
      <c r="O23" s="344">
        <f>IFERROR(VLOOKUP(C23,'تقرير المصروفات حسب الشهر'!$C$1409:$AD$1524,10,FALSE),0)</f>
        <v>0</v>
      </c>
      <c r="P23" s="332">
        <f t="shared" si="5"/>
        <v>84142.92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الشهر'!$C$10:$AD$119,10,FALSE),0)</f>
        <v>0</v>
      </c>
      <c r="E24" s="330">
        <f>IFERROR(VLOOKUP(C24,'تقرير المصروفات حسب الشهر'!$C$136:$AD$245,10,FALSE),0)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الشهر'!$C$391:$AD$499,10,FALSE),0)</f>
        <v>0</v>
      </c>
      <c r="H24" s="330">
        <f>IFERROR(VLOOKUP(C24,'تقرير المصروفات حسب الشهر'!$C$519:$AD$627,10,FALSE),0)</f>
        <v>0</v>
      </c>
      <c r="I24" s="330">
        <f>IFERROR(VLOOKUP(C24,'تقرير المصروفات حسب الشهر'!$C$647:$AD$756,10,FALSE),0)</f>
        <v>0</v>
      </c>
      <c r="J24" s="330">
        <f>IFERROR(VLOOKUP(C24,'تقرير المصروفات حسب الشهر'!$C$775:$AD$884,10,FALSE),0)</f>
        <v>0</v>
      </c>
      <c r="K24" s="330">
        <f>IFERROR(VLOOKUP(C24,'تقرير المصروفات حسب الشهر'!$C$902:$AD$1011,10,FALSE),0)</f>
        <v>0</v>
      </c>
      <c r="L24" s="330">
        <f>IFERROR(VLOOKUP(C24,'تقرير المصروفات حسب الشهر'!$C$1028:$AD$1138,10,FALSE),0)</f>
        <v>0</v>
      </c>
      <c r="M24" s="344">
        <f>IFERROR(VLOOKUP(C24,'تقرير المصروفات حسب الشهر'!$C$1155:$AD$1266,10,FALSE),0)</f>
        <v>0</v>
      </c>
      <c r="N24" s="344">
        <f>IFERROR(VLOOKUP(C24,'تقرير المصروفات حسب الشهر'!$C$1282:$AD$1393,10,FALSE),0)</f>
        <v>0</v>
      </c>
      <c r="O24" s="344">
        <f>IFERROR(VLOOKUP(C24,'تقرير المصروفات حسب الشهر'!$C$1409:$AD$1524,10,FALSE),0)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الشهر'!$C$10:$AD$119,10,FALSE),0)</f>
        <v>0</v>
      </c>
      <c r="E25" s="330">
        <f>IFERROR(VLOOKUP(C25,'تقرير المصروفات حسب الشهر'!$C$136:$AD$245,10,FALSE),0)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الشهر'!$C$391:$AD$499,10,FALSE),0)</f>
        <v>0</v>
      </c>
      <c r="H25" s="330">
        <f>IFERROR(VLOOKUP(C25,'تقرير المصروفات حسب الشهر'!$C$519:$AD$627,10,FALSE),0)</f>
        <v>0</v>
      </c>
      <c r="I25" s="330">
        <f>IFERROR(VLOOKUP(C25,'تقرير المصروفات حسب الشهر'!$C$647:$AD$756,10,FALSE),0)</f>
        <v>0</v>
      </c>
      <c r="J25" s="330">
        <f>IFERROR(VLOOKUP(C25,'تقرير المصروفات حسب الشهر'!$C$775:$AD$884,10,FALSE),0)</f>
        <v>0</v>
      </c>
      <c r="K25" s="330">
        <f>IFERROR(VLOOKUP(C25,'تقرير المصروفات حسب الشهر'!$C$902:$AD$1011,10,FALSE),0)</f>
        <v>0</v>
      </c>
      <c r="L25" s="330">
        <f>IFERROR(VLOOKUP(C25,'تقرير المصروفات حسب الشهر'!$C$1028:$AD$1138,10,FALSE),0)</f>
        <v>0</v>
      </c>
      <c r="M25" s="344">
        <f>IFERROR(VLOOKUP(C25,'تقرير المصروفات حسب الشهر'!$C$1155:$AD$1266,10,FALSE),0)</f>
        <v>0</v>
      </c>
      <c r="N25" s="344">
        <f>IFERROR(VLOOKUP(C25,'تقرير المصروفات حسب الشهر'!$C$1282:$AD$1393,10,FALSE),0)</f>
        <v>0</v>
      </c>
      <c r="O25" s="344">
        <f>IFERROR(VLOOKUP(C25,'تقرير المصروفات حسب الشهر'!$C$1409:$AD$1524,10,FALSE),0)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الشهر'!$C$10:$AD$119,10,FALSE),0)</f>
        <v>0</v>
      </c>
      <c r="E26" s="330">
        <f>IFERROR(VLOOKUP(C26,'تقرير المصروفات حسب الشهر'!$C$136:$AD$245,10,FALSE),0)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الشهر'!$C$391:$AD$499,10,FALSE),0)</f>
        <v>0</v>
      </c>
      <c r="H26" s="330">
        <f>IFERROR(VLOOKUP(C26,'تقرير المصروفات حسب الشهر'!$C$519:$AD$627,10,FALSE),0)</f>
        <v>0</v>
      </c>
      <c r="I26" s="330">
        <f>IFERROR(VLOOKUP(C26,'تقرير المصروفات حسب الشهر'!$C$647:$AD$756,10,FALSE),0)</f>
        <v>0</v>
      </c>
      <c r="J26" s="330">
        <f>IFERROR(VLOOKUP(C26,'تقرير المصروفات حسب الشهر'!$C$775:$AD$884,10,FALSE),0)</f>
        <v>0</v>
      </c>
      <c r="K26" s="330">
        <f>IFERROR(VLOOKUP(C26,'تقرير المصروفات حسب الشهر'!$C$902:$AD$1011,10,FALSE),0)</f>
        <v>0</v>
      </c>
      <c r="L26" s="330">
        <f>IFERROR(VLOOKUP(C26,'تقرير المصروفات حسب الشهر'!$C$1028:$AD$1138,10,FALSE),0)</f>
        <v>0</v>
      </c>
      <c r="M26" s="344">
        <f>IFERROR(VLOOKUP(C26,'تقرير المصروفات حسب الشهر'!$C$1155:$AD$1266,10,FALSE),0)</f>
        <v>0</v>
      </c>
      <c r="N26" s="344">
        <f>IFERROR(VLOOKUP(C26,'تقرير المصروفات حسب الشهر'!$C$1282:$AD$1393,10,FALSE),0)</f>
        <v>0</v>
      </c>
      <c r="O26" s="344">
        <f>IFERROR(VLOOKUP(C26,'تقرير المصروفات حسب الشهر'!$C$1409:$AD$1524,10,FALSE),0)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الشهر'!$C$10:$AD$119,10,FALSE),0)</f>
        <v>0</v>
      </c>
      <c r="E27" s="330">
        <f>IFERROR(VLOOKUP(C27,'تقرير المصروفات حسب الشهر'!$C$136:$AD$245,10,FALSE),0)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الشهر'!$C$391:$AD$499,10,FALSE),0)</f>
        <v>0</v>
      </c>
      <c r="H27" s="330">
        <f>IFERROR(VLOOKUP(C27,'تقرير المصروفات حسب الشهر'!$C$519:$AD$627,10,FALSE),0)</f>
        <v>0</v>
      </c>
      <c r="I27" s="330">
        <f>IFERROR(VLOOKUP(C27,'تقرير المصروفات حسب الشهر'!$C$647:$AD$756,10,FALSE),0)</f>
        <v>0</v>
      </c>
      <c r="J27" s="330">
        <f>IFERROR(VLOOKUP(C27,'تقرير المصروفات حسب الشهر'!$C$775:$AD$884,10,FALSE),0)</f>
        <v>0</v>
      </c>
      <c r="K27" s="330">
        <f>IFERROR(VLOOKUP(C27,'تقرير المصروفات حسب الشهر'!$C$902:$AD$1011,10,FALSE),0)</f>
        <v>0</v>
      </c>
      <c r="L27" s="330">
        <f>IFERROR(VLOOKUP(C27,'تقرير المصروفات حسب الشهر'!$C$1028:$AD$1138,10,FALSE),0)</f>
        <v>0</v>
      </c>
      <c r="M27" s="344">
        <f>IFERROR(VLOOKUP(C27,'تقرير المصروفات حسب الشهر'!$C$1155:$AD$1266,10,FALSE),0)</f>
        <v>0</v>
      </c>
      <c r="N27" s="344">
        <f>IFERROR(VLOOKUP(C27,'تقرير المصروفات حسب الشهر'!$C$1282:$AD$1393,10,FALSE),0)</f>
        <v>0</v>
      </c>
      <c r="O27" s="344">
        <f>IFERROR(VLOOKUP(C27,'تقرير المصروفات حسب الشهر'!$C$1409:$AD$1524,10,FALSE),0)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الشهر'!$C$10:$AD$119,10,FALSE),0)</f>
        <v>0</v>
      </c>
      <c r="E28" s="330">
        <f>IFERROR(VLOOKUP(C28,'تقرير المصروفات حسب الشهر'!$C$136:$AD$245,10,FALSE),0)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الشهر'!$C$391:$AD$499,10,FALSE),0)</f>
        <v>0</v>
      </c>
      <c r="H28" s="330">
        <f>IFERROR(VLOOKUP(C28,'تقرير المصروفات حسب الشهر'!$C$519:$AD$627,10,FALSE),0)</f>
        <v>0</v>
      </c>
      <c r="I28" s="330">
        <f>IFERROR(VLOOKUP(C28,'تقرير المصروفات حسب الشهر'!$C$647:$AD$756,10,FALSE),0)</f>
        <v>0</v>
      </c>
      <c r="J28" s="330">
        <f>IFERROR(VLOOKUP(C28,'تقرير المصروفات حسب الشهر'!$C$775:$AD$884,10,FALSE),0)</f>
        <v>0</v>
      </c>
      <c r="K28" s="330">
        <f>IFERROR(VLOOKUP(C28,'تقرير المصروفات حسب الشهر'!$C$902:$AD$1011,10,FALSE),0)</f>
        <v>0</v>
      </c>
      <c r="L28" s="330">
        <f>IFERROR(VLOOKUP(C28,'تقرير المصروفات حسب الشهر'!$C$1028:$AD$1138,10,FALSE),0)</f>
        <v>0</v>
      </c>
      <c r="M28" s="344">
        <f>IFERROR(VLOOKUP(C28,'تقرير المصروفات حسب الشهر'!$C$1155:$AD$1266,10,FALSE),0)</f>
        <v>0</v>
      </c>
      <c r="N28" s="344">
        <f>IFERROR(VLOOKUP(C28,'تقرير المصروفات حسب الشهر'!$C$1282:$AD$1393,10,FALSE),0)</f>
        <v>0</v>
      </c>
      <c r="O28" s="344">
        <f>IFERROR(VLOOKUP(C28,'تقرير المصروفات حسب الشهر'!$C$1409:$AD$1524,10,FALSE),0)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الشهر'!$C$10:$AD$119,10,FALSE),0)</f>
        <v>0</v>
      </c>
      <c r="E29" s="330">
        <f>IFERROR(VLOOKUP(C29,'تقرير المصروفات حسب الشهر'!$C$136:$AD$245,10,FALSE),0)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الشهر'!$C$391:$AD$499,10,FALSE),0)</f>
        <v>0</v>
      </c>
      <c r="H29" s="330">
        <f>IFERROR(VLOOKUP(C29,'تقرير المصروفات حسب الشهر'!$C$519:$AD$627,10,FALSE),0)</f>
        <v>0</v>
      </c>
      <c r="I29" s="330">
        <f>IFERROR(VLOOKUP(C29,'تقرير المصروفات حسب الشهر'!$C$647:$AD$756,10,FALSE),0)</f>
        <v>0</v>
      </c>
      <c r="J29" s="330">
        <f>IFERROR(VLOOKUP(C29,'تقرير المصروفات حسب الشهر'!$C$775:$AD$884,10,FALSE),0)</f>
        <v>0</v>
      </c>
      <c r="K29" s="330">
        <f>IFERROR(VLOOKUP(C29,'تقرير المصروفات حسب الشهر'!$C$902:$AD$1011,10,FALSE),0)</f>
        <v>0</v>
      </c>
      <c r="L29" s="330">
        <f>IFERROR(VLOOKUP(C29,'تقرير المصروفات حسب الشهر'!$C$1028:$AD$1138,10,FALSE),0)</f>
        <v>0</v>
      </c>
      <c r="M29" s="344">
        <f>IFERROR(VLOOKUP(C29,'تقرير المصروفات حسب الشهر'!$C$1155:$AD$1266,10,FALSE),0)</f>
        <v>0</v>
      </c>
      <c r="N29" s="344">
        <f>IFERROR(VLOOKUP(C29,'تقرير المصروفات حسب الشهر'!$C$1282:$AD$1393,10,FALSE),0)</f>
        <v>0</v>
      </c>
      <c r="O29" s="344">
        <f>IFERROR(VLOOKUP(C29,'تقرير المصروفات حسب الشهر'!$C$1409:$AD$1524,10,FALSE),0)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الشهر'!$C$10:$AD$119,10,FALSE),0)</f>
        <v>0</v>
      </c>
      <c r="E30" s="330">
        <f>IFERROR(VLOOKUP(C30,'تقرير المصروفات حسب الشهر'!$C$136:$AD$245,10,FALSE),0)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الشهر'!$C$391:$AD$499,10,FALSE),0)</f>
        <v>0</v>
      </c>
      <c r="H30" s="330">
        <f>IFERROR(VLOOKUP(C30,'تقرير المصروفات حسب الشهر'!$C$519:$AD$627,10,FALSE),0)</f>
        <v>0</v>
      </c>
      <c r="I30" s="330">
        <f>IFERROR(VLOOKUP(C30,'تقرير المصروفات حسب الشهر'!$C$647:$AD$756,10,FALSE),0)</f>
        <v>0</v>
      </c>
      <c r="J30" s="330">
        <f>IFERROR(VLOOKUP(C30,'تقرير المصروفات حسب الشهر'!$C$775:$AD$884,10,FALSE),0)</f>
        <v>0</v>
      </c>
      <c r="K30" s="330">
        <f>IFERROR(VLOOKUP(C30,'تقرير المصروفات حسب الشهر'!$C$902:$AD$1011,10,FALSE),0)</f>
        <v>0</v>
      </c>
      <c r="L30" s="330">
        <f>IFERROR(VLOOKUP(C30,'تقرير المصروفات حسب الشهر'!$C$1028:$AD$1138,10,FALSE),0)</f>
        <v>0</v>
      </c>
      <c r="M30" s="344">
        <f>IFERROR(VLOOKUP(C30,'تقرير المصروفات حسب الشهر'!$C$1155:$AD$1266,10,FALSE),0)</f>
        <v>0</v>
      </c>
      <c r="N30" s="344">
        <f>IFERROR(VLOOKUP(C30,'تقرير المصروفات حسب الشهر'!$C$1282:$AD$1393,10,FALSE),0)</f>
        <v>0</v>
      </c>
      <c r="O30" s="344">
        <f>IFERROR(VLOOKUP(C30,'تقرير المصروفات حسب الشهر'!$C$1409:$AD$1524,10,FALSE),0)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الشهر'!$C$10:$AD$119,10,FALSE),0)</f>
        <v>65.87</v>
      </c>
      <c r="E31" s="330">
        <f>IFERROR(VLOOKUP(C31,'تقرير المصروفات حسب الشهر'!$C$136:$AD$245,10,FALSE),0)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الشهر'!$C$391:$AD$499,10,FALSE),0)</f>
        <v>65.87</v>
      </c>
      <c r="H31" s="330">
        <f>IFERROR(VLOOKUP(C31,'تقرير المصروفات حسب الشهر'!$C$519:$AD$627,10,FALSE),0)</f>
        <v>65.87</v>
      </c>
      <c r="I31" s="330">
        <f>IFERROR(VLOOKUP(C31,'تقرير المصروفات حسب الشهر'!$C$647:$AD$756,10,FALSE),0)</f>
        <v>74.489999999999995</v>
      </c>
      <c r="J31" s="330">
        <f>IFERROR(VLOOKUP(C31,'تقرير المصروفات حسب الشهر'!$C$775:$AD$884,10,FALSE),0)</f>
        <v>0</v>
      </c>
      <c r="K31" s="330">
        <f>IFERROR(VLOOKUP(C31,'تقرير المصروفات حسب الشهر'!$C$902:$AD$1011,10,FALSE),0)</f>
        <v>0</v>
      </c>
      <c r="L31" s="330">
        <f>IFERROR(VLOOKUP(C31,'تقرير المصروفات حسب الشهر'!$C$1028:$AD$1138,10,FALSE),0)</f>
        <v>0</v>
      </c>
      <c r="M31" s="344">
        <f>IFERROR(VLOOKUP(C31,'تقرير المصروفات حسب الشهر'!$C$1155:$AD$1266,10,FALSE),0)</f>
        <v>0</v>
      </c>
      <c r="N31" s="344">
        <f>IFERROR(VLOOKUP(C31,'تقرير المصروفات حسب الشهر'!$C$1282:$AD$1393,10,FALSE),0)</f>
        <v>0</v>
      </c>
      <c r="O31" s="344">
        <f>IFERROR(VLOOKUP(C31,'تقرير المصروفات حسب الشهر'!$C$1409:$AD$1524,10,FALSE),0)</f>
        <v>0</v>
      </c>
      <c r="P31" s="332">
        <f t="shared" si="5"/>
        <v>403.84000000000003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الشهر'!$C$10:$AD$119,10,FALSE),0)</f>
        <v>0</v>
      </c>
      <c r="E32" s="330">
        <f>IFERROR(VLOOKUP(C32,'تقرير المصروفات حسب الشهر'!$C$136:$AD$245,10,FALSE),0)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الشهر'!$C$391:$AD$499,10,FALSE),0)</f>
        <v>0</v>
      </c>
      <c r="H32" s="330">
        <f>IFERROR(VLOOKUP(C32,'تقرير المصروفات حسب الشهر'!$C$519:$AD$627,10,FALSE),0)</f>
        <v>0</v>
      </c>
      <c r="I32" s="330">
        <f>IFERROR(VLOOKUP(C32,'تقرير المصروفات حسب الشهر'!$C$647:$AD$756,10,FALSE),0)</f>
        <v>0</v>
      </c>
      <c r="J32" s="330">
        <f>IFERROR(VLOOKUP(C32,'تقرير المصروفات حسب الشهر'!$C$775:$AD$884,10,FALSE),0)</f>
        <v>0</v>
      </c>
      <c r="K32" s="330">
        <f>IFERROR(VLOOKUP(C32,'تقرير المصروفات حسب الشهر'!$C$902:$AD$1011,10,FALSE),0)</f>
        <v>0</v>
      </c>
      <c r="L32" s="330">
        <f>IFERROR(VLOOKUP(C32,'تقرير المصروفات حسب الشهر'!$C$1028:$AD$1138,10,FALSE),0)</f>
        <v>0</v>
      </c>
      <c r="M32" s="344">
        <f>IFERROR(VLOOKUP(C32,'تقرير المصروفات حسب الشهر'!$C$1155:$AD$1266,10,FALSE),0)</f>
        <v>0</v>
      </c>
      <c r="N32" s="344">
        <f>IFERROR(VLOOKUP(C32,'تقرير المصروفات حسب الشهر'!$C$1282:$AD$1393,10,FALSE),0)</f>
        <v>0</v>
      </c>
      <c r="O32" s="344">
        <f>IFERROR(VLOOKUP(C32,'تقرير المصروفات حسب الشهر'!$C$1409:$AD$1524,10,FALSE),0)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الشهر'!$C$10:$AD$119,10,FALSE),0)</f>
        <v>0</v>
      </c>
      <c r="E33" s="330">
        <f>IFERROR(VLOOKUP(C33,'تقرير المصروفات حسب الشهر'!$C$136:$AD$245,10,FALSE),0)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الشهر'!$C$391:$AD$499,10,FALSE),0)</f>
        <v>0</v>
      </c>
      <c r="H33" s="330">
        <f>IFERROR(VLOOKUP(C33,'تقرير المصروفات حسب الشهر'!$C$519:$AD$627,10,FALSE),0)</f>
        <v>0</v>
      </c>
      <c r="I33" s="330">
        <f>IFERROR(VLOOKUP(C33,'تقرير المصروفات حسب الشهر'!$C$647:$AD$756,10,FALSE),0)</f>
        <v>0</v>
      </c>
      <c r="J33" s="330">
        <f>IFERROR(VLOOKUP(C33,'تقرير المصروفات حسب الشهر'!$C$775:$AD$884,10,FALSE),0)</f>
        <v>0</v>
      </c>
      <c r="K33" s="330">
        <f>IFERROR(VLOOKUP(C33,'تقرير المصروفات حسب الشهر'!$C$902:$AD$1011,10,FALSE),0)</f>
        <v>0</v>
      </c>
      <c r="L33" s="330">
        <f>IFERROR(VLOOKUP(C33,'تقرير المصروفات حسب الشهر'!$C$1028:$AD$1138,10,FALSE),0)</f>
        <v>0</v>
      </c>
      <c r="M33" s="344">
        <f>IFERROR(VLOOKUP(C33,'تقرير المصروفات حسب الشهر'!$C$1155:$AD$1266,10,FALSE),0)</f>
        <v>0</v>
      </c>
      <c r="N33" s="344">
        <f>IFERROR(VLOOKUP(C33,'تقرير المصروفات حسب الشهر'!$C$1282:$AD$1393,10,FALSE),0)</f>
        <v>0</v>
      </c>
      <c r="O33" s="344">
        <f>IFERROR(VLOOKUP(C33,'تقرير المصروفات حسب الشهر'!$C$1409:$AD$1524,10,FALSE),0)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الشهر'!$C$10:$AD$119,10,FALSE),0)</f>
        <v>0</v>
      </c>
      <c r="E34" s="330">
        <f>IFERROR(VLOOKUP(C34,'تقرير المصروفات حسب الشهر'!$C$136:$AD$245,10,FALSE),0)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الشهر'!$C$391:$AD$499,10,FALSE),0)</f>
        <v>0</v>
      </c>
      <c r="H34" s="330">
        <f>IFERROR(VLOOKUP(C34,'تقرير المصروفات حسب الشهر'!$C$519:$AD$627,10,FALSE),0)</f>
        <v>0</v>
      </c>
      <c r="I34" s="330">
        <f>IFERROR(VLOOKUP(C34,'تقرير المصروفات حسب الشهر'!$C$647:$AD$756,10,FALSE),0)</f>
        <v>0</v>
      </c>
      <c r="J34" s="330">
        <f>IFERROR(VLOOKUP(C34,'تقرير المصروفات حسب الشهر'!$C$775:$AD$884,10,FALSE),0)</f>
        <v>0</v>
      </c>
      <c r="K34" s="330">
        <f>IFERROR(VLOOKUP(C34,'تقرير المصروفات حسب الشهر'!$C$902:$AD$1011,10,FALSE),0)</f>
        <v>0</v>
      </c>
      <c r="L34" s="330">
        <f>IFERROR(VLOOKUP(C34,'تقرير المصروفات حسب الشهر'!$C$1028:$AD$1138,10,FALSE),0)</f>
        <v>0</v>
      </c>
      <c r="M34" s="344">
        <f>IFERROR(VLOOKUP(C34,'تقرير المصروفات حسب الشهر'!$C$1155:$AD$1266,10,FALSE),0)</f>
        <v>0</v>
      </c>
      <c r="N34" s="344">
        <f>IFERROR(VLOOKUP(C34,'تقرير المصروفات حسب الشهر'!$C$1282:$AD$1393,10,FALSE),0)</f>
        <v>0</v>
      </c>
      <c r="O34" s="344">
        <f>IFERROR(VLOOKUP(C34,'تقرير المصروفات حسب الشهر'!$C$1409:$AD$1524,10,FALSE),0)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الشهر'!$C$10:$AD$119,10,FALSE),0)</f>
        <v>0</v>
      </c>
      <c r="E35" s="330">
        <f>IFERROR(VLOOKUP(C35,'تقرير المصروفات حسب الشهر'!$C$136:$AD$245,10,FALSE),0)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الشهر'!$C$391:$AD$499,10,FALSE),0)</f>
        <v>0</v>
      </c>
      <c r="H35" s="330">
        <f>IFERROR(VLOOKUP(C35,'تقرير المصروفات حسب الشهر'!$C$519:$AD$627,10,FALSE),0)</f>
        <v>0</v>
      </c>
      <c r="I35" s="330">
        <f>IFERROR(VLOOKUP(C35,'تقرير المصروفات حسب الشهر'!$C$647:$AD$756,10,FALSE),0)</f>
        <v>0</v>
      </c>
      <c r="J35" s="330">
        <f>IFERROR(VLOOKUP(C35,'تقرير المصروفات حسب الشهر'!$C$775:$AD$884,10,FALSE),0)</f>
        <v>0</v>
      </c>
      <c r="K35" s="330">
        <f>IFERROR(VLOOKUP(C35,'تقرير المصروفات حسب الشهر'!$C$902:$AD$1011,10,FALSE),0)</f>
        <v>0</v>
      </c>
      <c r="L35" s="330">
        <f>IFERROR(VLOOKUP(C35,'تقرير المصروفات حسب الشهر'!$C$1028:$AD$1138,10,FALSE),0)</f>
        <v>0</v>
      </c>
      <c r="M35" s="344">
        <f>IFERROR(VLOOKUP(C35,'تقرير المصروفات حسب الشهر'!$C$1155:$AD$1266,10,FALSE),0)</f>
        <v>0</v>
      </c>
      <c r="N35" s="344">
        <f>IFERROR(VLOOKUP(C35,'تقرير المصروفات حسب الشهر'!$C$1282:$AD$1393,10,FALSE),0)</f>
        <v>0</v>
      </c>
      <c r="O35" s="344">
        <f>IFERROR(VLOOKUP(C35,'تقرير المصروفات حسب الشهر'!$C$1409:$AD$1524,10,FALSE),0)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الشهر'!$C$10:$AD$119,10,FALSE),0)</f>
        <v>0</v>
      </c>
      <c r="E36" s="330">
        <f>IFERROR(VLOOKUP(C36,'تقرير المصروفات حسب الشهر'!$C$136:$AD$245,10,FALSE),0)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الشهر'!$C$391:$AD$499,10,FALSE),0)</f>
        <v>0</v>
      </c>
      <c r="H36" s="330">
        <f>IFERROR(VLOOKUP(C36,'تقرير المصروفات حسب الشهر'!$C$519:$AD$627,10,FALSE),0)</f>
        <v>1500</v>
      </c>
      <c r="I36" s="330">
        <f>IFERROR(VLOOKUP(C36,'تقرير المصروفات حسب الشهر'!$C$647:$AD$756,10,FALSE),0)</f>
        <v>0</v>
      </c>
      <c r="J36" s="330">
        <f>IFERROR(VLOOKUP(C36,'تقرير المصروفات حسب الشهر'!$C$775:$AD$884,10,FALSE),0)</f>
        <v>0</v>
      </c>
      <c r="K36" s="330">
        <f>IFERROR(VLOOKUP(C36,'تقرير المصروفات حسب الشهر'!$C$902:$AD$1011,10,FALSE),0)</f>
        <v>0</v>
      </c>
      <c r="L36" s="330">
        <f>IFERROR(VLOOKUP(C36,'تقرير المصروفات حسب الشهر'!$C$1028:$AD$1138,10,FALSE),0)</f>
        <v>0</v>
      </c>
      <c r="M36" s="344">
        <f>IFERROR(VLOOKUP(C36,'تقرير المصروفات حسب الشهر'!$C$1155:$AD$1266,10,FALSE),0)</f>
        <v>0</v>
      </c>
      <c r="N36" s="344">
        <f>IFERROR(VLOOKUP(C36,'تقرير المصروفات حسب الشهر'!$C$1282:$AD$1393,10,FALSE),0)</f>
        <v>0</v>
      </c>
      <c r="O36" s="344">
        <f>IFERROR(VLOOKUP(C36,'تقرير المصروفات حسب الشهر'!$C$1409:$AD$1524,10,FALSE),0)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الشهر'!$C$10:$AD$119,10,FALSE),0)</f>
        <v>0</v>
      </c>
      <c r="E37" s="330">
        <f>IFERROR(VLOOKUP(C37,'تقرير المصروفات حسب الشهر'!$C$136:$AD$245,10,FALSE),0)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الشهر'!$C$391:$AD$499,10,FALSE),0)</f>
        <v>0</v>
      </c>
      <c r="H37" s="330">
        <f>IFERROR(VLOOKUP(C37,'تقرير المصروفات حسب الشهر'!$C$519:$AD$627,10,FALSE),0)</f>
        <v>2250</v>
      </c>
      <c r="I37" s="330">
        <f>IFERROR(VLOOKUP(C37,'تقرير المصروفات حسب الشهر'!$C$647:$AD$756,10,FALSE),0)</f>
        <v>0</v>
      </c>
      <c r="J37" s="330">
        <f>IFERROR(VLOOKUP(C37,'تقرير المصروفات حسب الشهر'!$C$775:$AD$884,10,FALSE),0)</f>
        <v>0</v>
      </c>
      <c r="K37" s="330">
        <f>IFERROR(VLOOKUP(C37,'تقرير المصروفات حسب الشهر'!$C$902:$AD$1011,10,FALSE),0)</f>
        <v>0</v>
      </c>
      <c r="L37" s="330">
        <f>IFERROR(VLOOKUP(C37,'تقرير المصروفات حسب الشهر'!$C$1028:$AD$1138,10,FALSE),0)</f>
        <v>0</v>
      </c>
      <c r="M37" s="344">
        <f>IFERROR(VLOOKUP(C37,'تقرير المصروفات حسب الشهر'!$C$1155:$AD$1266,10,FALSE),0)</f>
        <v>0</v>
      </c>
      <c r="N37" s="344">
        <f>IFERROR(VLOOKUP(C37,'تقرير المصروفات حسب الشهر'!$C$1282:$AD$1393,10,FALSE),0)</f>
        <v>0</v>
      </c>
      <c r="O37" s="344">
        <f>IFERROR(VLOOKUP(C37,'تقرير المصروفات حسب الشهر'!$C$1409:$AD$1524,10,FALSE),0)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الشهر'!$C$10:$AD$119,10,FALSE),0)</f>
        <v>0</v>
      </c>
      <c r="E38" s="330">
        <f>IFERROR(VLOOKUP(C38,'تقرير المصروفات حسب الشهر'!$C$136:$AD$245,10,FALSE),0)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الشهر'!$C$391:$AD$499,10,FALSE),0)</f>
        <v>0</v>
      </c>
      <c r="H38" s="330">
        <f>IFERROR(VLOOKUP(C38,'تقرير المصروفات حسب الشهر'!$C$519:$AD$627,10,FALSE),0)</f>
        <v>0</v>
      </c>
      <c r="I38" s="330">
        <f>IFERROR(VLOOKUP(C38,'تقرير المصروفات حسب الشهر'!$C$647:$AD$756,10,FALSE),0)</f>
        <v>0</v>
      </c>
      <c r="J38" s="330">
        <f>IFERROR(VLOOKUP(C38,'تقرير المصروفات حسب الشهر'!$C$775:$AD$884,10,FALSE),0)</f>
        <v>0</v>
      </c>
      <c r="K38" s="330">
        <f>IFERROR(VLOOKUP(C38,'تقرير المصروفات حسب الشهر'!$C$902:$AD$1011,10,FALSE),0)</f>
        <v>0</v>
      </c>
      <c r="L38" s="330">
        <f>IFERROR(VLOOKUP(C38,'تقرير المصروفات حسب الشهر'!$C$1028:$AD$1138,10,FALSE),0)</f>
        <v>0</v>
      </c>
      <c r="M38" s="344">
        <f>IFERROR(VLOOKUP(C38,'تقرير المصروفات حسب الشهر'!$C$1155:$AD$1266,10,FALSE),0)</f>
        <v>0</v>
      </c>
      <c r="N38" s="344">
        <f>IFERROR(VLOOKUP(C38,'تقرير المصروفات حسب الشهر'!$C$1282:$AD$1393,10,FALSE),0)</f>
        <v>0</v>
      </c>
      <c r="O38" s="344">
        <f>IFERROR(VLOOKUP(C38,'تقرير المصروفات حسب الشهر'!$C$1409:$AD$1524,10,FALSE),0)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الشهر'!$C$10:$AD$119,10,FALSE),0)</f>
        <v>0</v>
      </c>
      <c r="E39" s="330">
        <f>IFERROR(VLOOKUP(C39,'تقرير المصروفات حسب الشهر'!$C$136:$AD$245,10,FALSE),0)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الشهر'!$C$391:$AD$499,10,FALSE),0)</f>
        <v>649</v>
      </c>
      <c r="H39" s="330">
        <f>IFERROR(VLOOKUP(C39,'تقرير المصروفات حسب الشهر'!$C$519:$AD$627,10,FALSE),0)</f>
        <v>0</v>
      </c>
      <c r="I39" s="330">
        <f>IFERROR(VLOOKUP(C39,'تقرير المصروفات حسب الشهر'!$C$647:$AD$756,10,FALSE),0)</f>
        <v>0</v>
      </c>
      <c r="J39" s="330">
        <f>IFERROR(VLOOKUP(C39,'تقرير المصروفات حسب الشهر'!$C$775:$AD$884,10,FALSE),0)</f>
        <v>0</v>
      </c>
      <c r="K39" s="330">
        <f>IFERROR(VLOOKUP(C39,'تقرير المصروفات حسب الشهر'!$C$902:$AD$1011,10,FALSE),0)</f>
        <v>0</v>
      </c>
      <c r="L39" s="330">
        <f>IFERROR(VLOOKUP(C39,'تقرير المصروفات حسب الشهر'!$C$1028:$AD$1138,10,FALSE),0)</f>
        <v>0</v>
      </c>
      <c r="M39" s="344">
        <f>IFERROR(VLOOKUP(C39,'تقرير المصروفات حسب الشهر'!$C$1155:$AD$1266,10,FALSE),0)</f>
        <v>0</v>
      </c>
      <c r="N39" s="344">
        <f>IFERROR(VLOOKUP(C39,'تقرير المصروفات حسب الشهر'!$C$1282:$AD$1393,10,FALSE),0)</f>
        <v>0</v>
      </c>
      <c r="O39" s="344">
        <f>IFERROR(VLOOKUP(C39,'تقرير المصروفات حسب الشهر'!$C$1409:$AD$1524,10,FALSE),0)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الشهر'!$C$10:$AD$119,10,FALSE),0)</f>
        <v>0</v>
      </c>
      <c r="E40" s="330">
        <f>IFERROR(VLOOKUP(C40,'تقرير المصروفات حسب الشهر'!$C$136:$AD$245,10,FALSE),0)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الشهر'!$C$391:$AD$499,10,FALSE),0)</f>
        <v>0</v>
      </c>
      <c r="H40" s="330">
        <f>IFERROR(VLOOKUP(C40,'تقرير المصروفات حسب الشهر'!$C$519:$AD$627,10,FALSE),0)</f>
        <v>0</v>
      </c>
      <c r="I40" s="330">
        <f>IFERROR(VLOOKUP(C40,'تقرير المصروفات حسب الشهر'!$C$647:$AD$756,10,FALSE),0)</f>
        <v>0</v>
      </c>
      <c r="J40" s="330">
        <f>IFERROR(VLOOKUP(C40,'تقرير المصروفات حسب الشهر'!$C$775:$AD$884,10,FALSE),0)</f>
        <v>0</v>
      </c>
      <c r="K40" s="330">
        <f>IFERROR(VLOOKUP(C40,'تقرير المصروفات حسب الشهر'!$C$902:$AD$1011,10,FALSE),0)</f>
        <v>0</v>
      </c>
      <c r="L40" s="330">
        <f>IFERROR(VLOOKUP(C40,'تقرير المصروفات حسب الشهر'!$C$1028:$AD$1138,10,FALSE),0)</f>
        <v>0</v>
      </c>
      <c r="M40" s="344">
        <f>IFERROR(VLOOKUP(C40,'تقرير المصروفات حسب الشهر'!$C$1155:$AD$1266,10,FALSE),0)</f>
        <v>0</v>
      </c>
      <c r="N40" s="344">
        <f>IFERROR(VLOOKUP(C40,'تقرير المصروفات حسب الشهر'!$C$1282:$AD$1393,10,FALSE),0)</f>
        <v>0</v>
      </c>
      <c r="O40" s="344">
        <f>IFERROR(VLOOKUP(C40,'تقرير المصروفات حسب الشهر'!$C$1409:$AD$1524,10,FALSE),0)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الشهر'!$C$10:$AD$119,10,FALSE),0)</f>
        <v>0</v>
      </c>
      <c r="E41" s="330">
        <f>IFERROR(VLOOKUP(C41,'تقرير المصروفات حسب الشهر'!$C$136:$AD$245,10,FALSE),0)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الشهر'!$C$391:$AD$499,10,FALSE),0)</f>
        <v>0</v>
      </c>
      <c r="H41" s="330">
        <f>IFERROR(VLOOKUP(C41,'تقرير المصروفات حسب الشهر'!$C$519:$AD$627,10,FALSE),0)</f>
        <v>0</v>
      </c>
      <c r="I41" s="330">
        <f>IFERROR(VLOOKUP(C41,'تقرير المصروفات حسب الشهر'!$C$647:$AD$756,10,FALSE),0)</f>
        <v>0</v>
      </c>
      <c r="J41" s="330">
        <f>IFERROR(VLOOKUP(C41,'تقرير المصروفات حسب الشهر'!$C$775:$AD$884,10,FALSE),0)</f>
        <v>0</v>
      </c>
      <c r="K41" s="330">
        <f>IFERROR(VLOOKUP(C41,'تقرير المصروفات حسب الشهر'!$C$902:$AD$1011,10,FALSE),0)</f>
        <v>0</v>
      </c>
      <c r="L41" s="330">
        <f>IFERROR(VLOOKUP(C41,'تقرير المصروفات حسب الشهر'!$C$1028:$AD$1138,10,FALSE),0)</f>
        <v>0</v>
      </c>
      <c r="M41" s="344">
        <f>IFERROR(VLOOKUP(C41,'تقرير المصروفات حسب الشهر'!$C$1155:$AD$1266,10,FALSE),0)</f>
        <v>0</v>
      </c>
      <c r="N41" s="344">
        <f>IFERROR(VLOOKUP(C41,'تقرير المصروفات حسب الشهر'!$C$1282:$AD$1393,10,FALSE),0)</f>
        <v>0</v>
      </c>
      <c r="O41" s="344">
        <f>IFERROR(VLOOKUP(C41,'تقرير المصروفات حسب الشهر'!$C$1409:$AD$1524,10,FALSE),0)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الشهر'!$C$10:$AD$119,10,FALSE),0)</f>
        <v>0</v>
      </c>
      <c r="E42" s="330">
        <f>IFERROR(VLOOKUP(C42,'تقرير المصروفات حسب الشهر'!$C$136:$AD$245,10,FALSE),0)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الشهر'!$C$391:$AD$499,10,FALSE),0)</f>
        <v>0</v>
      </c>
      <c r="H42" s="330">
        <f>IFERROR(VLOOKUP(C42,'تقرير المصروفات حسب الشهر'!$C$519:$AD$627,10,FALSE),0)</f>
        <v>0</v>
      </c>
      <c r="I42" s="330">
        <f>IFERROR(VLOOKUP(C42,'تقرير المصروفات حسب الشهر'!$C$647:$AD$756,10,FALSE),0)</f>
        <v>0</v>
      </c>
      <c r="J42" s="330">
        <f>IFERROR(VLOOKUP(C42,'تقرير المصروفات حسب الشهر'!$C$775:$AD$884,10,FALSE),0)</f>
        <v>0</v>
      </c>
      <c r="K42" s="330">
        <f>IFERROR(VLOOKUP(C42,'تقرير المصروفات حسب الشهر'!$C$902:$AD$1011,10,FALSE),0)</f>
        <v>0</v>
      </c>
      <c r="L42" s="330">
        <f>IFERROR(VLOOKUP(C42,'تقرير المصروفات حسب الشهر'!$C$1028:$AD$1138,10,FALSE),0)</f>
        <v>0</v>
      </c>
      <c r="M42" s="344">
        <f>IFERROR(VLOOKUP(C42,'تقرير المصروفات حسب الشهر'!$C$1155:$AD$1266,10,FALSE),0)</f>
        <v>0</v>
      </c>
      <c r="N42" s="344">
        <f>IFERROR(VLOOKUP(C42,'تقرير المصروفات حسب الشهر'!$C$1282:$AD$1393,10,FALSE),0)</f>
        <v>0</v>
      </c>
      <c r="O42" s="344">
        <f>IFERROR(VLOOKUP(C42,'تقرير المصروفات حسب الشهر'!$C$1409:$AD$1524,10,FALSE),0)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الشهر'!$C$10:$AD$119,10,FALSE),0)</f>
        <v>0</v>
      </c>
      <c r="E43" s="330">
        <f>IFERROR(VLOOKUP(C43,'تقرير المصروفات حسب الشهر'!$C$136:$AD$245,10,FALSE),0)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الشهر'!$C$391:$AD$499,10,FALSE),0)</f>
        <v>0</v>
      </c>
      <c r="H43" s="330">
        <f>IFERROR(VLOOKUP(C43,'تقرير المصروفات حسب الشهر'!$C$519:$AD$627,10,FALSE),0)</f>
        <v>0</v>
      </c>
      <c r="I43" s="330">
        <f>IFERROR(VLOOKUP(C43,'تقرير المصروفات حسب الشهر'!$C$647:$AD$756,10,FALSE),0)</f>
        <v>0</v>
      </c>
      <c r="J43" s="330">
        <f>IFERROR(VLOOKUP(C43,'تقرير المصروفات حسب الشهر'!$C$775:$AD$884,10,FALSE),0)</f>
        <v>0</v>
      </c>
      <c r="K43" s="330">
        <f>IFERROR(VLOOKUP(C43,'تقرير المصروفات حسب الشهر'!$C$902:$AD$1011,10,FALSE),0)</f>
        <v>0</v>
      </c>
      <c r="L43" s="330">
        <f>IFERROR(VLOOKUP(C43,'تقرير المصروفات حسب الشهر'!$C$1028:$AD$1138,10,FALSE),0)</f>
        <v>0</v>
      </c>
      <c r="M43" s="344">
        <f>IFERROR(VLOOKUP(C43,'تقرير المصروفات حسب الشهر'!$C$1155:$AD$1266,10,FALSE),0)</f>
        <v>0</v>
      </c>
      <c r="N43" s="344">
        <f>IFERROR(VLOOKUP(C43,'تقرير المصروفات حسب الشهر'!$C$1282:$AD$1393,10,FALSE),0)</f>
        <v>0</v>
      </c>
      <c r="O43" s="344">
        <f>IFERROR(VLOOKUP(C43,'تقرير المصروفات حسب الشهر'!$C$1409:$AD$1524,10,FALSE),0)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الشهر'!$C$10:$AD$119,10,FALSE),0)</f>
        <v>0</v>
      </c>
      <c r="E44" s="330">
        <f>IFERROR(VLOOKUP(C44,'تقرير المصروفات حسب الشهر'!$C$136:$AD$245,10,FALSE),0)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الشهر'!$C$391:$AD$499,10,FALSE),0)</f>
        <v>0</v>
      </c>
      <c r="H44" s="330">
        <f>IFERROR(VLOOKUP(C44,'تقرير المصروفات حسب الشهر'!$C$519:$AD$627,10,FALSE),0)</f>
        <v>0</v>
      </c>
      <c r="I44" s="330">
        <f>IFERROR(VLOOKUP(C44,'تقرير المصروفات حسب الشهر'!$C$647:$AD$756,10,FALSE),0)</f>
        <v>0</v>
      </c>
      <c r="J44" s="330">
        <f>IFERROR(VLOOKUP(C44,'تقرير المصروفات حسب الشهر'!$C$775:$AD$884,10,FALSE),0)</f>
        <v>0</v>
      </c>
      <c r="K44" s="330">
        <f>IFERROR(VLOOKUP(C44,'تقرير المصروفات حسب الشهر'!$C$902:$AD$1011,10,FALSE),0)</f>
        <v>0</v>
      </c>
      <c r="L44" s="330">
        <f>IFERROR(VLOOKUP(C44,'تقرير المصروفات حسب الشهر'!$C$1028:$AD$1138,10,FALSE),0)</f>
        <v>0</v>
      </c>
      <c r="M44" s="344">
        <f>IFERROR(VLOOKUP(C44,'تقرير المصروفات حسب الشهر'!$C$1155:$AD$1266,10,FALSE),0)</f>
        <v>0</v>
      </c>
      <c r="N44" s="344">
        <f>IFERROR(VLOOKUP(C44,'تقرير المصروفات حسب الشهر'!$C$1282:$AD$1393,10,FALSE),0)</f>
        <v>0</v>
      </c>
      <c r="O44" s="344">
        <f>IFERROR(VLOOKUP(C44,'تقرير المصروفات حسب الشهر'!$C$1409:$AD$1524,10,FALSE),0)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الشهر'!$C$10:$AD$119,10,FALSE),0)</f>
        <v>0</v>
      </c>
      <c r="E45" s="330">
        <f>IFERROR(VLOOKUP(C45,'تقرير المصروفات حسب الشهر'!$C$136:$AD$245,10,FALSE),0)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الشهر'!$C$391:$AD$499,10,FALSE),0)</f>
        <v>0</v>
      </c>
      <c r="H45" s="330">
        <f>IFERROR(VLOOKUP(C45,'تقرير المصروفات حسب الشهر'!$C$519:$AD$627,10,FALSE),0)</f>
        <v>0</v>
      </c>
      <c r="I45" s="330">
        <f>IFERROR(VLOOKUP(C45,'تقرير المصروفات حسب الشهر'!$C$647:$AD$756,10,FALSE),0)</f>
        <v>0</v>
      </c>
      <c r="J45" s="330">
        <f>IFERROR(VLOOKUP(C45,'تقرير المصروفات حسب الشهر'!$C$775:$AD$884,10,FALSE),0)</f>
        <v>0</v>
      </c>
      <c r="K45" s="330">
        <f>IFERROR(VLOOKUP(C45,'تقرير المصروفات حسب الشهر'!$C$902:$AD$1011,10,FALSE),0)</f>
        <v>0</v>
      </c>
      <c r="L45" s="330">
        <f>IFERROR(VLOOKUP(C45,'تقرير المصروفات حسب الشهر'!$C$1028:$AD$1138,10,FALSE),0)</f>
        <v>0</v>
      </c>
      <c r="M45" s="344">
        <f>IFERROR(VLOOKUP(C45,'تقرير المصروفات حسب الشهر'!$C$1155:$AD$1266,10,FALSE),0)</f>
        <v>0</v>
      </c>
      <c r="N45" s="344">
        <f>IFERROR(VLOOKUP(C45,'تقرير المصروفات حسب الشهر'!$C$1282:$AD$1393,10,FALSE),0)</f>
        <v>0</v>
      </c>
      <c r="O45" s="344">
        <f>IFERROR(VLOOKUP(C45,'تقرير المصروفات حسب الشهر'!$C$1409:$AD$1524,10,FALSE),0)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الشهر'!$C$10:$AD$119,10,FALSE),0)</f>
        <v>0</v>
      </c>
      <c r="E46" s="330">
        <f>IFERROR(VLOOKUP(C46,'تقرير المصروفات حسب الشهر'!$C$136:$AD$245,10,FALSE),0)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الشهر'!$C$391:$AD$499,10,FALSE),0)</f>
        <v>0</v>
      </c>
      <c r="H46" s="330">
        <f>IFERROR(VLOOKUP(C46,'تقرير المصروفات حسب الشهر'!$C$519:$AD$627,10,FALSE),0)</f>
        <v>0</v>
      </c>
      <c r="I46" s="330">
        <f>IFERROR(VLOOKUP(C46,'تقرير المصروفات حسب الشهر'!$C$647:$AD$756,10,FALSE),0)</f>
        <v>0</v>
      </c>
      <c r="J46" s="330">
        <f>IFERROR(VLOOKUP(C46,'تقرير المصروفات حسب الشهر'!$C$775:$AD$884,10,FALSE),0)</f>
        <v>0</v>
      </c>
      <c r="K46" s="330">
        <f>IFERROR(VLOOKUP(C46,'تقرير المصروفات حسب الشهر'!$C$902:$AD$1011,10,FALSE),0)</f>
        <v>0</v>
      </c>
      <c r="L46" s="330">
        <f>IFERROR(VLOOKUP(C46,'تقرير المصروفات حسب الشهر'!$C$1028:$AD$1138,10,FALSE),0)</f>
        <v>0</v>
      </c>
      <c r="M46" s="344">
        <f>IFERROR(VLOOKUP(C46,'تقرير المصروفات حسب الشهر'!$C$1155:$AD$1266,10,FALSE),0)</f>
        <v>0</v>
      </c>
      <c r="N46" s="344">
        <f>IFERROR(VLOOKUP(C46,'تقرير المصروفات حسب الشهر'!$C$1282:$AD$1393,10,FALSE),0)</f>
        <v>0</v>
      </c>
      <c r="O46" s="344">
        <f>IFERROR(VLOOKUP(C46,'تقرير المصروفات حسب الشهر'!$C$1409:$AD$1524,10,FALSE),0)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الشهر'!$C$10:$AD$119,10,FALSE),0)</f>
        <v>0</v>
      </c>
      <c r="E47" s="330">
        <f>IFERROR(VLOOKUP(C47,'تقرير المصروفات حسب الشهر'!$C$136:$AD$245,10,FALSE),0)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الشهر'!$C$391:$AD$499,10,FALSE),0)</f>
        <v>0</v>
      </c>
      <c r="H47" s="330">
        <f>IFERROR(VLOOKUP(C47,'تقرير المصروفات حسب الشهر'!$C$519:$AD$627,10,FALSE),0)</f>
        <v>0</v>
      </c>
      <c r="I47" s="330">
        <f>IFERROR(VLOOKUP(C47,'تقرير المصروفات حسب الشهر'!$C$647:$AD$756,10,FALSE),0)</f>
        <v>0</v>
      </c>
      <c r="J47" s="330">
        <f>IFERROR(VLOOKUP(C47,'تقرير المصروفات حسب الشهر'!$C$775:$AD$884,10,FALSE),0)</f>
        <v>0</v>
      </c>
      <c r="K47" s="330">
        <f>IFERROR(VLOOKUP(C47,'تقرير المصروفات حسب الشهر'!$C$902:$AD$1011,10,FALSE),0)</f>
        <v>0</v>
      </c>
      <c r="L47" s="330">
        <f>IFERROR(VLOOKUP(C47,'تقرير المصروفات حسب الشهر'!$C$1028:$AD$1138,10,FALSE),0)</f>
        <v>0</v>
      </c>
      <c r="M47" s="344">
        <f>IFERROR(VLOOKUP(C47,'تقرير المصروفات حسب الشهر'!$C$1155:$AD$1266,10,FALSE),0)</f>
        <v>0</v>
      </c>
      <c r="N47" s="344">
        <f>IFERROR(VLOOKUP(C47,'تقرير المصروفات حسب الشهر'!$C$1282:$AD$1393,10,FALSE),0)</f>
        <v>0</v>
      </c>
      <c r="O47" s="344">
        <f>IFERROR(VLOOKUP(C47,'تقرير المصروفات حسب الشهر'!$C$1409:$AD$1524,10,FALSE),0)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الشهر'!$C$10:$AD$119,10,FALSE),0)</f>
        <v>0</v>
      </c>
      <c r="E48" s="330">
        <f>IFERROR(VLOOKUP(C48,'تقرير المصروفات حسب الشهر'!$C$136:$AD$245,10,FALSE),0)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الشهر'!$C$391:$AD$499,10,FALSE),0)</f>
        <v>0</v>
      </c>
      <c r="H48" s="330">
        <f>IFERROR(VLOOKUP(C48,'تقرير المصروفات حسب الشهر'!$C$519:$AD$627,10,FALSE),0)</f>
        <v>0</v>
      </c>
      <c r="I48" s="330">
        <f>IFERROR(VLOOKUP(C48,'تقرير المصروفات حسب الشهر'!$C$647:$AD$756,10,FALSE),0)</f>
        <v>0</v>
      </c>
      <c r="J48" s="330">
        <f>IFERROR(VLOOKUP(C48,'تقرير المصروفات حسب الشهر'!$C$775:$AD$884,10,FALSE),0)</f>
        <v>0</v>
      </c>
      <c r="K48" s="330">
        <f>IFERROR(VLOOKUP(C48,'تقرير المصروفات حسب الشهر'!$C$902:$AD$1011,10,FALSE),0)</f>
        <v>0</v>
      </c>
      <c r="L48" s="330">
        <f>IFERROR(VLOOKUP(C48,'تقرير المصروفات حسب الشهر'!$C$1028:$AD$1138,10,FALSE),0)</f>
        <v>0</v>
      </c>
      <c r="M48" s="344">
        <f>IFERROR(VLOOKUP(C48,'تقرير المصروفات حسب الشهر'!$C$1155:$AD$1266,10,FALSE),0)</f>
        <v>0</v>
      </c>
      <c r="N48" s="344">
        <f>IFERROR(VLOOKUP(C48,'تقرير المصروفات حسب الشهر'!$C$1282:$AD$1393,10,FALSE),0)</f>
        <v>0</v>
      </c>
      <c r="O48" s="344">
        <f>IFERROR(VLOOKUP(C48,'تقرير المصروفات حسب الشهر'!$C$1409:$AD$1524,10,FALSE),0)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الشهر'!$C$10:$AD$119,10,FALSE),0)</f>
        <v>0</v>
      </c>
      <c r="E49" s="330">
        <f>IFERROR(VLOOKUP(C49,'تقرير المصروفات حسب الشهر'!$C$136:$AD$245,10,FALSE),0)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الشهر'!$C$391:$AD$499,10,FALSE),0)</f>
        <v>0</v>
      </c>
      <c r="H49" s="330">
        <f>IFERROR(VLOOKUP(C49,'تقرير المصروفات حسب الشهر'!$C$519:$AD$627,10,FALSE),0)</f>
        <v>0</v>
      </c>
      <c r="I49" s="330">
        <f>IFERROR(VLOOKUP(C49,'تقرير المصروفات حسب الشهر'!$C$647:$AD$756,10,FALSE),0)</f>
        <v>0</v>
      </c>
      <c r="J49" s="330">
        <f>IFERROR(VLOOKUP(C49,'تقرير المصروفات حسب الشهر'!$C$775:$AD$884,10,FALSE),0)</f>
        <v>0</v>
      </c>
      <c r="K49" s="330">
        <f>IFERROR(VLOOKUP(C49,'تقرير المصروفات حسب الشهر'!$C$902:$AD$1011,10,FALSE),0)</f>
        <v>0</v>
      </c>
      <c r="L49" s="330">
        <f>IFERROR(VLOOKUP(C49,'تقرير المصروفات حسب الشهر'!$C$1028:$AD$1138,10,FALSE),0)</f>
        <v>0</v>
      </c>
      <c r="M49" s="344">
        <f>IFERROR(VLOOKUP(C49,'تقرير المصروفات حسب الشهر'!$C$1155:$AD$1266,10,FALSE),0)</f>
        <v>0</v>
      </c>
      <c r="N49" s="344">
        <f>IFERROR(VLOOKUP(C49,'تقرير المصروفات حسب الشهر'!$C$1282:$AD$1393,10,FALSE),0)</f>
        <v>0</v>
      </c>
      <c r="O49" s="344">
        <f>IFERROR(VLOOKUP(C49,'تقرير المصروفات حسب الشهر'!$C$1409:$AD$1524,10,FALSE),0)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الشهر'!$C$10:$AD$119,10,FALSE),0)</f>
        <v>0</v>
      </c>
      <c r="E50" s="330">
        <f>IFERROR(VLOOKUP(C50,'تقرير المصروفات حسب الشهر'!$C$136:$AD$245,10,FALSE),0)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الشهر'!$C$391:$AD$499,10,FALSE),0)</f>
        <v>0</v>
      </c>
      <c r="H50" s="330">
        <f>IFERROR(VLOOKUP(C50,'تقرير المصروفات حسب الشهر'!$C$519:$AD$627,10,FALSE),0)</f>
        <v>0</v>
      </c>
      <c r="I50" s="330">
        <f>IFERROR(VLOOKUP(C50,'تقرير المصروفات حسب الشهر'!$C$647:$AD$756,10,FALSE),0)</f>
        <v>0</v>
      </c>
      <c r="J50" s="330">
        <f>IFERROR(VLOOKUP(C50,'تقرير المصروفات حسب الشهر'!$C$775:$AD$884,10,FALSE),0)</f>
        <v>0</v>
      </c>
      <c r="K50" s="330">
        <f>IFERROR(VLOOKUP(C50,'تقرير المصروفات حسب الشهر'!$C$902:$AD$1011,10,FALSE),0)</f>
        <v>0</v>
      </c>
      <c r="L50" s="330">
        <f>IFERROR(VLOOKUP(C50,'تقرير المصروفات حسب الشهر'!$C$1028:$AD$1138,10,FALSE),0)</f>
        <v>0</v>
      </c>
      <c r="M50" s="344">
        <f>IFERROR(VLOOKUP(C50,'تقرير المصروفات حسب الشهر'!$C$1155:$AD$1266,10,FALSE),0)</f>
        <v>0</v>
      </c>
      <c r="N50" s="344">
        <f>IFERROR(VLOOKUP(C50,'تقرير المصروفات حسب الشهر'!$C$1282:$AD$1393,10,FALSE),0)</f>
        <v>0</v>
      </c>
      <c r="O50" s="344">
        <f>IFERROR(VLOOKUP(C50,'تقرير المصروفات حسب الشهر'!$C$1409:$AD$1524,10,FALSE),0)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الشهر'!$C$10:$AD$119,10,FALSE),0)</f>
        <v>0</v>
      </c>
      <c r="E51" s="330">
        <f>IFERROR(VLOOKUP(C51,'تقرير المصروفات حسب الشهر'!$C$136:$AD$245,10,FALSE),0)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الشهر'!$C$391:$AD$499,10,FALSE),0)</f>
        <v>0</v>
      </c>
      <c r="H51" s="330">
        <f>IFERROR(VLOOKUP(C51,'تقرير المصروفات حسب الشهر'!$C$519:$AD$627,10,FALSE),0)</f>
        <v>0</v>
      </c>
      <c r="I51" s="330">
        <f>IFERROR(VLOOKUP(C51,'تقرير المصروفات حسب الشهر'!$C$647:$AD$756,10,FALSE),0)</f>
        <v>0</v>
      </c>
      <c r="J51" s="330">
        <f>IFERROR(VLOOKUP(C51,'تقرير المصروفات حسب الشهر'!$C$775:$AD$884,10,FALSE),0)</f>
        <v>0</v>
      </c>
      <c r="K51" s="330">
        <f>IFERROR(VLOOKUP(C51,'تقرير المصروفات حسب الشهر'!$C$902:$AD$1011,10,FALSE),0)</f>
        <v>0</v>
      </c>
      <c r="L51" s="330">
        <f>IFERROR(VLOOKUP(C51,'تقرير المصروفات حسب الشهر'!$C$1028:$AD$1138,10,FALSE),0)</f>
        <v>0</v>
      </c>
      <c r="M51" s="344">
        <f>IFERROR(VLOOKUP(C51,'تقرير المصروفات حسب الشهر'!$C$1155:$AD$1266,10,FALSE),0)</f>
        <v>0</v>
      </c>
      <c r="N51" s="344">
        <f>IFERROR(VLOOKUP(C51,'تقرير المصروفات حسب الشهر'!$C$1282:$AD$1393,10,FALSE),0)</f>
        <v>0</v>
      </c>
      <c r="O51" s="344">
        <f>IFERROR(VLOOKUP(C51,'تقرير المصروفات حسب الشهر'!$C$1409:$AD$1524,10,FALSE),0)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الشهر'!$C$10:$AD$119,10,FALSE),0)</f>
        <v>0</v>
      </c>
      <c r="E52" s="330">
        <f>IFERROR(VLOOKUP(C52,'تقرير المصروفات حسب الشهر'!$C$136:$AD$245,10,FALSE),0)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الشهر'!$C$391:$AD$499,10,FALSE),0)</f>
        <v>0</v>
      </c>
      <c r="H52" s="330">
        <f>IFERROR(VLOOKUP(C52,'تقرير المصروفات حسب الشهر'!$C$519:$AD$627,10,FALSE),0)</f>
        <v>0</v>
      </c>
      <c r="I52" s="330">
        <f>IFERROR(VLOOKUP(C52,'تقرير المصروفات حسب الشهر'!$C$647:$AD$756,10,FALSE),0)</f>
        <v>0</v>
      </c>
      <c r="J52" s="330">
        <f>IFERROR(VLOOKUP(C52,'تقرير المصروفات حسب الشهر'!$C$775:$AD$884,10,FALSE),0)</f>
        <v>0</v>
      </c>
      <c r="K52" s="330">
        <f>IFERROR(VLOOKUP(C52,'تقرير المصروفات حسب الشهر'!$C$902:$AD$1011,10,FALSE),0)</f>
        <v>0</v>
      </c>
      <c r="L52" s="330">
        <f>IFERROR(VLOOKUP(C52,'تقرير المصروفات حسب الشهر'!$C$1028:$AD$1138,10,FALSE),0)</f>
        <v>0</v>
      </c>
      <c r="M52" s="344">
        <f>IFERROR(VLOOKUP(C52,'تقرير المصروفات حسب الشهر'!$C$1155:$AD$1266,10,FALSE),0)</f>
        <v>0</v>
      </c>
      <c r="N52" s="344">
        <f>IFERROR(VLOOKUP(C52,'تقرير المصروفات حسب الشهر'!$C$1282:$AD$1393,10,FALSE),0)</f>
        <v>0</v>
      </c>
      <c r="O52" s="344">
        <f>IFERROR(VLOOKUP(C52,'تقرير المصروفات حسب الشهر'!$C$1409:$AD$1524,10,FALSE),0)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الشهر'!$C$10:$AD$119,10,FALSE),0)</f>
        <v>0</v>
      </c>
      <c r="E53" s="330">
        <f>IFERROR(VLOOKUP(C53,'تقرير المصروفات حسب الشهر'!$C$136:$AD$245,10,FALSE),0)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الشهر'!$C$391:$AD$499,10,FALSE),0)</f>
        <v>0</v>
      </c>
      <c r="H53" s="330">
        <f>IFERROR(VLOOKUP(C53,'تقرير المصروفات حسب الشهر'!$C$519:$AD$627,10,FALSE),0)</f>
        <v>0</v>
      </c>
      <c r="I53" s="330">
        <f>IFERROR(VLOOKUP(C53,'تقرير المصروفات حسب الشهر'!$C$647:$AD$756,10,FALSE),0)</f>
        <v>0</v>
      </c>
      <c r="J53" s="330">
        <f>IFERROR(VLOOKUP(C53,'تقرير المصروفات حسب الشهر'!$C$775:$AD$884,10,FALSE),0)</f>
        <v>0</v>
      </c>
      <c r="K53" s="330">
        <f>IFERROR(VLOOKUP(C53,'تقرير المصروفات حسب الشهر'!$C$902:$AD$1011,10,FALSE),0)</f>
        <v>0</v>
      </c>
      <c r="L53" s="330">
        <f>IFERROR(VLOOKUP(C53,'تقرير المصروفات حسب الشهر'!$C$1028:$AD$1138,10,FALSE),0)</f>
        <v>0</v>
      </c>
      <c r="M53" s="344">
        <f>IFERROR(VLOOKUP(C53,'تقرير المصروفات حسب الشهر'!$C$1155:$AD$1266,10,FALSE),0)</f>
        <v>0</v>
      </c>
      <c r="N53" s="344">
        <f>IFERROR(VLOOKUP(C53,'تقرير المصروفات حسب الشهر'!$C$1282:$AD$1393,10,FALSE),0)</f>
        <v>0</v>
      </c>
      <c r="O53" s="344">
        <f>IFERROR(VLOOKUP(C53,'تقرير المصروفات حسب الشهر'!$C$1409:$AD$1524,10,FALSE),0)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الشهر'!$C$10:$AD$119,10,FALSE),0)</f>
        <v>200</v>
      </c>
      <c r="E54" s="330">
        <f>IFERROR(VLOOKUP(C54,'تقرير المصروفات حسب الشهر'!$C$136:$AD$245,10,FALSE),0)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الشهر'!$C$391:$AD$499,10,FALSE),0)</f>
        <v>100</v>
      </c>
      <c r="H54" s="330">
        <f>IFERROR(VLOOKUP(C54,'تقرير المصروفات حسب الشهر'!$C$519:$AD$627,10,FALSE),0)</f>
        <v>0</v>
      </c>
      <c r="I54" s="330">
        <f>IFERROR(VLOOKUP(C54,'تقرير المصروفات حسب الشهر'!$C$647:$AD$756,10,FALSE),0)</f>
        <v>0</v>
      </c>
      <c r="J54" s="330">
        <f>IFERROR(VLOOKUP(C54,'تقرير المصروفات حسب الشهر'!$C$775:$AD$884,10,FALSE),0)</f>
        <v>0</v>
      </c>
      <c r="K54" s="330">
        <f>IFERROR(VLOOKUP(C54,'تقرير المصروفات حسب الشهر'!$C$902:$AD$1011,10,FALSE),0)</f>
        <v>0</v>
      </c>
      <c r="L54" s="330">
        <f>IFERROR(VLOOKUP(C54,'تقرير المصروفات حسب الشهر'!$C$1028:$AD$1138,10,FALSE),0)</f>
        <v>0</v>
      </c>
      <c r="M54" s="344">
        <f>IFERROR(VLOOKUP(C54,'تقرير المصروفات حسب الشهر'!$C$1155:$AD$1266,10,FALSE),0)</f>
        <v>0</v>
      </c>
      <c r="N54" s="344">
        <f>IFERROR(VLOOKUP(C54,'تقرير المصروفات حسب الشهر'!$C$1282:$AD$1393,10,FALSE),0)</f>
        <v>0</v>
      </c>
      <c r="O54" s="344">
        <f>IFERROR(VLOOKUP(C54,'تقرير المصروفات حسب الشهر'!$C$1409:$AD$1524,10,FALSE),0)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الشهر'!$C$10:$AD$119,10,FALSE),0)</f>
        <v>0</v>
      </c>
      <c r="E55" s="330">
        <f>IFERROR(VLOOKUP(C55,'تقرير المصروفات حسب الشهر'!$C$136:$AD$245,10,FALSE),0)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الشهر'!$C$391:$AD$499,10,FALSE),0)</f>
        <v>0</v>
      </c>
      <c r="H55" s="330">
        <f>IFERROR(VLOOKUP(C55,'تقرير المصروفات حسب الشهر'!$C$519:$AD$627,10,FALSE),0)</f>
        <v>0</v>
      </c>
      <c r="I55" s="330">
        <f>IFERROR(VLOOKUP(C55,'تقرير المصروفات حسب الشهر'!$C$647:$AD$756,10,FALSE),0)</f>
        <v>0</v>
      </c>
      <c r="J55" s="330">
        <f>IFERROR(VLOOKUP(C55,'تقرير المصروفات حسب الشهر'!$C$775:$AD$884,10,FALSE),0)</f>
        <v>0</v>
      </c>
      <c r="K55" s="330">
        <f>IFERROR(VLOOKUP(C55,'تقرير المصروفات حسب الشهر'!$C$902:$AD$1011,10,FALSE),0)</f>
        <v>0</v>
      </c>
      <c r="L55" s="330">
        <f>IFERROR(VLOOKUP(C55,'تقرير المصروفات حسب الشهر'!$C$1028:$AD$1138,10,FALSE),0)</f>
        <v>0</v>
      </c>
      <c r="M55" s="344">
        <f>IFERROR(VLOOKUP(C55,'تقرير المصروفات حسب الشهر'!$C$1155:$AD$1266,10,FALSE),0)</f>
        <v>0</v>
      </c>
      <c r="N55" s="344">
        <f>IFERROR(VLOOKUP(C55,'تقرير المصروفات حسب الشهر'!$C$1282:$AD$1393,10,FALSE),0)</f>
        <v>0</v>
      </c>
      <c r="O55" s="344">
        <f>IFERROR(VLOOKUP(C55,'تقرير المصروفات حسب الشهر'!$C$1409:$AD$1524,10,FALSE),0)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الشهر'!$C$10:$AD$119,10,FALSE),0)</f>
        <v>0</v>
      </c>
      <c r="E56" s="330">
        <f>IFERROR(VLOOKUP(C56,'تقرير المصروفات حسب الشهر'!$C$136:$AD$245,10,FALSE),0)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الشهر'!$C$391:$AD$499,10,FALSE),0)</f>
        <v>0</v>
      </c>
      <c r="H56" s="330">
        <f>IFERROR(VLOOKUP(C56,'تقرير المصروفات حسب الشهر'!$C$519:$AD$627,10,FALSE),0)</f>
        <v>0</v>
      </c>
      <c r="I56" s="330">
        <f>IFERROR(VLOOKUP(C56,'تقرير المصروفات حسب الشهر'!$C$647:$AD$756,10,FALSE),0)</f>
        <v>0</v>
      </c>
      <c r="J56" s="330">
        <f>IFERROR(VLOOKUP(C56,'تقرير المصروفات حسب الشهر'!$C$775:$AD$884,10,FALSE),0)</f>
        <v>0</v>
      </c>
      <c r="K56" s="330">
        <f>IFERROR(VLOOKUP(C56,'تقرير المصروفات حسب الشهر'!$C$902:$AD$1011,10,FALSE),0)</f>
        <v>0</v>
      </c>
      <c r="L56" s="330">
        <f>IFERROR(VLOOKUP(C56,'تقرير المصروفات حسب الشهر'!$C$1028:$AD$1138,10,FALSE),0)</f>
        <v>0</v>
      </c>
      <c r="M56" s="344">
        <f>IFERROR(VLOOKUP(C56,'تقرير المصروفات حسب الشهر'!$C$1155:$AD$1266,10,FALSE),0)</f>
        <v>0</v>
      </c>
      <c r="N56" s="344">
        <f>IFERROR(VLOOKUP(C56,'تقرير المصروفات حسب الشهر'!$C$1282:$AD$1393,10,FALSE),0)</f>
        <v>0</v>
      </c>
      <c r="O56" s="344">
        <f>IFERROR(VLOOKUP(C56,'تقرير المصروفات حسب الشهر'!$C$1409:$AD$1524,10,FALSE),0)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الشهر'!$C$10:$AD$119,10,FALSE),0)</f>
        <v>0</v>
      </c>
      <c r="E57" s="330">
        <f>IFERROR(VLOOKUP(C57,'تقرير المصروفات حسب الشهر'!$C$136:$AD$245,10,FALSE),0)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الشهر'!$C$391:$AD$499,10,FALSE),0)</f>
        <v>0</v>
      </c>
      <c r="H57" s="330">
        <f>IFERROR(VLOOKUP(C57,'تقرير المصروفات حسب الشهر'!$C$519:$AD$627,10,FALSE),0)</f>
        <v>0</v>
      </c>
      <c r="I57" s="330">
        <f>IFERROR(VLOOKUP(C57,'تقرير المصروفات حسب الشهر'!$C$647:$AD$756,10,FALSE),0)</f>
        <v>0</v>
      </c>
      <c r="J57" s="330">
        <f>IFERROR(VLOOKUP(C57,'تقرير المصروفات حسب الشهر'!$C$775:$AD$884,10,FALSE),0)</f>
        <v>0</v>
      </c>
      <c r="K57" s="330">
        <f>IFERROR(VLOOKUP(C57,'تقرير المصروفات حسب الشهر'!$C$902:$AD$1011,10,FALSE),0)</f>
        <v>0</v>
      </c>
      <c r="L57" s="330">
        <f>IFERROR(VLOOKUP(C57,'تقرير المصروفات حسب الشهر'!$C$1028:$AD$1138,10,FALSE),0)</f>
        <v>0</v>
      </c>
      <c r="M57" s="344">
        <f>IFERROR(VLOOKUP(C57,'تقرير المصروفات حسب الشهر'!$C$1155:$AD$1266,10,FALSE),0)</f>
        <v>0</v>
      </c>
      <c r="N57" s="344">
        <f>IFERROR(VLOOKUP(C57,'تقرير المصروفات حسب الشهر'!$C$1282:$AD$1393,10,FALSE),0)</f>
        <v>0</v>
      </c>
      <c r="O57" s="344">
        <f>IFERROR(VLOOKUP(C57,'تقرير المصروفات حسب الشهر'!$C$1409:$AD$1524,10,FALSE),0)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الشهر'!$C$10:$AD$119,10,FALSE),0)</f>
        <v>0</v>
      </c>
      <c r="E58" s="330">
        <f>IFERROR(VLOOKUP(C58,'تقرير المصروفات حسب الشهر'!$C$136:$AD$245,10,FALSE),0)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الشهر'!$C$391:$AD$499,10,FALSE),0)</f>
        <v>0</v>
      </c>
      <c r="H58" s="330">
        <f>IFERROR(VLOOKUP(C58,'تقرير المصروفات حسب الشهر'!$C$519:$AD$627,10,FALSE),0)</f>
        <v>0</v>
      </c>
      <c r="I58" s="330">
        <f>IFERROR(VLOOKUP(C58,'تقرير المصروفات حسب الشهر'!$C$647:$AD$756,10,FALSE),0)</f>
        <v>0</v>
      </c>
      <c r="J58" s="330">
        <f>IFERROR(VLOOKUP(C58,'تقرير المصروفات حسب الشهر'!$C$775:$AD$884,10,FALSE),0)</f>
        <v>0</v>
      </c>
      <c r="K58" s="330">
        <f>IFERROR(VLOOKUP(C58,'تقرير المصروفات حسب الشهر'!$C$902:$AD$1011,10,FALSE),0)</f>
        <v>0</v>
      </c>
      <c r="L58" s="330">
        <f>IFERROR(VLOOKUP(C58,'تقرير المصروفات حسب الشهر'!$C$1028:$AD$1138,10,FALSE),0)</f>
        <v>0</v>
      </c>
      <c r="M58" s="344">
        <f>IFERROR(VLOOKUP(C58,'تقرير المصروفات حسب الشهر'!$C$1155:$AD$1266,10,FALSE),0)</f>
        <v>0</v>
      </c>
      <c r="N58" s="344">
        <f>IFERROR(VLOOKUP(C58,'تقرير المصروفات حسب الشهر'!$C$1282:$AD$1393,10,FALSE),0)</f>
        <v>0</v>
      </c>
      <c r="O58" s="344">
        <f>IFERROR(VLOOKUP(C58,'تقرير المصروفات حسب الشهر'!$C$1409:$AD$1524,10,FALSE),0)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الشهر'!$C$10:$AD$119,10,FALSE),0)</f>
        <v>0</v>
      </c>
      <c r="E59" s="330">
        <f>IFERROR(VLOOKUP(C59,'تقرير المصروفات حسب الشهر'!$C$136:$AD$245,10,FALSE),0)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الشهر'!$C$391:$AD$499,10,FALSE),0)</f>
        <v>0</v>
      </c>
      <c r="H59" s="330">
        <f>IFERROR(VLOOKUP(C59,'تقرير المصروفات حسب الشهر'!$C$519:$AD$627,10,FALSE),0)</f>
        <v>0</v>
      </c>
      <c r="I59" s="330">
        <f>IFERROR(VLOOKUP(C59,'تقرير المصروفات حسب الشهر'!$C$647:$AD$756,10,FALSE),0)</f>
        <v>0</v>
      </c>
      <c r="J59" s="330">
        <f>IFERROR(VLOOKUP(C59,'تقرير المصروفات حسب الشهر'!$C$775:$AD$884,10,FALSE),0)</f>
        <v>0</v>
      </c>
      <c r="K59" s="330">
        <f>IFERROR(VLOOKUP(C59,'تقرير المصروفات حسب الشهر'!$C$902:$AD$1011,10,FALSE),0)</f>
        <v>0</v>
      </c>
      <c r="L59" s="330">
        <f>IFERROR(VLOOKUP(C59,'تقرير المصروفات حسب الشهر'!$C$1028:$AD$1138,10,FALSE),0)</f>
        <v>0</v>
      </c>
      <c r="M59" s="344">
        <f>IFERROR(VLOOKUP(C59,'تقرير المصروفات حسب الشهر'!$C$1155:$AD$1266,10,FALSE),0)</f>
        <v>0</v>
      </c>
      <c r="N59" s="344">
        <f>IFERROR(VLOOKUP(C59,'تقرير المصروفات حسب الشهر'!$C$1282:$AD$1393,10,FALSE),0)</f>
        <v>0</v>
      </c>
      <c r="O59" s="344">
        <f>IFERROR(VLOOKUP(C59,'تقرير المصروفات حسب الشهر'!$C$1409:$AD$1524,10,FALSE),0)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الشهر'!$C$10:$AD$119,10,FALSE),0)</f>
        <v>660</v>
      </c>
      <c r="E60" s="330">
        <f>IFERROR(VLOOKUP(C60,'تقرير المصروفات حسب الشهر'!$C$136:$AD$245,10,FALSE),0)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الشهر'!$C$391:$AD$499,10,FALSE),0)</f>
        <v>0</v>
      </c>
      <c r="H60" s="330">
        <f>IFERROR(VLOOKUP(C60,'تقرير المصروفات حسب الشهر'!$C$519:$AD$627,10,FALSE),0)</f>
        <v>0</v>
      </c>
      <c r="I60" s="330">
        <f>IFERROR(VLOOKUP(C60,'تقرير المصروفات حسب الشهر'!$C$647:$AD$756,10,FALSE),0)</f>
        <v>0</v>
      </c>
      <c r="J60" s="330">
        <f>IFERROR(VLOOKUP(C60,'تقرير المصروفات حسب الشهر'!$C$775:$AD$884,10,FALSE),0)</f>
        <v>0</v>
      </c>
      <c r="K60" s="330">
        <f>IFERROR(VLOOKUP(C60,'تقرير المصروفات حسب الشهر'!$C$902:$AD$1011,10,FALSE),0)</f>
        <v>0</v>
      </c>
      <c r="L60" s="330">
        <f>IFERROR(VLOOKUP(C60,'تقرير المصروفات حسب الشهر'!$C$1028:$AD$1138,10,FALSE),0)</f>
        <v>0</v>
      </c>
      <c r="M60" s="344">
        <f>IFERROR(VLOOKUP(C60,'تقرير المصروفات حسب الشهر'!$C$1155:$AD$1266,10,FALSE),0)</f>
        <v>0</v>
      </c>
      <c r="N60" s="344">
        <f>IFERROR(VLOOKUP(C60,'تقرير المصروفات حسب الشهر'!$C$1282:$AD$1393,10,FALSE),0)</f>
        <v>0</v>
      </c>
      <c r="O60" s="344">
        <f>IFERROR(VLOOKUP(C60,'تقرير المصروفات حسب الشهر'!$C$1409:$AD$1524,10,FALSE),0)</f>
        <v>0</v>
      </c>
      <c r="P60" s="332">
        <f t="shared" si="6"/>
        <v>8910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الشهر'!$C$10:$AD$119,10,FALSE),0)</f>
        <v>0</v>
      </c>
      <c r="E61" s="330">
        <f>IFERROR(VLOOKUP(C61,'تقرير المصروفات حسب الشهر'!$C$136:$AD$245,10,FALSE),0)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الشهر'!$C$391:$AD$499,10,FALSE),0)</f>
        <v>0</v>
      </c>
      <c r="H61" s="330">
        <f>IFERROR(VLOOKUP(C61,'تقرير المصروفات حسب الشهر'!$C$519:$AD$627,10,FALSE),0)</f>
        <v>0</v>
      </c>
      <c r="I61" s="330">
        <f>IFERROR(VLOOKUP(C61,'تقرير المصروفات حسب الشهر'!$C$647:$AD$756,10,FALSE),0)</f>
        <v>0</v>
      </c>
      <c r="J61" s="330">
        <f>IFERROR(VLOOKUP(C61,'تقرير المصروفات حسب الشهر'!$C$775:$AD$884,10,FALSE),0)</f>
        <v>0</v>
      </c>
      <c r="K61" s="330">
        <f>IFERROR(VLOOKUP(C61,'تقرير المصروفات حسب الشهر'!$C$902:$AD$1011,10,FALSE),0)</f>
        <v>0</v>
      </c>
      <c r="L61" s="330">
        <f>IFERROR(VLOOKUP(C61,'تقرير المصروفات حسب الشهر'!$C$1028:$AD$1138,10,FALSE),0)</f>
        <v>0</v>
      </c>
      <c r="M61" s="344">
        <f>IFERROR(VLOOKUP(C61,'تقرير المصروفات حسب الشهر'!$C$1155:$AD$1266,10,FALSE),0)</f>
        <v>0</v>
      </c>
      <c r="N61" s="344">
        <f>IFERROR(VLOOKUP(C61,'تقرير المصروفات حسب الشهر'!$C$1282:$AD$1393,10,FALSE),0)</f>
        <v>0</v>
      </c>
      <c r="O61" s="344">
        <f>IFERROR(VLOOKUP(C61,'تقرير المصروفات حسب الشهر'!$C$1409:$AD$1524,10,FALSE),0)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الشهر'!$C$10:$AD$119,10,FALSE),0)</f>
        <v>0</v>
      </c>
      <c r="E62" s="330">
        <f>IFERROR(VLOOKUP(C62,'تقرير المصروفات حسب الشهر'!$C$136:$AD$245,10,FALSE),0)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الشهر'!$C$391:$AD$499,10,FALSE),0)</f>
        <v>0</v>
      </c>
      <c r="H62" s="330">
        <f>IFERROR(VLOOKUP(C62,'تقرير المصروفات حسب الشهر'!$C$519:$AD$627,10,FALSE),0)</f>
        <v>0</v>
      </c>
      <c r="I62" s="330">
        <f>IFERROR(VLOOKUP(C62,'تقرير المصروفات حسب الشهر'!$C$647:$AD$756,10,FALSE),0)</f>
        <v>0</v>
      </c>
      <c r="J62" s="330">
        <f>IFERROR(VLOOKUP(C62,'تقرير المصروفات حسب الشهر'!$C$775:$AD$884,10,FALSE),0)</f>
        <v>0</v>
      </c>
      <c r="K62" s="330">
        <f>IFERROR(VLOOKUP(C62,'تقرير المصروفات حسب الشهر'!$C$902:$AD$1011,10,FALSE),0)</f>
        <v>0</v>
      </c>
      <c r="L62" s="330">
        <f>IFERROR(VLOOKUP(C62,'تقرير المصروفات حسب الشهر'!$C$1028:$AD$1138,10,FALSE),0)</f>
        <v>0</v>
      </c>
      <c r="M62" s="344">
        <f>IFERROR(VLOOKUP(C62,'تقرير المصروفات حسب الشهر'!$C$1155:$AD$1266,10,FALSE),0)</f>
        <v>0</v>
      </c>
      <c r="N62" s="344">
        <f>IFERROR(VLOOKUP(C62,'تقرير المصروفات حسب الشهر'!$C$1282:$AD$1393,10,FALSE),0)</f>
        <v>0</v>
      </c>
      <c r="O62" s="344">
        <f>IFERROR(VLOOKUP(C62,'تقرير المصروفات حسب الشهر'!$C$1409:$AD$1524,10,FALSE),0)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الشهر'!$C$10:$AD$119,10,FALSE),0)</f>
        <v>0</v>
      </c>
      <c r="E63" s="330">
        <f>IFERROR(VLOOKUP(C63,'تقرير المصروفات حسب الشهر'!$C$136:$AD$245,10,FALSE),0)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الشهر'!$C$391:$AD$499,10,FALSE),0)</f>
        <v>0</v>
      </c>
      <c r="H63" s="330">
        <f>IFERROR(VLOOKUP(C63,'تقرير المصروفات حسب الشهر'!$C$519:$AD$627,10,FALSE),0)</f>
        <v>0</v>
      </c>
      <c r="I63" s="330">
        <f>IFERROR(VLOOKUP(C63,'تقرير المصروفات حسب الشهر'!$C$647:$AD$756,10,FALSE),0)</f>
        <v>0</v>
      </c>
      <c r="J63" s="330">
        <f>IFERROR(VLOOKUP(C63,'تقرير المصروفات حسب الشهر'!$C$775:$AD$884,10,FALSE),0)</f>
        <v>0</v>
      </c>
      <c r="K63" s="330">
        <f>IFERROR(VLOOKUP(C63,'تقرير المصروفات حسب الشهر'!$C$902:$AD$1011,10,FALSE),0)</f>
        <v>0</v>
      </c>
      <c r="L63" s="330">
        <f>IFERROR(VLOOKUP(C63,'تقرير المصروفات حسب الشهر'!$C$1028:$AD$1138,10,FALSE),0)</f>
        <v>0</v>
      </c>
      <c r="M63" s="344">
        <f>IFERROR(VLOOKUP(C63,'تقرير المصروفات حسب الشهر'!$C$1155:$AD$1266,10,FALSE),0)</f>
        <v>0</v>
      </c>
      <c r="N63" s="344">
        <f>IFERROR(VLOOKUP(C63,'تقرير المصروفات حسب الشهر'!$C$1282:$AD$1393,10,FALSE),0)</f>
        <v>0</v>
      </c>
      <c r="O63" s="344">
        <f>IFERROR(VLOOKUP(C63,'تقرير المصروفات حسب الشهر'!$C$1409:$AD$1524,10,FALSE),0)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الشهر'!$C$10:$AD$119,10,FALSE),0)</f>
        <v>0</v>
      </c>
      <c r="E64" s="330">
        <f>IFERROR(VLOOKUP(C64,'تقرير المصروفات حسب الشهر'!$C$136:$AD$245,10,FALSE),0)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الشهر'!$C$391:$AD$499,10,FALSE),0)</f>
        <v>0</v>
      </c>
      <c r="H64" s="330">
        <f>IFERROR(VLOOKUP(C64,'تقرير المصروفات حسب الشهر'!$C$519:$AD$627,10,FALSE),0)</f>
        <v>0</v>
      </c>
      <c r="I64" s="330">
        <f>IFERROR(VLOOKUP(C64,'تقرير المصروفات حسب الشهر'!$C$647:$AD$756,10,FALSE),0)</f>
        <v>0</v>
      </c>
      <c r="J64" s="330">
        <f>IFERROR(VLOOKUP(C64,'تقرير المصروفات حسب الشهر'!$C$775:$AD$884,10,FALSE),0)</f>
        <v>0</v>
      </c>
      <c r="K64" s="330">
        <f>IFERROR(VLOOKUP(C64,'تقرير المصروفات حسب الشهر'!$C$902:$AD$1011,10,FALSE),0)</f>
        <v>0</v>
      </c>
      <c r="L64" s="330">
        <f>IFERROR(VLOOKUP(C64,'تقرير المصروفات حسب الشهر'!$C$1028:$AD$1138,10,FALSE),0)</f>
        <v>0</v>
      </c>
      <c r="M64" s="344">
        <f>IFERROR(VLOOKUP(C64,'تقرير المصروفات حسب الشهر'!$C$1155:$AD$1266,10,FALSE),0)</f>
        <v>0</v>
      </c>
      <c r="N64" s="344">
        <f>IFERROR(VLOOKUP(C64,'تقرير المصروفات حسب الشهر'!$C$1282:$AD$1393,10,FALSE),0)</f>
        <v>0</v>
      </c>
      <c r="O64" s="344">
        <f>IFERROR(VLOOKUP(C64,'تقرير المصروفات حسب الشهر'!$C$1409:$AD$1524,10,FALSE),0)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الشهر'!$C$10:$AD$119,10,FALSE),0)</f>
        <v>0</v>
      </c>
      <c r="E65" s="330">
        <f>IFERROR(VLOOKUP(C65,'تقرير المصروفات حسب الشهر'!$C$136:$AD$245,10,FALSE),0)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الشهر'!$C$391:$AD$499,10,FALSE),0)</f>
        <v>0</v>
      </c>
      <c r="H65" s="330">
        <f>IFERROR(VLOOKUP(C65,'تقرير المصروفات حسب الشهر'!$C$519:$AD$627,10,FALSE),0)</f>
        <v>0</v>
      </c>
      <c r="I65" s="330">
        <f>IFERROR(VLOOKUP(C65,'تقرير المصروفات حسب الشهر'!$C$647:$AD$756,10,FALSE),0)</f>
        <v>0</v>
      </c>
      <c r="J65" s="330">
        <f>IFERROR(VLOOKUP(C65,'تقرير المصروفات حسب الشهر'!$C$775:$AD$884,10,FALSE),0)</f>
        <v>0</v>
      </c>
      <c r="K65" s="330">
        <f>IFERROR(VLOOKUP(C65,'تقرير المصروفات حسب الشهر'!$C$902:$AD$1011,10,FALSE),0)</f>
        <v>0</v>
      </c>
      <c r="L65" s="330">
        <f>IFERROR(VLOOKUP(C65,'تقرير المصروفات حسب الشهر'!$C$1028:$AD$1138,10,FALSE),0)</f>
        <v>0</v>
      </c>
      <c r="M65" s="344">
        <f>IFERROR(VLOOKUP(C65,'تقرير المصروفات حسب الشهر'!$C$1155:$AD$1266,10,FALSE),0)</f>
        <v>0</v>
      </c>
      <c r="N65" s="344">
        <f>IFERROR(VLOOKUP(C65,'تقرير المصروفات حسب الشهر'!$C$1282:$AD$1393,10,FALSE),0)</f>
        <v>0</v>
      </c>
      <c r="O65" s="344">
        <f>IFERROR(VLOOKUP(C65,'تقرير المصروفات حسب الشهر'!$C$1409:$AD$1524,10,FALSE),0)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الشهر'!$C$10:$AD$119,10,FALSE),0)</f>
        <v>0</v>
      </c>
      <c r="E66" s="330">
        <f>IFERROR(VLOOKUP(C66,'تقرير المصروفات حسب الشهر'!$C$136:$AD$245,10,FALSE),0)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الشهر'!$C$391:$AD$499,10,FALSE),0)</f>
        <v>0</v>
      </c>
      <c r="H66" s="330">
        <f>IFERROR(VLOOKUP(C66,'تقرير المصروفات حسب الشهر'!$C$519:$AD$627,10,FALSE),0)</f>
        <v>0</v>
      </c>
      <c r="I66" s="330">
        <f>IFERROR(VLOOKUP(C66,'تقرير المصروفات حسب الشهر'!$C$647:$AD$756,10,FALSE),0)</f>
        <v>0</v>
      </c>
      <c r="J66" s="330">
        <f>IFERROR(VLOOKUP(C66,'تقرير المصروفات حسب الشهر'!$C$775:$AD$884,10,FALSE),0)</f>
        <v>0</v>
      </c>
      <c r="K66" s="330">
        <f>IFERROR(VLOOKUP(C66,'تقرير المصروفات حسب الشهر'!$C$902:$AD$1011,10,FALSE),0)</f>
        <v>0</v>
      </c>
      <c r="L66" s="330">
        <f>IFERROR(VLOOKUP(C66,'تقرير المصروفات حسب الشهر'!$C$1028:$AD$1138,10,FALSE),0)</f>
        <v>0</v>
      </c>
      <c r="M66" s="344">
        <f>IFERROR(VLOOKUP(C66,'تقرير المصروفات حسب الشهر'!$C$1155:$AD$1266,10,FALSE),0)</f>
        <v>0</v>
      </c>
      <c r="N66" s="344">
        <f>IFERROR(VLOOKUP(C66,'تقرير المصروفات حسب الشهر'!$C$1282:$AD$1393,10,FALSE),0)</f>
        <v>0</v>
      </c>
      <c r="O66" s="344">
        <f>IFERROR(VLOOKUP(C66,'تقرير المصروفات حسب الشهر'!$C$1409:$AD$1524,10,FALSE),0)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الشهر'!$C$10:$AD$119,10,FALSE),0)</f>
        <v>0</v>
      </c>
      <c r="E67" s="330">
        <f>IFERROR(VLOOKUP(C67,'تقرير المصروفات حسب الشهر'!$C$136:$AD$245,10,FALSE),0)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الشهر'!$C$391:$AD$499,10,FALSE),0)</f>
        <v>0</v>
      </c>
      <c r="H67" s="330">
        <f>IFERROR(VLOOKUP(C67,'تقرير المصروفات حسب الشهر'!$C$519:$AD$627,10,FALSE),0)</f>
        <v>0</v>
      </c>
      <c r="I67" s="330">
        <f>IFERROR(VLOOKUP(C67,'تقرير المصروفات حسب الشهر'!$C$647:$AD$756,10,FALSE),0)</f>
        <v>0</v>
      </c>
      <c r="J67" s="330">
        <f>IFERROR(VLOOKUP(C67,'تقرير المصروفات حسب الشهر'!$C$775:$AD$884,10,FALSE),0)</f>
        <v>0</v>
      </c>
      <c r="K67" s="330">
        <f>IFERROR(VLOOKUP(C67,'تقرير المصروفات حسب الشهر'!$C$902:$AD$1011,10,FALSE),0)</f>
        <v>0</v>
      </c>
      <c r="L67" s="330">
        <f>IFERROR(VLOOKUP(C67,'تقرير المصروفات حسب الشهر'!$C$1028:$AD$1138,10,FALSE),0)</f>
        <v>0</v>
      </c>
      <c r="M67" s="344">
        <f>IFERROR(VLOOKUP(C67,'تقرير المصروفات حسب الشهر'!$C$1155:$AD$1266,10,FALSE),0)</f>
        <v>0</v>
      </c>
      <c r="N67" s="344">
        <f>IFERROR(VLOOKUP(C67,'تقرير المصروفات حسب الشهر'!$C$1282:$AD$1393,10,FALSE),0)</f>
        <v>0</v>
      </c>
      <c r="O67" s="344">
        <f>IFERROR(VLOOKUP(C67,'تقرير المصروفات حسب الشهر'!$C$1409:$AD$1524,10,FALSE),0)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الشهر'!$C$10:$AD$119,10,FALSE),0)</f>
        <v>0</v>
      </c>
      <c r="E68" s="330">
        <f>IFERROR(VLOOKUP(C68,'تقرير المصروفات حسب الشهر'!$C$136:$AD$245,10,FALSE),0)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الشهر'!$C$391:$AD$499,10,FALSE),0)</f>
        <v>0</v>
      </c>
      <c r="H68" s="330">
        <f>IFERROR(VLOOKUP(C68,'تقرير المصروفات حسب الشهر'!$C$519:$AD$627,10,FALSE),0)</f>
        <v>0</v>
      </c>
      <c r="I68" s="330">
        <f>IFERROR(VLOOKUP(C68,'تقرير المصروفات حسب الشهر'!$C$647:$AD$756,10,FALSE),0)</f>
        <v>0</v>
      </c>
      <c r="J68" s="330">
        <f>IFERROR(VLOOKUP(C68,'تقرير المصروفات حسب الشهر'!$C$775:$AD$884,10,FALSE),0)</f>
        <v>0</v>
      </c>
      <c r="K68" s="330">
        <f>IFERROR(VLOOKUP(C68,'تقرير المصروفات حسب الشهر'!$C$902:$AD$1011,10,FALSE),0)</f>
        <v>0</v>
      </c>
      <c r="L68" s="330">
        <f>IFERROR(VLOOKUP(C68,'تقرير المصروفات حسب الشهر'!$C$1028:$AD$1138,10,FALSE),0)</f>
        <v>0</v>
      </c>
      <c r="M68" s="344">
        <f>IFERROR(VLOOKUP(C68,'تقرير المصروفات حسب الشهر'!$C$1155:$AD$1266,10,FALSE),0)</f>
        <v>0</v>
      </c>
      <c r="N68" s="344">
        <f>IFERROR(VLOOKUP(C68,'تقرير المصروفات حسب الشهر'!$C$1282:$AD$1393,10,FALSE),0)</f>
        <v>0</v>
      </c>
      <c r="O68" s="344">
        <f>IFERROR(VLOOKUP(C68,'تقرير المصروفات حسب الشهر'!$C$1409:$AD$1524,10,FALSE),0)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الشهر'!$C$10:$AD$119,10,FALSE),0)</f>
        <v>0</v>
      </c>
      <c r="E69" s="330">
        <f>IFERROR(VLOOKUP(C69,'تقرير المصروفات حسب الشهر'!$C$136:$AD$245,10,FALSE),0)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الشهر'!$C$391:$AD$499,10,FALSE),0)</f>
        <v>0</v>
      </c>
      <c r="H69" s="330">
        <f>IFERROR(VLOOKUP(C69,'تقرير المصروفات حسب الشهر'!$C$519:$AD$627,10,FALSE),0)</f>
        <v>0</v>
      </c>
      <c r="I69" s="330">
        <f>IFERROR(VLOOKUP(C69,'تقرير المصروفات حسب الشهر'!$C$647:$AD$756,10,FALSE),0)</f>
        <v>0</v>
      </c>
      <c r="J69" s="330">
        <f>IFERROR(VLOOKUP(C69,'تقرير المصروفات حسب الشهر'!$C$775:$AD$884,10,FALSE),0)</f>
        <v>0</v>
      </c>
      <c r="K69" s="330">
        <f>IFERROR(VLOOKUP(C69,'تقرير المصروفات حسب الشهر'!$C$902:$AD$1011,10,FALSE),0)</f>
        <v>0</v>
      </c>
      <c r="L69" s="330">
        <f>IFERROR(VLOOKUP(C69,'تقرير المصروفات حسب الشهر'!$C$1028:$AD$1138,10,FALSE),0)</f>
        <v>0</v>
      </c>
      <c r="M69" s="344">
        <f>IFERROR(VLOOKUP(C69,'تقرير المصروفات حسب الشهر'!$C$1155:$AD$1266,10,FALSE),0)</f>
        <v>0</v>
      </c>
      <c r="N69" s="344">
        <f>IFERROR(VLOOKUP(C69,'تقرير المصروفات حسب الشهر'!$C$1282:$AD$1393,10,FALSE),0)</f>
        <v>0</v>
      </c>
      <c r="O69" s="344">
        <f>IFERROR(VLOOKUP(C69,'تقرير المصروفات حسب الشهر'!$C$1409:$AD$1524,10,FALSE),0)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الشهر'!$C$10:$AD$119,10,FALSE),0)</f>
        <v>0</v>
      </c>
      <c r="E70" s="330">
        <f>IFERROR(VLOOKUP(C70,'تقرير المصروفات حسب الشهر'!$C$136:$AD$245,10,FALSE),0)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الشهر'!$C$391:$AD$499,10,FALSE),0)</f>
        <v>0</v>
      </c>
      <c r="H70" s="330">
        <f>IFERROR(VLOOKUP(C70,'تقرير المصروفات حسب الشهر'!$C$519:$AD$627,10,FALSE),0)</f>
        <v>0</v>
      </c>
      <c r="I70" s="330">
        <f>IFERROR(VLOOKUP(C70,'تقرير المصروفات حسب الشهر'!$C$647:$AD$756,10,FALSE),0)</f>
        <v>0</v>
      </c>
      <c r="J70" s="330">
        <f>IFERROR(VLOOKUP(C70,'تقرير المصروفات حسب الشهر'!$C$775:$AD$884,10,FALSE),0)</f>
        <v>0</v>
      </c>
      <c r="K70" s="330">
        <f>IFERROR(VLOOKUP(C70,'تقرير المصروفات حسب الشهر'!$C$902:$AD$1011,10,FALSE),0)</f>
        <v>0</v>
      </c>
      <c r="L70" s="330">
        <f>IFERROR(VLOOKUP(C70,'تقرير المصروفات حسب الشهر'!$C$1028:$AD$1138,10,FALSE),0)</f>
        <v>0</v>
      </c>
      <c r="M70" s="344">
        <f>IFERROR(VLOOKUP(C70,'تقرير المصروفات حسب الشهر'!$C$1155:$AD$1266,10,FALSE),0)</f>
        <v>0</v>
      </c>
      <c r="N70" s="344">
        <f>IFERROR(VLOOKUP(C70,'تقرير المصروفات حسب الشهر'!$C$1282:$AD$1393,10,FALSE),0)</f>
        <v>0</v>
      </c>
      <c r="O70" s="344">
        <f>IFERROR(VLOOKUP(C70,'تقرير المصروفات حسب الشهر'!$C$1409:$AD$1524,10,FALSE),0)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الشهر'!$C$10:$AD$119,10,FALSE),0)</f>
        <v>0</v>
      </c>
      <c r="E71" s="330">
        <f>IFERROR(VLOOKUP(C71,'تقرير المصروفات حسب الشهر'!$C$136:$AD$245,10,FALSE),0)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الشهر'!$C$391:$AD$499,10,FALSE),0)</f>
        <v>0</v>
      </c>
      <c r="H71" s="330">
        <f>IFERROR(VLOOKUP(C71,'تقرير المصروفات حسب الشهر'!$C$519:$AD$627,10,FALSE),0)</f>
        <v>0</v>
      </c>
      <c r="I71" s="330">
        <f>IFERROR(VLOOKUP(C71,'تقرير المصروفات حسب الشهر'!$C$647:$AD$756,10,FALSE),0)</f>
        <v>0</v>
      </c>
      <c r="J71" s="330">
        <f>IFERROR(VLOOKUP(C71,'تقرير المصروفات حسب الشهر'!$C$775:$AD$884,10,FALSE),0)</f>
        <v>0</v>
      </c>
      <c r="K71" s="330">
        <f>IFERROR(VLOOKUP(C71,'تقرير المصروفات حسب الشهر'!$C$902:$AD$1011,10,FALSE),0)</f>
        <v>0</v>
      </c>
      <c r="L71" s="330">
        <f>IFERROR(VLOOKUP(C71,'تقرير المصروفات حسب الشهر'!$C$1028:$AD$1138,10,FALSE),0)</f>
        <v>0</v>
      </c>
      <c r="M71" s="344">
        <f>IFERROR(VLOOKUP(C71,'تقرير المصروفات حسب الشهر'!$C$1155:$AD$1266,10,FALSE),0)</f>
        <v>0</v>
      </c>
      <c r="N71" s="344">
        <f>IFERROR(VLOOKUP(C71,'تقرير المصروفات حسب الشهر'!$C$1282:$AD$1393,10,FALSE),0)</f>
        <v>0</v>
      </c>
      <c r="O71" s="344">
        <f>IFERROR(VLOOKUP(C71,'تقرير المصروفات حسب الشهر'!$C$1409:$AD$1524,10,FALSE),0)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الشهر'!$C$10:$AD$119,10,FALSE),0)</f>
        <v>0</v>
      </c>
      <c r="E72" s="330">
        <f>IFERROR(VLOOKUP(C72,'تقرير المصروفات حسب الشهر'!$C$136:$AD$245,10,FALSE),0)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الشهر'!$C$391:$AD$499,10,FALSE),0)</f>
        <v>0</v>
      </c>
      <c r="H72" s="330">
        <f>IFERROR(VLOOKUP(C72,'تقرير المصروفات حسب الشهر'!$C$519:$AD$627,10,FALSE),0)</f>
        <v>0</v>
      </c>
      <c r="I72" s="330">
        <f>IFERROR(VLOOKUP(C72,'تقرير المصروفات حسب الشهر'!$C$647:$AD$756,10,FALSE),0)</f>
        <v>0</v>
      </c>
      <c r="J72" s="330">
        <f>IFERROR(VLOOKUP(C72,'تقرير المصروفات حسب الشهر'!$C$775:$AD$884,10,FALSE),0)</f>
        <v>0</v>
      </c>
      <c r="K72" s="330">
        <f>IFERROR(VLOOKUP(C72,'تقرير المصروفات حسب الشهر'!$C$902:$AD$1011,10,FALSE),0)</f>
        <v>0</v>
      </c>
      <c r="L72" s="330">
        <f>IFERROR(VLOOKUP(C72,'تقرير المصروفات حسب الشهر'!$C$1028:$AD$1138,10,FALSE),0)</f>
        <v>0</v>
      </c>
      <c r="M72" s="344">
        <f>IFERROR(VLOOKUP(C72,'تقرير المصروفات حسب الشهر'!$C$1155:$AD$1266,10,FALSE),0)</f>
        <v>0</v>
      </c>
      <c r="N72" s="344">
        <f>IFERROR(VLOOKUP(C72,'تقرير المصروفات حسب الشهر'!$C$1282:$AD$1393,10,FALSE),0)</f>
        <v>0</v>
      </c>
      <c r="O72" s="344">
        <f>IFERROR(VLOOKUP(C72,'تقرير المصروفات حسب الشهر'!$C$1409:$AD$1524,10,FALSE),0)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الشهر'!$C$10:$AD$119,10,FALSE),0)</f>
        <v>0</v>
      </c>
      <c r="E73" s="330">
        <f>IFERROR(VLOOKUP(C73,'تقرير المصروفات حسب الشهر'!$C$136:$AD$245,10,FALSE),0)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الشهر'!$C$391:$AD$499,10,FALSE),0)</f>
        <v>0</v>
      </c>
      <c r="H73" s="330">
        <f>IFERROR(VLOOKUP(C73,'تقرير المصروفات حسب الشهر'!$C$519:$AD$627,10,FALSE),0)</f>
        <v>0</v>
      </c>
      <c r="I73" s="330">
        <f>IFERROR(VLOOKUP(C73,'تقرير المصروفات حسب الشهر'!$C$647:$AD$756,10,FALSE),0)</f>
        <v>0</v>
      </c>
      <c r="J73" s="330">
        <f>IFERROR(VLOOKUP(C73,'تقرير المصروفات حسب الشهر'!$C$775:$AD$884,10,FALSE),0)</f>
        <v>0</v>
      </c>
      <c r="K73" s="330">
        <f>IFERROR(VLOOKUP(C73,'تقرير المصروفات حسب الشهر'!$C$902:$AD$1011,10,FALSE),0)</f>
        <v>0</v>
      </c>
      <c r="L73" s="330">
        <f>IFERROR(VLOOKUP(C73,'تقرير المصروفات حسب الشهر'!$C$1028:$AD$1138,10,FALSE),0)</f>
        <v>0</v>
      </c>
      <c r="M73" s="344">
        <f>IFERROR(VLOOKUP(C73,'تقرير المصروفات حسب الشهر'!$C$1155:$AD$1266,10,FALSE),0)</f>
        <v>0</v>
      </c>
      <c r="N73" s="344">
        <f>IFERROR(VLOOKUP(C73,'تقرير المصروفات حسب الشهر'!$C$1282:$AD$1393,10,FALSE),0)</f>
        <v>0</v>
      </c>
      <c r="O73" s="344">
        <f>IFERROR(VLOOKUP(C73,'تقرير المصروفات حسب الشهر'!$C$1409:$AD$1524,10,FALSE),0)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الشهر'!$C$10:$AD$119,10,FALSE),0)</f>
        <v>0</v>
      </c>
      <c r="E74" s="330">
        <f>IFERROR(VLOOKUP(C74,'تقرير المصروفات حسب الشهر'!$C$136:$AD$245,10,FALSE),0)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الشهر'!$C$391:$AD$499,10,FALSE),0)</f>
        <v>0</v>
      </c>
      <c r="H74" s="330">
        <f>IFERROR(VLOOKUP(C74,'تقرير المصروفات حسب الشهر'!$C$519:$AD$627,10,FALSE),0)</f>
        <v>0</v>
      </c>
      <c r="I74" s="330">
        <f>IFERROR(VLOOKUP(C74,'تقرير المصروفات حسب الشهر'!$C$647:$AD$756,10,FALSE),0)</f>
        <v>0</v>
      </c>
      <c r="J74" s="330">
        <f>IFERROR(VLOOKUP(C74,'تقرير المصروفات حسب الشهر'!$C$775:$AD$884,10,FALSE),0)</f>
        <v>0</v>
      </c>
      <c r="K74" s="330">
        <f>IFERROR(VLOOKUP(C74,'تقرير المصروفات حسب الشهر'!$C$902:$AD$1011,10,FALSE),0)</f>
        <v>0</v>
      </c>
      <c r="L74" s="330">
        <f>IFERROR(VLOOKUP(C74,'تقرير المصروفات حسب الشهر'!$C$1028:$AD$1138,10,FALSE),0)</f>
        <v>0</v>
      </c>
      <c r="M74" s="344">
        <f>IFERROR(VLOOKUP(C74,'تقرير المصروفات حسب الشهر'!$C$1155:$AD$1266,10,FALSE),0)</f>
        <v>0</v>
      </c>
      <c r="N74" s="344">
        <f>IFERROR(VLOOKUP(C74,'تقرير المصروفات حسب الشهر'!$C$1282:$AD$1393,10,FALSE),0)</f>
        <v>0</v>
      </c>
      <c r="O74" s="344">
        <f>IFERROR(VLOOKUP(C74,'تقرير المصروفات حسب الشهر'!$C$1409:$AD$1524,10,FALSE),0)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الشهر'!$C$10:$AD$119,10,FALSE),0)</f>
        <v>0</v>
      </c>
      <c r="E75" s="330">
        <f>IFERROR(VLOOKUP(C75,'تقرير المصروفات حسب الشهر'!$C$136:$AD$245,10,FALSE),0)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الشهر'!$C$391:$AD$499,10,FALSE),0)</f>
        <v>0</v>
      </c>
      <c r="H75" s="330">
        <f>IFERROR(VLOOKUP(C75,'تقرير المصروفات حسب الشهر'!$C$519:$AD$627,10,FALSE),0)</f>
        <v>0</v>
      </c>
      <c r="I75" s="330">
        <f>IFERROR(VLOOKUP(C75,'تقرير المصروفات حسب الشهر'!$C$647:$AD$756,10,FALSE),0)</f>
        <v>0</v>
      </c>
      <c r="J75" s="330">
        <f>IFERROR(VLOOKUP(C75,'تقرير المصروفات حسب الشهر'!$C$775:$AD$884,10,FALSE),0)</f>
        <v>0</v>
      </c>
      <c r="K75" s="330">
        <f>IFERROR(VLOOKUP(C75,'تقرير المصروفات حسب الشهر'!$C$902:$AD$1011,10,FALSE),0)</f>
        <v>0</v>
      </c>
      <c r="L75" s="330">
        <f>IFERROR(VLOOKUP(C75,'تقرير المصروفات حسب الشهر'!$C$1028:$AD$1138,10,FALSE),0)</f>
        <v>0</v>
      </c>
      <c r="M75" s="344">
        <f>IFERROR(VLOOKUP(C75,'تقرير المصروفات حسب الشهر'!$C$1155:$AD$1266,10,FALSE),0)</f>
        <v>0</v>
      </c>
      <c r="N75" s="344">
        <f>IFERROR(VLOOKUP(C75,'تقرير المصروفات حسب الشهر'!$C$1282:$AD$1393,10,FALSE),0)</f>
        <v>0</v>
      </c>
      <c r="O75" s="344">
        <f>IFERROR(VLOOKUP(C75,'تقرير المصروفات حسب الشهر'!$C$1409:$AD$1524,10,FALSE),0)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الشهر'!$C$10:$AD$119,10,FALSE),0)</f>
        <v>0</v>
      </c>
      <c r="E76" s="330">
        <f>IFERROR(VLOOKUP(C76,'تقرير المصروفات حسب الشهر'!$C$136:$AD$245,10,FALSE),0)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الشهر'!$C$391:$AD$499,10,FALSE),0)</f>
        <v>0</v>
      </c>
      <c r="H76" s="330">
        <f>IFERROR(VLOOKUP(C76,'تقرير المصروفات حسب الشهر'!$C$519:$AD$627,10,FALSE),0)</f>
        <v>0</v>
      </c>
      <c r="I76" s="330">
        <f>IFERROR(VLOOKUP(C76,'تقرير المصروفات حسب الشهر'!$C$647:$AD$756,10,FALSE),0)</f>
        <v>0</v>
      </c>
      <c r="J76" s="330">
        <f>IFERROR(VLOOKUP(C76,'تقرير المصروفات حسب الشهر'!$C$775:$AD$884,10,FALSE),0)</f>
        <v>0</v>
      </c>
      <c r="K76" s="330">
        <f>IFERROR(VLOOKUP(C76,'تقرير المصروفات حسب الشهر'!$C$902:$AD$1011,10,FALSE),0)</f>
        <v>0</v>
      </c>
      <c r="L76" s="330">
        <f>IFERROR(VLOOKUP(C76,'تقرير المصروفات حسب الشهر'!$C$1028:$AD$1138,10,FALSE),0)</f>
        <v>0</v>
      </c>
      <c r="M76" s="344">
        <f>IFERROR(VLOOKUP(C76,'تقرير المصروفات حسب الشهر'!$C$1155:$AD$1266,10,FALSE),0)</f>
        <v>0</v>
      </c>
      <c r="N76" s="344">
        <f>IFERROR(VLOOKUP(C76,'تقرير المصروفات حسب الشهر'!$C$1282:$AD$1393,10,FALSE),0)</f>
        <v>0</v>
      </c>
      <c r="O76" s="344">
        <f>IFERROR(VLOOKUP(C76,'تقرير المصروفات حسب الشهر'!$C$1409:$AD$1524,10,FALSE),0)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الشهر'!$C$10:$AD$119,10,FALSE),0)</f>
        <v>0</v>
      </c>
      <c r="E77" s="330">
        <f>IFERROR(VLOOKUP(C77,'تقرير المصروفات حسب الشهر'!$C$136:$AD$245,10,FALSE),0)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الشهر'!$C$391:$AD$499,10,FALSE),0)</f>
        <v>0</v>
      </c>
      <c r="H77" s="330">
        <f>IFERROR(VLOOKUP(C77,'تقرير المصروفات حسب الشهر'!$C$519:$AD$627,10,FALSE),0)</f>
        <v>0</v>
      </c>
      <c r="I77" s="330">
        <f>IFERROR(VLOOKUP(C77,'تقرير المصروفات حسب الشهر'!$C$647:$AD$756,10,FALSE),0)</f>
        <v>0</v>
      </c>
      <c r="J77" s="330">
        <f>IFERROR(VLOOKUP(C77,'تقرير المصروفات حسب الشهر'!$C$775:$AD$884,10,FALSE),0)</f>
        <v>0</v>
      </c>
      <c r="K77" s="330">
        <f>IFERROR(VLOOKUP(C77,'تقرير المصروفات حسب الشهر'!$C$902:$AD$1011,10,FALSE),0)</f>
        <v>0</v>
      </c>
      <c r="L77" s="330">
        <f>IFERROR(VLOOKUP(C77,'تقرير المصروفات حسب الشهر'!$C$1028:$AD$1138,10,FALSE),0)</f>
        <v>0</v>
      </c>
      <c r="M77" s="344">
        <f>IFERROR(VLOOKUP(C77,'تقرير المصروفات حسب الشهر'!$C$1155:$AD$1266,10,FALSE),0)</f>
        <v>0</v>
      </c>
      <c r="N77" s="344">
        <f>IFERROR(VLOOKUP(C77,'تقرير المصروفات حسب الشهر'!$C$1282:$AD$1393,10,FALSE),0)</f>
        <v>0</v>
      </c>
      <c r="O77" s="344">
        <f>IFERROR(VLOOKUP(C77,'تقرير المصروفات حسب الشهر'!$C$1409:$AD$1524,10,FALSE),0)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الشهر'!$C$10:$AD$119,10,FALSE),0)</f>
        <v>0</v>
      </c>
      <c r="E78" s="330">
        <f>IFERROR(VLOOKUP(C78,'تقرير المصروفات حسب الشهر'!$C$136:$AD$245,10,FALSE),0)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الشهر'!$C$391:$AD$499,10,FALSE),0)</f>
        <v>0</v>
      </c>
      <c r="H78" s="330">
        <f>IFERROR(VLOOKUP(C78,'تقرير المصروفات حسب الشهر'!$C$519:$AD$627,10,FALSE),0)</f>
        <v>0</v>
      </c>
      <c r="I78" s="330">
        <f>IFERROR(VLOOKUP(C78,'تقرير المصروفات حسب الشهر'!$C$647:$AD$756,10,FALSE),0)</f>
        <v>0</v>
      </c>
      <c r="J78" s="330">
        <f>IFERROR(VLOOKUP(C78,'تقرير المصروفات حسب الشهر'!$C$775:$AD$884,10,FALSE),0)</f>
        <v>0</v>
      </c>
      <c r="K78" s="330">
        <f>IFERROR(VLOOKUP(C78,'تقرير المصروفات حسب الشهر'!$C$902:$AD$1011,10,FALSE),0)</f>
        <v>0</v>
      </c>
      <c r="L78" s="330">
        <f>IFERROR(VLOOKUP(C78,'تقرير المصروفات حسب الشهر'!$C$1028:$AD$1138,10,FALSE),0)</f>
        <v>0</v>
      </c>
      <c r="M78" s="344">
        <f>IFERROR(VLOOKUP(C78,'تقرير المصروفات حسب الشهر'!$C$1155:$AD$1266,10,FALSE),0)</f>
        <v>0</v>
      </c>
      <c r="N78" s="344">
        <f>IFERROR(VLOOKUP(C78,'تقرير المصروفات حسب الشهر'!$C$1282:$AD$1393,10,FALSE),0)</f>
        <v>0</v>
      </c>
      <c r="O78" s="344">
        <f>IFERROR(VLOOKUP(C78,'تقرير المصروفات حسب الشهر'!$C$1409:$AD$1524,10,FALSE),0)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الشهر'!$C$10:$AD$119,10,FALSE),0)</f>
        <v>0</v>
      </c>
      <c r="E79" s="330">
        <f>IFERROR(VLOOKUP(C79,'تقرير المصروفات حسب الشهر'!$C$136:$AD$245,10,FALSE),0)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الشهر'!$C$391:$AD$499,10,FALSE),0)</f>
        <v>0</v>
      </c>
      <c r="H79" s="330">
        <f>IFERROR(VLOOKUP(C79,'تقرير المصروفات حسب الشهر'!$C$519:$AD$627,10,FALSE),0)</f>
        <v>0</v>
      </c>
      <c r="I79" s="330">
        <f>IFERROR(VLOOKUP(C79,'تقرير المصروفات حسب الشهر'!$C$647:$AD$756,10,FALSE),0)</f>
        <v>0</v>
      </c>
      <c r="J79" s="330">
        <f>IFERROR(VLOOKUP(C79,'تقرير المصروفات حسب الشهر'!$C$775:$AD$884,10,FALSE),0)</f>
        <v>0</v>
      </c>
      <c r="K79" s="330">
        <f>IFERROR(VLOOKUP(C79,'تقرير المصروفات حسب الشهر'!$C$902:$AD$1011,10,FALSE),0)</f>
        <v>0</v>
      </c>
      <c r="L79" s="330">
        <f>IFERROR(VLOOKUP(C79,'تقرير المصروفات حسب الشهر'!$C$1028:$AD$1138,10,FALSE),0)</f>
        <v>0</v>
      </c>
      <c r="M79" s="344">
        <f>IFERROR(VLOOKUP(C79,'تقرير المصروفات حسب الشهر'!$C$1155:$AD$1266,10,FALSE),0)</f>
        <v>0</v>
      </c>
      <c r="N79" s="344">
        <f>IFERROR(VLOOKUP(C79,'تقرير المصروفات حسب الشهر'!$C$1282:$AD$1393,10,FALSE),0)</f>
        <v>0</v>
      </c>
      <c r="O79" s="344">
        <f>IFERROR(VLOOKUP(C79,'تقرير المصروفات حسب الشهر'!$C$1409:$AD$1524,10,FALSE),0)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الشهر'!$C$10:$AD$119,10,FALSE),0)</f>
        <v>0</v>
      </c>
      <c r="E80" s="330">
        <f>IFERROR(VLOOKUP(C80,'تقرير المصروفات حسب الشهر'!$C$136:$AD$245,10,FALSE),0)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الشهر'!$C$391:$AD$499,10,FALSE),0)</f>
        <v>0</v>
      </c>
      <c r="H80" s="330">
        <f>IFERROR(VLOOKUP(C80,'تقرير المصروفات حسب الشهر'!$C$519:$AD$627,10,FALSE),0)</f>
        <v>0</v>
      </c>
      <c r="I80" s="330">
        <f>IFERROR(VLOOKUP(C80,'تقرير المصروفات حسب الشهر'!$C$647:$AD$756,10,FALSE),0)</f>
        <v>0</v>
      </c>
      <c r="J80" s="330">
        <f>IFERROR(VLOOKUP(C80,'تقرير المصروفات حسب الشهر'!$C$775:$AD$884,10,FALSE),0)</f>
        <v>0</v>
      </c>
      <c r="K80" s="330">
        <f>IFERROR(VLOOKUP(C80,'تقرير المصروفات حسب الشهر'!$C$902:$AD$1011,10,FALSE),0)</f>
        <v>0</v>
      </c>
      <c r="L80" s="330">
        <f>IFERROR(VLOOKUP(C80,'تقرير المصروفات حسب الشهر'!$C$1028:$AD$1138,10,FALSE),0)</f>
        <v>0</v>
      </c>
      <c r="M80" s="344">
        <f>IFERROR(VLOOKUP(C80,'تقرير المصروفات حسب الشهر'!$C$1155:$AD$1266,10,FALSE),0)</f>
        <v>0</v>
      </c>
      <c r="N80" s="344">
        <f>IFERROR(VLOOKUP(C80,'تقرير المصروفات حسب الشهر'!$C$1282:$AD$1393,10,FALSE),0)</f>
        <v>0</v>
      </c>
      <c r="O80" s="344">
        <f>IFERROR(VLOOKUP(C80,'تقرير المصروفات حسب الشهر'!$C$1409:$AD$1524,10,FALSE),0)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الشهر'!$C$10:$AD$119,10,FALSE),0)</f>
        <v>600</v>
      </c>
      <c r="E81" s="330">
        <f>IFERROR(VLOOKUP(C81,'تقرير المصروفات حسب الشهر'!$C$136:$AD$245,10,FALSE),0)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الشهر'!$C$391:$AD$499,10,FALSE),0)</f>
        <v>200</v>
      </c>
      <c r="H81" s="330">
        <f>IFERROR(VLOOKUP(C81,'تقرير المصروفات حسب الشهر'!$C$519:$AD$627,10,FALSE),0)</f>
        <v>200</v>
      </c>
      <c r="I81" s="330">
        <f>IFERROR(VLOOKUP(C81,'تقرير المصروفات حسب الشهر'!$C$647:$AD$756,10,FALSE),0)</f>
        <v>0</v>
      </c>
      <c r="J81" s="330">
        <f>IFERROR(VLOOKUP(C81,'تقرير المصروفات حسب الشهر'!$C$775:$AD$884,10,FALSE),0)</f>
        <v>0</v>
      </c>
      <c r="K81" s="330">
        <f>IFERROR(VLOOKUP(C81,'تقرير المصروفات حسب الشهر'!$C$902:$AD$1011,10,FALSE),0)</f>
        <v>0</v>
      </c>
      <c r="L81" s="330">
        <f>IFERROR(VLOOKUP(C81,'تقرير المصروفات حسب الشهر'!$C$1028:$AD$1138,10,FALSE),0)</f>
        <v>0</v>
      </c>
      <c r="M81" s="344">
        <f>IFERROR(VLOOKUP(C81,'تقرير المصروفات حسب الشهر'!$C$1155:$AD$1266,10,FALSE),0)</f>
        <v>0</v>
      </c>
      <c r="N81" s="344">
        <f>IFERROR(VLOOKUP(C81,'تقرير المصروفات حسب الشهر'!$C$1282:$AD$1393,10,FALSE),0)</f>
        <v>0</v>
      </c>
      <c r="O81" s="344">
        <f>IFERROR(VLOOKUP(C81,'تقرير المصروفات حسب الشهر'!$C$1409:$AD$1524,10,FALSE),0)</f>
        <v>0</v>
      </c>
      <c r="P81" s="332">
        <f t="shared" si="6"/>
        <v>1400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الشهر'!$C$10:$AD$119,10,FALSE),0)</f>
        <v>0</v>
      </c>
      <c r="E82" s="330">
        <f>IFERROR(VLOOKUP(C82,'تقرير المصروفات حسب الشهر'!$C$136:$AD$245,10,FALSE),0)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الشهر'!$C$391:$AD$499,10,FALSE),0)</f>
        <v>0</v>
      </c>
      <c r="H82" s="330">
        <f>IFERROR(VLOOKUP(C82,'تقرير المصروفات حسب الشهر'!$C$519:$AD$627,10,FALSE),0)</f>
        <v>0</v>
      </c>
      <c r="I82" s="330">
        <f>IFERROR(VLOOKUP(C82,'تقرير المصروفات حسب الشهر'!$C$647:$AD$756,10,FALSE),0)</f>
        <v>0</v>
      </c>
      <c r="J82" s="330">
        <f>IFERROR(VLOOKUP(C82,'تقرير المصروفات حسب الشهر'!$C$775:$AD$884,10,FALSE),0)</f>
        <v>0</v>
      </c>
      <c r="K82" s="330">
        <f>IFERROR(VLOOKUP(C82,'تقرير المصروفات حسب الشهر'!$C$902:$AD$1011,10,FALSE),0)</f>
        <v>0</v>
      </c>
      <c r="L82" s="330">
        <f>IFERROR(VLOOKUP(C82,'تقرير المصروفات حسب الشهر'!$C$1028:$AD$1138,10,FALSE),0)</f>
        <v>0</v>
      </c>
      <c r="M82" s="344">
        <f>IFERROR(VLOOKUP(C82,'تقرير المصروفات حسب الشهر'!$C$1155:$AD$1266,10,FALSE),0)</f>
        <v>0</v>
      </c>
      <c r="N82" s="344">
        <f>IFERROR(VLOOKUP(C82,'تقرير المصروفات حسب الشهر'!$C$1282:$AD$1393,10,FALSE),0)</f>
        <v>0</v>
      </c>
      <c r="O82" s="344">
        <f>IFERROR(VLOOKUP(C82,'تقرير المصروفات حسب الشهر'!$C$1409:$AD$1524,10,FALSE),0)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الشهر'!$C$10:$AD$119,10,FALSE),0)</f>
        <v>0</v>
      </c>
      <c r="E83" s="330">
        <f>IFERROR(VLOOKUP(C83,'تقرير المصروفات حسب الشهر'!$C$136:$AD$245,10,FALSE),0)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الشهر'!$C$391:$AD$499,10,FALSE),0)</f>
        <v>0</v>
      </c>
      <c r="H83" s="330">
        <f>IFERROR(VLOOKUP(C83,'تقرير المصروفات حسب الشهر'!$C$519:$AD$627,10,FALSE),0)</f>
        <v>0</v>
      </c>
      <c r="I83" s="330">
        <f>IFERROR(VLOOKUP(C83,'تقرير المصروفات حسب الشهر'!$C$647:$AD$756,10,FALSE),0)</f>
        <v>0</v>
      </c>
      <c r="J83" s="330">
        <f>IFERROR(VLOOKUP(C83,'تقرير المصروفات حسب الشهر'!$C$775:$AD$884,10,FALSE),0)</f>
        <v>0</v>
      </c>
      <c r="K83" s="330">
        <f>IFERROR(VLOOKUP(C83,'تقرير المصروفات حسب الشهر'!$C$902:$AD$1011,10,FALSE),0)</f>
        <v>0</v>
      </c>
      <c r="L83" s="330">
        <f>IFERROR(VLOOKUP(C83,'تقرير المصروفات حسب الشهر'!$C$1028:$AD$1138,10,FALSE),0)</f>
        <v>0</v>
      </c>
      <c r="M83" s="344">
        <f>IFERROR(VLOOKUP(C83,'تقرير المصروفات حسب الشهر'!$C$1155:$AD$1266,10,FALSE),0)</f>
        <v>0</v>
      </c>
      <c r="N83" s="344">
        <f>IFERROR(VLOOKUP(C83,'تقرير المصروفات حسب الشهر'!$C$1282:$AD$1393,10,FALSE),0)</f>
        <v>0</v>
      </c>
      <c r="O83" s="344">
        <f>IFERROR(VLOOKUP(C83,'تقرير المصروفات حسب الشهر'!$C$1409:$AD$1524,10,FALSE),0)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الشهر'!$C$10:$AD$119,10,FALSE),0)</f>
        <v>0</v>
      </c>
      <c r="E84" s="330">
        <f>IFERROR(VLOOKUP(C84,'تقرير المصروفات حسب الشهر'!$C$136:$AD$245,10,FALSE),0)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الشهر'!$C$391:$AD$499,10,FALSE),0)</f>
        <v>0</v>
      </c>
      <c r="H84" s="330">
        <f>IFERROR(VLOOKUP(C84,'تقرير المصروفات حسب الشهر'!$C$519:$AD$627,10,FALSE),0)</f>
        <v>0</v>
      </c>
      <c r="I84" s="330">
        <f>IFERROR(VLOOKUP(C84,'تقرير المصروفات حسب الشهر'!$C$647:$AD$756,10,FALSE),0)</f>
        <v>0</v>
      </c>
      <c r="J84" s="330">
        <f>IFERROR(VLOOKUP(C84,'تقرير المصروفات حسب الشهر'!$C$775:$AD$884,10,FALSE),0)</f>
        <v>0</v>
      </c>
      <c r="K84" s="330">
        <f>IFERROR(VLOOKUP(C84,'تقرير المصروفات حسب الشهر'!$C$902:$AD$1011,10,FALSE),0)</f>
        <v>0</v>
      </c>
      <c r="L84" s="330">
        <f>IFERROR(VLOOKUP(C84,'تقرير المصروفات حسب الشهر'!$C$1028:$AD$1138,10,FALSE),0)</f>
        <v>0</v>
      </c>
      <c r="M84" s="344">
        <f>IFERROR(VLOOKUP(C84,'تقرير المصروفات حسب الشهر'!$C$1155:$AD$1266,10,FALSE),0)</f>
        <v>0</v>
      </c>
      <c r="N84" s="344">
        <f>IFERROR(VLOOKUP(C84,'تقرير المصروفات حسب الشهر'!$C$1282:$AD$1393,10,FALSE),0)</f>
        <v>0</v>
      </c>
      <c r="O84" s="344">
        <f>IFERROR(VLOOKUP(C84,'تقرير المصروفات حسب الشهر'!$C$1409:$AD$1524,10,FALSE),0)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الشهر'!$C$10:$AD$119,10,FALSE),0)</f>
        <v>0</v>
      </c>
      <c r="E85" s="330">
        <f>IFERROR(VLOOKUP(C85,'تقرير المصروفات حسب الشهر'!$C$136:$AD$245,10,FALSE),0)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الشهر'!$C$391:$AD$499,10,FALSE),0)</f>
        <v>0</v>
      </c>
      <c r="H85" s="330">
        <f>IFERROR(VLOOKUP(C85,'تقرير المصروفات حسب الشهر'!$C$519:$AD$627,10,FALSE),0)</f>
        <v>0</v>
      </c>
      <c r="I85" s="330">
        <f>IFERROR(VLOOKUP(C85,'تقرير المصروفات حسب الشهر'!$C$647:$AD$756,10,FALSE),0)</f>
        <v>0</v>
      </c>
      <c r="J85" s="330">
        <f>IFERROR(VLOOKUP(C85,'تقرير المصروفات حسب الشهر'!$C$775:$AD$884,10,FALSE),0)</f>
        <v>0</v>
      </c>
      <c r="K85" s="330">
        <f>IFERROR(VLOOKUP(C85,'تقرير المصروفات حسب الشهر'!$C$902:$AD$1011,10,FALSE),0)</f>
        <v>0</v>
      </c>
      <c r="L85" s="330">
        <f>IFERROR(VLOOKUP(C85,'تقرير المصروفات حسب الشهر'!$C$1028:$AD$1138,10,FALSE),0)</f>
        <v>0</v>
      </c>
      <c r="M85" s="344">
        <f>IFERROR(VLOOKUP(C85,'تقرير المصروفات حسب الشهر'!$C$1155:$AD$1266,10,FALSE),0)</f>
        <v>0</v>
      </c>
      <c r="N85" s="344">
        <f>IFERROR(VLOOKUP(C85,'تقرير المصروفات حسب الشهر'!$C$1282:$AD$1393,10,FALSE),0)</f>
        <v>0</v>
      </c>
      <c r="O85" s="344">
        <f>IFERROR(VLOOKUP(C85,'تقرير المصروفات حسب الشهر'!$C$1409:$AD$1524,10,FALSE),0)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الشهر'!$C$10:$AD$119,10,FALSE),0)</f>
        <v>1766.5</v>
      </c>
      <c r="E86" s="330">
        <f>IFERROR(VLOOKUP(C86,'تقرير المصروفات حسب الشهر'!$C$136:$AD$245,10,FALSE),0)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الشهر'!$C$391:$AD$499,10,FALSE),0)</f>
        <v>1288</v>
      </c>
      <c r="H86" s="330">
        <f>IFERROR(VLOOKUP(C86,'تقرير المصروفات حسب الشهر'!$C$519:$AD$627,10,FALSE),0)</f>
        <v>0</v>
      </c>
      <c r="I86" s="330">
        <f>IFERROR(VLOOKUP(C86,'تقرير المصروفات حسب الشهر'!$C$647:$AD$756,10,FALSE),0)</f>
        <v>0</v>
      </c>
      <c r="J86" s="330">
        <f>IFERROR(VLOOKUP(C86,'تقرير المصروفات حسب الشهر'!$C$775:$AD$884,10,FALSE),0)</f>
        <v>0</v>
      </c>
      <c r="K86" s="330">
        <f>IFERROR(VLOOKUP(C86,'تقرير المصروفات حسب الشهر'!$C$902:$AD$1011,10,FALSE),0)</f>
        <v>0</v>
      </c>
      <c r="L86" s="330">
        <f>IFERROR(VLOOKUP(C86,'تقرير المصروفات حسب الشهر'!$C$1028:$AD$1138,10,FALSE),0)</f>
        <v>0</v>
      </c>
      <c r="M86" s="344">
        <f>IFERROR(VLOOKUP(C86,'تقرير المصروفات حسب الشهر'!$C$1155:$AD$1266,10,FALSE),0)</f>
        <v>0</v>
      </c>
      <c r="N86" s="344">
        <f>IFERROR(VLOOKUP(C86,'تقرير المصروفات حسب الشهر'!$C$1282:$AD$1393,10,FALSE),0)</f>
        <v>0</v>
      </c>
      <c r="O86" s="344">
        <f>IFERROR(VLOOKUP(C86,'تقرير المصروفات حسب الشهر'!$C$1409:$AD$1524,10,FALSE),0)</f>
        <v>0</v>
      </c>
      <c r="P86" s="332">
        <f t="shared" ref="P86:P117" si="7">SUM(D86:O86)</f>
        <v>5530.5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الشهر'!$C$10:$AD$119,10,FALSE),0)</f>
        <v>0</v>
      </c>
      <c r="E87" s="330">
        <f>IFERROR(VLOOKUP(C87,'تقرير المصروفات حسب الشهر'!$C$136:$AD$245,10,FALSE),0)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الشهر'!$C$391:$AD$499,10,FALSE),0)</f>
        <v>0</v>
      </c>
      <c r="H87" s="330">
        <f>IFERROR(VLOOKUP(C87,'تقرير المصروفات حسب الشهر'!$C$519:$AD$627,10,FALSE),0)</f>
        <v>0</v>
      </c>
      <c r="I87" s="330">
        <f>IFERROR(VLOOKUP(C87,'تقرير المصروفات حسب الشهر'!$C$647:$AD$756,10,FALSE),0)</f>
        <v>0</v>
      </c>
      <c r="J87" s="330">
        <f>IFERROR(VLOOKUP(C87,'تقرير المصروفات حسب الشهر'!$C$775:$AD$884,10,FALSE),0)</f>
        <v>0</v>
      </c>
      <c r="K87" s="330">
        <f>IFERROR(VLOOKUP(C87,'تقرير المصروفات حسب الشهر'!$C$902:$AD$1011,10,FALSE),0)</f>
        <v>0</v>
      </c>
      <c r="L87" s="330">
        <f>IFERROR(VLOOKUP(C87,'تقرير المصروفات حسب الشهر'!$C$1028:$AD$1138,10,FALSE),0)</f>
        <v>0</v>
      </c>
      <c r="M87" s="344">
        <f>IFERROR(VLOOKUP(C87,'تقرير المصروفات حسب الشهر'!$C$1155:$AD$1266,10,FALSE),0)</f>
        <v>0</v>
      </c>
      <c r="N87" s="344">
        <f>IFERROR(VLOOKUP(C87,'تقرير المصروفات حسب الشهر'!$C$1282:$AD$1393,10,FALSE),0)</f>
        <v>0</v>
      </c>
      <c r="O87" s="344">
        <f>IFERROR(VLOOKUP(C87,'تقرير المصروفات حسب الشهر'!$C$1409:$AD$1524,10,FALSE),0)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الشهر'!$C$10:$AD$119,10,FALSE),0)</f>
        <v>0</v>
      </c>
      <c r="E88" s="330">
        <f>IFERROR(VLOOKUP(C88,'تقرير المصروفات حسب الشهر'!$C$136:$AD$245,10,FALSE),0)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الشهر'!$C$391:$AD$499,10,FALSE),0)</f>
        <v>0</v>
      </c>
      <c r="H88" s="330">
        <f>IFERROR(VLOOKUP(C88,'تقرير المصروفات حسب الشهر'!$C$519:$AD$627,10,FALSE),0)</f>
        <v>0</v>
      </c>
      <c r="I88" s="330">
        <f>IFERROR(VLOOKUP(C88,'تقرير المصروفات حسب الشهر'!$C$647:$AD$756,10,FALSE),0)</f>
        <v>0</v>
      </c>
      <c r="J88" s="330">
        <f>IFERROR(VLOOKUP(C88,'تقرير المصروفات حسب الشهر'!$C$775:$AD$884,10,FALSE),0)</f>
        <v>0</v>
      </c>
      <c r="K88" s="330">
        <f>IFERROR(VLOOKUP(C88,'تقرير المصروفات حسب الشهر'!$C$902:$AD$1011,10,FALSE),0)</f>
        <v>0</v>
      </c>
      <c r="L88" s="330">
        <f>IFERROR(VLOOKUP(C88,'تقرير المصروفات حسب الشهر'!$C$1028:$AD$1138,10,FALSE),0)</f>
        <v>0</v>
      </c>
      <c r="M88" s="344">
        <f>IFERROR(VLOOKUP(C88,'تقرير المصروفات حسب الشهر'!$C$1155:$AD$1266,10,FALSE),0)</f>
        <v>0</v>
      </c>
      <c r="N88" s="344">
        <f>IFERROR(VLOOKUP(C88,'تقرير المصروفات حسب الشهر'!$C$1282:$AD$1393,10,FALSE),0)</f>
        <v>0</v>
      </c>
      <c r="O88" s="344">
        <f>IFERROR(VLOOKUP(C88,'تقرير المصروفات حسب الشهر'!$C$1409:$AD$1524,10,FALSE),0)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الشهر'!$C$10:$AD$119,10,FALSE),0)</f>
        <v>0</v>
      </c>
      <c r="E89" s="330">
        <f>IFERROR(VLOOKUP(C89,'تقرير المصروفات حسب الشهر'!$C$136:$AD$245,10,FALSE),0)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الشهر'!$C$391:$AD$499,10,FALSE),0)</f>
        <v>0</v>
      </c>
      <c r="H89" s="330">
        <f>IFERROR(VLOOKUP(C89,'تقرير المصروفات حسب الشهر'!$C$519:$AD$627,10,FALSE),0)</f>
        <v>0</v>
      </c>
      <c r="I89" s="330">
        <f>IFERROR(VLOOKUP(C89,'تقرير المصروفات حسب الشهر'!$C$647:$AD$756,10,FALSE),0)</f>
        <v>0</v>
      </c>
      <c r="J89" s="330">
        <f>IFERROR(VLOOKUP(C89,'تقرير المصروفات حسب الشهر'!$C$775:$AD$884,10,FALSE),0)</f>
        <v>0</v>
      </c>
      <c r="K89" s="330">
        <f>IFERROR(VLOOKUP(C89,'تقرير المصروفات حسب الشهر'!$C$902:$AD$1011,10,FALSE),0)</f>
        <v>0</v>
      </c>
      <c r="L89" s="330">
        <f>IFERROR(VLOOKUP(C89,'تقرير المصروفات حسب الشهر'!$C$1028:$AD$1138,10,FALSE),0)</f>
        <v>0</v>
      </c>
      <c r="M89" s="344">
        <f>IFERROR(VLOOKUP(C89,'تقرير المصروفات حسب الشهر'!$C$1155:$AD$1266,10,FALSE),0)</f>
        <v>0</v>
      </c>
      <c r="N89" s="344">
        <f>IFERROR(VLOOKUP(C89,'تقرير المصروفات حسب الشهر'!$C$1282:$AD$1393,10,FALSE),0)</f>
        <v>0</v>
      </c>
      <c r="O89" s="344">
        <f>IFERROR(VLOOKUP(C89,'تقرير المصروفات حسب الشهر'!$C$1409:$AD$1524,10,FALSE),0)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الشهر'!$C$10:$AD$119,10,FALSE),0)</f>
        <v>0</v>
      </c>
      <c r="E90" s="330">
        <f>IFERROR(VLOOKUP(C90,'تقرير المصروفات حسب الشهر'!$C$136:$AD$245,10,FALSE),0)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الشهر'!$C$391:$AD$499,10,FALSE),0)</f>
        <v>0</v>
      </c>
      <c r="H90" s="330">
        <f>IFERROR(VLOOKUP(C90,'تقرير المصروفات حسب الشهر'!$C$519:$AD$627,10,FALSE),0)</f>
        <v>0</v>
      </c>
      <c r="I90" s="330">
        <f>IFERROR(VLOOKUP(C90,'تقرير المصروفات حسب الشهر'!$C$647:$AD$756,10,FALSE),0)</f>
        <v>0</v>
      </c>
      <c r="J90" s="330">
        <f>IFERROR(VLOOKUP(C90,'تقرير المصروفات حسب الشهر'!$C$775:$AD$884,10,FALSE),0)</f>
        <v>0</v>
      </c>
      <c r="K90" s="330">
        <f>IFERROR(VLOOKUP(C90,'تقرير المصروفات حسب الشهر'!$C$902:$AD$1011,10,FALSE),0)</f>
        <v>0</v>
      </c>
      <c r="L90" s="330">
        <f>IFERROR(VLOOKUP(C90,'تقرير المصروفات حسب الشهر'!$C$1028:$AD$1138,10,FALSE),0)</f>
        <v>0</v>
      </c>
      <c r="M90" s="344">
        <f>IFERROR(VLOOKUP(C90,'تقرير المصروفات حسب الشهر'!$C$1155:$AD$1266,10,FALSE),0)</f>
        <v>0</v>
      </c>
      <c r="N90" s="344">
        <f>IFERROR(VLOOKUP(C90,'تقرير المصروفات حسب الشهر'!$C$1282:$AD$1393,10,FALSE),0)</f>
        <v>0</v>
      </c>
      <c r="O90" s="344">
        <f>IFERROR(VLOOKUP(C90,'تقرير المصروفات حسب الشهر'!$C$1409:$AD$1524,10,FALSE),0)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الشهر'!$C$10:$AD$119,10,FALSE),0)</f>
        <v>0</v>
      </c>
      <c r="E91" s="330">
        <f>IFERROR(VLOOKUP(C91,'تقرير المصروفات حسب الشهر'!$C$136:$AD$245,10,FALSE),0)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الشهر'!$C$391:$AD$499,10,FALSE),0)</f>
        <v>0</v>
      </c>
      <c r="H91" s="330">
        <f>IFERROR(VLOOKUP(C91,'تقرير المصروفات حسب الشهر'!$C$519:$AD$627,10,FALSE),0)</f>
        <v>0</v>
      </c>
      <c r="I91" s="330">
        <f>IFERROR(VLOOKUP(C91,'تقرير المصروفات حسب الشهر'!$C$647:$AD$756,10,FALSE),0)</f>
        <v>0</v>
      </c>
      <c r="J91" s="330">
        <f>IFERROR(VLOOKUP(C91,'تقرير المصروفات حسب الشهر'!$C$775:$AD$884,10,FALSE),0)</f>
        <v>0</v>
      </c>
      <c r="K91" s="330">
        <f>IFERROR(VLOOKUP(C91,'تقرير المصروفات حسب الشهر'!$C$902:$AD$1011,10,FALSE),0)</f>
        <v>0</v>
      </c>
      <c r="L91" s="330">
        <f>IFERROR(VLOOKUP(C91,'تقرير المصروفات حسب الشهر'!$C$1028:$AD$1138,10,FALSE),0)</f>
        <v>0</v>
      </c>
      <c r="M91" s="344">
        <f>IFERROR(VLOOKUP(C91,'تقرير المصروفات حسب الشهر'!$C$1155:$AD$1266,10,FALSE),0)</f>
        <v>0</v>
      </c>
      <c r="N91" s="344">
        <f>IFERROR(VLOOKUP(C91,'تقرير المصروفات حسب الشهر'!$C$1282:$AD$1393,10,FALSE),0)</f>
        <v>0</v>
      </c>
      <c r="O91" s="344">
        <f>IFERROR(VLOOKUP(C91,'تقرير المصروفات حسب الشهر'!$C$1409:$AD$1524,10,FALSE),0)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الشهر'!$C$10:$AD$119,10,FALSE),0)</f>
        <v>0</v>
      </c>
      <c r="E92" s="330">
        <f>IFERROR(VLOOKUP(C92,'تقرير المصروفات حسب الشهر'!$C$136:$AD$245,10,FALSE),0)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الشهر'!$C$391:$AD$499,10,FALSE),0)</f>
        <v>0</v>
      </c>
      <c r="H92" s="330">
        <f>IFERROR(VLOOKUP(C92,'تقرير المصروفات حسب الشهر'!$C$519:$AD$627,10,FALSE),0)</f>
        <v>0</v>
      </c>
      <c r="I92" s="330">
        <f>IFERROR(VLOOKUP(C92,'تقرير المصروفات حسب الشهر'!$C$647:$AD$756,10,FALSE),0)</f>
        <v>0</v>
      </c>
      <c r="J92" s="330">
        <f>IFERROR(VLOOKUP(C92,'تقرير المصروفات حسب الشهر'!$C$775:$AD$884,10,FALSE),0)</f>
        <v>0</v>
      </c>
      <c r="K92" s="330">
        <f>IFERROR(VLOOKUP(C92,'تقرير المصروفات حسب الشهر'!$C$902:$AD$1011,10,FALSE),0)</f>
        <v>0</v>
      </c>
      <c r="L92" s="330">
        <f>IFERROR(VLOOKUP(C92,'تقرير المصروفات حسب الشهر'!$C$1028:$AD$1138,10,FALSE),0)</f>
        <v>0</v>
      </c>
      <c r="M92" s="344">
        <f>IFERROR(VLOOKUP(C92,'تقرير المصروفات حسب الشهر'!$C$1155:$AD$1266,10,FALSE),0)</f>
        <v>0</v>
      </c>
      <c r="N92" s="344">
        <f>IFERROR(VLOOKUP(C92,'تقرير المصروفات حسب الشهر'!$C$1282:$AD$1393,10,FALSE),0)</f>
        <v>0</v>
      </c>
      <c r="O92" s="344">
        <f>IFERROR(VLOOKUP(C92,'تقرير المصروفات حسب الشهر'!$C$1409:$AD$1524,10,FALSE),0)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الشهر'!$C$10:$AD$119,10,FALSE),0)</f>
        <v>808</v>
      </c>
      <c r="E93" s="330">
        <f>IFERROR(VLOOKUP(C93,'تقرير المصروفات حسب الشهر'!$C$136:$AD$245,10,FALSE),0)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الشهر'!$C$391:$AD$499,10,FALSE),0)</f>
        <v>0</v>
      </c>
      <c r="H93" s="330">
        <f>IFERROR(VLOOKUP(C93,'تقرير المصروفات حسب الشهر'!$C$519:$AD$627,10,FALSE),0)</f>
        <v>700</v>
      </c>
      <c r="I93" s="330">
        <f>IFERROR(VLOOKUP(C93,'تقرير المصروفات حسب الشهر'!$C$647:$AD$756,10,FALSE),0)</f>
        <v>0</v>
      </c>
      <c r="J93" s="330">
        <f>IFERROR(VLOOKUP(C93,'تقرير المصروفات حسب الشهر'!$C$775:$AD$884,10,FALSE),0)</f>
        <v>0</v>
      </c>
      <c r="K93" s="330">
        <f>IFERROR(VLOOKUP(C93,'تقرير المصروفات حسب الشهر'!$C$902:$AD$1011,10,FALSE),0)</f>
        <v>0</v>
      </c>
      <c r="L93" s="330">
        <f>IFERROR(VLOOKUP(C93,'تقرير المصروفات حسب الشهر'!$C$1028:$AD$1138,10,FALSE),0)</f>
        <v>0</v>
      </c>
      <c r="M93" s="344">
        <f>IFERROR(VLOOKUP(C93,'تقرير المصروفات حسب الشهر'!$C$1155:$AD$1266,10,FALSE),0)</f>
        <v>0</v>
      </c>
      <c r="N93" s="344">
        <f>IFERROR(VLOOKUP(C93,'تقرير المصروفات حسب الشهر'!$C$1282:$AD$1393,10,FALSE),0)</f>
        <v>0</v>
      </c>
      <c r="O93" s="344">
        <f>IFERROR(VLOOKUP(C93,'تقرير المصروفات حسب الشهر'!$C$1409:$AD$1524,10,FALSE),0)</f>
        <v>0</v>
      </c>
      <c r="P93" s="332">
        <f t="shared" si="7"/>
        <v>2566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الشهر'!$C$10:$AD$119,10,FALSE),0)</f>
        <v>0</v>
      </c>
      <c r="E94" s="330">
        <f>IFERROR(VLOOKUP(C94,'تقرير المصروفات حسب الشهر'!$C$136:$AD$245,10,FALSE),0)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الشهر'!$C$391:$AD$499,10,FALSE),0)</f>
        <v>2130</v>
      </c>
      <c r="H94" s="330">
        <f>IFERROR(VLOOKUP(C94,'تقرير المصروفات حسب الشهر'!$C$519:$AD$627,10,FALSE),0)</f>
        <v>0</v>
      </c>
      <c r="I94" s="330">
        <f>IFERROR(VLOOKUP(C94,'تقرير المصروفات حسب الشهر'!$C$647:$AD$756,10,FALSE),0)</f>
        <v>0</v>
      </c>
      <c r="J94" s="330">
        <f>IFERROR(VLOOKUP(C94,'تقرير المصروفات حسب الشهر'!$C$775:$AD$884,10,FALSE),0)</f>
        <v>0</v>
      </c>
      <c r="K94" s="330">
        <f>IFERROR(VLOOKUP(C94,'تقرير المصروفات حسب الشهر'!$C$902:$AD$1011,10,FALSE),0)</f>
        <v>0</v>
      </c>
      <c r="L94" s="330">
        <f>IFERROR(VLOOKUP(C94,'تقرير المصروفات حسب الشهر'!$C$1028:$AD$1138,10,FALSE),0)</f>
        <v>0</v>
      </c>
      <c r="M94" s="344">
        <f>IFERROR(VLOOKUP(C94,'تقرير المصروفات حسب الشهر'!$C$1155:$AD$1266,10,FALSE),0)</f>
        <v>0</v>
      </c>
      <c r="N94" s="344">
        <f>IFERROR(VLOOKUP(C94,'تقرير المصروفات حسب الشهر'!$C$1282:$AD$1393,10,FALSE),0)</f>
        <v>0</v>
      </c>
      <c r="O94" s="344">
        <f>IFERROR(VLOOKUP(C94,'تقرير المصروفات حسب الشهر'!$C$1409:$AD$1524,10,FALSE),0)</f>
        <v>0</v>
      </c>
      <c r="P94" s="332">
        <f t="shared" si="7"/>
        <v>2530.96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الشهر'!$C$10:$AD$119,10,FALSE),0)</f>
        <v>1065</v>
      </c>
      <c r="E95" s="330">
        <f>IFERROR(VLOOKUP(C95,'تقرير المصروفات حسب الشهر'!$C$136:$AD$245,10,FALSE),0)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الشهر'!$C$391:$AD$499,10,FALSE),0)</f>
        <v>0</v>
      </c>
      <c r="H95" s="330">
        <f>IFERROR(VLOOKUP(C95,'تقرير المصروفات حسب الشهر'!$C$519:$AD$627,10,FALSE),0)</f>
        <v>0</v>
      </c>
      <c r="I95" s="330">
        <f>IFERROR(VLOOKUP(C95,'تقرير المصروفات حسب الشهر'!$C$647:$AD$756,10,FALSE),0)</f>
        <v>2130</v>
      </c>
      <c r="J95" s="330">
        <f>IFERROR(VLOOKUP(C95,'تقرير المصروفات حسب الشهر'!$C$775:$AD$884,10,FALSE),0)</f>
        <v>0</v>
      </c>
      <c r="K95" s="330">
        <f>IFERROR(VLOOKUP(C95,'تقرير المصروفات حسب الشهر'!$C$902:$AD$1011,10,FALSE),0)</f>
        <v>0</v>
      </c>
      <c r="L95" s="330">
        <f>IFERROR(VLOOKUP(C95,'تقرير المصروفات حسب الشهر'!$C$1028:$AD$1138,10,FALSE),0)</f>
        <v>0</v>
      </c>
      <c r="M95" s="344">
        <f>IFERROR(VLOOKUP(C95,'تقرير المصروفات حسب الشهر'!$C$1155:$AD$1266,10,FALSE),0)</f>
        <v>0</v>
      </c>
      <c r="N95" s="344">
        <f>IFERROR(VLOOKUP(C95,'تقرير المصروفات حسب الشهر'!$C$1282:$AD$1393,10,FALSE),0)</f>
        <v>0</v>
      </c>
      <c r="O95" s="344">
        <f>IFERROR(VLOOKUP(C95,'تقرير المصروفات حسب الشهر'!$C$1409:$AD$1524,10,FALSE),0)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الشهر'!$C$10:$AD$119,10,FALSE),0)</f>
        <v>0</v>
      </c>
      <c r="E96" s="330">
        <f>IFERROR(VLOOKUP(C96,'تقرير المصروفات حسب الشهر'!$C$136:$AD$245,10,FALSE),0)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الشهر'!$C$391:$AD$499,10,FALSE),0)</f>
        <v>73.33</v>
      </c>
      <c r="H96" s="330">
        <f>IFERROR(VLOOKUP(C96,'تقرير المصروفات حسب الشهر'!$C$519:$AD$627,10,FALSE),0)</f>
        <v>0</v>
      </c>
      <c r="I96" s="330">
        <f>IFERROR(VLOOKUP(C96,'تقرير المصروفات حسب الشهر'!$C$647:$AD$756,10,FALSE),0)</f>
        <v>0</v>
      </c>
      <c r="J96" s="330">
        <f>IFERROR(VLOOKUP(C96,'تقرير المصروفات حسب الشهر'!$C$775:$AD$884,10,FALSE),0)</f>
        <v>0</v>
      </c>
      <c r="K96" s="330">
        <f>IFERROR(VLOOKUP(C96,'تقرير المصروفات حسب الشهر'!$C$902:$AD$1011,10,FALSE),0)</f>
        <v>0</v>
      </c>
      <c r="L96" s="330">
        <f>IFERROR(VLOOKUP(C96,'تقرير المصروفات حسب الشهر'!$C$1028:$AD$1138,10,FALSE),0)</f>
        <v>0</v>
      </c>
      <c r="M96" s="344">
        <f>IFERROR(VLOOKUP(C96,'تقرير المصروفات حسب الشهر'!$C$1155:$AD$1266,10,FALSE),0)</f>
        <v>0</v>
      </c>
      <c r="N96" s="344">
        <f>IFERROR(VLOOKUP(C96,'تقرير المصروفات حسب الشهر'!$C$1282:$AD$1393,10,FALSE),0)</f>
        <v>0</v>
      </c>
      <c r="O96" s="344">
        <f>IFERROR(VLOOKUP(C96,'تقرير المصروفات حسب الشهر'!$C$1409:$AD$1524,10,FALSE),0)</f>
        <v>0</v>
      </c>
      <c r="P96" s="332">
        <f t="shared" si="7"/>
        <v>73.33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الشهر'!$C$10:$AD$119,10,FALSE),0)</f>
        <v>73.33</v>
      </c>
      <c r="E97" s="330">
        <f>IFERROR(VLOOKUP(C97,'تقرير المصروفات حسب الشهر'!$C$136:$AD$245,10,FALSE),0)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الشهر'!$C$391:$AD$499,10,FALSE),0)</f>
        <v>0</v>
      </c>
      <c r="H97" s="330">
        <f>IFERROR(VLOOKUP(C97,'تقرير المصروفات حسب الشهر'!$C$519:$AD$627,10,FALSE),0)</f>
        <v>73.33</v>
      </c>
      <c r="I97" s="330">
        <f>IFERROR(VLOOKUP(C97,'تقرير المصروفات حسب الشهر'!$C$647:$AD$756,10,FALSE),0)</f>
        <v>73.33</v>
      </c>
      <c r="J97" s="330">
        <f>IFERROR(VLOOKUP(C97,'تقرير المصروفات حسب الشهر'!$C$775:$AD$884,10,FALSE),0)</f>
        <v>0</v>
      </c>
      <c r="K97" s="330">
        <f>IFERROR(VLOOKUP(C97,'تقرير المصروفات حسب الشهر'!$C$902:$AD$1011,10,FALSE),0)</f>
        <v>0</v>
      </c>
      <c r="L97" s="330">
        <f>IFERROR(VLOOKUP(C97,'تقرير المصروفات حسب الشهر'!$C$1028:$AD$1138,10,FALSE),0)</f>
        <v>0</v>
      </c>
      <c r="M97" s="344">
        <f>IFERROR(VLOOKUP(C97,'تقرير المصروفات حسب الشهر'!$C$1155:$AD$1266,10,FALSE),0)</f>
        <v>0</v>
      </c>
      <c r="N97" s="344">
        <f>IFERROR(VLOOKUP(C97,'تقرير المصروفات حسب الشهر'!$C$1282:$AD$1393,10,FALSE),0)</f>
        <v>0</v>
      </c>
      <c r="O97" s="344">
        <f>IFERROR(VLOOKUP(C97,'تقرير المصروفات حسب الشهر'!$C$1409:$AD$1524,10,FALSE),0)</f>
        <v>0</v>
      </c>
      <c r="P97" s="332">
        <f t="shared" si="7"/>
        <v>366.65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الشهر'!$C$10:$AD$119,10,FALSE),0)</f>
        <v>0</v>
      </c>
      <c r="E98" s="330">
        <f>IFERROR(VLOOKUP(C98,'تقرير المصروفات حسب الشهر'!$C$136:$AD$245,10,FALSE),0)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الشهر'!$C$391:$AD$499,10,FALSE),0)</f>
        <v>0</v>
      </c>
      <c r="H98" s="330">
        <f>IFERROR(VLOOKUP(C98,'تقرير المصروفات حسب الشهر'!$C$519:$AD$627,10,FALSE),0)</f>
        <v>0</v>
      </c>
      <c r="I98" s="330">
        <f>IFERROR(VLOOKUP(C98,'تقرير المصروفات حسب الشهر'!$C$647:$AD$756,10,FALSE),0)</f>
        <v>0</v>
      </c>
      <c r="J98" s="330">
        <f>IFERROR(VLOOKUP(C98,'تقرير المصروفات حسب الشهر'!$C$775:$AD$884,10,FALSE),0)</f>
        <v>0</v>
      </c>
      <c r="K98" s="330">
        <f>IFERROR(VLOOKUP(C98,'تقرير المصروفات حسب الشهر'!$C$902:$AD$1011,10,FALSE),0)</f>
        <v>0</v>
      </c>
      <c r="L98" s="330">
        <f>IFERROR(VLOOKUP(C98,'تقرير المصروفات حسب الشهر'!$C$1028:$AD$1138,10,FALSE),0)</f>
        <v>0</v>
      </c>
      <c r="M98" s="344">
        <f>IFERROR(VLOOKUP(C98,'تقرير المصروفات حسب الشهر'!$C$1155:$AD$1266,10,FALSE),0)</f>
        <v>0</v>
      </c>
      <c r="N98" s="344">
        <f>IFERROR(VLOOKUP(C98,'تقرير المصروفات حسب الشهر'!$C$1282:$AD$1393,10,FALSE),0)</f>
        <v>0</v>
      </c>
      <c r="O98" s="344">
        <f>IFERROR(VLOOKUP(C98,'تقرير المصروفات حسب الشهر'!$C$1409:$AD$1524,10,FALSE),0)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الشهر'!$C$10:$AD$119,10,FALSE),0)</f>
        <v>0</v>
      </c>
      <c r="E99" s="330">
        <f>IFERROR(VLOOKUP(C99,'تقرير المصروفات حسب الشهر'!$C$136:$AD$245,10,FALSE),0)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الشهر'!$C$391:$AD$499,10,FALSE),0)</f>
        <v>579.13</v>
      </c>
      <c r="H99" s="330">
        <f>IFERROR(VLOOKUP(C99,'تقرير المصروفات حسب الشهر'!$C$519:$AD$627,10,FALSE),0)</f>
        <v>0</v>
      </c>
      <c r="I99" s="330">
        <f>IFERROR(VLOOKUP(C99,'تقرير المصروفات حسب الشهر'!$C$647:$AD$756,10,FALSE),0)</f>
        <v>0</v>
      </c>
      <c r="J99" s="330">
        <f>IFERROR(VLOOKUP(C99,'تقرير المصروفات حسب الشهر'!$C$775:$AD$884,10,FALSE),0)</f>
        <v>0</v>
      </c>
      <c r="K99" s="330">
        <f>IFERROR(VLOOKUP(C99,'تقرير المصروفات حسب الشهر'!$C$902:$AD$1011,10,FALSE),0)</f>
        <v>0</v>
      </c>
      <c r="L99" s="330">
        <f>IFERROR(VLOOKUP(C99,'تقرير المصروفات حسب الشهر'!$C$1028:$AD$1138,10,FALSE),0)</f>
        <v>0</v>
      </c>
      <c r="M99" s="344">
        <f>IFERROR(VLOOKUP(C99,'تقرير المصروفات حسب الشهر'!$C$1155:$AD$1266,10,FALSE),0)</f>
        <v>0</v>
      </c>
      <c r="N99" s="344">
        <f>IFERROR(VLOOKUP(C99,'تقرير المصروفات حسب الشهر'!$C$1282:$AD$1393,10,FALSE),0)</f>
        <v>0</v>
      </c>
      <c r="O99" s="344">
        <f>IFERROR(VLOOKUP(C99,'تقرير المصروفات حسب الشهر'!$C$1409:$AD$1524,10,FALSE),0)</f>
        <v>0</v>
      </c>
      <c r="P99" s="332">
        <f t="shared" si="7"/>
        <v>579.13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الشهر'!$C$10:$AD$119,10,FALSE),0)</f>
        <v>558.82000000000005</v>
      </c>
      <c r="E100" s="330">
        <f>IFERROR(VLOOKUP(C100,'تقرير المصروفات حسب الشهر'!$C$136:$AD$245,10,FALSE),0)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الشهر'!$C$391:$AD$499,10,FALSE),0)</f>
        <v>0</v>
      </c>
      <c r="H100" s="330">
        <f>IFERROR(VLOOKUP(C100,'تقرير المصروفات حسب الشهر'!$C$519:$AD$627,10,FALSE),0)</f>
        <v>579.13</v>
      </c>
      <c r="I100" s="330">
        <f>IFERROR(VLOOKUP(C100,'تقرير المصروفات حسب الشهر'!$C$647:$AD$756,10,FALSE),0)</f>
        <v>579.13</v>
      </c>
      <c r="J100" s="330">
        <f>IFERROR(VLOOKUP(C100,'تقرير المصروفات حسب الشهر'!$C$775:$AD$884,10,FALSE),0)</f>
        <v>0</v>
      </c>
      <c r="K100" s="330">
        <f>IFERROR(VLOOKUP(C100,'تقرير المصروفات حسب الشهر'!$C$902:$AD$1011,10,FALSE),0)</f>
        <v>0</v>
      </c>
      <c r="L100" s="330">
        <f>IFERROR(VLOOKUP(C100,'تقرير المصروفات حسب الشهر'!$C$1028:$AD$1138,10,FALSE),0)</f>
        <v>0</v>
      </c>
      <c r="M100" s="344">
        <f>IFERROR(VLOOKUP(C100,'تقرير المصروفات حسب الشهر'!$C$1155:$AD$1266,10,FALSE),0)</f>
        <v>0</v>
      </c>
      <c r="N100" s="344">
        <f>IFERROR(VLOOKUP(C100,'تقرير المصروفات حسب الشهر'!$C$1282:$AD$1393,10,FALSE),0)</f>
        <v>0</v>
      </c>
      <c r="O100" s="344">
        <f>IFERROR(VLOOKUP(C100,'تقرير المصروفات حسب الشهر'!$C$1409:$AD$1524,10,FALSE),0)</f>
        <v>0</v>
      </c>
      <c r="P100" s="332">
        <f t="shared" si="7"/>
        <v>3040.14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الشهر'!$C$10:$AD$119,10,FALSE),0)</f>
        <v>0</v>
      </c>
      <c r="E101" s="330">
        <f>IFERROR(VLOOKUP(C101,'تقرير المصروفات حسب الشهر'!$C$136:$AD$245,10,FALSE),0)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الشهر'!$C$391:$AD$499,10,FALSE),0)</f>
        <v>0</v>
      </c>
      <c r="H101" s="330">
        <f>IFERROR(VLOOKUP(C101,'تقرير المصروفات حسب الشهر'!$C$519:$AD$627,10,FALSE),0)</f>
        <v>0</v>
      </c>
      <c r="I101" s="330">
        <f>IFERROR(VLOOKUP(C101,'تقرير المصروفات حسب الشهر'!$C$647:$AD$756,10,FALSE),0)</f>
        <v>0</v>
      </c>
      <c r="J101" s="330">
        <f>IFERROR(VLOOKUP(C101,'تقرير المصروفات حسب الشهر'!$C$775:$AD$884,10,FALSE),0)</f>
        <v>0</v>
      </c>
      <c r="K101" s="330">
        <f>IFERROR(VLOOKUP(C101,'تقرير المصروفات حسب الشهر'!$C$902:$AD$1011,10,FALSE),0)</f>
        <v>0</v>
      </c>
      <c r="L101" s="330">
        <f>IFERROR(VLOOKUP(C101,'تقرير المصروفات حسب الشهر'!$C$1028:$AD$1138,10,FALSE),0)</f>
        <v>0</v>
      </c>
      <c r="M101" s="344">
        <f>IFERROR(VLOOKUP(C101,'تقرير المصروفات حسب الشهر'!$C$1155:$AD$1266,10,FALSE),0)</f>
        <v>0</v>
      </c>
      <c r="N101" s="344">
        <f>IFERROR(VLOOKUP(C101,'تقرير المصروفات حسب الشهر'!$C$1282:$AD$1393,10,FALSE),0)</f>
        <v>0</v>
      </c>
      <c r="O101" s="344">
        <f>IFERROR(VLOOKUP(C101,'تقرير المصروفات حسب الشهر'!$C$1409:$AD$1524,10,FALSE),0)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الشهر'!$C$10:$AD$119,10,FALSE),0)</f>
        <v>0</v>
      </c>
      <c r="E102" s="330">
        <f>IFERROR(VLOOKUP(C102,'تقرير المصروفات حسب الشهر'!$C$136:$AD$245,10,FALSE),0)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الشهر'!$C$391:$AD$499,10,FALSE),0)</f>
        <v>0</v>
      </c>
      <c r="H102" s="330">
        <f>IFERROR(VLOOKUP(C102,'تقرير المصروفات حسب الشهر'!$C$519:$AD$627,10,FALSE),0)</f>
        <v>0</v>
      </c>
      <c r="I102" s="330">
        <f>IFERROR(VLOOKUP(C102,'تقرير المصروفات حسب الشهر'!$C$647:$AD$756,10,FALSE),0)</f>
        <v>0</v>
      </c>
      <c r="J102" s="330">
        <f>IFERROR(VLOOKUP(C102,'تقرير المصروفات حسب الشهر'!$C$775:$AD$884,10,FALSE),0)</f>
        <v>0</v>
      </c>
      <c r="K102" s="330">
        <f>IFERROR(VLOOKUP(C102,'تقرير المصروفات حسب الشهر'!$C$902:$AD$1011,10,FALSE),0)</f>
        <v>0</v>
      </c>
      <c r="L102" s="330">
        <f>IFERROR(VLOOKUP(C102,'تقرير المصروفات حسب الشهر'!$C$1028:$AD$1138,10,FALSE),0)</f>
        <v>0</v>
      </c>
      <c r="M102" s="344">
        <f>IFERROR(VLOOKUP(C102,'تقرير المصروفات حسب الشهر'!$C$1155:$AD$1266,10,FALSE),0)</f>
        <v>0</v>
      </c>
      <c r="N102" s="344">
        <f>IFERROR(VLOOKUP(C102,'تقرير المصروفات حسب الشهر'!$C$1282:$AD$1393,10,FALSE),0)</f>
        <v>0</v>
      </c>
      <c r="O102" s="344">
        <f>IFERROR(VLOOKUP(C102,'تقرير المصروفات حسب الشهر'!$C$1409:$AD$1524,10,FALSE),0)</f>
        <v>0</v>
      </c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الشهر'!$C$10:$AD$119,10,FALSE),0)</f>
        <v>0</v>
      </c>
      <c r="E103" s="330">
        <f>IFERROR(VLOOKUP(C103,'تقرير المصروفات حسب الشهر'!$C$136:$AD$245,10,FALSE),0)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الشهر'!$C$391:$AD$499,10,FALSE),0)</f>
        <v>0</v>
      </c>
      <c r="H103" s="330">
        <f>IFERROR(VLOOKUP(C103,'تقرير المصروفات حسب الشهر'!$C$519:$AD$627,10,FALSE),0)</f>
        <v>0</v>
      </c>
      <c r="I103" s="330">
        <f>IFERROR(VLOOKUP(C103,'تقرير المصروفات حسب الشهر'!$C$647:$AD$756,10,FALSE),0)</f>
        <v>0</v>
      </c>
      <c r="J103" s="330">
        <f>IFERROR(VLOOKUP(C103,'تقرير المصروفات حسب الشهر'!$C$775:$AD$884,10,FALSE),0)</f>
        <v>0</v>
      </c>
      <c r="K103" s="330">
        <f>IFERROR(VLOOKUP(C103,'تقرير المصروفات حسب الشهر'!$C$902:$AD$1011,10,FALSE),0)</f>
        <v>0</v>
      </c>
      <c r="L103" s="330">
        <f>IFERROR(VLOOKUP(C103,'تقرير المصروفات حسب الشهر'!$C$1028:$AD$1138,10,FALSE),0)</f>
        <v>0</v>
      </c>
      <c r="M103" s="344">
        <f>IFERROR(VLOOKUP(C103,'تقرير المصروفات حسب الشهر'!$C$1155:$AD$1266,10,FALSE),0)</f>
        <v>0</v>
      </c>
      <c r="N103" s="344">
        <f>IFERROR(VLOOKUP(C103,'تقرير المصروفات حسب الشهر'!$C$1282:$AD$1393,10,FALSE),0)</f>
        <v>0</v>
      </c>
      <c r="O103" s="344">
        <f>IFERROR(VLOOKUP(C103,'تقرير المصروفات حسب الشهر'!$C$1409:$AD$1524,10,FALSE),0)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الشهر'!$C$10:$AD$119,10,FALSE),0)</f>
        <v>0</v>
      </c>
      <c r="E104" s="330">
        <f>IFERROR(VLOOKUP(C104,'تقرير المصروفات حسب الشهر'!$C$136:$AD$245,10,FALSE),0)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الشهر'!$C$391:$AD$499,10,FALSE),0)</f>
        <v>0</v>
      </c>
      <c r="H104" s="330">
        <f>IFERROR(VLOOKUP(C104,'تقرير المصروفات حسب الشهر'!$C$519:$AD$627,10,FALSE),0)</f>
        <v>0</v>
      </c>
      <c r="I104" s="330">
        <f>IFERROR(VLOOKUP(C104,'تقرير المصروفات حسب الشهر'!$C$647:$AD$756,10,FALSE),0)</f>
        <v>0</v>
      </c>
      <c r="J104" s="330">
        <f>IFERROR(VLOOKUP(C104,'تقرير المصروفات حسب الشهر'!$C$775:$AD$884,10,FALSE),0)</f>
        <v>0</v>
      </c>
      <c r="K104" s="330">
        <f>IFERROR(VLOOKUP(C104,'تقرير المصروفات حسب الشهر'!$C$902:$AD$1011,10,FALSE),0)</f>
        <v>0</v>
      </c>
      <c r="L104" s="330">
        <f>IFERROR(VLOOKUP(C104,'تقرير المصروفات حسب الشهر'!$C$1028:$AD$1138,10,FALSE),0)</f>
        <v>0</v>
      </c>
      <c r="M104" s="344">
        <f>IFERROR(VLOOKUP(C104,'تقرير المصروفات حسب الشهر'!$C$1155:$AD$1266,10,FALSE),0)</f>
        <v>0</v>
      </c>
      <c r="N104" s="344">
        <f>IFERROR(VLOOKUP(C104,'تقرير المصروفات حسب الشهر'!$C$1282:$AD$1393,10,FALSE),0)</f>
        <v>0</v>
      </c>
      <c r="O104" s="344">
        <f>IFERROR(VLOOKUP(C104,'تقرير المصروفات حسب الشهر'!$C$1409:$AD$1524,10,FALSE),0)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الشهر'!$C$10:$AD$119,10,FALSE),0)</f>
        <v>0</v>
      </c>
      <c r="E105" s="330">
        <f>IFERROR(VLOOKUP(C105,'تقرير المصروفات حسب الشهر'!$C$136:$AD$245,10,FALSE),0)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الشهر'!$C$391:$AD$499,10,FALSE),0)</f>
        <v>0</v>
      </c>
      <c r="H105" s="330">
        <f>IFERROR(VLOOKUP(C105,'تقرير المصروفات حسب الشهر'!$C$519:$AD$627,10,FALSE),0)</f>
        <v>0</v>
      </c>
      <c r="I105" s="330">
        <f>IFERROR(VLOOKUP(C105,'تقرير المصروفات حسب الشهر'!$C$647:$AD$756,10,FALSE),0)</f>
        <v>0</v>
      </c>
      <c r="J105" s="330">
        <f>IFERROR(VLOOKUP(C105,'تقرير المصروفات حسب الشهر'!$C$775:$AD$884,10,FALSE),0)</f>
        <v>0</v>
      </c>
      <c r="K105" s="330">
        <f>IFERROR(VLOOKUP(C105,'تقرير المصروفات حسب الشهر'!$C$902:$AD$1011,10,FALSE),0)</f>
        <v>0</v>
      </c>
      <c r="L105" s="330">
        <f>IFERROR(VLOOKUP(C105,'تقرير المصروفات حسب الشهر'!$C$1028:$AD$1138,10,FALSE),0)</f>
        <v>0</v>
      </c>
      <c r="M105" s="344">
        <f>IFERROR(VLOOKUP(C105,'تقرير المصروفات حسب الشهر'!$C$1155:$AD$1266,10,FALSE),0)</f>
        <v>0</v>
      </c>
      <c r="N105" s="344">
        <f>IFERROR(VLOOKUP(C105,'تقرير المصروفات حسب الشهر'!$C$1282:$AD$1393,10,FALSE),0)</f>
        <v>0</v>
      </c>
      <c r="O105" s="344">
        <f>IFERROR(VLOOKUP(C105,'تقرير المصروفات حسب الشهر'!$C$1409:$AD$1524,10,FALSE),0)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الشهر'!$C$10:$AD$119,10,FALSE),0)</f>
        <v>0</v>
      </c>
      <c r="E106" s="330">
        <f>IFERROR(VLOOKUP(C106,'تقرير المصروفات حسب الشهر'!$C$136:$AD$245,10,FALSE),0)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الشهر'!$C$391:$AD$499,10,FALSE),0)</f>
        <v>0</v>
      </c>
      <c r="H106" s="330">
        <f>IFERROR(VLOOKUP(C106,'تقرير المصروفات حسب الشهر'!$C$519:$AD$627,10,FALSE),0)</f>
        <v>0</v>
      </c>
      <c r="I106" s="330">
        <f>IFERROR(VLOOKUP(C106,'تقرير المصروفات حسب الشهر'!$C$647:$AD$756,10,FALSE),0)</f>
        <v>0</v>
      </c>
      <c r="J106" s="330">
        <f>IFERROR(VLOOKUP(C106,'تقرير المصروفات حسب الشهر'!$C$775:$AD$884,10,FALSE),0)</f>
        <v>0</v>
      </c>
      <c r="K106" s="330">
        <f>IFERROR(VLOOKUP(C106,'تقرير المصروفات حسب الشهر'!$C$902:$AD$1011,10,FALSE),0)</f>
        <v>0</v>
      </c>
      <c r="L106" s="330">
        <f>IFERROR(VLOOKUP(C106,'تقرير المصروفات حسب الشهر'!$C$1028:$AD$1138,10,FALSE),0)</f>
        <v>0</v>
      </c>
      <c r="M106" s="344">
        <f>IFERROR(VLOOKUP(C106,'تقرير المصروفات حسب الشهر'!$C$1155:$AD$1266,10,FALSE),0)</f>
        <v>0</v>
      </c>
      <c r="N106" s="344">
        <f>IFERROR(VLOOKUP(C106,'تقرير المصروفات حسب الشهر'!$C$1282:$AD$1393,10,FALSE),0)</f>
        <v>0</v>
      </c>
      <c r="O106" s="344">
        <f>IFERROR(VLOOKUP(C106,'تقرير المصروفات حسب الشهر'!$C$1409:$AD$1524,10,FALSE),0)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الشهر'!$C$10:$AD$119,10,FALSE),0)</f>
        <v>0</v>
      </c>
      <c r="E107" s="330">
        <f>IFERROR(VLOOKUP(C107,'تقرير المصروفات حسب الشهر'!$C$136:$AD$245,10,FALSE),0)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الشهر'!$C$391:$AD$499,10,FALSE),0)</f>
        <v>0</v>
      </c>
      <c r="H107" s="330">
        <f>IFERROR(VLOOKUP(C107,'تقرير المصروفات حسب الشهر'!$C$519:$AD$627,10,FALSE),0)</f>
        <v>0</v>
      </c>
      <c r="I107" s="330">
        <f>IFERROR(VLOOKUP(C107,'تقرير المصروفات حسب الشهر'!$C$647:$AD$756,10,FALSE),0)</f>
        <v>0</v>
      </c>
      <c r="J107" s="330">
        <f>IFERROR(VLOOKUP(C107,'تقرير المصروفات حسب الشهر'!$C$775:$AD$884,10,FALSE),0)</f>
        <v>0</v>
      </c>
      <c r="K107" s="330">
        <f>IFERROR(VLOOKUP(C107,'تقرير المصروفات حسب الشهر'!$C$902:$AD$1011,10,FALSE),0)</f>
        <v>0</v>
      </c>
      <c r="L107" s="330">
        <f>IFERROR(VLOOKUP(C107,'تقرير المصروفات حسب الشهر'!$C$1028:$AD$1138,10,FALSE),0)</f>
        <v>0</v>
      </c>
      <c r="M107" s="344">
        <f>IFERROR(VLOOKUP(C107,'تقرير المصروفات حسب الشهر'!$C$1155:$AD$1266,10,FALSE),0)</f>
        <v>0</v>
      </c>
      <c r="N107" s="344">
        <f>IFERROR(VLOOKUP(C107,'تقرير المصروفات حسب الشهر'!$C$1282:$AD$1393,10,FALSE),0)</f>
        <v>0</v>
      </c>
      <c r="O107" s="344">
        <f>IFERROR(VLOOKUP(C107,'تقرير المصروفات حسب الشهر'!$C$1409:$AD$1524,10,FALSE),0)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الشهر'!$C$10:$AD$119,10,FALSE),0)</f>
        <v>0</v>
      </c>
      <c r="E108" s="330">
        <f>IFERROR(VLOOKUP(C108,'تقرير المصروفات حسب الشهر'!$C$136:$AD$245,10,FALSE),0)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الشهر'!$C$391:$AD$499,10,FALSE),0)</f>
        <v>0</v>
      </c>
      <c r="H108" s="330">
        <f>IFERROR(VLOOKUP(C108,'تقرير المصروفات حسب الشهر'!$C$519:$AD$627,10,FALSE),0)</f>
        <v>0</v>
      </c>
      <c r="I108" s="330">
        <f>IFERROR(VLOOKUP(C108,'تقرير المصروفات حسب الشهر'!$C$647:$AD$756,10,FALSE),0)</f>
        <v>0</v>
      </c>
      <c r="J108" s="330">
        <f>IFERROR(VLOOKUP(C108,'تقرير المصروفات حسب الشهر'!$C$775:$AD$884,10,FALSE),0)</f>
        <v>0</v>
      </c>
      <c r="K108" s="330">
        <f>IFERROR(VLOOKUP(C108,'تقرير المصروفات حسب الشهر'!$C$902:$AD$1011,10,FALSE),0)</f>
        <v>0</v>
      </c>
      <c r="L108" s="330">
        <f>IFERROR(VLOOKUP(C108,'تقرير المصروفات حسب الشهر'!$C$1028:$AD$1138,10,FALSE),0)</f>
        <v>0</v>
      </c>
      <c r="M108" s="344">
        <f>IFERROR(VLOOKUP(C108,'تقرير المصروفات حسب الشهر'!$C$1155:$AD$1266,10,FALSE),0)</f>
        <v>0</v>
      </c>
      <c r="N108" s="344">
        <f>IFERROR(VLOOKUP(C108,'تقرير المصروفات حسب الشهر'!$C$1282:$AD$1393,10,FALSE),0)</f>
        <v>0</v>
      </c>
      <c r="O108" s="344">
        <f>IFERROR(VLOOKUP(C108,'تقرير المصروفات حسب الشهر'!$C$1409:$AD$1524,10,FALSE),0)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الشهر'!$C$10:$AD$119,10,FALSE),0)</f>
        <v>0</v>
      </c>
      <c r="E109" s="330">
        <f>IFERROR(VLOOKUP(C109,'تقرير المصروفات حسب الشهر'!$C$136:$AD$245,10,FALSE),0)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الشهر'!$C$391:$AD$499,10,FALSE),0)</f>
        <v>0</v>
      </c>
      <c r="H109" s="330">
        <f>IFERROR(VLOOKUP(C109,'تقرير المصروفات حسب الشهر'!$C$519:$AD$627,10,FALSE),0)</f>
        <v>0</v>
      </c>
      <c r="I109" s="330">
        <f>IFERROR(VLOOKUP(C109,'تقرير المصروفات حسب الشهر'!$C$647:$AD$756,10,FALSE),0)</f>
        <v>0</v>
      </c>
      <c r="J109" s="330">
        <f>IFERROR(VLOOKUP(C109,'تقرير المصروفات حسب الشهر'!$C$775:$AD$884,10,FALSE),0)</f>
        <v>0</v>
      </c>
      <c r="K109" s="330">
        <f>IFERROR(VLOOKUP(C109,'تقرير المصروفات حسب الشهر'!$C$902:$AD$1011,10,FALSE),0)</f>
        <v>0</v>
      </c>
      <c r="L109" s="330">
        <f>IFERROR(VLOOKUP(C109,'تقرير المصروفات حسب الشهر'!$C$1028:$AD$1138,10,FALSE),0)</f>
        <v>0</v>
      </c>
      <c r="M109" s="344">
        <f>IFERROR(VLOOKUP(C109,'تقرير المصروفات حسب الشهر'!$C$1155:$AD$1266,10,FALSE),0)</f>
        <v>0</v>
      </c>
      <c r="N109" s="344">
        <f>IFERROR(VLOOKUP(C109,'تقرير المصروفات حسب الشهر'!$C$1282:$AD$1393,10,FALSE),0)</f>
        <v>0</v>
      </c>
      <c r="O109" s="344">
        <f>IFERROR(VLOOKUP(C109,'تقرير المصروفات حسب الشهر'!$C$1409:$AD$1524,10,FALSE),0)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الشهر'!$C$10:$AD$119,10,FALSE),0)</f>
        <v>0</v>
      </c>
      <c r="E110" s="330">
        <f>IFERROR(VLOOKUP(C110,'تقرير المصروفات حسب الشهر'!$C$136:$AD$245,10,FALSE),0)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الشهر'!$C$391:$AD$499,10,FALSE),0)</f>
        <v>1.06</v>
      </c>
      <c r="H110" s="330">
        <f>IFERROR(VLOOKUP(C110,'تقرير المصروفات حسب الشهر'!$C$519:$AD$627,10,FALSE),0)</f>
        <v>0.54</v>
      </c>
      <c r="I110" s="330">
        <f>IFERROR(VLOOKUP(C110,'تقرير المصروفات حسب الشهر'!$C$647:$AD$756,10,FALSE),0)</f>
        <v>1.77</v>
      </c>
      <c r="J110" s="330">
        <f>IFERROR(VLOOKUP(C110,'تقرير المصروفات حسب الشهر'!$C$775:$AD$884,10,FALSE),0)</f>
        <v>0</v>
      </c>
      <c r="K110" s="330">
        <f>IFERROR(VLOOKUP(C110,'تقرير المصروفات حسب الشهر'!$C$902:$AD$1011,10,FALSE),0)</f>
        <v>0</v>
      </c>
      <c r="L110" s="330">
        <f>IFERROR(VLOOKUP(C110,'تقرير المصروفات حسب الشهر'!$C$1028:$AD$1138,10,FALSE),0)</f>
        <v>0</v>
      </c>
      <c r="M110" s="344">
        <f>IFERROR(VLOOKUP(C110,'تقرير المصروفات حسب الشهر'!$C$1155:$AD$1266,10,FALSE),0)</f>
        <v>0</v>
      </c>
      <c r="N110" s="344">
        <f>IFERROR(VLOOKUP(C110,'تقرير المصروفات حسب الشهر'!$C$1282:$AD$1393,10,FALSE),0)</f>
        <v>0</v>
      </c>
      <c r="O110" s="344">
        <f>IFERROR(VLOOKUP(C110,'تقرير المصروفات حسب الشهر'!$C$1409:$AD$1524,10,FALSE),0)</f>
        <v>0</v>
      </c>
      <c r="P110" s="332">
        <f t="shared" si="7"/>
        <v>3.37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الشهر'!$C$10:$AD$119,10,FALSE),0)</f>
        <v>0</v>
      </c>
      <c r="E111" s="330">
        <f>IFERROR(VLOOKUP(C111,'تقرير المصروفات حسب الشهر'!$C$136:$AD$245,10,FALSE),0)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الشهر'!$C$391:$AD$499,10,FALSE),0)</f>
        <v>0</v>
      </c>
      <c r="H111" s="330">
        <f>IFERROR(VLOOKUP(C111,'تقرير المصروفات حسب الشهر'!$C$519:$AD$627,10,FALSE),0)</f>
        <v>0</v>
      </c>
      <c r="I111" s="330">
        <f>IFERROR(VLOOKUP(C111,'تقرير المصروفات حسب الشهر'!$C$647:$AD$756,10,FALSE),0)</f>
        <v>0</v>
      </c>
      <c r="J111" s="330">
        <f>IFERROR(VLOOKUP(C111,'تقرير المصروفات حسب الشهر'!$C$775:$AD$884,10,FALSE),0)</f>
        <v>0</v>
      </c>
      <c r="K111" s="330">
        <f>IFERROR(VLOOKUP(C111,'تقرير المصروفات حسب الشهر'!$C$902:$AD$1011,10,FALSE),0)</f>
        <v>0</v>
      </c>
      <c r="L111" s="330">
        <f>IFERROR(VLOOKUP(C111,'تقرير المصروفات حسب الشهر'!$C$1028:$AD$1138,10,FALSE),0)</f>
        <v>0</v>
      </c>
      <c r="M111" s="344">
        <f>IFERROR(VLOOKUP(C111,'تقرير المصروفات حسب الشهر'!$C$1155:$AD$1266,10,FALSE),0)</f>
        <v>0</v>
      </c>
      <c r="N111" s="344">
        <f>IFERROR(VLOOKUP(C111,'تقرير المصروفات حسب الشهر'!$C$1282:$AD$1393,10,FALSE),0)</f>
        <v>0</v>
      </c>
      <c r="O111" s="344">
        <f>IFERROR(VLOOKUP(C111,'تقرير المصروفات حسب الشهر'!$C$1409:$AD$1524,10,FALSE),0)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الشهر'!$C$10:$AD$119,10,FALSE),0)</f>
        <v>1592</v>
      </c>
      <c r="E112" s="330">
        <f>IFERROR(VLOOKUP(C112,'تقرير المصروفات حسب الشهر'!$C$136:$AD$245,10,FALSE),0)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الشهر'!$C$391:$AD$499,10,FALSE),0)</f>
        <v>3145</v>
      </c>
      <c r="H112" s="330">
        <f>IFERROR(VLOOKUP(C112,'تقرير المصروفات حسب الشهر'!$C$519:$AD$627,10,FALSE),0)</f>
        <v>2212</v>
      </c>
      <c r="I112" s="330">
        <f>IFERROR(VLOOKUP(C112,'تقرير المصروفات حسب الشهر'!$C$647:$AD$756,10,FALSE),0)</f>
        <v>2248</v>
      </c>
      <c r="J112" s="330">
        <f>IFERROR(VLOOKUP(C112,'تقرير المصروفات حسب الشهر'!$C$775:$AD$884,10,FALSE),0)</f>
        <v>0</v>
      </c>
      <c r="K112" s="330">
        <f>IFERROR(VLOOKUP(C112,'تقرير المصروفات حسب الشهر'!$C$902:$AD$1011,10,FALSE),0)</f>
        <v>0</v>
      </c>
      <c r="L112" s="330">
        <f>IFERROR(VLOOKUP(C112,'تقرير المصروفات حسب الشهر'!$C$1028:$AD$1138,10,FALSE),0)</f>
        <v>0</v>
      </c>
      <c r="M112" s="344">
        <f>IFERROR(VLOOKUP(C112,'تقرير المصروفات حسب الشهر'!$C$1155:$AD$1266,10,FALSE),0)</f>
        <v>0</v>
      </c>
      <c r="N112" s="344">
        <f>IFERROR(VLOOKUP(C112,'تقرير المصروفات حسب الشهر'!$C$1282:$AD$1393,10,FALSE),0)</f>
        <v>0</v>
      </c>
      <c r="O112" s="344">
        <f>IFERROR(VLOOKUP(C112,'تقرير المصروفات حسب الشهر'!$C$1409:$AD$1524,10,FALSE),0)</f>
        <v>0</v>
      </c>
      <c r="P112" s="332">
        <f t="shared" si="7"/>
        <v>10817.4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الشهر'!$C$10:$AD$119,10,FALSE),0)</f>
        <v>0</v>
      </c>
      <c r="E113" s="330">
        <f>IFERROR(VLOOKUP(C113,'تقرير المصروفات حسب الشهر'!$C$136:$AD$245,10,FALSE),0)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الشهر'!$C$391:$AD$499,10,FALSE),0)</f>
        <v>0</v>
      </c>
      <c r="H113" s="330">
        <f>IFERROR(VLOOKUP(C113,'تقرير المصروفات حسب الشهر'!$C$519:$AD$627,10,FALSE),0)</f>
        <v>0</v>
      </c>
      <c r="I113" s="330">
        <f>IFERROR(VLOOKUP(C113,'تقرير المصروفات حسب الشهر'!$C$647:$AD$756,10,FALSE),0)</f>
        <v>0</v>
      </c>
      <c r="J113" s="330">
        <f>IFERROR(VLOOKUP(C113,'تقرير المصروفات حسب الشهر'!$C$775:$AD$884,10,FALSE),0)</f>
        <v>0</v>
      </c>
      <c r="K113" s="330">
        <f>IFERROR(VLOOKUP(C113,'تقرير المصروفات حسب الشهر'!$C$902:$AD$1011,10,FALSE),0)</f>
        <v>0</v>
      </c>
      <c r="L113" s="330">
        <f>IFERROR(VLOOKUP(C113,'تقرير المصروفات حسب الشهر'!$C$1028:$AD$1138,10,FALSE),0)</f>
        <v>0</v>
      </c>
      <c r="M113" s="344">
        <f>IFERROR(VLOOKUP(C113,'تقرير المصروفات حسب الشهر'!$C$1155:$AD$1266,10,FALSE),0)</f>
        <v>0</v>
      </c>
      <c r="N113" s="344">
        <f>IFERROR(VLOOKUP(C113,'تقرير المصروفات حسب الشهر'!$C$1282:$AD$1393,10,FALSE),0)</f>
        <v>0</v>
      </c>
      <c r="O113" s="344">
        <f>IFERROR(VLOOKUP(C113,'تقرير المصروفات حسب الشهر'!$C$1409:$AD$1524,10,FALSE),0)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الشهر'!$C$10:$AD$119,10,FALSE),0)</f>
        <v>0</v>
      </c>
      <c r="E114" s="330">
        <f>IFERROR(VLOOKUP(C114,'تقرير المصروفات حسب الشهر'!$C$136:$AD$245,10,FALSE),0)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الشهر'!$C$391:$AD$499,10,FALSE),0)</f>
        <v>0</v>
      </c>
      <c r="H114" s="330">
        <f>IFERROR(VLOOKUP(C114,'تقرير المصروفات حسب الشهر'!$C$519:$AD$627,10,FALSE),0)</f>
        <v>0</v>
      </c>
      <c r="I114" s="330">
        <f>IFERROR(VLOOKUP(C114,'تقرير المصروفات حسب الشهر'!$C$647:$AD$756,10,FALSE),0)</f>
        <v>0</v>
      </c>
      <c r="J114" s="330">
        <f>IFERROR(VLOOKUP(C114,'تقرير المصروفات حسب الشهر'!$C$775:$AD$884,10,FALSE),0)</f>
        <v>0</v>
      </c>
      <c r="K114" s="330">
        <f>IFERROR(VLOOKUP(C114,'تقرير المصروفات حسب الشهر'!$C$902:$AD$1011,10,FALSE),0)</f>
        <v>0</v>
      </c>
      <c r="L114" s="330">
        <f>IFERROR(VLOOKUP(C114,'تقرير المصروفات حسب الشهر'!$C$1028:$AD$1138,10,FALSE),0)</f>
        <v>0</v>
      </c>
      <c r="M114" s="344">
        <f>IFERROR(VLOOKUP(C114,'تقرير المصروفات حسب الشهر'!$C$1155:$AD$1266,10,FALSE),0)</f>
        <v>0</v>
      </c>
      <c r="N114" s="344">
        <f>IFERROR(VLOOKUP(C114,'تقرير المصروفات حسب الشهر'!$C$1282:$AD$1393,10,FALSE),0)</f>
        <v>0</v>
      </c>
      <c r="O114" s="344">
        <f>IFERROR(VLOOKUP(C114,'تقرير المصروفات حسب الشهر'!$C$1409:$AD$1524,10,FALSE),0)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الشهر'!$C$10:$AD$119,10,FALSE),0)</f>
        <v>0</v>
      </c>
      <c r="E115" s="330">
        <f>IFERROR(VLOOKUP(C115,'تقرير المصروفات حسب الشهر'!$C$136:$AD$245,10,FALSE),0)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الشهر'!$C$391:$AD$499,10,FALSE),0)</f>
        <v>0</v>
      </c>
      <c r="H115" s="330">
        <f>IFERROR(VLOOKUP(C115,'تقرير المصروفات حسب الشهر'!$C$519:$AD$627,10,FALSE),0)</f>
        <v>0</v>
      </c>
      <c r="I115" s="330">
        <f>IFERROR(VLOOKUP(C115,'تقرير المصروفات حسب الشهر'!$C$647:$AD$756,10,FALSE),0)</f>
        <v>0</v>
      </c>
      <c r="J115" s="330">
        <f>IFERROR(VLOOKUP(C115,'تقرير المصروفات حسب الشهر'!$C$775:$AD$884,10,FALSE),0)</f>
        <v>0</v>
      </c>
      <c r="K115" s="330">
        <f>IFERROR(VLOOKUP(C115,'تقرير المصروفات حسب الشهر'!$C$902:$AD$1011,10,FALSE),0)</f>
        <v>0</v>
      </c>
      <c r="L115" s="330">
        <f>IFERROR(VLOOKUP(C115,'تقرير المصروفات حسب الشهر'!$C$1028:$AD$1138,10,FALSE),0)</f>
        <v>0</v>
      </c>
      <c r="M115" s="344">
        <f>IFERROR(VLOOKUP(C115,'تقرير المصروفات حسب الشهر'!$C$1155:$AD$1266,10,FALSE),0)</f>
        <v>0</v>
      </c>
      <c r="N115" s="344">
        <f>IFERROR(VLOOKUP(C115,'تقرير المصروفات حسب الشهر'!$C$1282:$AD$1393,10,FALSE),0)</f>
        <v>0</v>
      </c>
      <c r="O115" s="344">
        <f>IFERROR(VLOOKUP(C115,'تقرير المصروفات حسب الشهر'!$C$1409:$AD$1524,10,FALSE),0)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الشهر'!$C$10:$AD$119,10,FALSE),0)</f>
        <v>0</v>
      </c>
      <c r="E116" s="330">
        <f>IFERROR(VLOOKUP(C116,'تقرير المصروفات حسب الشهر'!$C$136:$AD$245,10,FALSE),0)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الشهر'!$C$391:$AD$499,10,FALSE),0)</f>
        <v>0</v>
      </c>
      <c r="H116" s="330">
        <f>IFERROR(VLOOKUP(C116,'تقرير المصروفات حسب الشهر'!$C$519:$AD$627,10,FALSE),0)</f>
        <v>0</v>
      </c>
      <c r="I116" s="330">
        <f>IFERROR(VLOOKUP(C116,'تقرير المصروفات حسب الشهر'!$C$647:$AD$756,10,FALSE),0)</f>
        <v>0</v>
      </c>
      <c r="J116" s="330">
        <f>IFERROR(VLOOKUP(C116,'تقرير المصروفات حسب الشهر'!$C$775:$AD$884,10,FALSE),0)</f>
        <v>0</v>
      </c>
      <c r="K116" s="330">
        <f>IFERROR(VLOOKUP(C116,'تقرير المصروفات حسب الشهر'!$C$902:$AD$1011,10,FALSE),0)</f>
        <v>0</v>
      </c>
      <c r="L116" s="330">
        <f>IFERROR(VLOOKUP(C116,'تقرير المصروفات حسب الشهر'!$C$1028:$AD$1138,10,FALSE),0)</f>
        <v>0</v>
      </c>
      <c r="M116" s="344">
        <f>IFERROR(VLOOKUP(C116,'تقرير المصروفات حسب الشهر'!$C$1155:$AD$1266,10,FALSE),0)</f>
        <v>0</v>
      </c>
      <c r="N116" s="344">
        <f>IFERROR(VLOOKUP(C116,'تقرير المصروفات حسب الشهر'!$C$1282:$AD$1393,10,FALSE),0)</f>
        <v>0</v>
      </c>
      <c r="O116" s="344">
        <f>IFERROR(VLOOKUP(C116,'تقرير المصروفات حسب الشهر'!$C$1409:$AD$1524,10,FALSE),0)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الشهر'!$C$10:$AD$119,10,FALSE),0)</f>
        <v>0</v>
      </c>
      <c r="E117" s="330">
        <f>IFERROR(VLOOKUP(C117,'تقرير المصروفات حسب الشهر'!$C$136:$AD$245,10,FALSE),0)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الشهر'!$C$391:$AD$499,10,FALSE),0)</f>
        <v>0</v>
      </c>
      <c r="H117" s="330">
        <f>IFERROR(VLOOKUP(C117,'تقرير المصروفات حسب الشهر'!$C$519:$AD$627,10,FALSE),0)</f>
        <v>0</v>
      </c>
      <c r="I117" s="330">
        <f>IFERROR(VLOOKUP(C117,'تقرير المصروفات حسب الشهر'!$C$647:$AD$756,10,FALSE),0)</f>
        <v>0</v>
      </c>
      <c r="J117" s="330">
        <f>IFERROR(VLOOKUP(C117,'تقرير المصروفات حسب الشهر'!$C$775:$AD$884,10,FALSE),0)</f>
        <v>0</v>
      </c>
      <c r="K117" s="330">
        <f>IFERROR(VLOOKUP(C117,'تقرير المصروفات حسب الشهر'!$C$902:$AD$1011,10,FALSE),0)</f>
        <v>0</v>
      </c>
      <c r="L117" s="330">
        <f>IFERROR(VLOOKUP(C117,'تقرير المصروفات حسب الشهر'!$C$1028:$AD$1138,10,FALSE),0)</f>
        <v>0</v>
      </c>
      <c r="M117" s="344">
        <f>IFERROR(VLOOKUP(C117,'تقرير المصروفات حسب الشهر'!$C$1155:$AD$1266,10,FALSE),0)</f>
        <v>0</v>
      </c>
      <c r="N117" s="344">
        <f>IFERROR(VLOOKUP(C117,'تقرير المصروفات حسب الشهر'!$C$1282:$AD$1393,10,FALSE),0)</f>
        <v>0</v>
      </c>
      <c r="O117" s="344">
        <f>IFERROR(VLOOKUP(C117,'تقرير المصروفات حسب الشهر'!$C$1409:$AD$1524,10,FALSE),0)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الشهر'!$C$10:$AD$119,10,FALSE),0)</f>
        <v>0</v>
      </c>
      <c r="E118" s="330">
        <f>IFERROR(VLOOKUP(C118,'تقرير المصروفات حسب الشهر'!$C$136:$AD$245,10,FALSE),0)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الشهر'!$C$391:$AD$499,10,FALSE),0)</f>
        <v>0</v>
      </c>
      <c r="H118" s="330">
        <f>IFERROR(VLOOKUP(C118,'تقرير المصروفات حسب الشهر'!$C$519:$AD$627,10,FALSE),0)</f>
        <v>0</v>
      </c>
      <c r="I118" s="330">
        <f>IFERROR(VLOOKUP(C118,'تقرير المصروفات حسب الشهر'!$C$647:$AD$756,10,FALSE),0)</f>
        <v>0</v>
      </c>
      <c r="J118" s="330">
        <f>IFERROR(VLOOKUP(C118,'تقرير المصروفات حسب الشهر'!$C$775:$AD$884,10,FALSE),0)</f>
        <v>0</v>
      </c>
      <c r="K118" s="330">
        <f>IFERROR(VLOOKUP(C118,'تقرير المصروفات حسب الشهر'!$C$902:$AD$1011,10,FALSE),0)</f>
        <v>0</v>
      </c>
      <c r="L118" s="330">
        <f>IFERROR(VLOOKUP(C118,'تقرير المصروفات حسب الشهر'!$C$1028:$AD$1138,10,FALSE),0)</f>
        <v>0</v>
      </c>
      <c r="M118" s="344">
        <f>IFERROR(VLOOKUP(C118,'تقرير المصروفات حسب الشهر'!$C$1155:$AD$1266,10,FALSE),0)</f>
        <v>0</v>
      </c>
      <c r="N118" s="344">
        <f>IFERROR(VLOOKUP(C118,'تقرير المصروفات حسب الشهر'!$C$1282:$AD$1393,10,FALSE),0)</f>
        <v>0</v>
      </c>
      <c r="O118" s="344">
        <f>IFERROR(VLOOKUP(C118,'تقرير المصروفات حسب الشهر'!$C$1409:$AD$1524,10,FALSE),0)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الشهر'!$C$10:$AD$119,10,FALSE),0)</f>
        <v>0</v>
      </c>
      <c r="E119" s="330">
        <f>IFERROR(VLOOKUP(C119,'تقرير المصروفات حسب الشهر'!$C$136:$AD$245,10,FALSE),0)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الشهر'!$C$391:$AD$499,10,FALSE),0)</f>
        <v>0</v>
      </c>
      <c r="H119" s="330">
        <f>IFERROR(VLOOKUP(C119,'تقرير المصروفات حسب الشهر'!$C$519:$AD$627,10,FALSE),0)</f>
        <v>0</v>
      </c>
      <c r="I119" s="330">
        <f>IFERROR(VLOOKUP(C119,'تقرير المصروفات حسب الشهر'!$C$647:$AD$756,10,FALSE),0)</f>
        <v>0</v>
      </c>
      <c r="J119" s="330">
        <f>IFERROR(VLOOKUP(C119,'تقرير المصروفات حسب الشهر'!$C$775:$AD$884,10,FALSE),0)</f>
        <v>0</v>
      </c>
      <c r="K119" s="330">
        <f>IFERROR(VLOOKUP(C119,'تقرير المصروفات حسب الشهر'!$C$902:$AD$1011,10,FALSE),0)</f>
        <v>0</v>
      </c>
      <c r="L119" s="330">
        <f>IFERROR(VLOOKUP(C119,'تقرير المصروفات حسب الشهر'!$C$1028:$AD$1138,10,FALSE),0)</f>
        <v>0</v>
      </c>
      <c r="M119" s="344">
        <f>IFERROR(VLOOKUP(C119,'تقرير المصروفات حسب الشهر'!$C$1155:$AD$1266,10,FALSE),0)</f>
        <v>0</v>
      </c>
      <c r="N119" s="344">
        <f>IFERROR(VLOOKUP(C119,'تقرير المصروفات حسب الشهر'!$C$1282:$AD$1393,10,FALSE),0)</f>
        <v>0</v>
      </c>
      <c r="O119" s="344">
        <f>IFERROR(VLOOKUP(C119,'تقرير المصروفات حسب الشهر'!$C$1409:$AD$1524,10,FALSE),0)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الشهر'!$C$10:$AD$119,10,FALSE),0)</f>
        <v>0</v>
      </c>
      <c r="E120" s="330">
        <f>IFERROR(VLOOKUP(C120,'تقرير المصروفات حسب الشهر'!$C$136:$AD$245,10,FALSE),0)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الشهر'!$C$391:$AD$499,10,FALSE),0)</f>
        <v>0</v>
      </c>
      <c r="H120" s="330">
        <f>IFERROR(VLOOKUP(C120,'تقرير المصروفات حسب الشهر'!$C$519:$AD$627,10,FALSE),0)</f>
        <v>0</v>
      </c>
      <c r="I120" s="330">
        <f>IFERROR(VLOOKUP(C120,'تقرير المصروفات حسب الشهر'!$C$647:$AD$756,10,FALSE),0)</f>
        <v>0</v>
      </c>
      <c r="J120" s="330">
        <f>IFERROR(VLOOKUP(C120,'تقرير المصروفات حسب الشهر'!$C$775:$AD$884,10,FALSE),0)</f>
        <v>0</v>
      </c>
      <c r="K120" s="330">
        <f>IFERROR(VLOOKUP(C120,'تقرير المصروفات حسب الشهر'!$C$902:$AD$1011,10,FALSE),0)</f>
        <v>0</v>
      </c>
      <c r="L120" s="330">
        <f>IFERROR(VLOOKUP(C120,'تقرير المصروفات حسب الشهر'!$C$1028:$AD$1138,10,FALSE),0)</f>
        <v>0</v>
      </c>
      <c r="M120" s="344">
        <f>IFERROR(VLOOKUP(C120,'تقرير المصروفات حسب الشهر'!$C$1155:$AD$1266,10,FALSE),0)</f>
        <v>0</v>
      </c>
      <c r="N120" s="344">
        <f>IFERROR(VLOOKUP(C120,'تقرير المصروفات حسب الشهر'!$C$1282:$AD$1393,10,FALSE),0)</f>
        <v>0</v>
      </c>
      <c r="O120" s="344">
        <f>IFERROR(VLOOKUP(C120,'تقرير المصروفات حسب الشهر'!$C$1409:$AD$1524,10,FALSE),0)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الشهر'!$C$10:$AD$119,10,FALSE),0)</f>
        <v>0</v>
      </c>
      <c r="E121" s="330">
        <f>IFERROR(VLOOKUP(C121,'تقرير المصروفات حسب الشهر'!$C$136:$AD$245,10,FALSE),0)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الشهر'!$C$391:$AD$499,10,FALSE),0)</f>
        <v>0</v>
      </c>
      <c r="H121" s="330">
        <f>IFERROR(VLOOKUP(C121,'تقرير المصروفات حسب الشهر'!$C$519:$AD$627,10,FALSE),0)</f>
        <v>0</v>
      </c>
      <c r="I121" s="330">
        <f>IFERROR(VLOOKUP(C121,'تقرير المصروفات حسب الشهر'!$C$647:$AD$756,10,FALSE),0)</f>
        <v>0</v>
      </c>
      <c r="J121" s="330">
        <f>IFERROR(VLOOKUP(C121,'تقرير المصروفات حسب الشهر'!$C$775:$AD$884,10,FALSE),0)</f>
        <v>0</v>
      </c>
      <c r="K121" s="330">
        <f>IFERROR(VLOOKUP(C121,'تقرير المصروفات حسب الشهر'!$C$902:$AD$1011,10,FALSE),0)</f>
        <v>0</v>
      </c>
      <c r="L121" s="330">
        <f>IFERROR(VLOOKUP(C121,'تقرير المصروفات حسب الشهر'!$C$1028:$AD$1138,10,FALSE),0)</f>
        <v>0</v>
      </c>
      <c r="M121" s="344">
        <f>IFERROR(VLOOKUP(C121,'تقرير المصروفات حسب الشهر'!$C$1155:$AD$1266,10,FALSE),0)</f>
        <v>0</v>
      </c>
      <c r="N121" s="344">
        <f>IFERROR(VLOOKUP(C121,'تقرير المصروفات حسب الشهر'!$C$1282:$AD$1393,10,FALSE),0)</f>
        <v>0</v>
      </c>
      <c r="O121" s="344">
        <f>IFERROR(VLOOKUP(C121,'تقرير المصروفات حسب الشهر'!$C$1409:$AD$1524,10,FALSE),0)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الشهر'!$C$10:$AD$119,10,FALSE),0)</f>
        <v>0</v>
      </c>
      <c r="E122" s="330">
        <f>IFERROR(VLOOKUP(C122,'تقرير المصروفات حسب الشهر'!$C$136:$AD$245,10,FALSE),0)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الشهر'!$C$391:$AD$499,10,FALSE),0)</f>
        <v>0</v>
      </c>
      <c r="H122" s="330">
        <f>IFERROR(VLOOKUP(C122,'تقرير المصروفات حسب الشهر'!$C$519:$AD$627,10,FALSE),0)</f>
        <v>0</v>
      </c>
      <c r="I122" s="330">
        <f>IFERROR(VLOOKUP(C122,'تقرير المصروفات حسب الشهر'!$C$647:$AD$756,10,FALSE),0)</f>
        <v>0</v>
      </c>
      <c r="J122" s="330">
        <f>IFERROR(VLOOKUP(C122,'تقرير المصروفات حسب الشهر'!$C$775:$AD$884,10,FALSE),0)</f>
        <v>0</v>
      </c>
      <c r="K122" s="330">
        <f>IFERROR(VLOOKUP(C122,'تقرير المصروفات حسب الشهر'!$C$902:$AD$1011,10,FALSE),0)</f>
        <v>0</v>
      </c>
      <c r="L122" s="330">
        <f>IFERROR(VLOOKUP(C122,'تقرير المصروفات حسب الشهر'!$C$1028:$AD$1138,10,FALSE),0)</f>
        <v>0</v>
      </c>
      <c r="M122" s="344">
        <f>IFERROR(VLOOKUP(C122,'تقرير المصروفات حسب الشهر'!$C$1155:$AD$1266,10,FALSE),0)</f>
        <v>0</v>
      </c>
      <c r="N122" s="344">
        <f>IFERROR(VLOOKUP(C122,'تقرير المصروفات حسب الشهر'!$C$1282:$AD$1393,10,FALSE),0)</f>
        <v>0</v>
      </c>
      <c r="O122" s="344">
        <f>IFERROR(VLOOKUP(C122,'تقرير المصروفات حسب الشهر'!$C$1409:$AD$1524,10,FALSE),0)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الشهر'!$C$10:$AD$119,10,FALSE),0)</f>
        <v>0</v>
      </c>
      <c r="E123" s="330">
        <f>IFERROR(VLOOKUP(C123,'تقرير المصروفات حسب الشهر'!$C$136:$AD$245,10,FALSE),0)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الشهر'!$C$391:$AD$499,10,FALSE),0)</f>
        <v>0</v>
      </c>
      <c r="H123" s="330">
        <f>IFERROR(VLOOKUP(C123,'تقرير المصروفات حسب الشهر'!$C$519:$AD$627,10,FALSE),0)</f>
        <v>0</v>
      </c>
      <c r="I123" s="330">
        <f>IFERROR(VLOOKUP(C123,'تقرير المصروفات حسب الشهر'!$C$647:$AD$756,10,FALSE),0)</f>
        <v>0</v>
      </c>
      <c r="J123" s="330">
        <f>IFERROR(VLOOKUP(C123,'تقرير المصروفات حسب الشهر'!$C$775:$AD$884,10,FALSE),0)</f>
        <v>0</v>
      </c>
      <c r="K123" s="330">
        <f>IFERROR(VLOOKUP(C123,'تقرير المصروفات حسب الشهر'!$C$902:$AD$1011,10,FALSE),0)</f>
        <v>0</v>
      </c>
      <c r="L123" s="330">
        <f>IFERROR(VLOOKUP(C123,'تقرير المصروفات حسب الشهر'!$C$1028:$AD$1138,10,FALSE),0)</f>
        <v>0</v>
      </c>
      <c r="M123" s="344">
        <f>IFERROR(VLOOKUP(C123,'تقرير المصروفات حسب الشهر'!$C$1155:$AD$1266,10,FALSE),0)</f>
        <v>0</v>
      </c>
      <c r="N123" s="344">
        <f>IFERROR(VLOOKUP(C123,'تقرير المصروفات حسب الشهر'!$C$1282:$AD$1393,10,FALSE),0)</f>
        <v>0</v>
      </c>
      <c r="O123" s="344">
        <f>IFERROR(VLOOKUP(C123,'تقرير المصروفات حسب الشهر'!$C$1409:$AD$1524,10,FALSE),0)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الشهر'!$C$10:$AD$119,10,FALSE),0)</f>
        <v>0</v>
      </c>
      <c r="E124" s="330">
        <f>IFERROR(VLOOKUP(C124,'تقرير المصروفات حسب الشهر'!$C$136:$AD$245,10,FALSE),0)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الشهر'!$C$391:$AD$499,10,FALSE),0)</f>
        <v>0</v>
      </c>
      <c r="H124" s="330">
        <f>IFERROR(VLOOKUP(C124,'تقرير المصروفات حسب الشهر'!$C$519:$AD$627,10,FALSE),0)</f>
        <v>0</v>
      </c>
      <c r="I124" s="330">
        <f>IFERROR(VLOOKUP(C124,'تقرير المصروفات حسب الشهر'!$C$647:$AD$756,10,FALSE),0)</f>
        <v>0</v>
      </c>
      <c r="J124" s="330">
        <f>IFERROR(VLOOKUP(C124,'تقرير المصروفات حسب الشهر'!$C$775:$AD$884,10,FALSE),0)</f>
        <v>0</v>
      </c>
      <c r="K124" s="330">
        <f>IFERROR(VLOOKUP(C124,'تقرير المصروفات حسب الشهر'!$C$902:$AD$1011,10,FALSE),0)</f>
        <v>0</v>
      </c>
      <c r="L124" s="330">
        <f>IFERROR(VLOOKUP(C124,'تقرير المصروفات حسب الشهر'!$C$1028:$AD$1138,10,FALSE),0)</f>
        <v>0</v>
      </c>
      <c r="M124" s="344">
        <f>IFERROR(VLOOKUP(C124,'تقرير المصروفات حسب الشهر'!$C$1155:$AD$1266,10,FALSE),0)</f>
        <v>0</v>
      </c>
      <c r="N124" s="344">
        <f>IFERROR(VLOOKUP(C124,'تقرير المصروفات حسب الشهر'!$C$1282:$AD$1393,10,FALSE),0)</f>
        <v>0</v>
      </c>
      <c r="O124" s="344">
        <f>IFERROR(VLOOKUP(C124,'تقرير المصروفات حسب الشهر'!$C$1409:$AD$1524,10,FALSE),0)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الشهر'!$C$10:$AD$119,10,FALSE),0)</f>
        <v>0</v>
      </c>
      <c r="E125" s="330">
        <f>IFERROR(VLOOKUP(C125,'تقرير المصروفات حسب الشهر'!$C$136:$AD$245,10,FALSE),0)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الشهر'!$C$391:$AD$499,10,FALSE),0)</f>
        <v>0</v>
      </c>
      <c r="H125" s="330">
        <f>IFERROR(VLOOKUP(C125,'تقرير المصروفات حسب الشهر'!$C$519:$AD$627,10,FALSE),0)</f>
        <v>0</v>
      </c>
      <c r="I125" s="330">
        <f>IFERROR(VLOOKUP(C125,'تقرير المصروفات حسب الشهر'!$C$647:$AD$756,10,FALSE),0)</f>
        <v>0</v>
      </c>
      <c r="J125" s="330">
        <f>IFERROR(VLOOKUP(C125,'تقرير المصروفات حسب الشهر'!$C$775:$AD$884,10,FALSE),0)</f>
        <v>0</v>
      </c>
      <c r="K125" s="330">
        <f>IFERROR(VLOOKUP(C125,'تقرير المصروفات حسب الشهر'!$C$902:$AD$1011,10,FALSE),0)</f>
        <v>0</v>
      </c>
      <c r="L125" s="330">
        <f>IFERROR(VLOOKUP(C125,'تقرير المصروفات حسب الشهر'!$C$1028:$AD$1138,10,FALSE),0)</f>
        <v>0</v>
      </c>
      <c r="M125" s="344">
        <f>IFERROR(VLOOKUP(C125,'تقرير المصروفات حسب الشهر'!$C$1155:$AD$1266,10,FALSE),0)</f>
        <v>0</v>
      </c>
      <c r="N125" s="344">
        <f>IFERROR(VLOOKUP(C125,'تقرير المصروفات حسب الشهر'!$C$1282:$AD$1393,10,FALSE),0)</f>
        <v>0</v>
      </c>
      <c r="O125" s="344">
        <f>IFERROR(VLOOKUP(C125,'تقرير المصروفات حسب الشهر'!$C$1409:$AD$1524,10,FALSE),0)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الشهر'!$C$10:$AD$119,10,FALSE),0)</f>
        <v>0</v>
      </c>
      <c r="E126" s="330">
        <f>IFERROR(VLOOKUP(C126,'تقرير المصروفات حسب الشهر'!$C$136:$AD$245,10,FALSE),0)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الشهر'!$C$391:$AD$499,10,FALSE),0)</f>
        <v>0</v>
      </c>
      <c r="H126" s="330">
        <f>IFERROR(VLOOKUP(C126,'تقرير المصروفات حسب الشهر'!$C$519:$AD$627,10,FALSE),0)</f>
        <v>0</v>
      </c>
      <c r="I126" s="330">
        <f>IFERROR(VLOOKUP(C126,'تقرير المصروفات حسب الشهر'!$C$647:$AD$756,10,FALSE),0)</f>
        <v>0</v>
      </c>
      <c r="J126" s="330">
        <f>IFERROR(VLOOKUP(C126,'تقرير المصروفات حسب الشهر'!$C$775:$AD$884,10,FALSE),0)</f>
        <v>0</v>
      </c>
      <c r="K126" s="330">
        <f>IFERROR(VLOOKUP(C126,'تقرير المصروفات حسب الشهر'!$C$902:$AD$1011,10,FALSE),0)</f>
        <v>0</v>
      </c>
      <c r="L126" s="330">
        <f>IFERROR(VLOOKUP(C126,'تقرير المصروفات حسب الشهر'!$C$1028:$AD$1138,10,FALSE),0)</f>
        <v>0</v>
      </c>
      <c r="M126" s="344">
        <f>IFERROR(VLOOKUP(C126,'تقرير المصروفات حسب الشهر'!$C$1155:$AD$1266,10,FALSE),0)</f>
        <v>0</v>
      </c>
      <c r="N126" s="344">
        <f>IFERROR(VLOOKUP(C126,'تقرير المصروفات حسب الشهر'!$C$1282:$AD$1393,10,FALSE),0)</f>
        <v>0</v>
      </c>
      <c r="O126" s="344">
        <f>IFERROR(VLOOKUP(C126,'تقرير المصروفات حسب الشهر'!$C$1409:$AD$1524,10,FALSE),0)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الشهر'!$C$10:$AD$119,10,FALSE),0)</f>
        <v>0</v>
      </c>
      <c r="E127" s="330">
        <f>IFERROR(VLOOKUP(C127,'تقرير المصروفات حسب الشهر'!$C$136:$AD$245,10,FALSE),0)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الشهر'!$C$391:$AD$499,10,FALSE),0)</f>
        <v>0</v>
      </c>
      <c r="H127" s="330">
        <f>IFERROR(VLOOKUP(C127,'تقرير المصروفات حسب الشهر'!$C$519:$AD$627,10,FALSE),0)</f>
        <v>0</v>
      </c>
      <c r="I127" s="330">
        <f>IFERROR(VLOOKUP(C127,'تقرير المصروفات حسب الشهر'!$C$647:$AD$756,10,FALSE),0)</f>
        <v>0</v>
      </c>
      <c r="J127" s="330">
        <f>IFERROR(VLOOKUP(C127,'تقرير المصروفات حسب الشهر'!$C$775:$AD$884,10,FALSE),0)</f>
        <v>0</v>
      </c>
      <c r="K127" s="330">
        <f>IFERROR(VLOOKUP(C127,'تقرير المصروفات حسب الشهر'!$C$902:$AD$1011,10,FALSE),0)</f>
        <v>0</v>
      </c>
      <c r="L127" s="330">
        <f>IFERROR(VLOOKUP(C127,'تقرير المصروفات حسب الشهر'!$C$1028:$AD$1138,10,FALSE),0)</f>
        <v>0</v>
      </c>
      <c r="M127" s="344">
        <f>IFERROR(VLOOKUP(C127,'تقرير المصروفات حسب الشهر'!$C$1155:$AD$1266,10,FALSE),0)</f>
        <v>0</v>
      </c>
      <c r="N127" s="344">
        <f>IFERROR(VLOOKUP(C127,'تقرير المصروفات حسب الشهر'!$C$1282:$AD$1393,10,FALSE),0)</f>
        <v>0</v>
      </c>
      <c r="O127" s="344">
        <f>IFERROR(VLOOKUP(C127,'تقرير المصروفات حسب الشهر'!$C$1409:$AD$1524,10,FALSE),0)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الشهر'!$C$10:$AD$119,10,FALSE),0)</f>
        <v>0</v>
      </c>
      <c r="E128" s="330">
        <f>IFERROR(VLOOKUP(C128,'تقرير المصروفات حسب الشهر'!$C$136:$AD$245,10,FALSE),0)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الشهر'!$C$391:$AD$499,10,FALSE),0)</f>
        <v>0</v>
      </c>
      <c r="H128" s="330">
        <f>IFERROR(VLOOKUP(C128,'تقرير المصروفات حسب الشهر'!$C$519:$AD$627,10,FALSE),0)</f>
        <v>0</v>
      </c>
      <c r="I128" s="330">
        <f>IFERROR(VLOOKUP(C128,'تقرير المصروفات حسب الشهر'!$C$647:$AD$756,10,FALSE),0)</f>
        <v>0</v>
      </c>
      <c r="J128" s="330">
        <f>IFERROR(VLOOKUP(C128,'تقرير المصروفات حسب الشهر'!$C$775:$AD$884,10,FALSE),0)</f>
        <v>0</v>
      </c>
      <c r="K128" s="330">
        <f>IFERROR(VLOOKUP(C128,'تقرير المصروفات حسب الشهر'!$C$902:$AD$1011,10,FALSE),0)</f>
        <v>0</v>
      </c>
      <c r="L128" s="330">
        <f>IFERROR(VLOOKUP(C128,'تقرير المصروفات حسب الشهر'!$C$1028:$AD$1138,10,FALSE),0)</f>
        <v>0</v>
      </c>
      <c r="M128" s="344">
        <f>IFERROR(VLOOKUP(C128,'تقرير المصروفات حسب الشهر'!$C$1155:$AD$1266,10,FALSE),0)</f>
        <v>0</v>
      </c>
      <c r="N128" s="344">
        <f>IFERROR(VLOOKUP(C128,'تقرير المصروفات حسب الشهر'!$C$1282:$AD$1393,10,FALSE),0)</f>
        <v>0</v>
      </c>
      <c r="O128" s="344">
        <f>IFERROR(VLOOKUP(C128,'تقرير المصروفات حسب الشهر'!$C$1409:$AD$1524,10,FALSE),0)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الشهر'!$C$10:$AD$119,10,FALSE),0)</f>
        <v>506.25</v>
      </c>
      <c r="E129" s="330">
        <f>IFERROR(VLOOKUP(C129,'تقرير المصروفات حسب الشهر'!$C$136:$AD$245,10,FALSE),0)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الشهر'!$C$391:$AD$499,10,FALSE),0)</f>
        <v>506.25</v>
      </c>
      <c r="H129" s="330">
        <f>IFERROR(VLOOKUP(C129,'تقرير المصروفات حسب الشهر'!$C$519:$AD$627,10,FALSE),0)</f>
        <v>506.25</v>
      </c>
      <c r="I129" s="330">
        <f>IFERROR(VLOOKUP(C129,'تقرير المصروفات حسب الشهر'!$C$647:$AD$756,10,FALSE),0)</f>
        <v>506.25</v>
      </c>
      <c r="J129" s="330">
        <f>IFERROR(VLOOKUP(C129,'تقرير المصروفات حسب الشهر'!$C$775:$AD$884,10,FALSE),0)</f>
        <v>0</v>
      </c>
      <c r="K129" s="330">
        <f>IFERROR(VLOOKUP(C129,'تقرير المصروفات حسب الشهر'!$C$902:$AD$1011,10,FALSE),0)</f>
        <v>0</v>
      </c>
      <c r="L129" s="330">
        <f>IFERROR(VLOOKUP(C129,'تقرير المصروفات حسب الشهر'!$C$1028:$AD$1138,10,FALSE),0)</f>
        <v>0</v>
      </c>
      <c r="M129" s="344">
        <f>IFERROR(VLOOKUP(C129,'تقرير المصروفات حسب الشهر'!$C$1155:$AD$1266,10,FALSE),0)</f>
        <v>0</v>
      </c>
      <c r="N129" s="344">
        <f>IFERROR(VLOOKUP(C129,'تقرير المصروفات حسب الشهر'!$C$1282:$AD$1393,10,FALSE),0)</f>
        <v>0</v>
      </c>
      <c r="O129" s="344">
        <f>IFERROR(VLOOKUP(C129,'تقرير المصروفات حسب الشهر'!$C$1409:$AD$1524,10,FALSE),0)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الشهر'!$C$10:$AD$119,10,FALSE),0)</f>
        <v>0</v>
      </c>
      <c r="E130" s="330">
        <f>IFERROR(VLOOKUP(C130,'تقرير المصروفات حسب الشهر'!$C$136:$AD$245,10,FALSE),0)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الشهر'!$C$391:$AD$499,10,FALSE),0)</f>
        <v>0</v>
      </c>
      <c r="H130" s="330">
        <f>IFERROR(VLOOKUP(C130,'تقرير المصروفات حسب الشهر'!$C$519:$AD$627,10,FALSE),0)</f>
        <v>0</v>
      </c>
      <c r="I130" s="330">
        <f>IFERROR(VLOOKUP(C130,'تقرير المصروفات حسب الشهر'!$C$647:$AD$756,10,FALSE),0)</f>
        <v>0</v>
      </c>
      <c r="J130" s="330">
        <f>IFERROR(VLOOKUP(C130,'تقرير المصروفات حسب الشهر'!$C$775:$AD$884,10,FALSE),0)</f>
        <v>0</v>
      </c>
      <c r="K130" s="330">
        <f>IFERROR(VLOOKUP(C130,'تقرير المصروفات حسب الشهر'!$C$902:$AD$1011,10,FALSE),0)</f>
        <v>0</v>
      </c>
      <c r="L130" s="330">
        <f>IFERROR(VLOOKUP(C130,'تقرير المصروفات حسب الشهر'!$C$1028:$AD$1138,10,FALSE),0)</f>
        <v>0</v>
      </c>
      <c r="M130" s="344">
        <f>IFERROR(VLOOKUP(C130,'تقرير المصروفات حسب الشهر'!$C$1155:$AD$1266,10,FALSE),0)</f>
        <v>0</v>
      </c>
      <c r="N130" s="344">
        <f>IFERROR(VLOOKUP(C130,'تقرير المصروفات حسب الشهر'!$C$1282:$AD$1393,10,FALSE),0)</f>
        <v>0</v>
      </c>
      <c r="O130" s="344">
        <f>IFERROR(VLOOKUP(C130,'تقرير المصروفات حسب الشهر'!$C$1409:$AD$1524,10,FALSE),0)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الشهر'!$C$10:$AD$119,10,FALSE),0)</f>
        <v>0</v>
      </c>
      <c r="E131" s="330">
        <f>IFERROR(VLOOKUP(C131,'تقرير المصروفات حسب الشهر'!$C$136:$AD$245,10,FALSE),0)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الشهر'!$C$391:$AD$499,10,FALSE),0)</f>
        <v>0</v>
      </c>
      <c r="H131" s="330">
        <f>IFERROR(VLOOKUP(C131,'تقرير المصروفات حسب الشهر'!$C$519:$AD$627,10,FALSE),0)</f>
        <v>0</v>
      </c>
      <c r="I131" s="330">
        <f>IFERROR(VLOOKUP(C131,'تقرير المصروفات حسب الشهر'!$C$647:$AD$756,10,FALSE),0)</f>
        <v>0</v>
      </c>
      <c r="J131" s="330">
        <f>IFERROR(VLOOKUP(C131,'تقرير المصروفات حسب الشهر'!$C$775:$AD$884,10,FALSE),0)</f>
        <v>0</v>
      </c>
      <c r="K131" s="330">
        <f>IFERROR(VLOOKUP(C131,'تقرير المصروفات حسب الشهر'!$C$902:$AD$1011,10,FALSE),0)</f>
        <v>0</v>
      </c>
      <c r="L131" s="330">
        <f>IFERROR(VLOOKUP(C131,'تقرير المصروفات حسب الشهر'!$C$1028:$AD$1138,10,FALSE),0)</f>
        <v>0</v>
      </c>
      <c r="M131" s="344">
        <f>IFERROR(VLOOKUP(C131,'تقرير المصروفات حسب الشهر'!$C$1155:$AD$1266,10,FALSE),0)</f>
        <v>0</v>
      </c>
      <c r="N131" s="344">
        <f>IFERROR(VLOOKUP(C131,'تقرير المصروفات حسب الشهر'!$C$1282:$AD$1393,10,FALSE),0)</f>
        <v>0</v>
      </c>
      <c r="O131" s="344">
        <f>IFERROR(VLOOKUP(C131,'تقرير المصروفات حسب الشهر'!$C$1409:$AD$1524,10,FALSE),0)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132360.74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132152.73000000004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-208.00999999997657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7030A0"/>
  </sheetPr>
  <dimension ref="A1:T145"/>
  <sheetViews>
    <sheetView rightToLeft="1" topLeftCell="K122" workbookViewId="0">
      <selection activeCell="P139" sqref="P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264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</v>
      </c>
      <c r="B8" s="357"/>
      <c r="C8" s="337" t="s">
        <v>242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16520920.82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1620350.8399999999</v>
      </c>
      <c r="I9" s="333">
        <f>VLOOKUP($A$8,'تقرير إحصائية بحجم المبيعات'!$B$182:$G$212,2,FALSE)</f>
        <v>1581036.8100000005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8020073.0800000001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8298477.5299999993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13296642.279999997</v>
      </c>
    </row>
    <row r="13" spans="1:20" ht="18" customHeight="1">
      <c r="B13" s="94"/>
      <c r="C13" s="339" t="s">
        <v>247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3224278.540000001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>
        <v>2346.21</v>
      </c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2346.21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2346.21</v>
      </c>
    </row>
    <row r="19" spans="2:16" ht="18" customHeight="1">
      <c r="B19" s="94"/>
      <c r="C19" s="353" t="s">
        <v>247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3226624.7500000009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الشهر'!$C$10:$AD$119,11,FALSE),0)</f>
        <v>0</v>
      </c>
      <c r="E22" s="330">
        <f>IFERROR(VLOOKUP(C22,'تقرير المصروفات حسب الشهر'!$C$136:$AD$245,11,FALSE),0)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الشهر'!$C$391:$AD$510,11,FALSE),0)</f>
        <v>0</v>
      </c>
      <c r="H22" s="330">
        <f>IFERROR(VLOOKUP(C22,'تقرير المصروفات حسب الشهر'!$C$519:$AD$634,11,FALSE),0)</f>
        <v>0</v>
      </c>
      <c r="I22" s="330">
        <f>IFERROR(VLOOKUP(C22,'تقرير المصروفات حسب الشهر'!$C$647:$AD$766,11,FALSE),0)</f>
        <v>0</v>
      </c>
      <c r="J22" s="330">
        <f>IFERROR(VLOOKUP(C22,'تقرير المصروفات حسب الشهر'!$C$775:$AD$884,11,FALSE),0)</f>
        <v>0</v>
      </c>
      <c r="K22" s="330">
        <f>IFERROR(VLOOKUP(C22,'تقرير المصروفات حسب الشهر'!$C$902:$AD$1011,11,FALSE),0)</f>
        <v>0</v>
      </c>
      <c r="L22" s="330">
        <f>IFERROR(VLOOKUP(C22,'تقرير المصروفات حسب الشهر'!$C$1028:$AD$1138,11,FALSE),0)</f>
        <v>0</v>
      </c>
      <c r="M22" s="344">
        <f>IFERROR(VLOOKUP(C22,'تقرير المصروفات حسب الشهر'!$C$1155:$AD$1266,11,FALSE),0)</f>
        <v>0</v>
      </c>
      <c r="N22" s="344">
        <f>IFERROR(VLOOKUP(C22,'تقرير المصروفات حسب الشهر'!$C$1282:$AD$1393,11,FALSE),0)</f>
        <v>0</v>
      </c>
      <c r="O22" s="344">
        <f>IFERROR(VLOOKUP(C22,'تقرير المصروفات حسب الشهر'!$C$1409:$AD$1524,11,FALSE),0)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الشهر'!$C$10:$AD$119,11,FALSE),0)</f>
        <v>278280.53000000003</v>
      </c>
      <c r="E23" s="330">
        <f>IFERROR(VLOOKUP(C23,'تقرير المصروفات حسب الشهر'!$C$136:$AD$245,11,FALSE),0)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الشهر'!$C$391:$AD$510,11,FALSE),0)</f>
        <v>305569.23</v>
      </c>
      <c r="H23" s="330">
        <f>IFERROR(VLOOKUP(C23,'تقرير المصروفات حسب الشهر'!$C$519:$AD$634,11,FALSE),0)</f>
        <v>268440.48000000004</v>
      </c>
      <c r="I23" s="330">
        <f>IFERROR(VLOOKUP(C23,'تقرير المصروفات حسب الشهر'!$C$647:$AD$766,11,FALSE),0)</f>
        <v>328495.89</v>
      </c>
      <c r="J23" s="330">
        <f>IFERROR(VLOOKUP(C23,'تقرير المصروفات حسب الشهر'!$C$775:$AD$884,11,FALSE),0)</f>
        <v>0</v>
      </c>
      <c r="K23" s="330">
        <f>IFERROR(VLOOKUP(C23,'تقرير المصروفات حسب الشهر'!$C$902:$AD$1011,11,FALSE),0)</f>
        <v>0</v>
      </c>
      <c r="L23" s="330">
        <f>IFERROR(VLOOKUP(C23,'تقرير المصروفات حسب الشهر'!$C$1028:$AD$1138,11,FALSE),0)</f>
        <v>0</v>
      </c>
      <c r="M23" s="344">
        <f>IFERROR(VLOOKUP(C23,'تقرير المصروفات حسب الشهر'!$C$1155:$AD$1266,11,FALSE),0)</f>
        <v>0</v>
      </c>
      <c r="N23" s="344">
        <f>IFERROR(VLOOKUP(C23,'تقرير المصروفات حسب الشهر'!$C$1282:$AD$1393,11,FALSE),0)</f>
        <v>0</v>
      </c>
      <c r="O23" s="344">
        <f>IFERROR(VLOOKUP(C23,'تقرير المصروفات حسب الشهر'!$C$1409:$AD$1524,11,FALSE),0)</f>
        <v>0</v>
      </c>
      <c r="P23" s="332">
        <f t="shared" si="5"/>
        <v>1728229.58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الشهر'!$C$10:$AD$119,11,FALSE),0)</f>
        <v>11600</v>
      </c>
      <c r="E24" s="330">
        <f>IFERROR(VLOOKUP(C24,'تقرير المصروفات حسب الشهر'!$C$136:$AD$245,11,FALSE),0)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الشهر'!$C$391:$AD$510,11,FALSE),0)</f>
        <v>0</v>
      </c>
      <c r="H24" s="330">
        <f>IFERROR(VLOOKUP(C24,'تقرير المصروفات حسب الشهر'!$C$519:$AD$634,11,FALSE),0)</f>
        <v>5850</v>
      </c>
      <c r="I24" s="330">
        <f>IFERROR(VLOOKUP(C24,'تقرير المصروفات حسب الشهر'!$C$647:$AD$766,11,FALSE),0)</f>
        <v>0</v>
      </c>
      <c r="J24" s="330">
        <f>IFERROR(VLOOKUP(C24,'تقرير المصروفات حسب الشهر'!$C$775:$AD$884,11,FALSE),0)</f>
        <v>0</v>
      </c>
      <c r="K24" s="330">
        <f>IFERROR(VLOOKUP(C24,'تقرير المصروفات حسب الشهر'!$C$902:$AD$1011,11,FALSE),0)</f>
        <v>0</v>
      </c>
      <c r="L24" s="330">
        <f>IFERROR(VLOOKUP(C24,'تقرير المصروفات حسب الشهر'!$C$1028:$AD$1138,11,FALSE),0)</f>
        <v>0</v>
      </c>
      <c r="M24" s="344">
        <f>IFERROR(VLOOKUP(C24,'تقرير المصروفات حسب الشهر'!$C$1155:$AD$1266,11,FALSE),0)</f>
        <v>0</v>
      </c>
      <c r="N24" s="344">
        <f>IFERROR(VLOOKUP(C24,'تقرير المصروفات حسب الشهر'!$C$1282:$AD$1393,11,FALSE),0)</f>
        <v>0</v>
      </c>
      <c r="O24" s="344">
        <f>IFERROR(VLOOKUP(C24,'تقرير المصروفات حسب الشهر'!$C$1409:$AD$1524,11,FALSE),0)</f>
        <v>0</v>
      </c>
      <c r="P24" s="332">
        <f t="shared" si="5"/>
        <v>20945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الشهر'!$C$10:$AD$119,11,FALSE),0)</f>
        <v>0</v>
      </c>
      <c r="E25" s="330">
        <f>IFERROR(VLOOKUP(C25,'تقرير المصروفات حسب الشهر'!$C$136:$AD$245,11,FALSE),0)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الشهر'!$C$391:$AD$510,11,FALSE),0)</f>
        <v>0</v>
      </c>
      <c r="H25" s="330">
        <f>IFERROR(VLOOKUP(C25,'تقرير المصروفات حسب الشهر'!$C$519:$AD$634,11,FALSE),0)</f>
        <v>0</v>
      </c>
      <c r="I25" s="330">
        <f>IFERROR(VLOOKUP(C25,'تقرير المصروفات حسب الشهر'!$C$647:$AD$766,11,FALSE),0)</f>
        <v>0</v>
      </c>
      <c r="J25" s="330">
        <f>IFERROR(VLOOKUP(C25,'تقرير المصروفات حسب الشهر'!$C$775:$AD$884,11,FALSE),0)</f>
        <v>0</v>
      </c>
      <c r="K25" s="330">
        <f>IFERROR(VLOOKUP(C25,'تقرير المصروفات حسب الشهر'!$C$902:$AD$1011,11,FALSE),0)</f>
        <v>0</v>
      </c>
      <c r="L25" s="330">
        <f>IFERROR(VLOOKUP(C25,'تقرير المصروفات حسب الشهر'!$C$1028:$AD$1138,11,FALSE),0)</f>
        <v>0</v>
      </c>
      <c r="M25" s="344">
        <f>IFERROR(VLOOKUP(C25,'تقرير المصروفات حسب الشهر'!$C$1155:$AD$1266,11,FALSE),0)</f>
        <v>0</v>
      </c>
      <c r="N25" s="344">
        <f>IFERROR(VLOOKUP(C25,'تقرير المصروفات حسب الشهر'!$C$1282:$AD$1393,11,FALSE),0)</f>
        <v>0</v>
      </c>
      <c r="O25" s="344">
        <f>IFERROR(VLOOKUP(C25,'تقرير المصروفات حسب الشهر'!$C$1409:$AD$1524,11,FALSE),0)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الشهر'!$C$10:$AD$119,11,FALSE),0)</f>
        <v>0</v>
      </c>
      <c r="E26" s="330">
        <f>IFERROR(VLOOKUP(C26,'تقرير المصروفات حسب الشهر'!$C$136:$AD$245,11,FALSE),0)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الشهر'!$C$391:$AD$510,11,FALSE),0)</f>
        <v>0</v>
      </c>
      <c r="H26" s="330">
        <f>IFERROR(VLOOKUP(C26,'تقرير المصروفات حسب الشهر'!$C$519:$AD$634,11,FALSE),0)</f>
        <v>0</v>
      </c>
      <c r="I26" s="330">
        <f>IFERROR(VLOOKUP(C26,'تقرير المصروفات حسب الشهر'!$C$647:$AD$766,11,FALSE),0)</f>
        <v>0</v>
      </c>
      <c r="J26" s="330">
        <f>IFERROR(VLOOKUP(C26,'تقرير المصروفات حسب الشهر'!$C$775:$AD$884,11,FALSE),0)</f>
        <v>0</v>
      </c>
      <c r="K26" s="330">
        <f>IFERROR(VLOOKUP(C26,'تقرير المصروفات حسب الشهر'!$C$902:$AD$1011,11,FALSE),0)</f>
        <v>0</v>
      </c>
      <c r="L26" s="330">
        <f>IFERROR(VLOOKUP(C26,'تقرير المصروفات حسب الشهر'!$C$1028:$AD$1138,11,FALSE),0)</f>
        <v>0</v>
      </c>
      <c r="M26" s="344">
        <f>IFERROR(VLOOKUP(C26,'تقرير المصروفات حسب الشهر'!$C$1155:$AD$1266,11,FALSE),0)</f>
        <v>0</v>
      </c>
      <c r="N26" s="344">
        <f>IFERROR(VLOOKUP(C26,'تقرير المصروفات حسب الشهر'!$C$1282:$AD$1393,11,FALSE),0)</f>
        <v>0</v>
      </c>
      <c r="O26" s="344">
        <f>IFERROR(VLOOKUP(C26,'تقرير المصروفات حسب الشهر'!$C$1409:$AD$1524,11,FALSE),0)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الشهر'!$C$10:$AD$119,11,FALSE),0)</f>
        <v>0</v>
      </c>
      <c r="E27" s="330">
        <f>IFERROR(VLOOKUP(C27,'تقرير المصروفات حسب الشهر'!$C$136:$AD$245,11,FALSE),0)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الشهر'!$C$391:$AD$510,11,FALSE),0)</f>
        <v>0</v>
      </c>
      <c r="H27" s="330">
        <f>IFERROR(VLOOKUP(C27,'تقرير المصروفات حسب الشهر'!$C$519:$AD$634,11,FALSE),0)</f>
        <v>0</v>
      </c>
      <c r="I27" s="330">
        <f>IFERROR(VLOOKUP(C27,'تقرير المصروفات حسب الشهر'!$C$647:$AD$766,11,FALSE),0)</f>
        <v>0</v>
      </c>
      <c r="J27" s="330">
        <f>IFERROR(VLOOKUP(C27,'تقرير المصروفات حسب الشهر'!$C$775:$AD$884,11,FALSE),0)</f>
        <v>0</v>
      </c>
      <c r="K27" s="330">
        <f>IFERROR(VLOOKUP(C27,'تقرير المصروفات حسب الشهر'!$C$902:$AD$1011,11,FALSE),0)</f>
        <v>0</v>
      </c>
      <c r="L27" s="330">
        <f>IFERROR(VLOOKUP(C27,'تقرير المصروفات حسب الشهر'!$C$1028:$AD$1138,11,FALSE),0)</f>
        <v>0</v>
      </c>
      <c r="M27" s="344">
        <f>IFERROR(VLOOKUP(C27,'تقرير المصروفات حسب الشهر'!$C$1155:$AD$1266,11,FALSE),0)</f>
        <v>0</v>
      </c>
      <c r="N27" s="344">
        <f>IFERROR(VLOOKUP(C27,'تقرير المصروفات حسب الشهر'!$C$1282:$AD$1393,11,FALSE),0)</f>
        <v>0</v>
      </c>
      <c r="O27" s="344">
        <f>IFERROR(VLOOKUP(C27,'تقرير المصروفات حسب الشهر'!$C$1409:$AD$1524,11,FALSE),0)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الشهر'!$C$10:$AD$119,11,FALSE),0)</f>
        <v>0</v>
      </c>
      <c r="E28" s="330">
        <f>IFERROR(VLOOKUP(C28,'تقرير المصروفات حسب الشهر'!$C$136:$AD$245,11,FALSE),0)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الشهر'!$C$391:$AD$510,11,FALSE),0)</f>
        <v>0</v>
      </c>
      <c r="H28" s="330">
        <f>IFERROR(VLOOKUP(C28,'تقرير المصروفات حسب الشهر'!$C$519:$AD$634,11,FALSE),0)</f>
        <v>0</v>
      </c>
      <c r="I28" s="330">
        <f>IFERROR(VLOOKUP(C28,'تقرير المصروفات حسب الشهر'!$C$647:$AD$766,11,FALSE),0)</f>
        <v>0</v>
      </c>
      <c r="J28" s="330">
        <f>IFERROR(VLOOKUP(C28,'تقرير المصروفات حسب الشهر'!$C$775:$AD$884,11,FALSE),0)</f>
        <v>0</v>
      </c>
      <c r="K28" s="330">
        <f>IFERROR(VLOOKUP(C28,'تقرير المصروفات حسب الشهر'!$C$902:$AD$1011,11,FALSE),0)</f>
        <v>0</v>
      </c>
      <c r="L28" s="330">
        <f>IFERROR(VLOOKUP(C28,'تقرير المصروفات حسب الشهر'!$C$1028:$AD$1138,11,FALSE),0)</f>
        <v>0</v>
      </c>
      <c r="M28" s="344">
        <f>IFERROR(VLOOKUP(C28,'تقرير المصروفات حسب الشهر'!$C$1155:$AD$1266,11,FALSE),0)</f>
        <v>0</v>
      </c>
      <c r="N28" s="344">
        <f>IFERROR(VLOOKUP(C28,'تقرير المصروفات حسب الشهر'!$C$1282:$AD$1393,11,FALSE),0)</f>
        <v>0</v>
      </c>
      <c r="O28" s="344">
        <f>IFERROR(VLOOKUP(C28,'تقرير المصروفات حسب الشهر'!$C$1409:$AD$1524,11,FALSE),0)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الشهر'!$C$10:$AD$119,11,FALSE),0)</f>
        <v>18000</v>
      </c>
      <c r="E29" s="330">
        <f>IFERROR(VLOOKUP(C29,'تقرير المصروفات حسب الشهر'!$C$136:$AD$245,11,FALSE),0)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الشهر'!$C$391:$AD$510,11,FALSE),0)</f>
        <v>18000</v>
      </c>
      <c r="H29" s="330">
        <f>IFERROR(VLOOKUP(C29,'تقرير المصروفات حسب الشهر'!$C$519:$AD$634,11,FALSE),0)</f>
        <v>18000</v>
      </c>
      <c r="I29" s="330">
        <f>IFERROR(VLOOKUP(C29,'تقرير المصروفات حسب الشهر'!$C$647:$AD$766,11,FALSE),0)</f>
        <v>18000</v>
      </c>
      <c r="J29" s="330">
        <f>IFERROR(VLOOKUP(C29,'تقرير المصروفات حسب الشهر'!$C$775:$AD$884,11,FALSE),0)</f>
        <v>0</v>
      </c>
      <c r="K29" s="330">
        <f>IFERROR(VLOOKUP(C29,'تقرير المصروفات حسب الشهر'!$C$902:$AD$1011,11,FALSE),0)</f>
        <v>0</v>
      </c>
      <c r="L29" s="330">
        <f>IFERROR(VLOOKUP(C29,'تقرير المصروفات حسب الشهر'!$C$1028:$AD$1138,11,FALSE),0)</f>
        <v>0</v>
      </c>
      <c r="M29" s="344">
        <f>IFERROR(VLOOKUP(C29,'تقرير المصروفات حسب الشهر'!$C$1155:$AD$1266,11,FALSE),0)</f>
        <v>0</v>
      </c>
      <c r="N29" s="344">
        <f>IFERROR(VLOOKUP(C29,'تقرير المصروفات حسب الشهر'!$C$1282:$AD$1393,11,FALSE),0)</f>
        <v>0</v>
      </c>
      <c r="O29" s="344">
        <f>IFERROR(VLOOKUP(C29,'تقرير المصروفات حسب الشهر'!$C$1409:$AD$1524,11,FALSE),0)</f>
        <v>0</v>
      </c>
      <c r="P29" s="332">
        <f t="shared" si="5"/>
        <v>108000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الشهر'!$C$10:$AD$119,11,FALSE),0)</f>
        <v>0</v>
      </c>
      <c r="E30" s="330">
        <f>IFERROR(VLOOKUP(C30,'تقرير المصروفات حسب الشهر'!$C$136:$AD$245,11,FALSE),0)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الشهر'!$C$391:$AD$510,11,FALSE),0)</f>
        <v>0</v>
      </c>
      <c r="H30" s="330">
        <f>IFERROR(VLOOKUP(C30,'تقرير المصروفات حسب الشهر'!$C$519:$AD$634,11,FALSE),0)</f>
        <v>700</v>
      </c>
      <c r="I30" s="330">
        <f>IFERROR(VLOOKUP(C30,'تقرير المصروفات حسب الشهر'!$C$647:$AD$766,11,FALSE),0)</f>
        <v>350</v>
      </c>
      <c r="J30" s="330">
        <f>IFERROR(VLOOKUP(C30,'تقرير المصروفات حسب الشهر'!$C$775:$AD$884,11,FALSE),0)</f>
        <v>0</v>
      </c>
      <c r="K30" s="330">
        <f>IFERROR(VLOOKUP(C30,'تقرير المصروفات حسب الشهر'!$C$902:$AD$1011,11,FALSE),0)</f>
        <v>0</v>
      </c>
      <c r="L30" s="330">
        <f>IFERROR(VLOOKUP(C30,'تقرير المصروفات حسب الشهر'!$C$1028:$AD$1138,11,FALSE),0)</f>
        <v>0</v>
      </c>
      <c r="M30" s="344">
        <f>IFERROR(VLOOKUP(C30,'تقرير المصروفات حسب الشهر'!$C$1155:$AD$1266,11,FALSE),0)</f>
        <v>0</v>
      </c>
      <c r="N30" s="344">
        <f>IFERROR(VLOOKUP(C30,'تقرير المصروفات حسب الشهر'!$C$1282:$AD$1393,11,FALSE),0)</f>
        <v>0</v>
      </c>
      <c r="O30" s="344">
        <f>IFERROR(VLOOKUP(C30,'تقرير المصروفات حسب الشهر'!$C$1409:$AD$1524,11,FALSE),0)</f>
        <v>0</v>
      </c>
      <c r="P30" s="332">
        <f t="shared" si="5"/>
        <v>1350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الشهر'!$C$10:$AD$119,11,FALSE),0)</f>
        <v>829.83</v>
      </c>
      <c r="E31" s="330">
        <f>IFERROR(VLOOKUP(C31,'تقرير المصروفات حسب الشهر'!$C$136:$AD$245,11,FALSE),0)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الشهر'!$C$391:$AD$510,11,FALSE),0)</f>
        <v>914.83</v>
      </c>
      <c r="H31" s="330">
        <f>IFERROR(VLOOKUP(C31,'تقرير المصروفات حسب الشهر'!$C$519:$AD$634,11,FALSE),0)</f>
        <v>829.83</v>
      </c>
      <c r="I31" s="330">
        <f>IFERROR(VLOOKUP(C31,'تقرير المصروفات حسب الشهر'!$C$647:$AD$766,11,FALSE),0)</f>
        <v>910.72</v>
      </c>
      <c r="J31" s="330">
        <f>IFERROR(VLOOKUP(C31,'تقرير المصروفات حسب الشهر'!$C$775:$AD$884,11,FALSE),0)</f>
        <v>0</v>
      </c>
      <c r="K31" s="330">
        <f>IFERROR(VLOOKUP(C31,'تقرير المصروفات حسب الشهر'!$C$902:$AD$1011,11,FALSE),0)</f>
        <v>0</v>
      </c>
      <c r="L31" s="330">
        <f>IFERROR(VLOOKUP(C31,'تقرير المصروفات حسب الشهر'!$C$1028:$AD$1138,11,FALSE),0)</f>
        <v>0</v>
      </c>
      <c r="M31" s="344">
        <f>IFERROR(VLOOKUP(C31,'تقرير المصروفات حسب الشهر'!$C$1155:$AD$1266,11,FALSE),0)</f>
        <v>0</v>
      </c>
      <c r="N31" s="344">
        <f>IFERROR(VLOOKUP(C31,'تقرير المصروفات حسب الشهر'!$C$1282:$AD$1393,11,FALSE),0)</f>
        <v>0</v>
      </c>
      <c r="O31" s="344">
        <f>IFERROR(VLOOKUP(C31,'تقرير المصروفات حسب الشهر'!$C$1409:$AD$1524,11,FALSE),0)</f>
        <v>0</v>
      </c>
      <c r="P31" s="332">
        <f t="shared" si="5"/>
        <v>5144.8700000000008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الشهر'!$C$10:$AD$119,11,FALSE),0)</f>
        <v>0</v>
      </c>
      <c r="E32" s="330">
        <f>IFERROR(VLOOKUP(C32,'تقرير المصروفات حسب الشهر'!$C$136:$AD$245,11,FALSE),0)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الشهر'!$C$391:$AD$510,11,FALSE),0)</f>
        <v>0</v>
      </c>
      <c r="H32" s="330">
        <f>IFERROR(VLOOKUP(C32,'تقرير المصروفات حسب الشهر'!$C$519:$AD$634,11,FALSE),0)</f>
        <v>0</v>
      </c>
      <c r="I32" s="330">
        <f>IFERROR(VLOOKUP(C32,'تقرير المصروفات حسب الشهر'!$C$647:$AD$766,11,FALSE),0)</f>
        <v>0</v>
      </c>
      <c r="J32" s="330">
        <f>IFERROR(VLOOKUP(C32,'تقرير المصروفات حسب الشهر'!$C$775:$AD$884,11,FALSE),0)</f>
        <v>0</v>
      </c>
      <c r="K32" s="330">
        <f>IFERROR(VLOOKUP(C32,'تقرير المصروفات حسب الشهر'!$C$902:$AD$1011,11,FALSE),0)</f>
        <v>0</v>
      </c>
      <c r="L32" s="330">
        <f>IFERROR(VLOOKUP(C32,'تقرير المصروفات حسب الشهر'!$C$1028:$AD$1138,11,FALSE),0)</f>
        <v>0</v>
      </c>
      <c r="M32" s="344">
        <f>IFERROR(VLOOKUP(C32,'تقرير المصروفات حسب الشهر'!$C$1155:$AD$1266,11,FALSE),0)</f>
        <v>0</v>
      </c>
      <c r="N32" s="344">
        <f>IFERROR(VLOOKUP(C32,'تقرير المصروفات حسب الشهر'!$C$1282:$AD$1393,11,FALSE),0)</f>
        <v>0</v>
      </c>
      <c r="O32" s="344">
        <f>IFERROR(VLOOKUP(C32,'تقرير المصروفات حسب الشهر'!$C$1409:$AD$1524,11,FALSE),0)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الشهر'!$C$10:$AD$119,11,FALSE),0)</f>
        <v>500</v>
      </c>
      <c r="E33" s="330">
        <f>IFERROR(VLOOKUP(C33,'تقرير المصروفات حسب الشهر'!$C$136:$AD$245,11,FALSE),0)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الشهر'!$C$391:$AD$510,11,FALSE),0)</f>
        <v>0</v>
      </c>
      <c r="H33" s="330">
        <f>IFERROR(VLOOKUP(C33,'تقرير المصروفات حسب الشهر'!$C$519:$AD$634,11,FALSE),0)</f>
        <v>0</v>
      </c>
      <c r="I33" s="330">
        <f>IFERROR(VLOOKUP(C33,'تقرير المصروفات حسب الشهر'!$C$647:$AD$766,11,FALSE),0)</f>
        <v>690</v>
      </c>
      <c r="J33" s="330">
        <f>IFERROR(VLOOKUP(C33,'تقرير المصروفات حسب الشهر'!$C$775:$AD$884,11,FALSE),0)</f>
        <v>0</v>
      </c>
      <c r="K33" s="330">
        <f>IFERROR(VLOOKUP(C33,'تقرير المصروفات حسب الشهر'!$C$902:$AD$1011,11,FALSE),0)</f>
        <v>0</v>
      </c>
      <c r="L33" s="330">
        <f>IFERROR(VLOOKUP(C33,'تقرير المصروفات حسب الشهر'!$C$1028:$AD$1138,11,FALSE),0)</f>
        <v>0</v>
      </c>
      <c r="M33" s="344">
        <f>IFERROR(VLOOKUP(C33,'تقرير المصروفات حسب الشهر'!$C$1155:$AD$1266,11,FALSE),0)</f>
        <v>0</v>
      </c>
      <c r="N33" s="344">
        <f>IFERROR(VLOOKUP(C33,'تقرير المصروفات حسب الشهر'!$C$1282:$AD$1393,11,FALSE),0)</f>
        <v>0</v>
      </c>
      <c r="O33" s="344">
        <f>IFERROR(VLOOKUP(C33,'تقرير المصروفات حسب الشهر'!$C$1409:$AD$1524,11,FALSE),0)</f>
        <v>0</v>
      </c>
      <c r="P33" s="332">
        <f t="shared" si="5"/>
        <v>1570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الشهر'!$C$10:$AD$119,11,FALSE),0)</f>
        <v>0</v>
      </c>
      <c r="E34" s="330">
        <f>IFERROR(VLOOKUP(C34,'تقرير المصروفات حسب الشهر'!$C$136:$AD$245,11,FALSE),0)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الشهر'!$C$391:$AD$510,11,FALSE),0)</f>
        <v>0</v>
      </c>
      <c r="H34" s="330">
        <f>IFERROR(VLOOKUP(C34,'تقرير المصروفات حسب الشهر'!$C$519:$AD$634,11,FALSE),0)</f>
        <v>0</v>
      </c>
      <c r="I34" s="330">
        <f>IFERROR(VLOOKUP(C34,'تقرير المصروفات حسب الشهر'!$C$647:$AD$766,11,FALSE),0)</f>
        <v>0</v>
      </c>
      <c r="J34" s="330">
        <f>IFERROR(VLOOKUP(C34,'تقرير المصروفات حسب الشهر'!$C$775:$AD$884,11,FALSE),0)</f>
        <v>0</v>
      </c>
      <c r="K34" s="330">
        <f>IFERROR(VLOOKUP(C34,'تقرير المصروفات حسب الشهر'!$C$902:$AD$1011,11,FALSE),0)</f>
        <v>0</v>
      </c>
      <c r="L34" s="330">
        <f>IFERROR(VLOOKUP(C34,'تقرير المصروفات حسب الشهر'!$C$1028:$AD$1138,11,FALSE),0)</f>
        <v>0</v>
      </c>
      <c r="M34" s="344">
        <f>IFERROR(VLOOKUP(C34,'تقرير المصروفات حسب الشهر'!$C$1155:$AD$1266,11,FALSE),0)</f>
        <v>0</v>
      </c>
      <c r="N34" s="344">
        <f>IFERROR(VLOOKUP(C34,'تقرير المصروفات حسب الشهر'!$C$1282:$AD$1393,11,FALSE),0)</f>
        <v>0</v>
      </c>
      <c r="O34" s="344">
        <f>IFERROR(VLOOKUP(C34,'تقرير المصروفات حسب الشهر'!$C$1409:$AD$1524,11,FALSE),0)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الشهر'!$C$10:$AD$119,11,FALSE),0)</f>
        <v>0</v>
      </c>
      <c r="E35" s="330">
        <f>IFERROR(VLOOKUP(C35,'تقرير المصروفات حسب الشهر'!$C$136:$AD$245,11,FALSE),0)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الشهر'!$C$391:$AD$510,11,FALSE),0)</f>
        <v>0</v>
      </c>
      <c r="H35" s="330">
        <f>IFERROR(VLOOKUP(C35,'تقرير المصروفات حسب الشهر'!$C$519:$AD$634,11,FALSE),0)</f>
        <v>0</v>
      </c>
      <c r="I35" s="330">
        <f>IFERROR(VLOOKUP(C35,'تقرير المصروفات حسب الشهر'!$C$647:$AD$766,11,FALSE),0)</f>
        <v>0</v>
      </c>
      <c r="J35" s="330">
        <f>IFERROR(VLOOKUP(C35,'تقرير المصروفات حسب الشهر'!$C$775:$AD$884,11,FALSE),0)</f>
        <v>0</v>
      </c>
      <c r="K35" s="330">
        <f>IFERROR(VLOOKUP(C35,'تقرير المصروفات حسب الشهر'!$C$902:$AD$1011,11,FALSE),0)</f>
        <v>0</v>
      </c>
      <c r="L35" s="330">
        <f>IFERROR(VLOOKUP(C35,'تقرير المصروفات حسب الشهر'!$C$1028:$AD$1138,11,FALSE),0)</f>
        <v>0</v>
      </c>
      <c r="M35" s="344">
        <f>IFERROR(VLOOKUP(C35,'تقرير المصروفات حسب الشهر'!$C$1155:$AD$1266,11,FALSE),0)</f>
        <v>0</v>
      </c>
      <c r="N35" s="344">
        <f>IFERROR(VLOOKUP(C35,'تقرير المصروفات حسب الشهر'!$C$1282:$AD$1393,11,FALSE),0)</f>
        <v>0</v>
      </c>
      <c r="O35" s="344">
        <f>IFERROR(VLOOKUP(C35,'تقرير المصروفات حسب الشهر'!$C$1409:$AD$1524,11,FALSE),0)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الشهر'!$C$10:$AD$119,11,FALSE),0)</f>
        <v>0</v>
      </c>
      <c r="E36" s="330">
        <f>IFERROR(VLOOKUP(C36,'تقرير المصروفات حسب الشهر'!$C$136:$AD$245,11,FALSE),0)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الشهر'!$C$391:$AD$510,11,FALSE),0)</f>
        <v>0</v>
      </c>
      <c r="H36" s="330">
        <f>IFERROR(VLOOKUP(C36,'تقرير المصروفات حسب الشهر'!$C$519:$AD$634,11,FALSE),0)</f>
        <v>750</v>
      </c>
      <c r="I36" s="330">
        <f>IFERROR(VLOOKUP(C36,'تقرير المصروفات حسب الشهر'!$C$647:$AD$766,11,FALSE),0)</f>
        <v>750</v>
      </c>
      <c r="J36" s="330">
        <f>IFERROR(VLOOKUP(C36,'تقرير المصروفات حسب الشهر'!$C$775:$AD$884,11,FALSE),0)</f>
        <v>0</v>
      </c>
      <c r="K36" s="330">
        <f>IFERROR(VLOOKUP(C36,'تقرير المصروفات حسب الشهر'!$C$902:$AD$1011,11,FALSE),0)</f>
        <v>0</v>
      </c>
      <c r="L36" s="330">
        <f>IFERROR(VLOOKUP(C36,'تقرير المصروفات حسب الشهر'!$C$1028:$AD$1138,11,FALSE),0)</f>
        <v>0</v>
      </c>
      <c r="M36" s="344">
        <f>IFERROR(VLOOKUP(C36,'تقرير المصروفات حسب الشهر'!$C$1155:$AD$1266,11,FALSE),0)</f>
        <v>0</v>
      </c>
      <c r="N36" s="344">
        <f>IFERROR(VLOOKUP(C36,'تقرير المصروفات حسب الشهر'!$C$1282:$AD$1393,11,FALSE),0)</f>
        <v>0</v>
      </c>
      <c r="O36" s="344">
        <f>IFERROR(VLOOKUP(C36,'تقرير المصروفات حسب الشهر'!$C$1409:$AD$1524,11,FALSE),0)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الشهر'!$C$10:$AD$119,11,FALSE),0)</f>
        <v>4520</v>
      </c>
      <c r="E37" s="330">
        <f>IFERROR(VLOOKUP(C37,'تقرير المصروفات حسب الشهر'!$C$136:$AD$245,11,FALSE),0)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الشهر'!$C$391:$AD$510,11,FALSE),0)</f>
        <v>0</v>
      </c>
      <c r="H37" s="330">
        <f>IFERROR(VLOOKUP(C37,'تقرير المصروفات حسب الشهر'!$C$519:$AD$634,11,FALSE),0)</f>
        <v>2250</v>
      </c>
      <c r="I37" s="330">
        <f>IFERROR(VLOOKUP(C37,'تقرير المصروفات حسب الشهر'!$C$647:$AD$766,11,FALSE),0)</f>
        <v>0</v>
      </c>
      <c r="J37" s="330">
        <f>IFERROR(VLOOKUP(C37,'تقرير المصروفات حسب الشهر'!$C$775:$AD$884,11,FALSE),0)</f>
        <v>0</v>
      </c>
      <c r="K37" s="330">
        <f>IFERROR(VLOOKUP(C37,'تقرير المصروفات حسب الشهر'!$C$902:$AD$1011,11,FALSE),0)</f>
        <v>0</v>
      </c>
      <c r="L37" s="330">
        <f>IFERROR(VLOOKUP(C37,'تقرير المصروفات حسب الشهر'!$C$1028:$AD$1138,11,FALSE),0)</f>
        <v>0</v>
      </c>
      <c r="M37" s="344">
        <f>IFERROR(VLOOKUP(C37,'تقرير المصروفات حسب الشهر'!$C$1155:$AD$1266,11,FALSE),0)</f>
        <v>0</v>
      </c>
      <c r="N37" s="344">
        <f>IFERROR(VLOOKUP(C37,'تقرير المصروفات حسب الشهر'!$C$1282:$AD$1393,11,FALSE),0)</f>
        <v>0</v>
      </c>
      <c r="O37" s="344">
        <f>IFERROR(VLOOKUP(C37,'تقرير المصروفات حسب الشهر'!$C$1409:$AD$1524,11,FALSE),0)</f>
        <v>0</v>
      </c>
      <c r="P37" s="332">
        <f t="shared" si="5"/>
        <v>6770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الشهر'!$C$10:$AD$119,11,FALSE),0)</f>
        <v>0</v>
      </c>
      <c r="E38" s="330">
        <f>IFERROR(VLOOKUP(C38,'تقرير المصروفات حسب الشهر'!$C$136:$AD$245,11,FALSE),0)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الشهر'!$C$391:$AD$510,11,FALSE),0)</f>
        <v>0</v>
      </c>
      <c r="H38" s="330">
        <f>IFERROR(VLOOKUP(C38,'تقرير المصروفات حسب الشهر'!$C$519:$AD$634,11,FALSE),0)</f>
        <v>0</v>
      </c>
      <c r="I38" s="330">
        <f>IFERROR(VLOOKUP(C38,'تقرير المصروفات حسب الشهر'!$C$647:$AD$766,11,FALSE),0)</f>
        <v>0</v>
      </c>
      <c r="J38" s="330">
        <f>IFERROR(VLOOKUP(C38,'تقرير المصروفات حسب الشهر'!$C$775:$AD$884,11,FALSE),0)</f>
        <v>0</v>
      </c>
      <c r="K38" s="330">
        <f>IFERROR(VLOOKUP(C38,'تقرير المصروفات حسب الشهر'!$C$902:$AD$1011,11,FALSE),0)</f>
        <v>0</v>
      </c>
      <c r="L38" s="330">
        <f>IFERROR(VLOOKUP(C38,'تقرير المصروفات حسب الشهر'!$C$1028:$AD$1138,11,FALSE),0)</f>
        <v>0</v>
      </c>
      <c r="M38" s="344">
        <f>IFERROR(VLOOKUP(C38,'تقرير المصروفات حسب الشهر'!$C$1155:$AD$1266,11,FALSE),0)</f>
        <v>0</v>
      </c>
      <c r="N38" s="344">
        <f>IFERROR(VLOOKUP(C38,'تقرير المصروفات حسب الشهر'!$C$1282:$AD$1393,11,FALSE),0)</f>
        <v>0</v>
      </c>
      <c r="O38" s="344">
        <f>IFERROR(VLOOKUP(C38,'تقرير المصروفات حسب الشهر'!$C$1409:$AD$1524,11,FALSE),0)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الشهر'!$C$10:$AD$119,11,FALSE),0)</f>
        <v>2086</v>
      </c>
      <c r="E39" s="330">
        <f>IFERROR(VLOOKUP(C39,'تقرير المصروفات حسب الشهر'!$C$136:$AD$245,11,FALSE),0)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الشهر'!$C$391:$AD$510,11,FALSE),0)</f>
        <v>2511</v>
      </c>
      <c r="H39" s="330">
        <f>IFERROR(VLOOKUP(C39,'تقرير المصروفات حسب الشهر'!$C$519:$AD$634,11,FALSE),0)</f>
        <v>1615</v>
      </c>
      <c r="I39" s="330">
        <f>IFERROR(VLOOKUP(C39,'تقرير المصروفات حسب الشهر'!$C$647:$AD$766,11,FALSE),0)</f>
        <v>948</v>
      </c>
      <c r="J39" s="330">
        <f>IFERROR(VLOOKUP(C39,'تقرير المصروفات حسب الشهر'!$C$775:$AD$884,11,FALSE),0)</f>
        <v>0</v>
      </c>
      <c r="K39" s="330">
        <f>IFERROR(VLOOKUP(C39,'تقرير المصروفات حسب الشهر'!$C$902:$AD$1011,11,FALSE),0)</f>
        <v>0</v>
      </c>
      <c r="L39" s="330">
        <f>IFERROR(VLOOKUP(C39,'تقرير المصروفات حسب الشهر'!$C$1028:$AD$1138,11,FALSE),0)</f>
        <v>0</v>
      </c>
      <c r="M39" s="344">
        <f>IFERROR(VLOOKUP(C39,'تقرير المصروفات حسب الشهر'!$C$1155:$AD$1266,11,FALSE),0)</f>
        <v>0</v>
      </c>
      <c r="N39" s="344">
        <f>IFERROR(VLOOKUP(C39,'تقرير المصروفات حسب الشهر'!$C$1282:$AD$1393,11,FALSE),0)</f>
        <v>0</v>
      </c>
      <c r="O39" s="344">
        <f>IFERROR(VLOOKUP(C39,'تقرير المصروفات حسب الشهر'!$C$1409:$AD$1524,11,FALSE),0)</f>
        <v>0</v>
      </c>
      <c r="P39" s="332">
        <f t="shared" si="5"/>
        <v>11514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الشهر'!$C$10:$AD$119,11,FALSE),0)</f>
        <v>0</v>
      </c>
      <c r="E40" s="330">
        <f>IFERROR(VLOOKUP(C40,'تقرير المصروفات حسب الشهر'!$C$136:$AD$245,11,FALSE),0)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الشهر'!$C$391:$AD$510,11,FALSE),0)</f>
        <v>2670.7</v>
      </c>
      <c r="H40" s="330">
        <f>IFERROR(VLOOKUP(C40,'تقرير المصروفات حسب الشهر'!$C$519:$AD$634,11,FALSE),0)</f>
        <v>0</v>
      </c>
      <c r="I40" s="330">
        <f>IFERROR(VLOOKUP(C40,'تقرير المصروفات حسب الشهر'!$C$647:$AD$766,11,FALSE),0)</f>
        <v>0</v>
      </c>
      <c r="J40" s="330">
        <f>IFERROR(VLOOKUP(C40,'تقرير المصروفات حسب الشهر'!$C$775:$AD$884,11,FALSE),0)</f>
        <v>0</v>
      </c>
      <c r="K40" s="330">
        <f>IFERROR(VLOOKUP(C40,'تقرير المصروفات حسب الشهر'!$C$902:$AD$1011,11,FALSE),0)</f>
        <v>0</v>
      </c>
      <c r="L40" s="330">
        <f>IFERROR(VLOOKUP(C40,'تقرير المصروفات حسب الشهر'!$C$1028:$AD$1138,11,FALSE),0)</f>
        <v>0</v>
      </c>
      <c r="M40" s="344">
        <f>IFERROR(VLOOKUP(C40,'تقرير المصروفات حسب الشهر'!$C$1155:$AD$1266,11,FALSE),0)</f>
        <v>0</v>
      </c>
      <c r="N40" s="344">
        <f>IFERROR(VLOOKUP(C40,'تقرير المصروفات حسب الشهر'!$C$1282:$AD$1393,11,FALSE),0)</f>
        <v>0</v>
      </c>
      <c r="O40" s="344">
        <f>IFERROR(VLOOKUP(C40,'تقرير المصروفات حسب الشهر'!$C$1409:$AD$1524,11,FALSE),0)</f>
        <v>0</v>
      </c>
      <c r="P40" s="332">
        <f t="shared" si="5"/>
        <v>2670.7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الشهر'!$C$10:$AD$119,11,FALSE),0)</f>
        <v>0</v>
      </c>
      <c r="E41" s="330">
        <f>IFERROR(VLOOKUP(C41,'تقرير المصروفات حسب الشهر'!$C$136:$AD$245,11,FALSE),0)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الشهر'!$C$391:$AD$510,11,FALSE),0)</f>
        <v>0</v>
      </c>
      <c r="H41" s="330">
        <f>IFERROR(VLOOKUP(C41,'تقرير المصروفات حسب الشهر'!$C$519:$AD$634,11,FALSE),0)</f>
        <v>0</v>
      </c>
      <c r="I41" s="330">
        <f>IFERROR(VLOOKUP(C41,'تقرير المصروفات حسب الشهر'!$C$647:$AD$766,11,FALSE),0)</f>
        <v>0</v>
      </c>
      <c r="J41" s="330">
        <f>IFERROR(VLOOKUP(C41,'تقرير المصروفات حسب الشهر'!$C$775:$AD$884,11,FALSE),0)</f>
        <v>0</v>
      </c>
      <c r="K41" s="330">
        <f>IFERROR(VLOOKUP(C41,'تقرير المصروفات حسب الشهر'!$C$902:$AD$1011,11,FALSE),0)</f>
        <v>0</v>
      </c>
      <c r="L41" s="330">
        <f>IFERROR(VLOOKUP(C41,'تقرير المصروفات حسب الشهر'!$C$1028:$AD$1138,11,FALSE),0)</f>
        <v>0</v>
      </c>
      <c r="M41" s="344">
        <f>IFERROR(VLOOKUP(C41,'تقرير المصروفات حسب الشهر'!$C$1155:$AD$1266,11,FALSE),0)</f>
        <v>0</v>
      </c>
      <c r="N41" s="344">
        <f>IFERROR(VLOOKUP(C41,'تقرير المصروفات حسب الشهر'!$C$1282:$AD$1393,11,FALSE),0)</f>
        <v>0</v>
      </c>
      <c r="O41" s="344">
        <f>IFERROR(VLOOKUP(C41,'تقرير المصروفات حسب الشهر'!$C$1409:$AD$1524,11,FALSE),0)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الشهر'!$C$10:$AD$119,11,FALSE),0)</f>
        <v>0</v>
      </c>
      <c r="E42" s="330">
        <f>IFERROR(VLOOKUP(C42,'تقرير المصروفات حسب الشهر'!$C$136:$AD$245,11,FALSE),0)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الشهر'!$C$391:$AD$510,11,FALSE),0)</f>
        <v>0</v>
      </c>
      <c r="H42" s="330">
        <f>IFERROR(VLOOKUP(C42,'تقرير المصروفات حسب الشهر'!$C$519:$AD$634,11,FALSE),0)</f>
        <v>0</v>
      </c>
      <c r="I42" s="330">
        <f>IFERROR(VLOOKUP(C42,'تقرير المصروفات حسب الشهر'!$C$647:$AD$766,11,FALSE),0)</f>
        <v>0</v>
      </c>
      <c r="J42" s="330">
        <f>IFERROR(VLOOKUP(C42,'تقرير المصروفات حسب الشهر'!$C$775:$AD$884,11,FALSE),0)</f>
        <v>0</v>
      </c>
      <c r="K42" s="330">
        <f>IFERROR(VLOOKUP(C42,'تقرير المصروفات حسب الشهر'!$C$902:$AD$1011,11,FALSE),0)</f>
        <v>0</v>
      </c>
      <c r="L42" s="330">
        <f>IFERROR(VLOOKUP(C42,'تقرير المصروفات حسب الشهر'!$C$1028:$AD$1138,11,FALSE),0)</f>
        <v>0</v>
      </c>
      <c r="M42" s="344">
        <f>IFERROR(VLOOKUP(C42,'تقرير المصروفات حسب الشهر'!$C$1155:$AD$1266,11,FALSE),0)</f>
        <v>0</v>
      </c>
      <c r="N42" s="344">
        <f>IFERROR(VLOOKUP(C42,'تقرير المصروفات حسب الشهر'!$C$1282:$AD$1393,11,FALSE),0)</f>
        <v>0</v>
      </c>
      <c r="O42" s="344">
        <f>IFERROR(VLOOKUP(C42,'تقرير المصروفات حسب الشهر'!$C$1409:$AD$1524,11,FALSE),0)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الشهر'!$C$10:$AD$119,11,FALSE),0)</f>
        <v>0</v>
      </c>
      <c r="E43" s="330">
        <f>IFERROR(VLOOKUP(C43,'تقرير المصروفات حسب الشهر'!$C$136:$AD$245,11,FALSE),0)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الشهر'!$C$391:$AD$510,11,FALSE),0)</f>
        <v>0</v>
      </c>
      <c r="H43" s="330">
        <f>IFERROR(VLOOKUP(C43,'تقرير المصروفات حسب الشهر'!$C$519:$AD$634,11,FALSE),0)</f>
        <v>0</v>
      </c>
      <c r="I43" s="330">
        <f>IFERROR(VLOOKUP(C43,'تقرير المصروفات حسب الشهر'!$C$647:$AD$766,11,FALSE),0)</f>
        <v>0</v>
      </c>
      <c r="J43" s="330">
        <f>IFERROR(VLOOKUP(C43,'تقرير المصروفات حسب الشهر'!$C$775:$AD$884,11,FALSE),0)</f>
        <v>0</v>
      </c>
      <c r="K43" s="330">
        <f>IFERROR(VLOOKUP(C43,'تقرير المصروفات حسب الشهر'!$C$902:$AD$1011,11,FALSE),0)</f>
        <v>0</v>
      </c>
      <c r="L43" s="330">
        <f>IFERROR(VLOOKUP(C43,'تقرير المصروفات حسب الشهر'!$C$1028:$AD$1138,11,FALSE),0)</f>
        <v>0</v>
      </c>
      <c r="M43" s="344">
        <f>IFERROR(VLOOKUP(C43,'تقرير المصروفات حسب الشهر'!$C$1155:$AD$1266,11,FALSE),0)</f>
        <v>0</v>
      </c>
      <c r="N43" s="344">
        <f>IFERROR(VLOOKUP(C43,'تقرير المصروفات حسب الشهر'!$C$1282:$AD$1393,11,FALSE),0)</f>
        <v>0</v>
      </c>
      <c r="O43" s="344">
        <f>IFERROR(VLOOKUP(C43,'تقرير المصروفات حسب الشهر'!$C$1409:$AD$1524,11,FALSE),0)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الشهر'!$C$10:$AD$119,11,FALSE),0)</f>
        <v>100</v>
      </c>
      <c r="E44" s="330">
        <f>IFERROR(VLOOKUP(C44,'تقرير المصروفات حسب الشهر'!$C$136:$AD$245,11,FALSE),0)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الشهر'!$C$391:$AD$510,11,FALSE),0)</f>
        <v>0</v>
      </c>
      <c r="H44" s="330">
        <f>IFERROR(VLOOKUP(C44,'تقرير المصروفات حسب الشهر'!$C$519:$AD$634,11,FALSE),0)</f>
        <v>0</v>
      </c>
      <c r="I44" s="330">
        <f>IFERROR(VLOOKUP(C44,'تقرير المصروفات حسب الشهر'!$C$647:$AD$766,11,FALSE),0)</f>
        <v>35</v>
      </c>
      <c r="J44" s="330">
        <f>IFERROR(VLOOKUP(C44,'تقرير المصروفات حسب الشهر'!$C$775:$AD$884,11,FALSE),0)</f>
        <v>0</v>
      </c>
      <c r="K44" s="330">
        <f>IFERROR(VLOOKUP(C44,'تقرير المصروفات حسب الشهر'!$C$902:$AD$1011,11,FALSE),0)</f>
        <v>0</v>
      </c>
      <c r="L44" s="330">
        <f>IFERROR(VLOOKUP(C44,'تقرير المصروفات حسب الشهر'!$C$1028:$AD$1138,11,FALSE),0)</f>
        <v>0</v>
      </c>
      <c r="M44" s="344">
        <f>IFERROR(VLOOKUP(C44,'تقرير المصروفات حسب الشهر'!$C$1155:$AD$1266,11,FALSE),0)</f>
        <v>0</v>
      </c>
      <c r="N44" s="344">
        <f>IFERROR(VLOOKUP(C44,'تقرير المصروفات حسب الشهر'!$C$1282:$AD$1393,11,FALSE),0)</f>
        <v>0</v>
      </c>
      <c r="O44" s="344">
        <f>IFERROR(VLOOKUP(C44,'تقرير المصروفات حسب الشهر'!$C$1409:$AD$1524,11,FALSE),0)</f>
        <v>0</v>
      </c>
      <c r="P44" s="332">
        <f t="shared" si="5"/>
        <v>635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الشهر'!$C$10:$AD$119,11,FALSE),0)</f>
        <v>0</v>
      </c>
      <c r="E45" s="330">
        <f>IFERROR(VLOOKUP(C45,'تقرير المصروفات حسب الشهر'!$C$136:$AD$245,11,FALSE),0)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الشهر'!$C$391:$AD$510,11,FALSE),0)</f>
        <v>0</v>
      </c>
      <c r="H45" s="330">
        <f>IFERROR(VLOOKUP(C45,'تقرير المصروفات حسب الشهر'!$C$519:$AD$634,11,FALSE),0)</f>
        <v>0</v>
      </c>
      <c r="I45" s="330">
        <f>IFERROR(VLOOKUP(C45,'تقرير المصروفات حسب الشهر'!$C$647:$AD$766,11,FALSE),0)</f>
        <v>0</v>
      </c>
      <c r="J45" s="330">
        <f>IFERROR(VLOOKUP(C45,'تقرير المصروفات حسب الشهر'!$C$775:$AD$884,11,FALSE),0)</f>
        <v>0</v>
      </c>
      <c r="K45" s="330">
        <f>IFERROR(VLOOKUP(C45,'تقرير المصروفات حسب الشهر'!$C$902:$AD$1011,11,FALSE),0)</f>
        <v>0</v>
      </c>
      <c r="L45" s="330">
        <f>IFERROR(VLOOKUP(C45,'تقرير المصروفات حسب الشهر'!$C$1028:$AD$1138,11,FALSE),0)</f>
        <v>0</v>
      </c>
      <c r="M45" s="344">
        <f>IFERROR(VLOOKUP(C45,'تقرير المصروفات حسب الشهر'!$C$1155:$AD$1266,11,FALSE),0)</f>
        <v>0</v>
      </c>
      <c r="N45" s="344">
        <f>IFERROR(VLOOKUP(C45,'تقرير المصروفات حسب الشهر'!$C$1282:$AD$1393,11,FALSE),0)</f>
        <v>0</v>
      </c>
      <c r="O45" s="344">
        <f>IFERROR(VLOOKUP(C45,'تقرير المصروفات حسب الشهر'!$C$1409:$AD$1524,11,FALSE),0)</f>
        <v>0</v>
      </c>
      <c r="P45" s="332">
        <f t="shared" si="5"/>
        <v>75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الشهر'!$C$10:$AD$119,11,FALSE),0)</f>
        <v>0</v>
      </c>
      <c r="E46" s="330">
        <f>IFERROR(VLOOKUP(C46,'تقرير المصروفات حسب الشهر'!$C$136:$AD$245,11,FALSE),0)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الشهر'!$C$391:$AD$510,11,FALSE),0)</f>
        <v>0</v>
      </c>
      <c r="H46" s="330">
        <f>IFERROR(VLOOKUP(C46,'تقرير المصروفات حسب الشهر'!$C$519:$AD$634,11,FALSE),0)</f>
        <v>0</v>
      </c>
      <c r="I46" s="330">
        <f>IFERROR(VLOOKUP(C46,'تقرير المصروفات حسب الشهر'!$C$647:$AD$766,11,FALSE),0)</f>
        <v>0</v>
      </c>
      <c r="J46" s="330">
        <f>IFERROR(VLOOKUP(C46,'تقرير المصروفات حسب الشهر'!$C$775:$AD$884,11,FALSE),0)</f>
        <v>0</v>
      </c>
      <c r="K46" s="330">
        <f>IFERROR(VLOOKUP(C46,'تقرير المصروفات حسب الشهر'!$C$902:$AD$1011,11,FALSE),0)</f>
        <v>0</v>
      </c>
      <c r="L46" s="330">
        <f>IFERROR(VLOOKUP(C46,'تقرير المصروفات حسب الشهر'!$C$1028:$AD$1138,11,FALSE),0)</f>
        <v>0</v>
      </c>
      <c r="M46" s="344">
        <f>IFERROR(VLOOKUP(C46,'تقرير المصروفات حسب الشهر'!$C$1155:$AD$1266,11,FALSE),0)</f>
        <v>0</v>
      </c>
      <c r="N46" s="344">
        <f>IFERROR(VLOOKUP(C46,'تقرير المصروفات حسب الشهر'!$C$1282:$AD$1393,11,FALSE),0)</f>
        <v>0</v>
      </c>
      <c r="O46" s="344">
        <f>IFERROR(VLOOKUP(C46,'تقرير المصروفات حسب الشهر'!$C$1409:$AD$1524,11,FALSE),0)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الشهر'!$C$10:$AD$119,11,FALSE),0)</f>
        <v>0</v>
      </c>
      <c r="E47" s="330">
        <f>IFERROR(VLOOKUP(C47,'تقرير المصروفات حسب الشهر'!$C$136:$AD$245,11,FALSE),0)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الشهر'!$C$391:$AD$510,11,FALSE),0)</f>
        <v>800</v>
      </c>
      <c r="H47" s="330">
        <f>IFERROR(VLOOKUP(C47,'تقرير المصروفات حسب الشهر'!$C$519:$AD$634,11,FALSE),0)</f>
        <v>0</v>
      </c>
      <c r="I47" s="330">
        <f>IFERROR(VLOOKUP(C47,'تقرير المصروفات حسب الشهر'!$C$647:$AD$766,11,FALSE),0)</f>
        <v>450</v>
      </c>
      <c r="J47" s="330">
        <f>IFERROR(VLOOKUP(C47,'تقرير المصروفات حسب الشهر'!$C$775:$AD$884,11,FALSE),0)</f>
        <v>0</v>
      </c>
      <c r="K47" s="330">
        <f>IFERROR(VLOOKUP(C47,'تقرير المصروفات حسب الشهر'!$C$902:$AD$1011,11,FALSE),0)</f>
        <v>0</v>
      </c>
      <c r="L47" s="330">
        <f>IFERROR(VLOOKUP(C47,'تقرير المصروفات حسب الشهر'!$C$1028:$AD$1138,11,FALSE),0)</f>
        <v>0</v>
      </c>
      <c r="M47" s="344">
        <f>IFERROR(VLOOKUP(C47,'تقرير المصروفات حسب الشهر'!$C$1155:$AD$1266,11,FALSE),0)</f>
        <v>0</v>
      </c>
      <c r="N47" s="344">
        <f>IFERROR(VLOOKUP(C47,'تقرير المصروفات حسب الشهر'!$C$1282:$AD$1393,11,FALSE),0)</f>
        <v>0</v>
      </c>
      <c r="O47" s="344">
        <f>IFERROR(VLOOKUP(C47,'تقرير المصروفات حسب الشهر'!$C$1409:$AD$1524,11,FALSE),0)</f>
        <v>0</v>
      </c>
      <c r="P47" s="332">
        <f t="shared" si="5"/>
        <v>1250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الشهر'!$C$10:$AD$119,11,FALSE),0)</f>
        <v>0</v>
      </c>
      <c r="E48" s="330">
        <f>IFERROR(VLOOKUP(C48,'تقرير المصروفات حسب الشهر'!$C$136:$AD$245,11,FALSE),0)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الشهر'!$C$391:$AD$510,11,FALSE),0)</f>
        <v>150</v>
      </c>
      <c r="H48" s="330">
        <f>IFERROR(VLOOKUP(C48,'تقرير المصروفات حسب الشهر'!$C$519:$AD$634,11,FALSE),0)</f>
        <v>0</v>
      </c>
      <c r="I48" s="330">
        <f>IFERROR(VLOOKUP(C48,'تقرير المصروفات حسب الشهر'!$C$647:$AD$766,11,FALSE),0)</f>
        <v>0</v>
      </c>
      <c r="J48" s="330">
        <f>IFERROR(VLOOKUP(C48,'تقرير المصروفات حسب الشهر'!$C$775:$AD$884,11,FALSE),0)</f>
        <v>0</v>
      </c>
      <c r="K48" s="330">
        <f>IFERROR(VLOOKUP(C48,'تقرير المصروفات حسب الشهر'!$C$902:$AD$1011,11,FALSE),0)</f>
        <v>0</v>
      </c>
      <c r="L48" s="330">
        <f>IFERROR(VLOOKUP(C48,'تقرير المصروفات حسب الشهر'!$C$1028:$AD$1138,11,FALSE),0)</f>
        <v>0</v>
      </c>
      <c r="M48" s="344">
        <f>IFERROR(VLOOKUP(C48,'تقرير المصروفات حسب الشهر'!$C$1155:$AD$1266,11,FALSE),0)</f>
        <v>0</v>
      </c>
      <c r="N48" s="344">
        <f>IFERROR(VLOOKUP(C48,'تقرير المصروفات حسب الشهر'!$C$1282:$AD$1393,11,FALSE),0)</f>
        <v>0</v>
      </c>
      <c r="O48" s="344">
        <f>IFERROR(VLOOKUP(C48,'تقرير المصروفات حسب الشهر'!$C$1409:$AD$1524,11,FALSE),0)</f>
        <v>0</v>
      </c>
      <c r="P48" s="332">
        <f t="shared" si="5"/>
        <v>150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الشهر'!$C$10:$AD$119,11,FALSE),0)</f>
        <v>0</v>
      </c>
      <c r="E49" s="330">
        <f>IFERROR(VLOOKUP(C49,'تقرير المصروفات حسب الشهر'!$C$136:$AD$245,11,FALSE),0)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الشهر'!$C$391:$AD$510,11,FALSE),0)</f>
        <v>0</v>
      </c>
      <c r="H49" s="330">
        <f>IFERROR(VLOOKUP(C49,'تقرير المصروفات حسب الشهر'!$C$519:$AD$634,11,FALSE),0)</f>
        <v>0</v>
      </c>
      <c r="I49" s="330">
        <f>IFERROR(VLOOKUP(C49,'تقرير المصروفات حسب الشهر'!$C$647:$AD$766,11,FALSE),0)</f>
        <v>0</v>
      </c>
      <c r="J49" s="330">
        <f>IFERROR(VLOOKUP(C49,'تقرير المصروفات حسب الشهر'!$C$775:$AD$884,11,FALSE),0)</f>
        <v>0</v>
      </c>
      <c r="K49" s="330">
        <f>IFERROR(VLOOKUP(C49,'تقرير المصروفات حسب الشهر'!$C$902:$AD$1011,11,FALSE),0)</f>
        <v>0</v>
      </c>
      <c r="L49" s="330">
        <f>IFERROR(VLOOKUP(C49,'تقرير المصروفات حسب الشهر'!$C$1028:$AD$1138,11,FALSE),0)</f>
        <v>0</v>
      </c>
      <c r="M49" s="344">
        <f>IFERROR(VLOOKUP(C49,'تقرير المصروفات حسب الشهر'!$C$1155:$AD$1266,11,FALSE),0)</f>
        <v>0</v>
      </c>
      <c r="N49" s="344">
        <f>IFERROR(VLOOKUP(C49,'تقرير المصروفات حسب الشهر'!$C$1282:$AD$1393,11,FALSE),0)</f>
        <v>0</v>
      </c>
      <c r="O49" s="344">
        <f>IFERROR(VLOOKUP(C49,'تقرير المصروفات حسب الشهر'!$C$1409:$AD$1524,11,FALSE),0)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الشهر'!$C$10:$AD$119,11,FALSE),0)</f>
        <v>0</v>
      </c>
      <c r="E50" s="330">
        <f>IFERROR(VLOOKUP(C50,'تقرير المصروفات حسب الشهر'!$C$136:$AD$245,11,FALSE),0)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الشهر'!$C$391:$AD$510,11,FALSE),0)</f>
        <v>0</v>
      </c>
      <c r="H50" s="330">
        <f>IFERROR(VLOOKUP(C50,'تقرير المصروفات حسب الشهر'!$C$519:$AD$634,11,FALSE),0)</f>
        <v>0</v>
      </c>
      <c r="I50" s="330">
        <f>IFERROR(VLOOKUP(C50,'تقرير المصروفات حسب الشهر'!$C$647:$AD$766,11,FALSE),0)</f>
        <v>0</v>
      </c>
      <c r="J50" s="330">
        <f>IFERROR(VLOOKUP(C50,'تقرير المصروفات حسب الشهر'!$C$775:$AD$884,11,FALSE),0)</f>
        <v>0</v>
      </c>
      <c r="K50" s="330">
        <f>IFERROR(VLOOKUP(C50,'تقرير المصروفات حسب الشهر'!$C$902:$AD$1011,11,FALSE),0)</f>
        <v>0</v>
      </c>
      <c r="L50" s="330">
        <f>IFERROR(VLOOKUP(C50,'تقرير المصروفات حسب الشهر'!$C$1028:$AD$1138,11,FALSE),0)</f>
        <v>0</v>
      </c>
      <c r="M50" s="344">
        <f>IFERROR(VLOOKUP(C50,'تقرير المصروفات حسب الشهر'!$C$1155:$AD$1266,11,FALSE),0)</f>
        <v>0</v>
      </c>
      <c r="N50" s="344">
        <f>IFERROR(VLOOKUP(C50,'تقرير المصروفات حسب الشهر'!$C$1282:$AD$1393,11,FALSE),0)</f>
        <v>0</v>
      </c>
      <c r="O50" s="344">
        <f>IFERROR(VLOOKUP(C50,'تقرير المصروفات حسب الشهر'!$C$1409:$AD$1524,11,FALSE),0)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الشهر'!$C$10:$AD$119,11,FALSE),0)</f>
        <v>2400</v>
      </c>
      <c r="E51" s="330">
        <f>IFERROR(VLOOKUP(C51,'تقرير المصروفات حسب الشهر'!$C$136:$AD$245,11,FALSE),0)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الشهر'!$C$391:$AD$510,11,FALSE),0)</f>
        <v>0</v>
      </c>
      <c r="H51" s="330">
        <f>IFERROR(VLOOKUP(C51,'تقرير المصروفات حسب الشهر'!$C$519:$AD$634,11,FALSE),0)</f>
        <v>0</v>
      </c>
      <c r="I51" s="330">
        <f>IFERROR(VLOOKUP(C51,'تقرير المصروفات حسب الشهر'!$C$647:$AD$766,11,FALSE),0)</f>
        <v>600</v>
      </c>
      <c r="J51" s="330">
        <f>IFERROR(VLOOKUP(C51,'تقرير المصروفات حسب الشهر'!$C$775:$AD$884,11,FALSE),0)</f>
        <v>0</v>
      </c>
      <c r="K51" s="330">
        <f>IFERROR(VLOOKUP(C51,'تقرير المصروفات حسب الشهر'!$C$902:$AD$1011,11,FALSE),0)</f>
        <v>0</v>
      </c>
      <c r="L51" s="330">
        <f>IFERROR(VLOOKUP(C51,'تقرير المصروفات حسب الشهر'!$C$1028:$AD$1138,11,FALSE),0)</f>
        <v>0</v>
      </c>
      <c r="M51" s="344">
        <f>IFERROR(VLOOKUP(C51,'تقرير المصروفات حسب الشهر'!$C$1155:$AD$1266,11,FALSE),0)</f>
        <v>0</v>
      </c>
      <c r="N51" s="344">
        <f>IFERROR(VLOOKUP(C51,'تقرير المصروفات حسب الشهر'!$C$1282:$AD$1393,11,FALSE),0)</f>
        <v>0</v>
      </c>
      <c r="O51" s="344">
        <f>IFERROR(VLOOKUP(C51,'تقرير المصروفات حسب الشهر'!$C$1409:$AD$1524,11,FALSE),0)</f>
        <v>0</v>
      </c>
      <c r="P51" s="332">
        <f t="shared" si="5"/>
        <v>3500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الشهر'!$C$10:$AD$119,11,FALSE),0)</f>
        <v>0</v>
      </c>
      <c r="E52" s="330">
        <f>IFERROR(VLOOKUP(C52,'تقرير المصروفات حسب الشهر'!$C$136:$AD$245,11,FALSE),0)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الشهر'!$C$391:$AD$510,11,FALSE),0)</f>
        <v>10100</v>
      </c>
      <c r="H52" s="330">
        <f>IFERROR(VLOOKUP(C52,'تقرير المصروفات حسب الشهر'!$C$519:$AD$634,11,FALSE),0)</f>
        <v>6500</v>
      </c>
      <c r="I52" s="330">
        <f>IFERROR(VLOOKUP(C52,'تقرير المصروفات حسب الشهر'!$C$647:$AD$766,11,FALSE),0)</f>
        <v>0</v>
      </c>
      <c r="J52" s="330">
        <f>IFERROR(VLOOKUP(C52,'تقرير المصروفات حسب الشهر'!$C$775:$AD$884,11,FALSE),0)</f>
        <v>0</v>
      </c>
      <c r="K52" s="330">
        <f>IFERROR(VLOOKUP(C52,'تقرير المصروفات حسب الشهر'!$C$902:$AD$1011,11,FALSE),0)</f>
        <v>0</v>
      </c>
      <c r="L52" s="330">
        <f>IFERROR(VLOOKUP(C52,'تقرير المصروفات حسب الشهر'!$C$1028:$AD$1138,11,FALSE),0)</f>
        <v>0</v>
      </c>
      <c r="M52" s="344">
        <f>IFERROR(VLOOKUP(C52,'تقرير المصروفات حسب الشهر'!$C$1155:$AD$1266,11,FALSE),0)</f>
        <v>0</v>
      </c>
      <c r="N52" s="344">
        <f>IFERROR(VLOOKUP(C52,'تقرير المصروفات حسب الشهر'!$C$1282:$AD$1393,11,FALSE),0)</f>
        <v>0</v>
      </c>
      <c r="O52" s="344">
        <f>IFERROR(VLOOKUP(C52,'تقرير المصروفات حسب الشهر'!$C$1409:$AD$1524,11,FALSE),0)</f>
        <v>0</v>
      </c>
      <c r="P52" s="332">
        <f t="shared" si="5"/>
        <v>16600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الشهر'!$C$10:$AD$119,11,FALSE),0)</f>
        <v>0</v>
      </c>
      <c r="E53" s="330">
        <f>IFERROR(VLOOKUP(C53,'تقرير المصروفات حسب الشهر'!$C$136:$AD$245,11,FALSE),0)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الشهر'!$C$391:$AD$510,11,FALSE),0)</f>
        <v>0</v>
      </c>
      <c r="H53" s="330">
        <f>IFERROR(VLOOKUP(C53,'تقرير المصروفات حسب الشهر'!$C$519:$AD$634,11,FALSE),0)</f>
        <v>0</v>
      </c>
      <c r="I53" s="330">
        <f>IFERROR(VLOOKUP(C53,'تقرير المصروفات حسب الشهر'!$C$647:$AD$766,11,FALSE),0)</f>
        <v>0</v>
      </c>
      <c r="J53" s="330">
        <f>IFERROR(VLOOKUP(C53,'تقرير المصروفات حسب الشهر'!$C$775:$AD$884,11,FALSE),0)</f>
        <v>0</v>
      </c>
      <c r="K53" s="330">
        <f>IFERROR(VLOOKUP(C53,'تقرير المصروفات حسب الشهر'!$C$902:$AD$1011,11,FALSE),0)</f>
        <v>0</v>
      </c>
      <c r="L53" s="330">
        <f>IFERROR(VLOOKUP(C53,'تقرير المصروفات حسب الشهر'!$C$1028:$AD$1138,11,FALSE),0)</f>
        <v>0</v>
      </c>
      <c r="M53" s="344">
        <f>IFERROR(VLOOKUP(C53,'تقرير المصروفات حسب الشهر'!$C$1155:$AD$1266,11,FALSE),0)</f>
        <v>0</v>
      </c>
      <c r="N53" s="344">
        <f>IFERROR(VLOOKUP(C53,'تقرير المصروفات حسب الشهر'!$C$1282:$AD$1393,11,FALSE),0)</f>
        <v>0</v>
      </c>
      <c r="O53" s="344">
        <f>IFERROR(VLOOKUP(C53,'تقرير المصروفات حسب الشهر'!$C$1409:$AD$1524,11,FALSE),0)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الشهر'!$C$10:$AD$119,11,FALSE),0)</f>
        <v>6351</v>
      </c>
      <c r="E54" s="330">
        <f>IFERROR(VLOOKUP(C54,'تقرير المصروفات حسب الشهر'!$C$136:$AD$245,11,FALSE),0)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الشهر'!$C$391:$AD$510,11,FALSE),0)</f>
        <v>9101</v>
      </c>
      <c r="H54" s="330">
        <f>IFERROR(VLOOKUP(C54,'تقرير المصروفات حسب الشهر'!$C$519:$AD$634,11,FALSE),0)</f>
        <v>7656</v>
      </c>
      <c r="I54" s="330">
        <f>IFERROR(VLOOKUP(C54,'تقرير المصروفات حسب الشهر'!$C$647:$AD$766,11,FALSE),0)</f>
        <v>7768</v>
      </c>
      <c r="J54" s="330">
        <f>IFERROR(VLOOKUP(C54,'تقرير المصروفات حسب الشهر'!$C$775:$AD$884,11,FALSE),0)</f>
        <v>0</v>
      </c>
      <c r="K54" s="330">
        <f>IFERROR(VLOOKUP(C54,'تقرير المصروفات حسب الشهر'!$C$902:$AD$1011,11,FALSE),0)</f>
        <v>0</v>
      </c>
      <c r="L54" s="330">
        <f>IFERROR(VLOOKUP(C54,'تقرير المصروفات حسب الشهر'!$C$1028:$AD$1138,11,FALSE),0)</f>
        <v>0</v>
      </c>
      <c r="M54" s="344">
        <f>IFERROR(VLOOKUP(C54,'تقرير المصروفات حسب الشهر'!$C$1155:$AD$1266,11,FALSE),0)</f>
        <v>0</v>
      </c>
      <c r="N54" s="344">
        <f>IFERROR(VLOOKUP(C54,'تقرير المصروفات حسب الشهر'!$C$1282:$AD$1393,11,FALSE),0)</f>
        <v>0</v>
      </c>
      <c r="O54" s="344">
        <f>IFERROR(VLOOKUP(C54,'تقرير المصروفات حسب الشهر'!$C$1409:$AD$1524,11,FALSE),0)</f>
        <v>0</v>
      </c>
      <c r="P54" s="332">
        <f t="shared" ref="P54:P85" si="6">SUM(D54:O54)</f>
        <v>30876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الشهر'!$C$10:$AD$119,11,FALSE),0)</f>
        <v>0</v>
      </c>
      <c r="E55" s="330">
        <f>IFERROR(VLOOKUP(C55,'تقرير المصروفات حسب الشهر'!$C$136:$AD$245,11,FALSE),0)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الشهر'!$C$391:$AD$510,11,FALSE),0)</f>
        <v>0</v>
      </c>
      <c r="H55" s="330">
        <f>IFERROR(VLOOKUP(C55,'تقرير المصروفات حسب الشهر'!$C$519:$AD$634,11,FALSE),0)</f>
        <v>0</v>
      </c>
      <c r="I55" s="330">
        <f>IFERROR(VLOOKUP(C55,'تقرير المصروفات حسب الشهر'!$C$647:$AD$766,11,FALSE),0)</f>
        <v>0</v>
      </c>
      <c r="J55" s="330">
        <f>IFERROR(VLOOKUP(C55,'تقرير المصروفات حسب الشهر'!$C$775:$AD$884,11,FALSE),0)</f>
        <v>0</v>
      </c>
      <c r="K55" s="330">
        <f>IFERROR(VLOOKUP(C55,'تقرير المصروفات حسب الشهر'!$C$902:$AD$1011,11,FALSE),0)</f>
        <v>0</v>
      </c>
      <c r="L55" s="330">
        <f>IFERROR(VLOOKUP(C55,'تقرير المصروفات حسب الشهر'!$C$1028:$AD$1138,11,FALSE),0)</f>
        <v>0</v>
      </c>
      <c r="M55" s="344">
        <f>IFERROR(VLOOKUP(C55,'تقرير المصروفات حسب الشهر'!$C$1155:$AD$1266,11,FALSE),0)</f>
        <v>0</v>
      </c>
      <c r="N55" s="344">
        <f>IFERROR(VLOOKUP(C55,'تقرير المصروفات حسب الشهر'!$C$1282:$AD$1393,11,FALSE),0)</f>
        <v>0</v>
      </c>
      <c r="O55" s="344">
        <f>IFERROR(VLOOKUP(C55,'تقرير المصروفات حسب الشهر'!$C$1409:$AD$1524,11,FALSE),0)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الشهر'!$C$10:$AD$119,11,FALSE),0)</f>
        <v>0</v>
      </c>
      <c r="E56" s="330">
        <f>IFERROR(VLOOKUP(C56,'تقرير المصروفات حسب الشهر'!$C$136:$AD$245,11,FALSE),0)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الشهر'!$C$391:$AD$510,11,FALSE),0)</f>
        <v>132.13999999999999</v>
      </c>
      <c r="H56" s="330">
        <f>IFERROR(VLOOKUP(C56,'تقرير المصروفات حسب الشهر'!$C$519:$AD$634,11,FALSE),0)</f>
        <v>0</v>
      </c>
      <c r="I56" s="330">
        <f>IFERROR(VLOOKUP(C56,'تقرير المصروفات حسب الشهر'!$C$647:$AD$766,11,FALSE),0)</f>
        <v>43.07</v>
      </c>
      <c r="J56" s="330">
        <f>IFERROR(VLOOKUP(C56,'تقرير المصروفات حسب الشهر'!$C$775:$AD$884,11,FALSE),0)</f>
        <v>0</v>
      </c>
      <c r="K56" s="330">
        <f>IFERROR(VLOOKUP(C56,'تقرير المصروفات حسب الشهر'!$C$902:$AD$1011,11,FALSE),0)</f>
        <v>0</v>
      </c>
      <c r="L56" s="330">
        <f>IFERROR(VLOOKUP(C56,'تقرير المصروفات حسب الشهر'!$C$1028:$AD$1138,11,FALSE),0)</f>
        <v>0</v>
      </c>
      <c r="M56" s="344">
        <f>IFERROR(VLOOKUP(C56,'تقرير المصروفات حسب الشهر'!$C$1155:$AD$1266,11,FALSE),0)</f>
        <v>0</v>
      </c>
      <c r="N56" s="344">
        <f>IFERROR(VLOOKUP(C56,'تقرير المصروفات حسب الشهر'!$C$1282:$AD$1393,11,FALSE),0)</f>
        <v>0</v>
      </c>
      <c r="O56" s="344">
        <f>IFERROR(VLOOKUP(C56,'تقرير المصروفات حسب الشهر'!$C$1409:$AD$1524,11,FALSE),0)</f>
        <v>0</v>
      </c>
      <c r="P56" s="332">
        <f t="shared" si="6"/>
        <v>175.20999999999998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الشهر'!$C$10:$AD$119,11,FALSE),0)</f>
        <v>0</v>
      </c>
      <c r="E57" s="330">
        <f>IFERROR(VLOOKUP(C57,'تقرير المصروفات حسب الشهر'!$C$136:$AD$245,11,FALSE),0)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الشهر'!$C$391:$AD$510,11,FALSE),0)</f>
        <v>0</v>
      </c>
      <c r="H57" s="330">
        <f>IFERROR(VLOOKUP(C57,'تقرير المصروفات حسب الشهر'!$C$519:$AD$634,11,FALSE),0)</f>
        <v>0</v>
      </c>
      <c r="I57" s="330">
        <f>IFERROR(VLOOKUP(C57,'تقرير المصروفات حسب الشهر'!$C$647:$AD$766,11,FALSE),0)</f>
        <v>0</v>
      </c>
      <c r="J57" s="330">
        <f>IFERROR(VLOOKUP(C57,'تقرير المصروفات حسب الشهر'!$C$775:$AD$884,11,FALSE),0)</f>
        <v>0</v>
      </c>
      <c r="K57" s="330">
        <f>IFERROR(VLOOKUP(C57,'تقرير المصروفات حسب الشهر'!$C$902:$AD$1011,11,FALSE),0)</f>
        <v>0</v>
      </c>
      <c r="L57" s="330">
        <f>IFERROR(VLOOKUP(C57,'تقرير المصروفات حسب الشهر'!$C$1028:$AD$1138,11,FALSE),0)</f>
        <v>0</v>
      </c>
      <c r="M57" s="344">
        <f>IFERROR(VLOOKUP(C57,'تقرير المصروفات حسب الشهر'!$C$1155:$AD$1266,11,FALSE),0)</f>
        <v>0</v>
      </c>
      <c r="N57" s="344">
        <f>IFERROR(VLOOKUP(C57,'تقرير المصروفات حسب الشهر'!$C$1282:$AD$1393,11,FALSE),0)</f>
        <v>0</v>
      </c>
      <c r="O57" s="344">
        <f>IFERROR(VLOOKUP(C57,'تقرير المصروفات حسب الشهر'!$C$1409:$AD$1524,11,FALSE),0)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الشهر'!$C$10:$AD$119,11,FALSE),0)</f>
        <v>0</v>
      </c>
      <c r="E58" s="330">
        <f>IFERROR(VLOOKUP(C58,'تقرير المصروفات حسب الشهر'!$C$136:$AD$245,11,FALSE),0)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الشهر'!$C$391:$AD$510,11,FALSE),0)</f>
        <v>0</v>
      </c>
      <c r="H58" s="330">
        <f>IFERROR(VLOOKUP(C58,'تقرير المصروفات حسب الشهر'!$C$519:$AD$634,11,FALSE),0)</f>
        <v>0</v>
      </c>
      <c r="I58" s="330">
        <f>IFERROR(VLOOKUP(C58,'تقرير المصروفات حسب الشهر'!$C$647:$AD$766,11,FALSE),0)</f>
        <v>0</v>
      </c>
      <c r="J58" s="330">
        <f>IFERROR(VLOOKUP(C58,'تقرير المصروفات حسب الشهر'!$C$775:$AD$884,11,FALSE),0)</f>
        <v>0</v>
      </c>
      <c r="K58" s="330">
        <f>IFERROR(VLOOKUP(C58,'تقرير المصروفات حسب الشهر'!$C$902:$AD$1011,11,FALSE),0)</f>
        <v>0</v>
      </c>
      <c r="L58" s="330">
        <f>IFERROR(VLOOKUP(C58,'تقرير المصروفات حسب الشهر'!$C$1028:$AD$1138,11,FALSE),0)</f>
        <v>0</v>
      </c>
      <c r="M58" s="344">
        <f>IFERROR(VLOOKUP(C58,'تقرير المصروفات حسب الشهر'!$C$1155:$AD$1266,11,FALSE),0)</f>
        <v>0</v>
      </c>
      <c r="N58" s="344">
        <f>IFERROR(VLOOKUP(C58,'تقرير المصروفات حسب الشهر'!$C$1282:$AD$1393,11,FALSE),0)</f>
        <v>0</v>
      </c>
      <c r="O58" s="344">
        <f>IFERROR(VLOOKUP(C58,'تقرير المصروفات حسب الشهر'!$C$1409:$AD$1524,11,FALSE),0)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الشهر'!$C$10:$AD$119,11,FALSE),0)</f>
        <v>6800.25</v>
      </c>
      <c r="E59" s="330">
        <f>IFERROR(VLOOKUP(C59,'تقرير المصروفات حسب الشهر'!$C$136:$AD$245,11,FALSE),0)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الشهر'!$C$391:$AD$510,11,FALSE),0)</f>
        <v>6900</v>
      </c>
      <c r="H59" s="330">
        <f>IFERROR(VLOOKUP(C59,'تقرير المصروفات حسب الشهر'!$C$519:$AD$634,11,FALSE),0)</f>
        <v>0</v>
      </c>
      <c r="I59" s="330">
        <f>IFERROR(VLOOKUP(C59,'تقرير المصروفات حسب الشهر'!$C$647:$AD$766,11,FALSE),0)</f>
        <v>12500</v>
      </c>
      <c r="J59" s="330">
        <f>IFERROR(VLOOKUP(C59,'تقرير المصروفات حسب الشهر'!$C$775:$AD$884,11,FALSE),0)</f>
        <v>0</v>
      </c>
      <c r="K59" s="330">
        <f>IFERROR(VLOOKUP(C59,'تقرير المصروفات حسب الشهر'!$C$902:$AD$1011,11,FALSE),0)</f>
        <v>0</v>
      </c>
      <c r="L59" s="330">
        <f>IFERROR(VLOOKUP(C59,'تقرير المصروفات حسب الشهر'!$C$1028:$AD$1138,11,FALSE),0)</f>
        <v>0</v>
      </c>
      <c r="M59" s="344">
        <f>IFERROR(VLOOKUP(C59,'تقرير المصروفات حسب الشهر'!$C$1155:$AD$1266,11,FALSE),0)</f>
        <v>0</v>
      </c>
      <c r="N59" s="344">
        <f>IFERROR(VLOOKUP(C59,'تقرير المصروفات حسب الشهر'!$C$1282:$AD$1393,11,FALSE),0)</f>
        <v>0</v>
      </c>
      <c r="O59" s="344">
        <f>IFERROR(VLOOKUP(C59,'تقرير المصروفات حسب الشهر'!$C$1409:$AD$1524,11,FALSE),0)</f>
        <v>0</v>
      </c>
      <c r="P59" s="332">
        <f t="shared" si="6"/>
        <v>44900.25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الشهر'!$C$10:$AD$119,11,FALSE),0)</f>
        <v>660</v>
      </c>
      <c r="E60" s="330">
        <f>IFERROR(VLOOKUP(C60,'تقرير المصروفات حسب الشهر'!$C$136:$AD$245,11,FALSE),0)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الشهر'!$C$391:$AD$510,11,FALSE),0)</f>
        <v>0</v>
      </c>
      <c r="H60" s="330">
        <f>IFERROR(VLOOKUP(C60,'تقرير المصروفات حسب الشهر'!$C$519:$AD$634,11,FALSE),0)</f>
        <v>9125</v>
      </c>
      <c r="I60" s="330">
        <f>IFERROR(VLOOKUP(C60,'تقرير المصروفات حسب الشهر'!$C$647:$AD$766,11,FALSE),0)</f>
        <v>9300</v>
      </c>
      <c r="J60" s="330">
        <f>IFERROR(VLOOKUP(C60,'تقرير المصروفات حسب الشهر'!$C$775:$AD$884,11,FALSE),0)</f>
        <v>0</v>
      </c>
      <c r="K60" s="330">
        <f>IFERROR(VLOOKUP(C60,'تقرير المصروفات حسب الشهر'!$C$902:$AD$1011,11,FALSE),0)</f>
        <v>0</v>
      </c>
      <c r="L60" s="330">
        <f>IFERROR(VLOOKUP(C60,'تقرير المصروفات حسب الشهر'!$C$1028:$AD$1138,11,FALSE),0)</f>
        <v>0</v>
      </c>
      <c r="M60" s="344">
        <f>IFERROR(VLOOKUP(C60,'تقرير المصروفات حسب الشهر'!$C$1155:$AD$1266,11,FALSE),0)</f>
        <v>0</v>
      </c>
      <c r="N60" s="344">
        <f>IFERROR(VLOOKUP(C60,'تقرير المصروفات حسب الشهر'!$C$1282:$AD$1393,11,FALSE),0)</f>
        <v>0</v>
      </c>
      <c r="O60" s="344">
        <f>IFERROR(VLOOKUP(C60,'تقرير المصروفات حسب الشهر'!$C$1409:$AD$1524,11,FALSE),0)</f>
        <v>0</v>
      </c>
      <c r="P60" s="332">
        <f t="shared" si="6"/>
        <v>20735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الشهر'!$C$10:$AD$119,11,FALSE),0)</f>
        <v>0</v>
      </c>
      <c r="E61" s="330">
        <f>IFERROR(VLOOKUP(C61,'تقرير المصروفات حسب الشهر'!$C$136:$AD$245,11,FALSE),0)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الشهر'!$C$391:$AD$510,11,FALSE),0)</f>
        <v>0</v>
      </c>
      <c r="H61" s="330">
        <f>IFERROR(VLOOKUP(C61,'تقرير المصروفات حسب الشهر'!$C$519:$AD$634,11,FALSE),0)</f>
        <v>0</v>
      </c>
      <c r="I61" s="330">
        <f>IFERROR(VLOOKUP(C61,'تقرير المصروفات حسب الشهر'!$C$647:$AD$766,11,FALSE),0)</f>
        <v>0</v>
      </c>
      <c r="J61" s="330">
        <f>IFERROR(VLOOKUP(C61,'تقرير المصروفات حسب الشهر'!$C$775:$AD$884,11,FALSE),0)</f>
        <v>0</v>
      </c>
      <c r="K61" s="330">
        <f>IFERROR(VLOOKUP(C61,'تقرير المصروفات حسب الشهر'!$C$902:$AD$1011,11,FALSE),0)</f>
        <v>0</v>
      </c>
      <c r="L61" s="330">
        <f>IFERROR(VLOOKUP(C61,'تقرير المصروفات حسب الشهر'!$C$1028:$AD$1138,11,FALSE),0)</f>
        <v>0</v>
      </c>
      <c r="M61" s="344">
        <f>IFERROR(VLOOKUP(C61,'تقرير المصروفات حسب الشهر'!$C$1155:$AD$1266,11,FALSE),0)</f>
        <v>0</v>
      </c>
      <c r="N61" s="344">
        <f>IFERROR(VLOOKUP(C61,'تقرير المصروفات حسب الشهر'!$C$1282:$AD$1393,11,FALSE),0)</f>
        <v>0</v>
      </c>
      <c r="O61" s="344">
        <f>IFERROR(VLOOKUP(C61,'تقرير المصروفات حسب الشهر'!$C$1409:$AD$1524,11,FALSE),0)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الشهر'!$C$10:$AD$119,11,FALSE),0)</f>
        <v>2072</v>
      </c>
      <c r="E62" s="330">
        <f>IFERROR(VLOOKUP(C62,'تقرير المصروفات حسب الشهر'!$C$136:$AD$245,11,FALSE),0)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الشهر'!$C$391:$AD$510,11,FALSE),0)</f>
        <v>0</v>
      </c>
      <c r="H62" s="330">
        <f>IFERROR(VLOOKUP(C62,'تقرير المصروفات حسب الشهر'!$C$519:$AD$634,11,FALSE),0)</f>
        <v>0</v>
      </c>
      <c r="I62" s="330">
        <f>IFERROR(VLOOKUP(C62,'تقرير المصروفات حسب الشهر'!$C$647:$AD$766,11,FALSE),0)</f>
        <v>3420</v>
      </c>
      <c r="J62" s="330">
        <f>IFERROR(VLOOKUP(C62,'تقرير المصروفات حسب الشهر'!$C$775:$AD$884,11,FALSE),0)</f>
        <v>0</v>
      </c>
      <c r="K62" s="330">
        <f>IFERROR(VLOOKUP(C62,'تقرير المصروفات حسب الشهر'!$C$902:$AD$1011,11,FALSE),0)</f>
        <v>0</v>
      </c>
      <c r="L62" s="330">
        <f>IFERROR(VLOOKUP(C62,'تقرير المصروفات حسب الشهر'!$C$1028:$AD$1138,11,FALSE),0)</f>
        <v>0</v>
      </c>
      <c r="M62" s="344">
        <f>IFERROR(VLOOKUP(C62,'تقرير المصروفات حسب الشهر'!$C$1155:$AD$1266,11,FALSE),0)</f>
        <v>0</v>
      </c>
      <c r="N62" s="344">
        <f>IFERROR(VLOOKUP(C62,'تقرير المصروفات حسب الشهر'!$C$1282:$AD$1393,11,FALSE),0)</f>
        <v>0</v>
      </c>
      <c r="O62" s="344">
        <f>IFERROR(VLOOKUP(C62,'تقرير المصروفات حسب الشهر'!$C$1409:$AD$1524,11,FALSE),0)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الشهر'!$C$10:$AD$119,11,FALSE),0)</f>
        <v>0</v>
      </c>
      <c r="E63" s="330">
        <f>IFERROR(VLOOKUP(C63,'تقرير المصروفات حسب الشهر'!$C$136:$AD$245,11,FALSE),0)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الشهر'!$C$391:$AD$510,11,FALSE),0)</f>
        <v>0</v>
      </c>
      <c r="H63" s="330">
        <f>IFERROR(VLOOKUP(C63,'تقرير المصروفات حسب الشهر'!$C$519:$AD$634,11,FALSE),0)</f>
        <v>0</v>
      </c>
      <c r="I63" s="330">
        <f>IFERROR(VLOOKUP(C63,'تقرير المصروفات حسب الشهر'!$C$647:$AD$766,11,FALSE),0)</f>
        <v>0</v>
      </c>
      <c r="J63" s="330">
        <f>IFERROR(VLOOKUP(C63,'تقرير المصروفات حسب الشهر'!$C$775:$AD$884,11,FALSE),0)</f>
        <v>0</v>
      </c>
      <c r="K63" s="330">
        <f>IFERROR(VLOOKUP(C63,'تقرير المصروفات حسب الشهر'!$C$902:$AD$1011,11,FALSE),0)</f>
        <v>0</v>
      </c>
      <c r="L63" s="330">
        <f>IFERROR(VLOOKUP(C63,'تقرير المصروفات حسب الشهر'!$C$1028:$AD$1138,11,FALSE),0)</f>
        <v>0</v>
      </c>
      <c r="M63" s="344">
        <f>IFERROR(VLOOKUP(C63,'تقرير المصروفات حسب الشهر'!$C$1155:$AD$1266,11,FALSE),0)</f>
        <v>0</v>
      </c>
      <c r="N63" s="344">
        <f>IFERROR(VLOOKUP(C63,'تقرير المصروفات حسب الشهر'!$C$1282:$AD$1393,11,FALSE),0)</f>
        <v>0</v>
      </c>
      <c r="O63" s="344">
        <f>IFERROR(VLOOKUP(C63,'تقرير المصروفات حسب الشهر'!$C$1409:$AD$1524,11,FALSE),0)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الشهر'!$C$10:$AD$119,11,FALSE),0)</f>
        <v>0</v>
      </c>
      <c r="E64" s="330">
        <f>IFERROR(VLOOKUP(C64,'تقرير المصروفات حسب الشهر'!$C$136:$AD$245,11,FALSE),0)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الشهر'!$C$391:$AD$510,11,FALSE),0)</f>
        <v>0</v>
      </c>
      <c r="H64" s="330">
        <f>IFERROR(VLOOKUP(C64,'تقرير المصروفات حسب الشهر'!$C$519:$AD$634,11,FALSE),0)</f>
        <v>0</v>
      </c>
      <c r="I64" s="330">
        <f>IFERROR(VLOOKUP(C64,'تقرير المصروفات حسب الشهر'!$C$647:$AD$766,11,FALSE),0)</f>
        <v>495</v>
      </c>
      <c r="J64" s="330">
        <f>IFERROR(VLOOKUP(C64,'تقرير المصروفات حسب الشهر'!$C$775:$AD$884,11,FALSE),0)</f>
        <v>0</v>
      </c>
      <c r="K64" s="330">
        <f>IFERROR(VLOOKUP(C64,'تقرير المصروفات حسب الشهر'!$C$902:$AD$1011,11,FALSE),0)</f>
        <v>0</v>
      </c>
      <c r="L64" s="330">
        <f>IFERROR(VLOOKUP(C64,'تقرير المصروفات حسب الشهر'!$C$1028:$AD$1138,11,FALSE),0)</f>
        <v>0</v>
      </c>
      <c r="M64" s="344">
        <f>IFERROR(VLOOKUP(C64,'تقرير المصروفات حسب الشهر'!$C$1155:$AD$1266,11,FALSE),0)</f>
        <v>0</v>
      </c>
      <c r="N64" s="344">
        <f>IFERROR(VLOOKUP(C64,'تقرير المصروفات حسب الشهر'!$C$1282:$AD$1393,11,FALSE),0)</f>
        <v>0</v>
      </c>
      <c r="O64" s="344">
        <f>IFERROR(VLOOKUP(C64,'تقرير المصروفات حسب الشهر'!$C$1409:$AD$1524,11,FALSE),0)</f>
        <v>0</v>
      </c>
      <c r="P64" s="332">
        <f t="shared" si="6"/>
        <v>15945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الشهر'!$C$10:$AD$119,11,FALSE),0)</f>
        <v>0</v>
      </c>
      <c r="E65" s="330">
        <f>IFERROR(VLOOKUP(C65,'تقرير المصروفات حسب الشهر'!$C$136:$AD$245,11,FALSE),0)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الشهر'!$C$391:$AD$510,11,FALSE),0)</f>
        <v>0</v>
      </c>
      <c r="H65" s="330">
        <f>IFERROR(VLOOKUP(C65,'تقرير المصروفات حسب الشهر'!$C$519:$AD$634,11,FALSE),0)</f>
        <v>0</v>
      </c>
      <c r="I65" s="330">
        <f>IFERROR(VLOOKUP(C65,'تقرير المصروفات حسب الشهر'!$C$647:$AD$766,11,FALSE),0)</f>
        <v>0</v>
      </c>
      <c r="J65" s="330">
        <f>IFERROR(VLOOKUP(C65,'تقرير المصروفات حسب الشهر'!$C$775:$AD$884,11,FALSE),0)</f>
        <v>0</v>
      </c>
      <c r="K65" s="330">
        <f>IFERROR(VLOOKUP(C65,'تقرير المصروفات حسب الشهر'!$C$902:$AD$1011,11,FALSE),0)</f>
        <v>0</v>
      </c>
      <c r="L65" s="330">
        <f>IFERROR(VLOOKUP(C65,'تقرير المصروفات حسب الشهر'!$C$1028:$AD$1138,11,FALSE),0)</f>
        <v>0</v>
      </c>
      <c r="M65" s="344">
        <f>IFERROR(VLOOKUP(C65,'تقرير المصروفات حسب الشهر'!$C$1155:$AD$1266,11,FALSE),0)</f>
        <v>0</v>
      </c>
      <c r="N65" s="344">
        <f>IFERROR(VLOOKUP(C65,'تقرير المصروفات حسب الشهر'!$C$1282:$AD$1393,11,FALSE),0)</f>
        <v>0</v>
      </c>
      <c r="O65" s="344">
        <f>IFERROR(VLOOKUP(C65,'تقرير المصروفات حسب الشهر'!$C$1409:$AD$1524,11,FALSE),0)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الشهر'!$C$10:$AD$119,11,FALSE),0)</f>
        <v>0</v>
      </c>
      <c r="E66" s="330">
        <f>IFERROR(VLOOKUP(C66,'تقرير المصروفات حسب الشهر'!$C$136:$AD$245,11,FALSE),0)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الشهر'!$C$391:$AD$510,11,FALSE),0)</f>
        <v>0</v>
      </c>
      <c r="H66" s="330">
        <f>IFERROR(VLOOKUP(C66,'تقرير المصروفات حسب الشهر'!$C$519:$AD$634,11,FALSE),0)</f>
        <v>0</v>
      </c>
      <c r="I66" s="330">
        <f>IFERROR(VLOOKUP(C66,'تقرير المصروفات حسب الشهر'!$C$647:$AD$766,11,FALSE),0)</f>
        <v>0</v>
      </c>
      <c r="J66" s="330">
        <f>IFERROR(VLOOKUP(C66,'تقرير المصروفات حسب الشهر'!$C$775:$AD$884,11,FALSE),0)</f>
        <v>0</v>
      </c>
      <c r="K66" s="330">
        <f>IFERROR(VLOOKUP(C66,'تقرير المصروفات حسب الشهر'!$C$902:$AD$1011,11,FALSE),0)</f>
        <v>0</v>
      </c>
      <c r="L66" s="330">
        <f>IFERROR(VLOOKUP(C66,'تقرير المصروفات حسب الشهر'!$C$1028:$AD$1138,11,FALSE),0)</f>
        <v>0</v>
      </c>
      <c r="M66" s="344">
        <f>IFERROR(VLOOKUP(C66,'تقرير المصروفات حسب الشهر'!$C$1155:$AD$1266,11,FALSE),0)</f>
        <v>0</v>
      </c>
      <c r="N66" s="344">
        <f>IFERROR(VLOOKUP(C66,'تقرير المصروفات حسب الشهر'!$C$1282:$AD$1393,11,FALSE),0)</f>
        <v>0</v>
      </c>
      <c r="O66" s="344">
        <f>IFERROR(VLOOKUP(C66,'تقرير المصروفات حسب الشهر'!$C$1409:$AD$1524,11,FALSE),0)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الشهر'!$C$10:$AD$119,11,FALSE),0)</f>
        <v>0</v>
      </c>
      <c r="E67" s="330">
        <f>IFERROR(VLOOKUP(C67,'تقرير المصروفات حسب الشهر'!$C$136:$AD$245,11,FALSE),0)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الشهر'!$C$391:$AD$510,11,FALSE),0)</f>
        <v>0</v>
      </c>
      <c r="H67" s="330">
        <f>IFERROR(VLOOKUP(C67,'تقرير المصروفات حسب الشهر'!$C$519:$AD$634,11,FALSE),0)</f>
        <v>0</v>
      </c>
      <c r="I67" s="330">
        <f>IFERROR(VLOOKUP(C67,'تقرير المصروفات حسب الشهر'!$C$647:$AD$766,11,FALSE),0)</f>
        <v>0</v>
      </c>
      <c r="J67" s="330">
        <f>IFERROR(VLOOKUP(C67,'تقرير المصروفات حسب الشهر'!$C$775:$AD$884,11,FALSE),0)</f>
        <v>0</v>
      </c>
      <c r="K67" s="330">
        <f>IFERROR(VLOOKUP(C67,'تقرير المصروفات حسب الشهر'!$C$902:$AD$1011,11,FALSE),0)</f>
        <v>0</v>
      </c>
      <c r="L67" s="330">
        <f>IFERROR(VLOOKUP(C67,'تقرير المصروفات حسب الشهر'!$C$1028:$AD$1138,11,FALSE),0)</f>
        <v>0</v>
      </c>
      <c r="M67" s="344">
        <f>IFERROR(VLOOKUP(C67,'تقرير المصروفات حسب الشهر'!$C$1155:$AD$1266,11,FALSE),0)</f>
        <v>0</v>
      </c>
      <c r="N67" s="344">
        <f>IFERROR(VLOOKUP(C67,'تقرير المصروفات حسب الشهر'!$C$1282:$AD$1393,11,FALSE),0)</f>
        <v>0</v>
      </c>
      <c r="O67" s="344">
        <f>IFERROR(VLOOKUP(C67,'تقرير المصروفات حسب الشهر'!$C$1409:$AD$1524,11,FALSE),0)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الشهر'!$C$10:$AD$119,11,FALSE),0)</f>
        <v>0</v>
      </c>
      <c r="E68" s="330">
        <f>IFERROR(VLOOKUP(C68,'تقرير المصروفات حسب الشهر'!$C$136:$AD$245,11,FALSE),0)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الشهر'!$C$391:$AD$510,11,FALSE),0)</f>
        <v>0</v>
      </c>
      <c r="H68" s="330">
        <f>IFERROR(VLOOKUP(C68,'تقرير المصروفات حسب الشهر'!$C$519:$AD$634,11,FALSE),0)</f>
        <v>0</v>
      </c>
      <c r="I68" s="330">
        <f>IFERROR(VLOOKUP(C68,'تقرير المصروفات حسب الشهر'!$C$647:$AD$766,11,FALSE),0)</f>
        <v>0</v>
      </c>
      <c r="J68" s="330">
        <f>IFERROR(VLOOKUP(C68,'تقرير المصروفات حسب الشهر'!$C$775:$AD$884,11,FALSE),0)</f>
        <v>0</v>
      </c>
      <c r="K68" s="330">
        <f>IFERROR(VLOOKUP(C68,'تقرير المصروفات حسب الشهر'!$C$902:$AD$1011,11,FALSE),0)</f>
        <v>0</v>
      </c>
      <c r="L68" s="330">
        <f>IFERROR(VLOOKUP(C68,'تقرير المصروفات حسب الشهر'!$C$1028:$AD$1138,11,FALSE),0)</f>
        <v>0</v>
      </c>
      <c r="M68" s="344">
        <f>IFERROR(VLOOKUP(C68,'تقرير المصروفات حسب الشهر'!$C$1155:$AD$1266,11,FALSE),0)</f>
        <v>0</v>
      </c>
      <c r="N68" s="344">
        <f>IFERROR(VLOOKUP(C68,'تقرير المصروفات حسب الشهر'!$C$1282:$AD$1393,11,FALSE),0)</f>
        <v>0</v>
      </c>
      <c r="O68" s="344">
        <f>IFERROR(VLOOKUP(C68,'تقرير المصروفات حسب الشهر'!$C$1409:$AD$1524,11,FALSE),0)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الشهر'!$C$10:$AD$119,11,FALSE),0)</f>
        <v>0</v>
      </c>
      <c r="E69" s="330">
        <f>IFERROR(VLOOKUP(C69,'تقرير المصروفات حسب الشهر'!$C$136:$AD$245,11,FALSE),0)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الشهر'!$C$391:$AD$510,11,FALSE),0)</f>
        <v>0</v>
      </c>
      <c r="H69" s="330">
        <f>IFERROR(VLOOKUP(C69,'تقرير المصروفات حسب الشهر'!$C$519:$AD$634,11,FALSE),0)</f>
        <v>0</v>
      </c>
      <c r="I69" s="330">
        <f>IFERROR(VLOOKUP(C69,'تقرير المصروفات حسب الشهر'!$C$647:$AD$766,11,FALSE),0)</f>
        <v>0</v>
      </c>
      <c r="J69" s="330">
        <f>IFERROR(VLOOKUP(C69,'تقرير المصروفات حسب الشهر'!$C$775:$AD$884,11,FALSE),0)</f>
        <v>0</v>
      </c>
      <c r="K69" s="330">
        <f>IFERROR(VLOOKUP(C69,'تقرير المصروفات حسب الشهر'!$C$902:$AD$1011,11,FALSE),0)</f>
        <v>0</v>
      </c>
      <c r="L69" s="330">
        <f>IFERROR(VLOOKUP(C69,'تقرير المصروفات حسب الشهر'!$C$1028:$AD$1138,11,FALSE),0)</f>
        <v>0</v>
      </c>
      <c r="M69" s="344">
        <f>IFERROR(VLOOKUP(C69,'تقرير المصروفات حسب الشهر'!$C$1155:$AD$1266,11,FALSE),0)</f>
        <v>0</v>
      </c>
      <c r="N69" s="344">
        <f>IFERROR(VLOOKUP(C69,'تقرير المصروفات حسب الشهر'!$C$1282:$AD$1393,11,FALSE),0)</f>
        <v>0</v>
      </c>
      <c r="O69" s="344">
        <f>IFERROR(VLOOKUP(C69,'تقرير المصروفات حسب الشهر'!$C$1409:$AD$1524,11,FALSE),0)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الشهر'!$C$10:$AD$119,11,FALSE),0)</f>
        <v>0</v>
      </c>
      <c r="E70" s="330">
        <f>IFERROR(VLOOKUP(C70,'تقرير المصروفات حسب الشهر'!$C$136:$AD$245,11,FALSE),0)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الشهر'!$C$391:$AD$510,11,FALSE),0)</f>
        <v>0</v>
      </c>
      <c r="H70" s="330">
        <f>IFERROR(VLOOKUP(C70,'تقرير المصروفات حسب الشهر'!$C$519:$AD$634,11,FALSE),0)</f>
        <v>0</v>
      </c>
      <c r="I70" s="330">
        <f>IFERROR(VLOOKUP(C70,'تقرير المصروفات حسب الشهر'!$C$647:$AD$766,11,FALSE),0)</f>
        <v>0</v>
      </c>
      <c r="J70" s="330">
        <f>IFERROR(VLOOKUP(C70,'تقرير المصروفات حسب الشهر'!$C$775:$AD$884,11,FALSE),0)</f>
        <v>0</v>
      </c>
      <c r="K70" s="330">
        <f>IFERROR(VLOOKUP(C70,'تقرير المصروفات حسب الشهر'!$C$902:$AD$1011,11,FALSE),0)</f>
        <v>0</v>
      </c>
      <c r="L70" s="330">
        <f>IFERROR(VLOOKUP(C70,'تقرير المصروفات حسب الشهر'!$C$1028:$AD$1138,11,FALSE),0)</f>
        <v>0</v>
      </c>
      <c r="M70" s="344">
        <f>IFERROR(VLOOKUP(C70,'تقرير المصروفات حسب الشهر'!$C$1155:$AD$1266,11,FALSE),0)</f>
        <v>0</v>
      </c>
      <c r="N70" s="344">
        <f>IFERROR(VLOOKUP(C70,'تقرير المصروفات حسب الشهر'!$C$1282:$AD$1393,11,FALSE),0)</f>
        <v>0</v>
      </c>
      <c r="O70" s="344">
        <f>IFERROR(VLOOKUP(C70,'تقرير المصروفات حسب الشهر'!$C$1409:$AD$1524,11,FALSE),0)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الشهر'!$C$10:$AD$119,11,FALSE),0)</f>
        <v>0</v>
      </c>
      <c r="E71" s="330">
        <f>IFERROR(VLOOKUP(C71,'تقرير المصروفات حسب الشهر'!$C$136:$AD$245,11,FALSE),0)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الشهر'!$C$391:$AD$510,11,FALSE),0)</f>
        <v>0</v>
      </c>
      <c r="H71" s="330">
        <f>IFERROR(VLOOKUP(C71,'تقرير المصروفات حسب الشهر'!$C$519:$AD$634,11,FALSE),0)</f>
        <v>0</v>
      </c>
      <c r="I71" s="330">
        <f>IFERROR(VLOOKUP(C71,'تقرير المصروفات حسب الشهر'!$C$647:$AD$766,11,FALSE),0)</f>
        <v>0</v>
      </c>
      <c r="J71" s="330">
        <f>IFERROR(VLOOKUP(C71,'تقرير المصروفات حسب الشهر'!$C$775:$AD$884,11,FALSE),0)</f>
        <v>0</v>
      </c>
      <c r="K71" s="330">
        <f>IFERROR(VLOOKUP(C71,'تقرير المصروفات حسب الشهر'!$C$902:$AD$1011,11,FALSE),0)</f>
        <v>0</v>
      </c>
      <c r="L71" s="330">
        <f>IFERROR(VLOOKUP(C71,'تقرير المصروفات حسب الشهر'!$C$1028:$AD$1138,11,FALSE),0)</f>
        <v>0</v>
      </c>
      <c r="M71" s="344">
        <f>IFERROR(VLOOKUP(C71,'تقرير المصروفات حسب الشهر'!$C$1155:$AD$1266,11,FALSE),0)</f>
        <v>0</v>
      </c>
      <c r="N71" s="344">
        <f>IFERROR(VLOOKUP(C71,'تقرير المصروفات حسب الشهر'!$C$1282:$AD$1393,11,FALSE),0)</f>
        <v>0</v>
      </c>
      <c r="O71" s="344">
        <f>IFERROR(VLOOKUP(C71,'تقرير المصروفات حسب الشهر'!$C$1409:$AD$1524,11,FALSE),0)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الشهر'!$C$10:$AD$119,11,FALSE),0)</f>
        <v>0</v>
      </c>
      <c r="E72" s="330">
        <f>IFERROR(VLOOKUP(C72,'تقرير المصروفات حسب الشهر'!$C$136:$AD$245,11,FALSE),0)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الشهر'!$C$391:$AD$510,11,FALSE),0)</f>
        <v>0</v>
      </c>
      <c r="H72" s="330">
        <f>IFERROR(VLOOKUP(C72,'تقرير المصروفات حسب الشهر'!$C$519:$AD$634,11,FALSE),0)</f>
        <v>0</v>
      </c>
      <c r="I72" s="330">
        <f>IFERROR(VLOOKUP(C72,'تقرير المصروفات حسب الشهر'!$C$647:$AD$766,11,FALSE),0)</f>
        <v>0</v>
      </c>
      <c r="J72" s="330">
        <f>IFERROR(VLOOKUP(C72,'تقرير المصروفات حسب الشهر'!$C$775:$AD$884,11,FALSE),0)</f>
        <v>0</v>
      </c>
      <c r="K72" s="330">
        <f>IFERROR(VLOOKUP(C72,'تقرير المصروفات حسب الشهر'!$C$902:$AD$1011,11,FALSE),0)</f>
        <v>0</v>
      </c>
      <c r="L72" s="330">
        <f>IFERROR(VLOOKUP(C72,'تقرير المصروفات حسب الشهر'!$C$1028:$AD$1138,11,FALSE),0)</f>
        <v>0</v>
      </c>
      <c r="M72" s="344">
        <f>IFERROR(VLOOKUP(C72,'تقرير المصروفات حسب الشهر'!$C$1155:$AD$1266,11,FALSE),0)</f>
        <v>0</v>
      </c>
      <c r="N72" s="344">
        <f>IFERROR(VLOOKUP(C72,'تقرير المصروفات حسب الشهر'!$C$1282:$AD$1393,11,FALSE),0)</f>
        <v>0</v>
      </c>
      <c r="O72" s="344">
        <f>IFERROR(VLOOKUP(C72,'تقرير المصروفات حسب الشهر'!$C$1409:$AD$1524,11,FALSE),0)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الشهر'!$C$10:$AD$119,11,FALSE),0)</f>
        <v>0</v>
      </c>
      <c r="E73" s="330">
        <f>IFERROR(VLOOKUP(C73,'تقرير المصروفات حسب الشهر'!$C$136:$AD$245,11,FALSE),0)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الشهر'!$C$391:$AD$510,11,FALSE),0)</f>
        <v>0</v>
      </c>
      <c r="H73" s="330">
        <f>IFERROR(VLOOKUP(C73,'تقرير المصروفات حسب الشهر'!$C$519:$AD$634,11,FALSE),0)</f>
        <v>0</v>
      </c>
      <c r="I73" s="330">
        <f>IFERROR(VLOOKUP(C73,'تقرير المصروفات حسب الشهر'!$C$647:$AD$766,11,FALSE),0)</f>
        <v>0</v>
      </c>
      <c r="J73" s="330">
        <f>IFERROR(VLOOKUP(C73,'تقرير المصروفات حسب الشهر'!$C$775:$AD$884,11,FALSE),0)</f>
        <v>0</v>
      </c>
      <c r="K73" s="330">
        <f>IFERROR(VLOOKUP(C73,'تقرير المصروفات حسب الشهر'!$C$902:$AD$1011,11,FALSE),0)</f>
        <v>0</v>
      </c>
      <c r="L73" s="330">
        <f>IFERROR(VLOOKUP(C73,'تقرير المصروفات حسب الشهر'!$C$1028:$AD$1138,11,FALSE),0)</f>
        <v>0</v>
      </c>
      <c r="M73" s="344">
        <f>IFERROR(VLOOKUP(C73,'تقرير المصروفات حسب الشهر'!$C$1155:$AD$1266,11,FALSE),0)</f>
        <v>0</v>
      </c>
      <c r="N73" s="344">
        <f>IFERROR(VLOOKUP(C73,'تقرير المصروفات حسب الشهر'!$C$1282:$AD$1393,11,FALSE),0)</f>
        <v>0</v>
      </c>
      <c r="O73" s="344">
        <f>IFERROR(VLOOKUP(C73,'تقرير المصروفات حسب الشهر'!$C$1409:$AD$1524,11,FALSE),0)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الشهر'!$C$10:$AD$119,11,FALSE),0)</f>
        <v>0</v>
      </c>
      <c r="E74" s="330">
        <f>IFERROR(VLOOKUP(C74,'تقرير المصروفات حسب الشهر'!$C$136:$AD$245,11,FALSE),0)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الشهر'!$C$391:$AD$510,11,FALSE),0)</f>
        <v>0</v>
      </c>
      <c r="H74" s="330">
        <f>IFERROR(VLOOKUP(C74,'تقرير المصروفات حسب الشهر'!$C$519:$AD$634,11,FALSE),0)</f>
        <v>0</v>
      </c>
      <c r="I74" s="330">
        <f>IFERROR(VLOOKUP(C74,'تقرير المصروفات حسب الشهر'!$C$647:$AD$766,11,FALSE),0)</f>
        <v>0</v>
      </c>
      <c r="J74" s="330">
        <f>IFERROR(VLOOKUP(C74,'تقرير المصروفات حسب الشهر'!$C$775:$AD$884,11,FALSE),0)</f>
        <v>0</v>
      </c>
      <c r="K74" s="330">
        <f>IFERROR(VLOOKUP(C74,'تقرير المصروفات حسب الشهر'!$C$902:$AD$1011,11,FALSE),0)</f>
        <v>0</v>
      </c>
      <c r="L74" s="330">
        <f>IFERROR(VLOOKUP(C74,'تقرير المصروفات حسب الشهر'!$C$1028:$AD$1138,11,FALSE),0)</f>
        <v>0</v>
      </c>
      <c r="M74" s="344">
        <f>IFERROR(VLOOKUP(C74,'تقرير المصروفات حسب الشهر'!$C$1155:$AD$1266,11,FALSE),0)</f>
        <v>0</v>
      </c>
      <c r="N74" s="344">
        <f>IFERROR(VLOOKUP(C74,'تقرير المصروفات حسب الشهر'!$C$1282:$AD$1393,11,FALSE),0)</f>
        <v>0</v>
      </c>
      <c r="O74" s="344">
        <f>IFERROR(VLOOKUP(C74,'تقرير المصروفات حسب الشهر'!$C$1409:$AD$1524,11,FALSE),0)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الشهر'!$C$10:$AD$119,11,FALSE),0)</f>
        <v>0</v>
      </c>
      <c r="E75" s="330">
        <f>IFERROR(VLOOKUP(C75,'تقرير المصروفات حسب الشهر'!$C$136:$AD$245,11,FALSE),0)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الشهر'!$C$391:$AD$510,11,FALSE),0)</f>
        <v>0</v>
      </c>
      <c r="H75" s="330">
        <f>IFERROR(VLOOKUP(C75,'تقرير المصروفات حسب الشهر'!$C$519:$AD$634,11,FALSE),0)</f>
        <v>0</v>
      </c>
      <c r="I75" s="330">
        <f>IFERROR(VLOOKUP(C75,'تقرير المصروفات حسب الشهر'!$C$647:$AD$766,11,FALSE),0)</f>
        <v>0</v>
      </c>
      <c r="J75" s="330">
        <f>IFERROR(VLOOKUP(C75,'تقرير المصروفات حسب الشهر'!$C$775:$AD$884,11,FALSE),0)</f>
        <v>0</v>
      </c>
      <c r="K75" s="330">
        <f>IFERROR(VLOOKUP(C75,'تقرير المصروفات حسب الشهر'!$C$902:$AD$1011,11,FALSE),0)</f>
        <v>0</v>
      </c>
      <c r="L75" s="330">
        <f>IFERROR(VLOOKUP(C75,'تقرير المصروفات حسب الشهر'!$C$1028:$AD$1138,11,FALSE),0)</f>
        <v>0</v>
      </c>
      <c r="M75" s="344">
        <f>IFERROR(VLOOKUP(C75,'تقرير المصروفات حسب الشهر'!$C$1155:$AD$1266,11,FALSE),0)</f>
        <v>0</v>
      </c>
      <c r="N75" s="344">
        <f>IFERROR(VLOOKUP(C75,'تقرير المصروفات حسب الشهر'!$C$1282:$AD$1393,11,FALSE),0)</f>
        <v>0</v>
      </c>
      <c r="O75" s="344">
        <f>IFERROR(VLOOKUP(C75,'تقرير المصروفات حسب الشهر'!$C$1409:$AD$1524,11,FALSE),0)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الشهر'!$C$10:$AD$119,11,FALSE),0)</f>
        <v>0</v>
      </c>
      <c r="E76" s="330">
        <f>IFERROR(VLOOKUP(C76,'تقرير المصروفات حسب الشهر'!$C$136:$AD$245,11,FALSE),0)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الشهر'!$C$391:$AD$510,11,FALSE),0)</f>
        <v>0</v>
      </c>
      <c r="H76" s="330">
        <f>IFERROR(VLOOKUP(C76,'تقرير المصروفات حسب الشهر'!$C$519:$AD$634,11,FALSE),0)</f>
        <v>0</v>
      </c>
      <c r="I76" s="330">
        <f>IFERROR(VLOOKUP(C76,'تقرير المصروفات حسب الشهر'!$C$647:$AD$766,11,FALSE),0)</f>
        <v>0</v>
      </c>
      <c r="J76" s="330">
        <f>IFERROR(VLOOKUP(C76,'تقرير المصروفات حسب الشهر'!$C$775:$AD$884,11,FALSE),0)</f>
        <v>0</v>
      </c>
      <c r="K76" s="330">
        <f>IFERROR(VLOOKUP(C76,'تقرير المصروفات حسب الشهر'!$C$902:$AD$1011,11,FALSE),0)</f>
        <v>0</v>
      </c>
      <c r="L76" s="330">
        <f>IFERROR(VLOOKUP(C76,'تقرير المصروفات حسب الشهر'!$C$1028:$AD$1138,11,FALSE),0)</f>
        <v>0</v>
      </c>
      <c r="M76" s="344">
        <f>IFERROR(VLOOKUP(C76,'تقرير المصروفات حسب الشهر'!$C$1155:$AD$1266,11,FALSE),0)</f>
        <v>0</v>
      </c>
      <c r="N76" s="344">
        <f>IFERROR(VLOOKUP(C76,'تقرير المصروفات حسب الشهر'!$C$1282:$AD$1393,11,FALSE),0)</f>
        <v>0</v>
      </c>
      <c r="O76" s="344">
        <f>IFERROR(VLOOKUP(C76,'تقرير المصروفات حسب الشهر'!$C$1409:$AD$1524,11,FALSE),0)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الشهر'!$C$10:$AD$119,11,FALSE),0)</f>
        <v>0</v>
      </c>
      <c r="E77" s="330">
        <f>IFERROR(VLOOKUP(C77,'تقرير المصروفات حسب الشهر'!$C$136:$AD$245,11,FALSE),0)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الشهر'!$C$391:$AD$510,11,FALSE),0)</f>
        <v>0</v>
      </c>
      <c r="H77" s="330">
        <f>IFERROR(VLOOKUP(C77,'تقرير المصروفات حسب الشهر'!$C$519:$AD$634,11,FALSE),0)</f>
        <v>0</v>
      </c>
      <c r="I77" s="330">
        <f>IFERROR(VLOOKUP(C77,'تقرير المصروفات حسب الشهر'!$C$647:$AD$766,11,FALSE),0)</f>
        <v>0</v>
      </c>
      <c r="J77" s="330">
        <f>IFERROR(VLOOKUP(C77,'تقرير المصروفات حسب الشهر'!$C$775:$AD$884,11,FALSE),0)</f>
        <v>0</v>
      </c>
      <c r="K77" s="330">
        <f>IFERROR(VLOOKUP(C77,'تقرير المصروفات حسب الشهر'!$C$902:$AD$1011,11,FALSE),0)</f>
        <v>0</v>
      </c>
      <c r="L77" s="330">
        <f>IFERROR(VLOOKUP(C77,'تقرير المصروفات حسب الشهر'!$C$1028:$AD$1138,11,FALSE),0)</f>
        <v>0</v>
      </c>
      <c r="M77" s="344">
        <f>IFERROR(VLOOKUP(C77,'تقرير المصروفات حسب الشهر'!$C$1155:$AD$1266,11,FALSE),0)</f>
        <v>0</v>
      </c>
      <c r="N77" s="344">
        <f>IFERROR(VLOOKUP(C77,'تقرير المصروفات حسب الشهر'!$C$1282:$AD$1393,11,FALSE),0)</f>
        <v>0</v>
      </c>
      <c r="O77" s="344">
        <f>IFERROR(VLOOKUP(C77,'تقرير المصروفات حسب الشهر'!$C$1409:$AD$1524,11,FALSE),0)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الشهر'!$C$10:$AD$119,11,FALSE),0)</f>
        <v>0</v>
      </c>
      <c r="E78" s="330">
        <f>IFERROR(VLOOKUP(C78,'تقرير المصروفات حسب الشهر'!$C$136:$AD$245,11,FALSE),0)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الشهر'!$C$391:$AD$510,11,FALSE),0)</f>
        <v>0</v>
      </c>
      <c r="H78" s="330">
        <f>IFERROR(VLOOKUP(C78,'تقرير المصروفات حسب الشهر'!$C$519:$AD$634,11,FALSE),0)</f>
        <v>0</v>
      </c>
      <c r="I78" s="330">
        <f>IFERROR(VLOOKUP(C78,'تقرير المصروفات حسب الشهر'!$C$647:$AD$766,11,FALSE),0)</f>
        <v>0</v>
      </c>
      <c r="J78" s="330">
        <f>IFERROR(VLOOKUP(C78,'تقرير المصروفات حسب الشهر'!$C$775:$AD$884,11,FALSE),0)</f>
        <v>0</v>
      </c>
      <c r="K78" s="330">
        <f>IFERROR(VLOOKUP(C78,'تقرير المصروفات حسب الشهر'!$C$902:$AD$1011,11,FALSE),0)</f>
        <v>0</v>
      </c>
      <c r="L78" s="330">
        <f>IFERROR(VLOOKUP(C78,'تقرير المصروفات حسب الشهر'!$C$1028:$AD$1138,11,FALSE),0)</f>
        <v>0</v>
      </c>
      <c r="M78" s="344">
        <f>IFERROR(VLOOKUP(C78,'تقرير المصروفات حسب الشهر'!$C$1155:$AD$1266,11,FALSE),0)</f>
        <v>0</v>
      </c>
      <c r="N78" s="344">
        <f>IFERROR(VLOOKUP(C78,'تقرير المصروفات حسب الشهر'!$C$1282:$AD$1393,11,FALSE),0)</f>
        <v>0</v>
      </c>
      <c r="O78" s="344">
        <f>IFERROR(VLOOKUP(C78,'تقرير المصروفات حسب الشهر'!$C$1409:$AD$1524,11,FALSE),0)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الشهر'!$C$10:$AD$119,11,FALSE),0)</f>
        <v>0</v>
      </c>
      <c r="E79" s="330">
        <f>IFERROR(VLOOKUP(C79,'تقرير المصروفات حسب الشهر'!$C$136:$AD$245,11,FALSE),0)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الشهر'!$C$391:$AD$510,11,FALSE),0)</f>
        <v>0</v>
      </c>
      <c r="H79" s="330">
        <f>IFERROR(VLOOKUP(C79,'تقرير المصروفات حسب الشهر'!$C$519:$AD$634,11,FALSE),0)</f>
        <v>0</v>
      </c>
      <c r="I79" s="330">
        <f>IFERROR(VLOOKUP(C79,'تقرير المصروفات حسب الشهر'!$C$647:$AD$766,11,FALSE),0)</f>
        <v>0</v>
      </c>
      <c r="J79" s="330">
        <f>IFERROR(VLOOKUP(C79,'تقرير المصروفات حسب الشهر'!$C$775:$AD$884,11,FALSE),0)</f>
        <v>0</v>
      </c>
      <c r="K79" s="330">
        <f>IFERROR(VLOOKUP(C79,'تقرير المصروفات حسب الشهر'!$C$902:$AD$1011,11,FALSE),0)</f>
        <v>0</v>
      </c>
      <c r="L79" s="330">
        <f>IFERROR(VLOOKUP(C79,'تقرير المصروفات حسب الشهر'!$C$1028:$AD$1138,11,FALSE),0)</f>
        <v>0</v>
      </c>
      <c r="M79" s="344">
        <f>IFERROR(VLOOKUP(C79,'تقرير المصروفات حسب الشهر'!$C$1155:$AD$1266,11,FALSE),0)</f>
        <v>0</v>
      </c>
      <c r="N79" s="344">
        <f>IFERROR(VLOOKUP(C79,'تقرير المصروفات حسب الشهر'!$C$1282:$AD$1393,11,FALSE),0)</f>
        <v>0</v>
      </c>
      <c r="O79" s="344">
        <f>IFERROR(VLOOKUP(C79,'تقرير المصروفات حسب الشهر'!$C$1409:$AD$1524,11,FALSE),0)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الشهر'!$C$10:$AD$119,11,FALSE),0)</f>
        <v>0</v>
      </c>
      <c r="E80" s="330">
        <f>IFERROR(VLOOKUP(C80,'تقرير المصروفات حسب الشهر'!$C$136:$AD$245,11,FALSE),0)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الشهر'!$C$391:$AD$510,11,FALSE),0)</f>
        <v>0</v>
      </c>
      <c r="H80" s="330">
        <f>IFERROR(VLOOKUP(C80,'تقرير المصروفات حسب الشهر'!$C$519:$AD$634,11,FALSE),0)</f>
        <v>0</v>
      </c>
      <c r="I80" s="330">
        <f>IFERROR(VLOOKUP(C80,'تقرير المصروفات حسب الشهر'!$C$647:$AD$766,11,FALSE),0)</f>
        <v>0</v>
      </c>
      <c r="J80" s="330">
        <f>IFERROR(VLOOKUP(C80,'تقرير المصروفات حسب الشهر'!$C$775:$AD$884,11,FALSE),0)</f>
        <v>0</v>
      </c>
      <c r="K80" s="330">
        <f>IFERROR(VLOOKUP(C80,'تقرير المصروفات حسب الشهر'!$C$902:$AD$1011,11,FALSE),0)</f>
        <v>0</v>
      </c>
      <c r="L80" s="330">
        <f>IFERROR(VLOOKUP(C80,'تقرير المصروفات حسب الشهر'!$C$1028:$AD$1138,11,FALSE),0)</f>
        <v>0</v>
      </c>
      <c r="M80" s="344">
        <f>IFERROR(VLOOKUP(C80,'تقرير المصروفات حسب الشهر'!$C$1155:$AD$1266,11,FALSE),0)</f>
        <v>0</v>
      </c>
      <c r="N80" s="344">
        <f>IFERROR(VLOOKUP(C80,'تقرير المصروفات حسب الشهر'!$C$1282:$AD$1393,11,FALSE),0)</f>
        <v>0</v>
      </c>
      <c r="O80" s="344">
        <f>IFERROR(VLOOKUP(C80,'تقرير المصروفات حسب الشهر'!$C$1409:$AD$1524,11,FALSE),0)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الشهر'!$C$10:$AD$119,11,FALSE),0)</f>
        <v>600</v>
      </c>
      <c r="E81" s="330">
        <f>IFERROR(VLOOKUP(C81,'تقرير المصروفات حسب الشهر'!$C$136:$AD$245,11,FALSE),0)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الشهر'!$C$391:$AD$510,11,FALSE),0)</f>
        <v>200</v>
      </c>
      <c r="H81" s="330">
        <f>IFERROR(VLOOKUP(C81,'تقرير المصروفات حسب الشهر'!$C$519:$AD$634,11,FALSE),0)</f>
        <v>200</v>
      </c>
      <c r="I81" s="330">
        <f>IFERROR(VLOOKUP(C81,'تقرير المصروفات حسب الشهر'!$C$647:$AD$766,11,FALSE),0)</f>
        <v>4700</v>
      </c>
      <c r="J81" s="330">
        <f>IFERROR(VLOOKUP(C81,'تقرير المصروفات حسب الشهر'!$C$775:$AD$884,11,FALSE),0)</f>
        <v>0</v>
      </c>
      <c r="K81" s="330">
        <f>IFERROR(VLOOKUP(C81,'تقرير المصروفات حسب الشهر'!$C$902:$AD$1011,11,FALSE),0)</f>
        <v>0</v>
      </c>
      <c r="L81" s="330">
        <f>IFERROR(VLOOKUP(C81,'تقرير المصروفات حسب الشهر'!$C$1028:$AD$1138,11,FALSE),0)</f>
        <v>0</v>
      </c>
      <c r="M81" s="344">
        <f>IFERROR(VLOOKUP(C81,'تقرير المصروفات حسب الشهر'!$C$1155:$AD$1266,11,FALSE),0)</f>
        <v>0</v>
      </c>
      <c r="N81" s="344">
        <f>IFERROR(VLOOKUP(C81,'تقرير المصروفات حسب الشهر'!$C$1282:$AD$1393,11,FALSE),0)</f>
        <v>0</v>
      </c>
      <c r="O81" s="344">
        <f>IFERROR(VLOOKUP(C81,'تقرير المصروفات حسب الشهر'!$C$1409:$AD$1524,11,FALSE),0)</f>
        <v>0</v>
      </c>
      <c r="P81" s="332">
        <f t="shared" si="6"/>
        <v>28969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الشهر'!$C$10:$AD$119,11,FALSE),0)</f>
        <v>0</v>
      </c>
      <c r="E82" s="330">
        <f>IFERROR(VLOOKUP(C82,'تقرير المصروفات حسب الشهر'!$C$136:$AD$245,11,FALSE),0)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الشهر'!$C$391:$AD$510,11,FALSE),0)</f>
        <v>0</v>
      </c>
      <c r="H82" s="330">
        <f>IFERROR(VLOOKUP(C82,'تقرير المصروفات حسب الشهر'!$C$519:$AD$634,11,FALSE),0)</f>
        <v>0</v>
      </c>
      <c r="I82" s="330">
        <f>IFERROR(VLOOKUP(C82,'تقرير المصروفات حسب الشهر'!$C$647:$AD$766,11,FALSE),0)</f>
        <v>0</v>
      </c>
      <c r="J82" s="330">
        <f>IFERROR(VLOOKUP(C82,'تقرير المصروفات حسب الشهر'!$C$775:$AD$884,11,FALSE),0)</f>
        <v>0</v>
      </c>
      <c r="K82" s="330">
        <f>IFERROR(VLOOKUP(C82,'تقرير المصروفات حسب الشهر'!$C$902:$AD$1011,11,FALSE),0)</f>
        <v>0</v>
      </c>
      <c r="L82" s="330">
        <f>IFERROR(VLOOKUP(C82,'تقرير المصروفات حسب الشهر'!$C$1028:$AD$1138,11,FALSE),0)</f>
        <v>0</v>
      </c>
      <c r="M82" s="344">
        <f>IFERROR(VLOOKUP(C82,'تقرير المصروفات حسب الشهر'!$C$1155:$AD$1266,11,FALSE),0)</f>
        <v>0</v>
      </c>
      <c r="N82" s="344">
        <f>IFERROR(VLOOKUP(C82,'تقرير المصروفات حسب الشهر'!$C$1282:$AD$1393,11,FALSE),0)</f>
        <v>0</v>
      </c>
      <c r="O82" s="344">
        <f>IFERROR(VLOOKUP(C82,'تقرير المصروفات حسب الشهر'!$C$1409:$AD$1524,11,FALSE),0)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الشهر'!$C$10:$AD$119,11,FALSE),0)</f>
        <v>0</v>
      </c>
      <c r="E83" s="330">
        <f>IFERROR(VLOOKUP(C83,'تقرير المصروفات حسب الشهر'!$C$136:$AD$245,11,FALSE),0)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الشهر'!$C$391:$AD$510,11,FALSE),0)</f>
        <v>0</v>
      </c>
      <c r="H83" s="330">
        <f>IFERROR(VLOOKUP(C83,'تقرير المصروفات حسب الشهر'!$C$519:$AD$634,11,FALSE),0)</f>
        <v>0</v>
      </c>
      <c r="I83" s="330">
        <f>IFERROR(VLOOKUP(C83,'تقرير المصروفات حسب الشهر'!$C$647:$AD$766,11,FALSE),0)</f>
        <v>0</v>
      </c>
      <c r="J83" s="330">
        <f>IFERROR(VLOOKUP(C83,'تقرير المصروفات حسب الشهر'!$C$775:$AD$884,11,FALSE),0)</f>
        <v>0</v>
      </c>
      <c r="K83" s="330">
        <f>IFERROR(VLOOKUP(C83,'تقرير المصروفات حسب الشهر'!$C$902:$AD$1011,11,FALSE),0)</f>
        <v>0</v>
      </c>
      <c r="L83" s="330">
        <f>IFERROR(VLOOKUP(C83,'تقرير المصروفات حسب الشهر'!$C$1028:$AD$1138,11,FALSE),0)</f>
        <v>0</v>
      </c>
      <c r="M83" s="344">
        <f>IFERROR(VLOOKUP(C83,'تقرير المصروفات حسب الشهر'!$C$1155:$AD$1266,11,FALSE),0)</f>
        <v>0</v>
      </c>
      <c r="N83" s="344">
        <f>IFERROR(VLOOKUP(C83,'تقرير المصروفات حسب الشهر'!$C$1282:$AD$1393,11,FALSE),0)</f>
        <v>0</v>
      </c>
      <c r="O83" s="344">
        <f>IFERROR(VLOOKUP(C83,'تقرير المصروفات حسب الشهر'!$C$1409:$AD$1524,11,FALSE),0)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الشهر'!$C$10:$AD$119,11,FALSE),0)</f>
        <v>0</v>
      </c>
      <c r="E84" s="330">
        <f>IFERROR(VLOOKUP(C84,'تقرير المصروفات حسب الشهر'!$C$136:$AD$245,11,FALSE),0)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الشهر'!$C$391:$AD$510,11,FALSE),0)</f>
        <v>0</v>
      </c>
      <c r="H84" s="330">
        <f>IFERROR(VLOOKUP(C84,'تقرير المصروفات حسب الشهر'!$C$519:$AD$634,11,FALSE),0)</f>
        <v>0</v>
      </c>
      <c r="I84" s="330">
        <f>IFERROR(VLOOKUP(C84,'تقرير المصروفات حسب الشهر'!$C$647:$AD$766,11,FALSE),0)</f>
        <v>0</v>
      </c>
      <c r="J84" s="330">
        <f>IFERROR(VLOOKUP(C84,'تقرير المصروفات حسب الشهر'!$C$775:$AD$884,11,FALSE),0)</f>
        <v>0</v>
      </c>
      <c r="K84" s="330">
        <f>IFERROR(VLOOKUP(C84,'تقرير المصروفات حسب الشهر'!$C$902:$AD$1011,11,FALSE),0)</f>
        <v>0</v>
      </c>
      <c r="L84" s="330">
        <f>IFERROR(VLOOKUP(C84,'تقرير المصروفات حسب الشهر'!$C$1028:$AD$1138,11,FALSE),0)</f>
        <v>0</v>
      </c>
      <c r="M84" s="344">
        <f>IFERROR(VLOOKUP(C84,'تقرير المصروفات حسب الشهر'!$C$1155:$AD$1266,11,FALSE),0)</f>
        <v>0</v>
      </c>
      <c r="N84" s="344">
        <f>IFERROR(VLOOKUP(C84,'تقرير المصروفات حسب الشهر'!$C$1282:$AD$1393,11,FALSE),0)</f>
        <v>0</v>
      </c>
      <c r="O84" s="344">
        <f>IFERROR(VLOOKUP(C84,'تقرير المصروفات حسب الشهر'!$C$1409:$AD$1524,11,FALSE),0)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الشهر'!$C$10:$AD$119,11,FALSE),0)</f>
        <v>0</v>
      </c>
      <c r="E85" s="330">
        <f>IFERROR(VLOOKUP(C85,'تقرير المصروفات حسب الشهر'!$C$136:$AD$245,11,FALSE),0)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الشهر'!$C$391:$AD$510,11,FALSE),0)</f>
        <v>0</v>
      </c>
      <c r="H85" s="330">
        <f>IFERROR(VLOOKUP(C85,'تقرير المصروفات حسب الشهر'!$C$519:$AD$634,11,FALSE),0)</f>
        <v>0</v>
      </c>
      <c r="I85" s="330">
        <f>IFERROR(VLOOKUP(C85,'تقرير المصروفات حسب الشهر'!$C$647:$AD$766,11,FALSE),0)</f>
        <v>0</v>
      </c>
      <c r="J85" s="330">
        <f>IFERROR(VLOOKUP(C85,'تقرير المصروفات حسب الشهر'!$C$775:$AD$884,11,FALSE),0)</f>
        <v>0</v>
      </c>
      <c r="K85" s="330">
        <f>IFERROR(VLOOKUP(C85,'تقرير المصروفات حسب الشهر'!$C$902:$AD$1011,11,FALSE),0)</f>
        <v>0</v>
      </c>
      <c r="L85" s="330">
        <f>IFERROR(VLOOKUP(C85,'تقرير المصروفات حسب الشهر'!$C$1028:$AD$1138,11,FALSE),0)</f>
        <v>0</v>
      </c>
      <c r="M85" s="344">
        <f>IFERROR(VLOOKUP(C85,'تقرير المصروفات حسب الشهر'!$C$1155:$AD$1266,11,FALSE),0)</f>
        <v>0</v>
      </c>
      <c r="N85" s="344">
        <f>IFERROR(VLOOKUP(C85,'تقرير المصروفات حسب الشهر'!$C$1282:$AD$1393,11,FALSE),0)</f>
        <v>0</v>
      </c>
      <c r="O85" s="344">
        <f>IFERROR(VLOOKUP(C85,'تقرير المصروفات حسب الشهر'!$C$1409:$AD$1524,11,FALSE),0)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الشهر'!$C$10:$AD$119,11,FALSE),0)</f>
        <v>1766.5</v>
      </c>
      <c r="E86" s="330">
        <f>IFERROR(VLOOKUP(C86,'تقرير المصروفات حسب الشهر'!$C$136:$AD$245,11,FALSE),0)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الشهر'!$C$391:$AD$510,11,FALSE),0)</f>
        <v>1288</v>
      </c>
      <c r="H86" s="330">
        <f>IFERROR(VLOOKUP(C86,'تقرير المصروفات حسب الشهر'!$C$519:$AD$634,11,FALSE),0)</f>
        <v>3452</v>
      </c>
      <c r="I86" s="330">
        <f>IFERROR(VLOOKUP(C86,'تقرير المصروفات حسب الشهر'!$C$647:$AD$766,11,FALSE),0)</f>
        <v>1463</v>
      </c>
      <c r="J86" s="330">
        <f>IFERROR(VLOOKUP(C86,'تقرير المصروفات حسب الشهر'!$C$775:$AD$884,11,FALSE),0)</f>
        <v>0</v>
      </c>
      <c r="K86" s="330">
        <f>IFERROR(VLOOKUP(C86,'تقرير المصروفات حسب الشهر'!$C$902:$AD$1011,11,FALSE),0)</f>
        <v>0</v>
      </c>
      <c r="L86" s="330">
        <f>IFERROR(VLOOKUP(C86,'تقرير المصروفات حسب الشهر'!$C$1028:$AD$1138,11,FALSE),0)</f>
        <v>0</v>
      </c>
      <c r="M86" s="344">
        <f>IFERROR(VLOOKUP(C86,'تقرير المصروفات حسب الشهر'!$C$1155:$AD$1266,11,FALSE),0)</f>
        <v>0</v>
      </c>
      <c r="N86" s="344">
        <f>IFERROR(VLOOKUP(C86,'تقرير المصروفات حسب الشهر'!$C$1282:$AD$1393,11,FALSE),0)</f>
        <v>0</v>
      </c>
      <c r="O86" s="344">
        <f>IFERROR(VLOOKUP(C86,'تقرير المصروفات حسب الشهر'!$C$1409:$AD$1524,11,FALSE),0)</f>
        <v>0</v>
      </c>
      <c r="P86" s="332">
        <f t="shared" ref="P86:P117" si="7">SUM(D86:O86)</f>
        <v>12889.5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الشهر'!$C$10:$AD$119,11,FALSE),0)</f>
        <v>0</v>
      </c>
      <c r="E87" s="330">
        <f>IFERROR(VLOOKUP(C87,'تقرير المصروفات حسب الشهر'!$C$136:$AD$245,11,FALSE),0)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الشهر'!$C$391:$AD$510,11,FALSE),0)</f>
        <v>0</v>
      </c>
      <c r="H87" s="330">
        <f>IFERROR(VLOOKUP(C87,'تقرير المصروفات حسب الشهر'!$C$519:$AD$634,11,FALSE),0)</f>
        <v>0</v>
      </c>
      <c r="I87" s="330">
        <f>IFERROR(VLOOKUP(C87,'تقرير المصروفات حسب الشهر'!$C$647:$AD$766,11,FALSE),0)</f>
        <v>0</v>
      </c>
      <c r="J87" s="330">
        <f>IFERROR(VLOOKUP(C87,'تقرير المصروفات حسب الشهر'!$C$775:$AD$884,11,FALSE),0)</f>
        <v>0</v>
      </c>
      <c r="K87" s="330">
        <f>IFERROR(VLOOKUP(C87,'تقرير المصروفات حسب الشهر'!$C$902:$AD$1011,11,FALSE),0)</f>
        <v>0</v>
      </c>
      <c r="L87" s="330">
        <f>IFERROR(VLOOKUP(C87,'تقرير المصروفات حسب الشهر'!$C$1028:$AD$1138,11,FALSE),0)</f>
        <v>0</v>
      </c>
      <c r="M87" s="344">
        <f>IFERROR(VLOOKUP(C87,'تقرير المصروفات حسب الشهر'!$C$1155:$AD$1266,11,FALSE),0)</f>
        <v>0</v>
      </c>
      <c r="N87" s="344">
        <f>IFERROR(VLOOKUP(C87,'تقرير المصروفات حسب الشهر'!$C$1282:$AD$1393,11,FALSE),0)</f>
        <v>0</v>
      </c>
      <c r="O87" s="344">
        <f>IFERROR(VLOOKUP(C87,'تقرير المصروفات حسب الشهر'!$C$1409:$AD$1524,11,FALSE),0)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الشهر'!$C$10:$AD$119,11,FALSE),0)</f>
        <v>0</v>
      </c>
      <c r="E88" s="330">
        <f>IFERROR(VLOOKUP(C88,'تقرير المصروفات حسب الشهر'!$C$136:$AD$245,11,FALSE),0)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الشهر'!$C$391:$AD$510,11,FALSE),0)</f>
        <v>0</v>
      </c>
      <c r="H88" s="330">
        <f>IFERROR(VLOOKUP(C88,'تقرير المصروفات حسب الشهر'!$C$519:$AD$634,11,FALSE),0)</f>
        <v>0</v>
      </c>
      <c r="I88" s="330">
        <f>IFERROR(VLOOKUP(C88,'تقرير المصروفات حسب الشهر'!$C$647:$AD$766,11,FALSE),0)</f>
        <v>0</v>
      </c>
      <c r="J88" s="330">
        <f>IFERROR(VLOOKUP(C88,'تقرير المصروفات حسب الشهر'!$C$775:$AD$884,11,FALSE),0)</f>
        <v>0</v>
      </c>
      <c r="K88" s="330">
        <f>IFERROR(VLOOKUP(C88,'تقرير المصروفات حسب الشهر'!$C$902:$AD$1011,11,FALSE),0)</f>
        <v>0</v>
      </c>
      <c r="L88" s="330">
        <f>IFERROR(VLOOKUP(C88,'تقرير المصروفات حسب الشهر'!$C$1028:$AD$1138,11,FALSE),0)</f>
        <v>0</v>
      </c>
      <c r="M88" s="344">
        <f>IFERROR(VLOOKUP(C88,'تقرير المصروفات حسب الشهر'!$C$1155:$AD$1266,11,FALSE),0)</f>
        <v>0</v>
      </c>
      <c r="N88" s="344">
        <f>IFERROR(VLOOKUP(C88,'تقرير المصروفات حسب الشهر'!$C$1282:$AD$1393,11,FALSE),0)</f>
        <v>0</v>
      </c>
      <c r="O88" s="344">
        <f>IFERROR(VLOOKUP(C88,'تقرير المصروفات حسب الشهر'!$C$1409:$AD$1524,11,FALSE),0)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الشهر'!$C$10:$AD$119,11,FALSE),0)</f>
        <v>0</v>
      </c>
      <c r="E89" s="330">
        <f>IFERROR(VLOOKUP(C89,'تقرير المصروفات حسب الشهر'!$C$136:$AD$245,11,FALSE),0)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الشهر'!$C$391:$AD$510,11,FALSE),0)</f>
        <v>0</v>
      </c>
      <c r="H89" s="330">
        <f>IFERROR(VLOOKUP(C89,'تقرير المصروفات حسب الشهر'!$C$519:$AD$634,11,FALSE),0)</f>
        <v>0</v>
      </c>
      <c r="I89" s="330">
        <f>IFERROR(VLOOKUP(C89,'تقرير المصروفات حسب الشهر'!$C$647:$AD$766,11,FALSE),0)</f>
        <v>0</v>
      </c>
      <c r="J89" s="330">
        <f>IFERROR(VLOOKUP(C89,'تقرير المصروفات حسب الشهر'!$C$775:$AD$884,11,FALSE),0)</f>
        <v>0</v>
      </c>
      <c r="K89" s="330">
        <f>IFERROR(VLOOKUP(C89,'تقرير المصروفات حسب الشهر'!$C$902:$AD$1011,11,FALSE),0)</f>
        <v>0</v>
      </c>
      <c r="L89" s="330">
        <f>IFERROR(VLOOKUP(C89,'تقرير المصروفات حسب الشهر'!$C$1028:$AD$1138,11,FALSE),0)</f>
        <v>0</v>
      </c>
      <c r="M89" s="344">
        <f>IFERROR(VLOOKUP(C89,'تقرير المصروفات حسب الشهر'!$C$1155:$AD$1266,11,FALSE),0)</f>
        <v>0</v>
      </c>
      <c r="N89" s="344">
        <f>IFERROR(VLOOKUP(C89,'تقرير المصروفات حسب الشهر'!$C$1282:$AD$1393,11,FALSE),0)</f>
        <v>0</v>
      </c>
      <c r="O89" s="344">
        <f>IFERROR(VLOOKUP(C89,'تقرير المصروفات حسب الشهر'!$C$1409:$AD$1524,11,FALSE),0)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الشهر'!$C$10:$AD$119,11,FALSE),0)</f>
        <v>0</v>
      </c>
      <c r="E90" s="330">
        <f>IFERROR(VLOOKUP(C90,'تقرير المصروفات حسب الشهر'!$C$136:$AD$245,11,FALSE),0)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الشهر'!$C$391:$AD$510,11,FALSE),0)</f>
        <v>0</v>
      </c>
      <c r="H90" s="330">
        <f>IFERROR(VLOOKUP(C90,'تقرير المصروفات حسب الشهر'!$C$519:$AD$634,11,FALSE),0)</f>
        <v>0</v>
      </c>
      <c r="I90" s="330">
        <f>IFERROR(VLOOKUP(C90,'تقرير المصروفات حسب الشهر'!$C$647:$AD$766,11,FALSE),0)</f>
        <v>0</v>
      </c>
      <c r="J90" s="330">
        <f>IFERROR(VLOOKUP(C90,'تقرير المصروفات حسب الشهر'!$C$775:$AD$884,11,FALSE),0)</f>
        <v>0</v>
      </c>
      <c r="K90" s="330">
        <f>IFERROR(VLOOKUP(C90,'تقرير المصروفات حسب الشهر'!$C$902:$AD$1011,11,FALSE),0)</f>
        <v>0</v>
      </c>
      <c r="L90" s="330">
        <f>IFERROR(VLOOKUP(C90,'تقرير المصروفات حسب الشهر'!$C$1028:$AD$1138,11,FALSE),0)</f>
        <v>0</v>
      </c>
      <c r="M90" s="344">
        <f>IFERROR(VLOOKUP(C90,'تقرير المصروفات حسب الشهر'!$C$1155:$AD$1266,11,FALSE),0)</f>
        <v>0</v>
      </c>
      <c r="N90" s="344">
        <f>IFERROR(VLOOKUP(C90,'تقرير المصروفات حسب الشهر'!$C$1282:$AD$1393,11,FALSE),0)</f>
        <v>0</v>
      </c>
      <c r="O90" s="344">
        <f>IFERROR(VLOOKUP(C90,'تقرير المصروفات حسب الشهر'!$C$1409:$AD$1524,11,FALSE),0)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الشهر'!$C$10:$AD$119,11,FALSE),0)</f>
        <v>2000</v>
      </c>
      <c r="E91" s="330">
        <f>IFERROR(VLOOKUP(C91,'تقرير المصروفات حسب الشهر'!$C$136:$AD$245,11,FALSE),0)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الشهر'!$C$391:$AD$510,11,FALSE),0)</f>
        <v>2000</v>
      </c>
      <c r="H91" s="330">
        <f>IFERROR(VLOOKUP(C91,'تقرير المصروفات حسب الشهر'!$C$519:$AD$634,11,FALSE),0)</f>
        <v>2000</v>
      </c>
      <c r="I91" s="330">
        <f>IFERROR(VLOOKUP(C91,'تقرير المصروفات حسب الشهر'!$C$647:$AD$766,11,FALSE),0)</f>
        <v>2000</v>
      </c>
      <c r="J91" s="330">
        <f>IFERROR(VLOOKUP(C91,'تقرير المصروفات حسب الشهر'!$C$775:$AD$884,11,FALSE),0)</f>
        <v>0</v>
      </c>
      <c r="K91" s="330">
        <f>IFERROR(VLOOKUP(C91,'تقرير المصروفات حسب الشهر'!$C$902:$AD$1011,11,FALSE),0)</f>
        <v>0</v>
      </c>
      <c r="L91" s="330">
        <f>IFERROR(VLOOKUP(C91,'تقرير المصروفات حسب الشهر'!$C$1028:$AD$1138,11,FALSE),0)</f>
        <v>0</v>
      </c>
      <c r="M91" s="344">
        <f>IFERROR(VLOOKUP(C91,'تقرير المصروفات حسب الشهر'!$C$1155:$AD$1266,11,FALSE),0)</f>
        <v>0</v>
      </c>
      <c r="N91" s="344">
        <f>IFERROR(VLOOKUP(C91,'تقرير المصروفات حسب الشهر'!$C$1282:$AD$1393,11,FALSE),0)</f>
        <v>0</v>
      </c>
      <c r="O91" s="344">
        <f>IFERROR(VLOOKUP(C91,'تقرير المصروفات حسب الشهر'!$C$1409:$AD$1524,11,FALSE),0)</f>
        <v>0</v>
      </c>
      <c r="P91" s="332">
        <f t="shared" si="7"/>
        <v>12000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الشهر'!$C$10:$AD$119,11,FALSE),0)</f>
        <v>0</v>
      </c>
      <c r="E92" s="330">
        <f>IFERROR(VLOOKUP(C92,'تقرير المصروفات حسب الشهر'!$C$136:$AD$245,11,FALSE),0)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الشهر'!$C$391:$AD$510,11,FALSE),0)</f>
        <v>0</v>
      </c>
      <c r="H92" s="330">
        <f>IFERROR(VLOOKUP(C92,'تقرير المصروفات حسب الشهر'!$C$519:$AD$634,11,FALSE),0)</f>
        <v>0</v>
      </c>
      <c r="I92" s="330">
        <f>IFERROR(VLOOKUP(C92,'تقرير المصروفات حسب الشهر'!$C$647:$AD$766,11,FALSE),0)</f>
        <v>0</v>
      </c>
      <c r="J92" s="330">
        <f>IFERROR(VLOOKUP(C92,'تقرير المصروفات حسب الشهر'!$C$775:$AD$884,11,FALSE),0)</f>
        <v>0</v>
      </c>
      <c r="K92" s="330">
        <f>IFERROR(VLOOKUP(C92,'تقرير المصروفات حسب الشهر'!$C$902:$AD$1011,11,FALSE),0)</f>
        <v>0</v>
      </c>
      <c r="L92" s="330">
        <f>IFERROR(VLOOKUP(C92,'تقرير المصروفات حسب الشهر'!$C$1028:$AD$1138,11,FALSE),0)</f>
        <v>0</v>
      </c>
      <c r="M92" s="344">
        <f>IFERROR(VLOOKUP(C92,'تقرير المصروفات حسب الشهر'!$C$1155:$AD$1266,11,FALSE),0)</f>
        <v>0</v>
      </c>
      <c r="N92" s="344">
        <f>IFERROR(VLOOKUP(C92,'تقرير المصروفات حسب الشهر'!$C$1282:$AD$1393,11,FALSE),0)</f>
        <v>0</v>
      </c>
      <c r="O92" s="344">
        <f>IFERROR(VLOOKUP(C92,'تقرير المصروفات حسب الشهر'!$C$1409:$AD$1524,11,FALSE),0)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الشهر'!$C$10:$AD$119,11,FALSE),0)</f>
        <v>808</v>
      </c>
      <c r="E93" s="330">
        <f>IFERROR(VLOOKUP(C93,'تقرير المصروفات حسب الشهر'!$C$136:$AD$245,11,FALSE),0)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الشهر'!$C$391:$AD$510,11,FALSE),0)</f>
        <v>1751.5</v>
      </c>
      <c r="H93" s="330">
        <f>IFERROR(VLOOKUP(C93,'تقرير المصروفات حسب الشهر'!$C$519:$AD$634,11,FALSE),0)</f>
        <v>0</v>
      </c>
      <c r="I93" s="330">
        <f>IFERROR(VLOOKUP(C93,'تقرير المصروفات حسب الشهر'!$C$647:$AD$766,11,FALSE),0)</f>
        <v>0</v>
      </c>
      <c r="J93" s="330">
        <f>IFERROR(VLOOKUP(C93,'تقرير المصروفات حسب الشهر'!$C$775:$AD$884,11,FALSE),0)</f>
        <v>0</v>
      </c>
      <c r="K93" s="330">
        <f>IFERROR(VLOOKUP(C93,'تقرير المصروفات حسب الشهر'!$C$902:$AD$1011,11,FALSE),0)</f>
        <v>0</v>
      </c>
      <c r="L93" s="330">
        <f>IFERROR(VLOOKUP(C93,'تقرير المصروفات حسب الشهر'!$C$1028:$AD$1138,11,FALSE),0)</f>
        <v>0</v>
      </c>
      <c r="M93" s="344">
        <f>IFERROR(VLOOKUP(C93,'تقرير المصروفات حسب الشهر'!$C$1155:$AD$1266,11,FALSE),0)</f>
        <v>0</v>
      </c>
      <c r="N93" s="344">
        <f>IFERROR(VLOOKUP(C93,'تقرير المصروفات حسب الشهر'!$C$1282:$AD$1393,11,FALSE),0)</f>
        <v>0</v>
      </c>
      <c r="O93" s="344">
        <f>IFERROR(VLOOKUP(C93,'تقرير المصروفات حسب الشهر'!$C$1409:$AD$1524,11,FALSE),0)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الشهر'!$C$10:$AD$119,11,FALSE),0)</f>
        <v>801.1</v>
      </c>
      <c r="E94" s="330">
        <f>IFERROR(VLOOKUP(C94,'تقرير المصروفات حسب الشهر'!$C$136:$AD$245,11,FALSE),0)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الشهر'!$C$391:$AD$510,11,FALSE),0)</f>
        <v>1202.06</v>
      </c>
      <c r="H94" s="330">
        <f>IFERROR(VLOOKUP(C94,'تقرير المصروفات حسب الشهر'!$C$519:$AD$634,11,FALSE),0)</f>
        <v>801.1</v>
      </c>
      <c r="I94" s="330">
        <f>IFERROR(VLOOKUP(C94,'تقرير المصروفات حسب الشهر'!$C$647:$AD$766,11,FALSE),0)</f>
        <v>592.63</v>
      </c>
      <c r="J94" s="330">
        <f>IFERROR(VLOOKUP(C94,'تقرير المصروفات حسب الشهر'!$C$775:$AD$884,11,FALSE),0)</f>
        <v>0</v>
      </c>
      <c r="K94" s="330">
        <f>IFERROR(VLOOKUP(C94,'تقرير المصروفات حسب الشهر'!$C$902:$AD$1011,11,FALSE),0)</f>
        <v>0</v>
      </c>
      <c r="L94" s="330">
        <f>IFERROR(VLOOKUP(C94,'تقرير المصروفات حسب الشهر'!$C$1028:$AD$1138,11,FALSE),0)</f>
        <v>0</v>
      </c>
      <c r="M94" s="344">
        <f>IFERROR(VLOOKUP(C94,'تقرير المصروفات حسب الشهر'!$C$1155:$AD$1266,11,FALSE),0)</f>
        <v>0</v>
      </c>
      <c r="N94" s="344">
        <f>IFERROR(VLOOKUP(C94,'تقرير المصروفات حسب الشهر'!$C$1282:$AD$1393,11,FALSE),0)</f>
        <v>0</v>
      </c>
      <c r="O94" s="344">
        <f>IFERROR(VLOOKUP(C94,'تقرير المصروفات حسب الشهر'!$C$1409:$AD$1524,11,FALSE),0)</f>
        <v>0</v>
      </c>
      <c r="P94" s="332">
        <f t="shared" si="7"/>
        <v>4999.09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الشهر'!$C$10:$AD$119,11,FALSE),0)</f>
        <v>1065</v>
      </c>
      <c r="E95" s="330">
        <f>IFERROR(VLOOKUP(C95,'تقرير المصروفات حسب الشهر'!$C$136:$AD$245,11,FALSE),0)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الشهر'!$C$391:$AD$510,11,FALSE),0)</f>
        <v>2130</v>
      </c>
      <c r="H95" s="330">
        <f>IFERROR(VLOOKUP(C95,'تقرير المصروفات حسب الشهر'!$C$519:$AD$634,11,FALSE),0)</f>
        <v>0</v>
      </c>
      <c r="I95" s="330">
        <f>IFERROR(VLOOKUP(C95,'تقرير المصروفات حسب الشهر'!$C$647:$AD$766,11,FALSE),0)</f>
        <v>2130</v>
      </c>
      <c r="J95" s="330">
        <f>IFERROR(VLOOKUP(C95,'تقرير المصروفات حسب الشهر'!$C$775:$AD$884,11,FALSE),0)</f>
        <v>0</v>
      </c>
      <c r="K95" s="330">
        <f>IFERROR(VLOOKUP(C95,'تقرير المصروفات حسب الشهر'!$C$902:$AD$1011,11,FALSE),0)</f>
        <v>0</v>
      </c>
      <c r="L95" s="330">
        <f>IFERROR(VLOOKUP(C95,'تقرير المصروفات حسب الشهر'!$C$1028:$AD$1138,11,FALSE),0)</f>
        <v>0</v>
      </c>
      <c r="M95" s="344">
        <f>IFERROR(VLOOKUP(C95,'تقرير المصروفات حسب الشهر'!$C$1155:$AD$1266,11,FALSE),0)</f>
        <v>0</v>
      </c>
      <c r="N95" s="344">
        <f>IFERROR(VLOOKUP(C95,'تقرير المصروفات حسب الشهر'!$C$1282:$AD$1393,11,FALSE),0)</f>
        <v>0</v>
      </c>
      <c r="O95" s="344">
        <f>IFERROR(VLOOKUP(C95,'تقرير المصروفات حسب الشهر'!$C$1409:$AD$1524,11,FALSE),0)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الشهر'!$C$10:$AD$119,11,FALSE),0)</f>
        <v>0</v>
      </c>
      <c r="E96" s="330">
        <f>IFERROR(VLOOKUP(C96,'تقرير المصروفات حسب الشهر'!$C$136:$AD$245,11,FALSE),0)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الشهر'!$C$391:$AD$510,11,FALSE),0)</f>
        <v>0</v>
      </c>
      <c r="H96" s="330">
        <f>IFERROR(VLOOKUP(C96,'تقرير المصروفات حسب الشهر'!$C$519:$AD$634,11,FALSE),0)</f>
        <v>0</v>
      </c>
      <c r="I96" s="330">
        <f>IFERROR(VLOOKUP(C96,'تقرير المصروفات حسب الشهر'!$C$647:$AD$766,11,FALSE),0)</f>
        <v>0</v>
      </c>
      <c r="J96" s="330">
        <f>IFERROR(VLOOKUP(C96,'تقرير المصروفات حسب الشهر'!$C$775:$AD$884,11,FALSE),0)</f>
        <v>0</v>
      </c>
      <c r="K96" s="330">
        <f>IFERROR(VLOOKUP(C96,'تقرير المصروفات حسب الشهر'!$C$902:$AD$1011,11,FALSE),0)</f>
        <v>0</v>
      </c>
      <c r="L96" s="330">
        <f>IFERROR(VLOOKUP(C96,'تقرير المصروفات حسب الشهر'!$C$1028:$AD$1138,11,FALSE),0)</f>
        <v>0</v>
      </c>
      <c r="M96" s="344">
        <f>IFERROR(VLOOKUP(C96,'تقرير المصروفات حسب الشهر'!$C$1155:$AD$1266,11,FALSE),0)</f>
        <v>0</v>
      </c>
      <c r="N96" s="344">
        <f>IFERROR(VLOOKUP(C96,'تقرير المصروفات حسب الشهر'!$C$1282:$AD$1393,11,FALSE),0)</f>
        <v>0</v>
      </c>
      <c r="O96" s="344">
        <f>IFERROR(VLOOKUP(C96,'تقرير المصروفات حسب الشهر'!$C$1409:$AD$1524,11,FALSE),0)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الشهر'!$C$10:$AD$119,11,FALSE),0)</f>
        <v>0</v>
      </c>
      <c r="E97" s="330">
        <f>IFERROR(VLOOKUP(C97,'تقرير المصروفات حسب الشهر'!$C$136:$AD$245,11,FALSE),0)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الشهر'!$C$391:$AD$510,11,FALSE),0)</f>
        <v>0</v>
      </c>
      <c r="H97" s="330">
        <f>IFERROR(VLOOKUP(C97,'تقرير المصروفات حسب الشهر'!$C$519:$AD$634,11,FALSE),0)</f>
        <v>0</v>
      </c>
      <c r="I97" s="330">
        <f>IFERROR(VLOOKUP(C97,'تقرير المصروفات حسب الشهر'!$C$647:$AD$766,11,FALSE),0)</f>
        <v>0</v>
      </c>
      <c r="J97" s="330">
        <f>IFERROR(VLOOKUP(C97,'تقرير المصروفات حسب الشهر'!$C$775:$AD$884,11,FALSE),0)</f>
        <v>0</v>
      </c>
      <c r="K97" s="330">
        <f>IFERROR(VLOOKUP(C97,'تقرير المصروفات حسب الشهر'!$C$902:$AD$1011,11,FALSE),0)</f>
        <v>0</v>
      </c>
      <c r="L97" s="330">
        <f>IFERROR(VLOOKUP(C97,'تقرير المصروفات حسب الشهر'!$C$1028:$AD$1138,11,FALSE),0)</f>
        <v>0</v>
      </c>
      <c r="M97" s="344">
        <f>IFERROR(VLOOKUP(C97,'تقرير المصروفات حسب الشهر'!$C$1155:$AD$1266,11,FALSE),0)</f>
        <v>0</v>
      </c>
      <c r="N97" s="344">
        <f>IFERROR(VLOOKUP(C97,'تقرير المصروفات حسب الشهر'!$C$1282:$AD$1393,11,FALSE),0)</f>
        <v>0</v>
      </c>
      <c r="O97" s="344">
        <f>IFERROR(VLOOKUP(C97,'تقرير المصروفات حسب الشهر'!$C$1409:$AD$1524,11,FALSE),0)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الشهر'!$C$10:$AD$119,11,FALSE),0)</f>
        <v>0</v>
      </c>
      <c r="E98" s="330">
        <f>IFERROR(VLOOKUP(C98,'تقرير المصروفات حسب الشهر'!$C$136:$AD$245,11,FALSE),0)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الشهر'!$C$391:$AD$510,11,FALSE),0)</f>
        <v>0</v>
      </c>
      <c r="H98" s="330">
        <f>IFERROR(VLOOKUP(C98,'تقرير المصروفات حسب الشهر'!$C$519:$AD$634,11,FALSE),0)</f>
        <v>0</v>
      </c>
      <c r="I98" s="330">
        <f>IFERROR(VLOOKUP(C98,'تقرير المصروفات حسب الشهر'!$C$647:$AD$766,11,FALSE),0)</f>
        <v>0</v>
      </c>
      <c r="J98" s="330">
        <f>IFERROR(VLOOKUP(C98,'تقرير المصروفات حسب الشهر'!$C$775:$AD$884,11,FALSE),0)</f>
        <v>0</v>
      </c>
      <c r="K98" s="330">
        <f>IFERROR(VLOOKUP(C98,'تقرير المصروفات حسب الشهر'!$C$902:$AD$1011,11,FALSE),0)</f>
        <v>0</v>
      </c>
      <c r="L98" s="330">
        <f>IFERROR(VLOOKUP(C98,'تقرير المصروفات حسب الشهر'!$C$1028:$AD$1138,11,FALSE),0)</f>
        <v>0</v>
      </c>
      <c r="M98" s="344">
        <f>IFERROR(VLOOKUP(C98,'تقرير المصروفات حسب الشهر'!$C$1155:$AD$1266,11,FALSE),0)</f>
        <v>0</v>
      </c>
      <c r="N98" s="344">
        <f>IFERROR(VLOOKUP(C98,'تقرير المصروفات حسب الشهر'!$C$1282:$AD$1393,11,FALSE),0)</f>
        <v>0</v>
      </c>
      <c r="O98" s="344">
        <f>IFERROR(VLOOKUP(C98,'تقرير المصروفات حسب الشهر'!$C$1409:$AD$1524,11,FALSE),0)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الشهر'!$C$10:$AD$119,11,FALSE),0)</f>
        <v>0</v>
      </c>
      <c r="E99" s="330">
        <f>IFERROR(VLOOKUP(C99,'تقرير المصروفات حسب الشهر'!$C$136:$AD$245,11,FALSE),0)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الشهر'!$C$391:$AD$510,11,FALSE),0)</f>
        <v>0</v>
      </c>
      <c r="H99" s="330">
        <f>IFERROR(VLOOKUP(C99,'تقرير المصروفات حسب الشهر'!$C$519:$AD$634,11,FALSE),0)</f>
        <v>0</v>
      </c>
      <c r="I99" s="330">
        <f>IFERROR(VLOOKUP(C99,'تقرير المصروفات حسب الشهر'!$C$647:$AD$766,11,FALSE),0)</f>
        <v>0</v>
      </c>
      <c r="J99" s="330">
        <f>IFERROR(VLOOKUP(C99,'تقرير المصروفات حسب الشهر'!$C$775:$AD$884,11,FALSE),0)</f>
        <v>0</v>
      </c>
      <c r="K99" s="330">
        <f>IFERROR(VLOOKUP(C99,'تقرير المصروفات حسب الشهر'!$C$902:$AD$1011,11,FALSE),0)</f>
        <v>0</v>
      </c>
      <c r="L99" s="330">
        <f>IFERROR(VLOOKUP(C99,'تقرير المصروفات حسب الشهر'!$C$1028:$AD$1138,11,FALSE),0)</f>
        <v>0</v>
      </c>
      <c r="M99" s="344">
        <f>IFERROR(VLOOKUP(C99,'تقرير المصروفات حسب الشهر'!$C$1155:$AD$1266,11,FALSE),0)</f>
        <v>0</v>
      </c>
      <c r="N99" s="344">
        <f>IFERROR(VLOOKUP(C99,'تقرير المصروفات حسب الشهر'!$C$1282:$AD$1393,11,FALSE),0)</f>
        <v>0</v>
      </c>
      <c r="O99" s="344">
        <f>IFERROR(VLOOKUP(C99,'تقرير المصروفات حسب الشهر'!$C$1409:$AD$1524,11,FALSE),0)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الشهر'!$C$10:$AD$119,11,FALSE),0)</f>
        <v>2836.68</v>
      </c>
      <c r="E100" s="330">
        <f>IFERROR(VLOOKUP(C100,'تقرير المصروفات حسب الشهر'!$C$136:$AD$245,11,FALSE),0)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الشهر'!$C$391:$AD$510,11,FALSE),0)</f>
        <v>2945.25</v>
      </c>
      <c r="H100" s="330">
        <f>IFERROR(VLOOKUP(C100,'تقرير المصروفات حسب الشهر'!$C$519:$AD$634,11,FALSE),0)</f>
        <v>3037.11</v>
      </c>
      <c r="I100" s="330">
        <f>IFERROR(VLOOKUP(C100,'تقرير المصروفات حسب الشهر'!$C$647:$AD$766,11,FALSE),0)</f>
        <v>3037.11</v>
      </c>
      <c r="J100" s="330">
        <f>IFERROR(VLOOKUP(C100,'تقرير المصروفات حسب الشهر'!$C$775:$AD$884,11,FALSE),0)</f>
        <v>0</v>
      </c>
      <c r="K100" s="330">
        <f>IFERROR(VLOOKUP(C100,'تقرير المصروفات حسب الشهر'!$C$902:$AD$1011,11,FALSE),0)</f>
        <v>0</v>
      </c>
      <c r="L100" s="330">
        <f>IFERROR(VLOOKUP(C100,'تقرير المصروفات حسب الشهر'!$C$1028:$AD$1138,11,FALSE),0)</f>
        <v>0</v>
      </c>
      <c r="M100" s="344">
        <f>IFERROR(VLOOKUP(C100,'تقرير المصروفات حسب الشهر'!$C$1155:$AD$1266,11,FALSE),0)</f>
        <v>0</v>
      </c>
      <c r="N100" s="344">
        <f>IFERROR(VLOOKUP(C100,'تقرير المصروفات حسب الشهر'!$C$1282:$AD$1393,11,FALSE),0)</f>
        <v>0</v>
      </c>
      <c r="O100" s="344">
        <f>IFERROR(VLOOKUP(C100,'تقرير المصروفات حسب الشهر'!$C$1409:$AD$1524,11,FALSE),0)</f>
        <v>0</v>
      </c>
      <c r="P100" s="332">
        <f t="shared" si="7"/>
        <v>17726.21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الشهر'!$C$10:$AD$119,11,FALSE),0)</f>
        <v>5.79</v>
      </c>
      <c r="E101" s="330">
        <f>IFERROR(VLOOKUP(C101,'تقرير المصروفات حسب الشهر'!$C$136:$AD$245,11,FALSE),0)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الشهر'!$C$391:$AD$510,11,FALSE),0)</f>
        <v>60.17</v>
      </c>
      <c r="H101" s="330">
        <f>IFERROR(VLOOKUP(C101,'تقرير المصروفات حسب الشهر'!$C$519:$AD$634,11,FALSE),0)</f>
        <v>60.17</v>
      </c>
      <c r="I101" s="330">
        <f>IFERROR(VLOOKUP(C101,'تقرير المصروفات حسب الشهر'!$C$647:$AD$766,11,FALSE),0)</f>
        <v>60.17</v>
      </c>
      <c r="J101" s="330">
        <f>IFERROR(VLOOKUP(C101,'تقرير المصروفات حسب الشهر'!$C$775:$AD$884,11,FALSE),0)</f>
        <v>0</v>
      </c>
      <c r="K101" s="330">
        <f>IFERROR(VLOOKUP(C101,'تقرير المصروفات حسب الشهر'!$C$902:$AD$1011,11,FALSE),0)</f>
        <v>0</v>
      </c>
      <c r="L101" s="330">
        <f>IFERROR(VLOOKUP(C101,'تقرير المصروفات حسب الشهر'!$C$1028:$AD$1138,11,FALSE),0)</f>
        <v>0</v>
      </c>
      <c r="M101" s="344">
        <f>IFERROR(VLOOKUP(C101,'تقرير المصروفات حسب الشهر'!$C$1155:$AD$1266,11,FALSE),0)</f>
        <v>0</v>
      </c>
      <c r="N101" s="344">
        <f>IFERROR(VLOOKUP(C101,'تقرير المصروفات حسب الشهر'!$C$1282:$AD$1393,11,FALSE),0)</f>
        <v>0</v>
      </c>
      <c r="O101" s="344">
        <f>IFERROR(VLOOKUP(C101,'تقرير المصروفات حسب الشهر'!$C$1409:$AD$1524,11,FALSE),0)</f>
        <v>0</v>
      </c>
      <c r="P101" s="332">
        <f t="shared" si="7"/>
        <v>306.64000000000004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الشهر'!$C$10:$AD$119,11,FALSE),0)</f>
        <v>842.58</v>
      </c>
      <c r="E102" s="330">
        <f>IFERROR(VLOOKUP(C102,'تقرير المصروفات حسب الشهر'!$C$136:$AD$245,11,FALSE),0)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الشهر'!$C$391:$AD$510,11,FALSE),0)</f>
        <v>842.58</v>
      </c>
      <c r="H102" s="330">
        <f>IFERROR(VLOOKUP(C102,'تقرير المصروفات حسب الشهر'!$C$519:$AD$634,11,FALSE),0)</f>
        <v>842.58</v>
      </c>
      <c r="I102" s="330">
        <f>IFERROR(VLOOKUP(C102,'تقرير المصروفات حسب الشهر'!$C$647:$AD$766,11,FALSE),0)</f>
        <v>842.58</v>
      </c>
      <c r="J102" s="330">
        <f>IFERROR(VLOOKUP(C102,'تقرير المصروفات حسب الشهر'!$C$775:$AD$884,11,FALSE),0)</f>
        <v>0</v>
      </c>
      <c r="K102" s="330">
        <f>IFERROR(VLOOKUP(C102,'تقرير المصروفات حسب الشهر'!$C$902:$AD$1011,11,FALSE),0)</f>
        <v>0</v>
      </c>
      <c r="L102" s="330">
        <f>IFERROR(VLOOKUP(C102,'تقرير المصروفات حسب الشهر'!$C$1028:$AD$1138,11,FALSE),0)</f>
        <v>0</v>
      </c>
      <c r="M102" s="344">
        <f>IFERROR(VLOOKUP(C102,'تقرير المصروفات حسب الشهر'!$C$1155:$AD$1266,11,FALSE),0)</f>
        <v>0</v>
      </c>
      <c r="N102" s="344">
        <f>IFERROR(VLOOKUP(C102,'تقرير المصروفات حسب الشهر'!$C$1282:$AD$1393,11,FALSE),0)</f>
        <v>0</v>
      </c>
      <c r="O102" s="344">
        <f>IFERROR(VLOOKUP(C102,'تقرير المصروفات حسب الشهر'!$C$1409:$AD$1524,11,FALSE),0)</f>
        <v>0</v>
      </c>
      <c r="P102" s="332">
        <f t="shared" si="7"/>
        <v>5055.4800000000005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الشهر'!$C$10:$AD$119,11,FALSE),0)</f>
        <v>1528.75</v>
      </c>
      <c r="E103" s="330">
        <f>IFERROR(VLOOKUP(C103,'تقرير المصروفات حسب الشهر'!$C$136:$AD$245,11,FALSE),0)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الشهر'!$C$391:$AD$510,11,FALSE),0)</f>
        <v>1528.75</v>
      </c>
      <c r="H103" s="330">
        <f>IFERROR(VLOOKUP(C103,'تقرير المصروفات حسب الشهر'!$C$519:$AD$634,11,FALSE),0)</f>
        <v>1528.75</v>
      </c>
      <c r="I103" s="330">
        <f>IFERROR(VLOOKUP(C103,'تقرير المصروفات حسب الشهر'!$C$647:$AD$766,11,FALSE),0)</f>
        <v>1528.75</v>
      </c>
      <c r="J103" s="330">
        <f>IFERROR(VLOOKUP(C103,'تقرير المصروفات حسب الشهر'!$C$775:$AD$884,11,FALSE),0)</f>
        <v>0</v>
      </c>
      <c r="K103" s="330">
        <f>IFERROR(VLOOKUP(C103,'تقرير المصروفات حسب الشهر'!$C$902:$AD$1011,11,FALSE),0)</f>
        <v>0</v>
      </c>
      <c r="L103" s="330">
        <f>IFERROR(VLOOKUP(C103,'تقرير المصروفات حسب الشهر'!$C$1028:$AD$1138,11,FALSE),0)</f>
        <v>0</v>
      </c>
      <c r="M103" s="344">
        <f>IFERROR(VLOOKUP(C103,'تقرير المصروفات حسب الشهر'!$C$1155:$AD$1266,11,FALSE),0)</f>
        <v>0</v>
      </c>
      <c r="N103" s="344">
        <f>IFERROR(VLOOKUP(C103,'تقرير المصروفات حسب الشهر'!$C$1282:$AD$1393,11,FALSE),0)</f>
        <v>0</v>
      </c>
      <c r="O103" s="344">
        <f>IFERROR(VLOOKUP(C103,'تقرير المصروفات حسب الشهر'!$C$1409:$AD$1524,11,FALSE),0)</f>
        <v>0</v>
      </c>
      <c r="P103" s="332">
        <f t="shared" si="7"/>
        <v>9172.5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الشهر'!$C$10:$AD$119,11,FALSE),0)</f>
        <v>0</v>
      </c>
      <c r="E104" s="330">
        <f>IFERROR(VLOOKUP(C104,'تقرير المصروفات حسب الشهر'!$C$136:$AD$245,11,FALSE),0)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الشهر'!$C$391:$AD$510,11,FALSE),0)</f>
        <v>0</v>
      </c>
      <c r="H104" s="330">
        <f>IFERROR(VLOOKUP(C104,'تقرير المصروفات حسب الشهر'!$C$519:$AD$634,11,FALSE),0)</f>
        <v>0</v>
      </c>
      <c r="I104" s="330">
        <f>IFERROR(VLOOKUP(C104,'تقرير المصروفات حسب الشهر'!$C$647:$AD$766,11,FALSE),0)</f>
        <v>0</v>
      </c>
      <c r="J104" s="330">
        <f>IFERROR(VLOOKUP(C104,'تقرير المصروفات حسب الشهر'!$C$775:$AD$884,11,FALSE),0)</f>
        <v>0</v>
      </c>
      <c r="K104" s="330">
        <f>IFERROR(VLOOKUP(C104,'تقرير المصروفات حسب الشهر'!$C$902:$AD$1011,11,FALSE),0)</f>
        <v>0</v>
      </c>
      <c r="L104" s="330">
        <f>IFERROR(VLOOKUP(C104,'تقرير المصروفات حسب الشهر'!$C$1028:$AD$1138,11,FALSE),0)</f>
        <v>0</v>
      </c>
      <c r="M104" s="344">
        <f>IFERROR(VLOOKUP(C104,'تقرير المصروفات حسب الشهر'!$C$1155:$AD$1266,11,FALSE),0)</f>
        <v>0</v>
      </c>
      <c r="N104" s="344">
        <f>IFERROR(VLOOKUP(C104,'تقرير المصروفات حسب الشهر'!$C$1282:$AD$1393,11,FALSE),0)</f>
        <v>0</v>
      </c>
      <c r="O104" s="344">
        <f>IFERROR(VLOOKUP(C104,'تقرير المصروفات حسب الشهر'!$C$1409:$AD$1524,11,FALSE),0)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الشهر'!$C$10:$AD$119,11,FALSE),0)</f>
        <v>0</v>
      </c>
      <c r="E105" s="330">
        <f>IFERROR(VLOOKUP(C105,'تقرير المصروفات حسب الشهر'!$C$136:$AD$245,11,FALSE),0)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الشهر'!$C$391:$AD$510,11,FALSE),0)</f>
        <v>0</v>
      </c>
      <c r="H105" s="330">
        <f>IFERROR(VLOOKUP(C105,'تقرير المصروفات حسب الشهر'!$C$519:$AD$634,11,FALSE),0)</f>
        <v>0</v>
      </c>
      <c r="I105" s="330">
        <f>IFERROR(VLOOKUP(C105,'تقرير المصروفات حسب الشهر'!$C$647:$AD$766,11,FALSE),0)</f>
        <v>0</v>
      </c>
      <c r="J105" s="330">
        <f>IFERROR(VLOOKUP(C105,'تقرير المصروفات حسب الشهر'!$C$775:$AD$884,11,FALSE),0)</f>
        <v>0</v>
      </c>
      <c r="K105" s="330">
        <f>IFERROR(VLOOKUP(C105,'تقرير المصروفات حسب الشهر'!$C$902:$AD$1011,11,FALSE),0)</f>
        <v>0</v>
      </c>
      <c r="L105" s="330">
        <f>IFERROR(VLOOKUP(C105,'تقرير المصروفات حسب الشهر'!$C$1028:$AD$1138,11,FALSE),0)</f>
        <v>0</v>
      </c>
      <c r="M105" s="344">
        <f>IFERROR(VLOOKUP(C105,'تقرير المصروفات حسب الشهر'!$C$1155:$AD$1266,11,FALSE),0)</f>
        <v>0</v>
      </c>
      <c r="N105" s="344">
        <f>IFERROR(VLOOKUP(C105,'تقرير المصروفات حسب الشهر'!$C$1282:$AD$1393,11,FALSE),0)</f>
        <v>0</v>
      </c>
      <c r="O105" s="344">
        <f>IFERROR(VLOOKUP(C105,'تقرير المصروفات حسب الشهر'!$C$1409:$AD$1524,11,FALSE),0)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الشهر'!$C$10:$AD$119,11,FALSE),0)</f>
        <v>584</v>
      </c>
      <c r="E106" s="330">
        <f>IFERROR(VLOOKUP(C106,'تقرير المصروفات حسب الشهر'!$C$136:$AD$245,11,FALSE),0)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الشهر'!$C$391:$AD$510,11,FALSE),0)</f>
        <v>542</v>
      </c>
      <c r="H106" s="330">
        <f>IFERROR(VLOOKUP(C106,'تقرير المصروفات حسب الشهر'!$C$519:$AD$634,11,FALSE),0)</f>
        <v>471</v>
      </c>
      <c r="I106" s="330">
        <f>IFERROR(VLOOKUP(C106,'تقرير المصروفات حسب الشهر'!$C$647:$AD$766,11,FALSE),0)</f>
        <v>458</v>
      </c>
      <c r="J106" s="330">
        <f>IFERROR(VLOOKUP(C106,'تقرير المصروفات حسب الشهر'!$C$775:$AD$884,11,FALSE),0)</f>
        <v>0</v>
      </c>
      <c r="K106" s="330">
        <f>IFERROR(VLOOKUP(C106,'تقرير المصروفات حسب الشهر'!$C$902:$AD$1011,11,FALSE),0)</f>
        <v>0</v>
      </c>
      <c r="L106" s="330">
        <f>IFERROR(VLOOKUP(C106,'تقرير المصروفات حسب الشهر'!$C$1028:$AD$1138,11,FALSE),0)</f>
        <v>0</v>
      </c>
      <c r="M106" s="344">
        <f>IFERROR(VLOOKUP(C106,'تقرير المصروفات حسب الشهر'!$C$1155:$AD$1266,11,FALSE),0)</f>
        <v>0</v>
      </c>
      <c r="N106" s="344">
        <f>IFERROR(VLOOKUP(C106,'تقرير المصروفات حسب الشهر'!$C$1282:$AD$1393,11,FALSE),0)</f>
        <v>0</v>
      </c>
      <c r="O106" s="344">
        <f>IFERROR(VLOOKUP(C106,'تقرير المصروفات حسب الشهر'!$C$1409:$AD$1524,11,FALSE),0)</f>
        <v>0</v>
      </c>
      <c r="P106" s="332">
        <f t="shared" si="7"/>
        <v>2663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الشهر'!$C$10:$AD$119,11,FALSE),0)</f>
        <v>0</v>
      </c>
      <c r="E107" s="330">
        <f>IFERROR(VLOOKUP(C107,'تقرير المصروفات حسب الشهر'!$C$136:$AD$245,11,FALSE),0)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الشهر'!$C$391:$AD$510,11,FALSE),0)</f>
        <v>0</v>
      </c>
      <c r="H107" s="330">
        <f>IFERROR(VLOOKUP(C107,'تقرير المصروفات حسب الشهر'!$C$519:$AD$634,11,FALSE),0)</f>
        <v>0</v>
      </c>
      <c r="I107" s="330">
        <f>IFERROR(VLOOKUP(C107,'تقرير المصروفات حسب الشهر'!$C$647:$AD$766,11,FALSE),0)</f>
        <v>0</v>
      </c>
      <c r="J107" s="330">
        <f>IFERROR(VLOOKUP(C107,'تقرير المصروفات حسب الشهر'!$C$775:$AD$884,11,FALSE),0)</f>
        <v>0</v>
      </c>
      <c r="K107" s="330">
        <f>IFERROR(VLOOKUP(C107,'تقرير المصروفات حسب الشهر'!$C$902:$AD$1011,11,FALSE),0)</f>
        <v>0</v>
      </c>
      <c r="L107" s="330">
        <f>IFERROR(VLOOKUP(C107,'تقرير المصروفات حسب الشهر'!$C$1028:$AD$1138,11,FALSE),0)</f>
        <v>0</v>
      </c>
      <c r="M107" s="344">
        <f>IFERROR(VLOOKUP(C107,'تقرير المصروفات حسب الشهر'!$C$1155:$AD$1266,11,FALSE),0)</f>
        <v>0</v>
      </c>
      <c r="N107" s="344">
        <f>IFERROR(VLOOKUP(C107,'تقرير المصروفات حسب الشهر'!$C$1282:$AD$1393,11,FALSE),0)</f>
        <v>0</v>
      </c>
      <c r="O107" s="344">
        <f>IFERROR(VLOOKUP(C107,'تقرير المصروفات حسب الشهر'!$C$1409:$AD$1524,11,FALSE),0)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الشهر'!$C$10:$AD$119,11,FALSE),0)</f>
        <v>0</v>
      </c>
      <c r="E108" s="330">
        <f>IFERROR(VLOOKUP(C108,'تقرير المصروفات حسب الشهر'!$C$136:$AD$245,11,FALSE),0)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الشهر'!$C$391:$AD$510,11,FALSE),0)</f>
        <v>0</v>
      </c>
      <c r="H108" s="330">
        <f>IFERROR(VLOOKUP(C108,'تقرير المصروفات حسب الشهر'!$C$519:$AD$634,11,FALSE),0)</f>
        <v>0</v>
      </c>
      <c r="I108" s="330">
        <f>IFERROR(VLOOKUP(C108,'تقرير المصروفات حسب الشهر'!$C$647:$AD$766,11,FALSE),0)</f>
        <v>0</v>
      </c>
      <c r="J108" s="330">
        <f>IFERROR(VLOOKUP(C108,'تقرير المصروفات حسب الشهر'!$C$775:$AD$884,11,FALSE),0)</f>
        <v>0</v>
      </c>
      <c r="K108" s="330">
        <f>IFERROR(VLOOKUP(C108,'تقرير المصروفات حسب الشهر'!$C$902:$AD$1011,11,FALSE),0)</f>
        <v>0</v>
      </c>
      <c r="L108" s="330">
        <f>IFERROR(VLOOKUP(C108,'تقرير المصروفات حسب الشهر'!$C$1028:$AD$1138,11,FALSE),0)</f>
        <v>0</v>
      </c>
      <c r="M108" s="344">
        <f>IFERROR(VLOOKUP(C108,'تقرير المصروفات حسب الشهر'!$C$1155:$AD$1266,11,FALSE),0)</f>
        <v>0</v>
      </c>
      <c r="N108" s="344">
        <f>IFERROR(VLOOKUP(C108,'تقرير المصروفات حسب الشهر'!$C$1282:$AD$1393,11,FALSE),0)</f>
        <v>0</v>
      </c>
      <c r="O108" s="344">
        <f>IFERROR(VLOOKUP(C108,'تقرير المصروفات حسب الشهر'!$C$1409:$AD$1524,11,FALSE),0)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الشهر'!$C$10:$AD$119,11,FALSE),0)</f>
        <v>0</v>
      </c>
      <c r="E109" s="330">
        <f>IFERROR(VLOOKUP(C109,'تقرير المصروفات حسب الشهر'!$C$136:$AD$245,11,FALSE),0)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الشهر'!$C$391:$AD$510,11,FALSE),0)</f>
        <v>0</v>
      </c>
      <c r="H109" s="330">
        <f>IFERROR(VLOOKUP(C109,'تقرير المصروفات حسب الشهر'!$C$519:$AD$634,11,FALSE),0)</f>
        <v>2040.89</v>
      </c>
      <c r="I109" s="330">
        <f>IFERROR(VLOOKUP(C109,'تقرير المصروفات حسب الشهر'!$C$647:$AD$766,11,FALSE),0)</f>
        <v>0</v>
      </c>
      <c r="J109" s="330">
        <f>IFERROR(VLOOKUP(C109,'تقرير المصروفات حسب الشهر'!$C$775:$AD$884,11,FALSE),0)</f>
        <v>0</v>
      </c>
      <c r="K109" s="330">
        <f>IFERROR(VLOOKUP(C109,'تقرير المصروفات حسب الشهر'!$C$902:$AD$1011,11,FALSE),0)</f>
        <v>0</v>
      </c>
      <c r="L109" s="330">
        <f>IFERROR(VLOOKUP(C109,'تقرير المصروفات حسب الشهر'!$C$1028:$AD$1138,11,FALSE),0)</f>
        <v>0</v>
      </c>
      <c r="M109" s="344">
        <f>IFERROR(VLOOKUP(C109,'تقرير المصروفات حسب الشهر'!$C$1155:$AD$1266,11,FALSE),0)</f>
        <v>0</v>
      </c>
      <c r="N109" s="344">
        <f>IFERROR(VLOOKUP(C109,'تقرير المصروفات حسب الشهر'!$C$1282:$AD$1393,11,FALSE),0)</f>
        <v>0</v>
      </c>
      <c r="O109" s="344">
        <f>IFERROR(VLOOKUP(C109,'تقرير المصروفات حسب الشهر'!$C$1409:$AD$1524,11,FALSE),0)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الشهر'!$C$10:$AD$119,11,FALSE),0)</f>
        <v>0</v>
      </c>
      <c r="E110" s="330">
        <f>IFERROR(VLOOKUP(C110,'تقرير المصروفات حسب الشهر'!$C$136:$AD$245,11,FALSE),0)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الشهر'!$C$391:$AD$510,11,FALSE),0)</f>
        <v>0</v>
      </c>
      <c r="H110" s="330">
        <f>IFERROR(VLOOKUP(C110,'تقرير المصروفات حسب الشهر'!$C$519:$AD$634,11,FALSE),0)</f>
        <v>0</v>
      </c>
      <c r="I110" s="330">
        <f>IFERROR(VLOOKUP(C110,'تقرير المصروفات حسب الشهر'!$C$647:$AD$766,11,FALSE),0)</f>
        <v>3454.95</v>
      </c>
      <c r="J110" s="330">
        <f>IFERROR(VLOOKUP(C110,'تقرير المصروفات حسب الشهر'!$C$775:$AD$884,11,FALSE),0)</f>
        <v>0</v>
      </c>
      <c r="K110" s="330">
        <f>IFERROR(VLOOKUP(C110,'تقرير المصروفات حسب الشهر'!$C$902:$AD$1011,11,FALSE),0)</f>
        <v>0</v>
      </c>
      <c r="L110" s="330">
        <f>IFERROR(VLOOKUP(C110,'تقرير المصروفات حسب الشهر'!$C$1028:$AD$1138,11,FALSE),0)</f>
        <v>0</v>
      </c>
      <c r="M110" s="344">
        <f>IFERROR(VLOOKUP(C110,'تقرير المصروفات حسب الشهر'!$C$1155:$AD$1266,11,FALSE),0)</f>
        <v>0</v>
      </c>
      <c r="N110" s="344">
        <f>IFERROR(VLOOKUP(C110,'تقرير المصروفات حسب الشهر'!$C$1282:$AD$1393,11,FALSE),0)</f>
        <v>0</v>
      </c>
      <c r="O110" s="344">
        <f>IFERROR(VLOOKUP(C110,'تقرير المصروفات حسب الشهر'!$C$1409:$AD$1524,11,FALSE),0)</f>
        <v>0</v>
      </c>
      <c r="P110" s="332">
        <f t="shared" si="7"/>
        <v>14249.86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الشهر'!$C$10:$AD$119,11,FALSE),0)</f>
        <v>0</v>
      </c>
      <c r="E111" s="330">
        <f>IFERROR(VLOOKUP(C111,'تقرير المصروفات حسب الشهر'!$C$136:$AD$245,11,FALSE),0)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الشهر'!$C$391:$AD$510,11,FALSE),0)</f>
        <v>0</v>
      </c>
      <c r="H111" s="330">
        <f>IFERROR(VLOOKUP(C111,'تقرير المصروفات حسب الشهر'!$C$519:$AD$634,11,FALSE),0)</f>
        <v>0</v>
      </c>
      <c r="I111" s="330">
        <f>IFERROR(VLOOKUP(C111,'تقرير المصروفات حسب الشهر'!$C$647:$AD$766,11,FALSE),0)</f>
        <v>0</v>
      </c>
      <c r="J111" s="330">
        <f>IFERROR(VLOOKUP(C111,'تقرير المصروفات حسب الشهر'!$C$775:$AD$884,11,FALSE),0)</f>
        <v>0</v>
      </c>
      <c r="K111" s="330">
        <f>IFERROR(VLOOKUP(C111,'تقرير المصروفات حسب الشهر'!$C$902:$AD$1011,11,FALSE),0)</f>
        <v>0</v>
      </c>
      <c r="L111" s="330">
        <f>IFERROR(VLOOKUP(C111,'تقرير المصروفات حسب الشهر'!$C$1028:$AD$1138,11,FALSE),0)</f>
        <v>0</v>
      </c>
      <c r="M111" s="344">
        <f>IFERROR(VLOOKUP(C111,'تقرير المصروفات حسب الشهر'!$C$1155:$AD$1266,11,FALSE),0)</f>
        <v>0</v>
      </c>
      <c r="N111" s="344">
        <f>IFERROR(VLOOKUP(C111,'تقرير المصروفات حسب الشهر'!$C$1282:$AD$1393,11,FALSE),0)</f>
        <v>0</v>
      </c>
      <c r="O111" s="344">
        <f>IFERROR(VLOOKUP(C111,'تقرير المصروفات حسب الشهر'!$C$1409:$AD$1524,11,FALSE),0)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الشهر'!$C$10:$AD$119,11,FALSE),0)</f>
        <v>0</v>
      </c>
      <c r="E112" s="330">
        <f>IFERROR(VLOOKUP(C112,'تقرير المصروفات حسب الشهر'!$C$136:$AD$245,11,FALSE),0)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الشهر'!$C$391:$AD$510,11,FALSE),0)</f>
        <v>0</v>
      </c>
      <c r="H112" s="330">
        <f>IFERROR(VLOOKUP(C112,'تقرير المصروفات حسب الشهر'!$C$519:$AD$634,11,FALSE),0)</f>
        <v>0</v>
      </c>
      <c r="I112" s="330">
        <f>IFERROR(VLOOKUP(C112,'تقرير المصروفات حسب الشهر'!$C$647:$AD$766,11,FALSE),0)</f>
        <v>0</v>
      </c>
      <c r="J112" s="330">
        <f>IFERROR(VLOOKUP(C112,'تقرير المصروفات حسب الشهر'!$C$775:$AD$884,11,FALSE),0)</f>
        <v>0</v>
      </c>
      <c r="K112" s="330">
        <f>IFERROR(VLOOKUP(C112,'تقرير المصروفات حسب الشهر'!$C$902:$AD$1011,11,FALSE),0)</f>
        <v>0</v>
      </c>
      <c r="L112" s="330">
        <f>IFERROR(VLOOKUP(C112,'تقرير المصروفات حسب الشهر'!$C$1028:$AD$1138,11,FALSE),0)</f>
        <v>0</v>
      </c>
      <c r="M112" s="344">
        <f>IFERROR(VLOOKUP(C112,'تقرير المصروفات حسب الشهر'!$C$1155:$AD$1266,11,FALSE),0)</f>
        <v>0</v>
      </c>
      <c r="N112" s="344">
        <f>IFERROR(VLOOKUP(C112,'تقرير المصروفات حسب الشهر'!$C$1282:$AD$1393,11,FALSE),0)</f>
        <v>0</v>
      </c>
      <c r="O112" s="344">
        <f>IFERROR(VLOOKUP(C112,'تقرير المصروفات حسب الشهر'!$C$1409:$AD$1524,11,FALSE),0)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الشهر'!$C$10:$AD$119,11,FALSE),0)</f>
        <v>0</v>
      </c>
      <c r="E113" s="330">
        <f>IFERROR(VLOOKUP(C113,'تقرير المصروفات حسب الشهر'!$C$136:$AD$245,11,FALSE),0)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الشهر'!$C$391:$AD$510,11,FALSE),0)</f>
        <v>0</v>
      </c>
      <c r="H113" s="330">
        <f>IFERROR(VLOOKUP(C113,'تقرير المصروفات حسب الشهر'!$C$519:$AD$634,11,FALSE),0)</f>
        <v>0</v>
      </c>
      <c r="I113" s="330">
        <f>IFERROR(VLOOKUP(C113,'تقرير المصروفات حسب الشهر'!$C$647:$AD$766,11,FALSE),0)</f>
        <v>0</v>
      </c>
      <c r="J113" s="330">
        <f>IFERROR(VLOOKUP(C113,'تقرير المصروفات حسب الشهر'!$C$775:$AD$884,11,FALSE),0)</f>
        <v>0</v>
      </c>
      <c r="K113" s="330">
        <f>IFERROR(VLOOKUP(C113,'تقرير المصروفات حسب الشهر'!$C$902:$AD$1011,11,FALSE),0)</f>
        <v>0</v>
      </c>
      <c r="L113" s="330">
        <f>IFERROR(VLOOKUP(C113,'تقرير المصروفات حسب الشهر'!$C$1028:$AD$1138,11,FALSE),0)</f>
        <v>0</v>
      </c>
      <c r="M113" s="344">
        <f>IFERROR(VLOOKUP(C113,'تقرير المصروفات حسب الشهر'!$C$1155:$AD$1266,11,FALSE),0)</f>
        <v>0</v>
      </c>
      <c r="N113" s="344">
        <f>IFERROR(VLOOKUP(C113,'تقرير المصروفات حسب الشهر'!$C$1282:$AD$1393,11,FALSE),0)</f>
        <v>0</v>
      </c>
      <c r="O113" s="344">
        <f>IFERROR(VLOOKUP(C113,'تقرير المصروفات حسب الشهر'!$C$1409:$AD$1524,11,FALSE),0)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الشهر'!$C$10:$AD$119,11,FALSE),0)</f>
        <v>0</v>
      </c>
      <c r="E114" s="330">
        <f>IFERROR(VLOOKUP(C114,'تقرير المصروفات حسب الشهر'!$C$136:$AD$245,11,FALSE),0)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الشهر'!$C$391:$AD$510,11,FALSE),0)</f>
        <v>0</v>
      </c>
      <c r="H114" s="330">
        <f>IFERROR(VLOOKUP(C114,'تقرير المصروفات حسب الشهر'!$C$519:$AD$634,11,FALSE),0)</f>
        <v>0</v>
      </c>
      <c r="I114" s="330">
        <f>IFERROR(VLOOKUP(C114,'تقرير المصروفات حسب الشهر'!$C$647:$AD$766,11,FALSE),0)</f>
        <v>0</v>
      </c>
      <c r="J114" s="330">
        <f>IFERROR(VLOOKUP(C114,'تقرير المصروفات حسب الشهر'!$C$775:$AD$884,11,FALSE),0)</f>
        <v>0</v>
      </c>
      <c r="K114" s="330">
        <f>IFERROR(VLOOKUP(C114,'تقرير المصروفات حسب الشهر'!$C$902:$AD$1011,11,FALSE),0)</f>
        <v>0</v>
      </c>
      <c r="L114" s="330">
        <f>IFERROR(VLOOKUP(C114,'تقرير المصروفات حسب الشهر'!$C$1028:$AD$1138,11,FALSE),0)</f>
        <v>0</v>
      </c>
      <c r="M114" s="344">
        <f>IFERROR(VLOOKUP(C114,'تقرير المصروفات حسب الشهر'!$C$1155:$AD$1266,11,FALSE),0)</f>
        <v>0</v>
      </c>
      <c r="N114" s="344">
        <f>IFERROR(VLOOKUP(C114,'تقرير المصروفات حسب الشهر'!$C$1282:$AD$1393,11,FALSE),0)</f>
        <v>0</v>
      </c>
      <c r="O114" s="344">
        <f>IFERROR(VLOOKUP(C114,'تقرير المصروفات حسب الشهر'!$C$1409:$AD$1524,11,FALSE),0)</f>
        <v>0</v>
      </c>
      <c r="P114" s="332">
        <f t="shared" si="7"/>
        <v>450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الشهر'!$C$10:$AD$119,11,FALSE),0)</f>
        <v>0</v>
      </c>
      <c r="E115" s="330">
        <f>IFERROR(VLOOKUP(C115,'تقرير المصروفات حسب الشهر'!$C$136:$AD$245,11,FALSE),0)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الشهر'!$C$391:$AD$510,11,FALSE),0)</f>
        <v>0</v>
      </c>
      <c r="H115" s="330">
        <f>IFERROR(VLOOKUP(C115,'تقرير المصروفات حسب الشهر'!$C$519:$AD$634,11,FALSE),0)</f>
        <v>0</v>
      </c>
      <c r="I115" s="330">
        <f>IFERROR(VLOOKUP(C115,'تقرير المصروفات حسب الشهر'!$C$647:$AD$766,11,FALSE),0)</f>
        <v>0</v>
      </c>
      <c r="J115" s="330">
        <f>IFERROR(VLOOKUP(C115,'تقرير المصروفات حسب الشهر'!$C$775:$AD$884,11,FALSE),0)</f>
        <v>0</v>
      </c>
      <c r="K115" s="330">
        <f>IFERROR(VLOOKUP(C115,'تقرير المصروفات حسب الشهر'!$C$902:$AD$1011,11,FALSE),0)</f>
        <v>0</v>
      </c>
      <c r="L115" s="330">
        <f>IFERROR(VLOOKUP(C115,'تقرير المصروفات حسب الشهر'!$C$1028:$AD$1138,11,FALSE),0)</f>
        <v>0</v>
      </c>
      <c r="M115" s="344">
        <f>IFERROR(VLOOKUP(C115,'تقرير المصروفات حسب الشهر'!$C$1155:$AD$1266,11,FALSE),0)</f>
        <v>0</v>
      </c>
      <c r="N115" s="344">
        <f>IFERROR(VLOOKUP(C115,'تقرير المصروفات حسب الشهر'!$C$1282:$AD$1393,11,FALSE),0)</f>
        <v>0</v>
      </c>
      <c r="O115" s="344">
        <f>IFERROR(VLOOKUP(C115,'تقرير المصروفات حسب الشهر'!$C$1409:$AD$1524,11,FALSE),0)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الشهر'!$C$10:$AD$119,11,FALSE),0)</f>
        <v>0</v>
      </c>
      <c r="E116" s="330">
        <f>IFERROR(VLOOKUP(C116,'تقرير المصروفات حسب الشهر'!$C$136:$AD$245,11,FALSE),0)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الشهر'!$C$391:$AD$510,11,FALSE),0)</f>
        <v>0</v>
      </c>
      <c r="H116" s="330">
        <f>IFERROR(VLOOKUP(C116,'تقرير المصروفات حسب الشهر'!$C$519:$AD$634,11,FALSE),0)</f>
        <v>0</v>
      </c>
      <c r="I116" s="330">
        <f>IFERROR(VLOOKUP(C116,'تقرير المصروفات حسب الشهر'!$C$647:$AD$766,11,FALSE),0)</f>
        <v>0</v>
      </c>
      <c r="J116" s="330">
        <f>IFERROR(VLOOKUP(C116,'تقرير المصروفات حسب الشهر'!$C$775:$AD$884,11,FALSE),0)</f>
        <v>0</v>
      </c>
      <c r="K116" s="330">
        <f>IFERROR(VLOOKUP(C116,'تقرير المصروفات حسب الشهر'!$C$902:$AD$1011,11,FALSE),0)</f>
        <v>0</v>
      </c>
      <c r="L116" s="330">
        <f>IFERROR(VLOOKUP(C116,'تقرير المصروفات حسب الشهر'!$C$1028:$AD$1138,11,FALSE),0)</f>
        <v>0</v>
      </c>
      <c r="M116" s="344">
        <f>IFERROR(VLOOKUP(C116,'تقرير المصروفات حسب الشهر'!$C$1155:$AD$1266,11,FALSE),0)</f>
        <v>0</v>
      </c>
      <c r="N116" s="344">
        <f>IFERROR(VLOOKUP(C116,'تقرير المصروفات حسب الشهر'!$C$1282:$AD$1393,11,FALSE),0)</f>
        <v>0</v>
      </c>
      <c r="O116" s="344">
        <f>IFERROR(VLOOKUP(C116,'تقرير المصروفات حسب الشهر'!$C$1409:$AD$1524,11,FALSE),0)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الشهر'!$C$10:$AD$119,11,FALSE),0)</f>
        <v>0</v>
      </c>
      <c r="E117" s="330">
        <f>IFERROR(VLOOKUP(C117,'تقرير المصروفات حسب الشهر'!$C$136:$AD$245,11,FALSE),0)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الشهر'!$C$391:$AD$510,11,FALSE),0)</f>
        <v>0</v>
      </c>
      <c r="H117" s="330">
        <f>IFERROR(VLOOKUP(C117,'تقرير المصروفات حسب الشهر'!$C$519:$AD$634,11,FALSE),0)</f>
        <v>0</v>
      </c>
      <c r="I117" s="330">
        <f>IFERROR(VLOOKUP(C117,'تقرير المصروفات حسب الشهر'!$C$647:$AD$766,11,FALSE),0)</f>
        <v>0</v>
      </c>
      <c r="J117" s="330">
        <f>IFERROR(VLOOKUP(C117,'تقرير المصروفات حسب الشهر'!$C$775:$AD$884,11,FALSE),0)</f>
        <v>0</v>
      </c>
      <c r="K117" s="330">
        <f>IFERROR(VLOOKUP(C117,'تقرير المصروفات حسب الشهر'!$C$902:$AD$1011,11,FALSE),0)</f>
        <v>0</v>
      </c>
      <c r="L117" s="330">
        <f>IFERROR(VLOOKUP(C117,'تقرير المصروفات حسب الشهر'!$C$1028:$AD$1138,11,FALSE),0)</f>
        <v>0</v>
      </c>
      <c r="M117" s="344">
        <f>IFERROR(VLOOKUP(C117,'تقرير المصروفات حسب الشهر'!$C$1155:$AD$1266,11,FALSE),0)</f>
        <v>0</v>
      </c>
      <c r="N117" s="344">
        <f>IFERROR(VLOOKUP(C117,'تقرير المصروفات حسب الشهر'!$C$1282:$AD$1393,11,FALSE),0)</f>
        <v>0</v>
      </c>
      <c r="O117" s="344">
        <f>IFERROR(VLOOKUP(C117,'تقرير المصروفات حسب الشهر'!$C$1409:$AD$1524,11,FALSE),0)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الشهر'!$C$10:$AD$119,11,FALSE),0)</f>
        <v>0</v>
      </c>
      <c r="E118" s="330">
        <f>IFERROR(VLOOKUP(C118,'تقرير المصروفات حسب الشهر'!$C$136:$AD$245,11,FALSE),0)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الشهر'!$C$391:$AD$510,11,FALSE),0)</f>
        <v>0</v>
      </c>
      <c r="H118" s="330">
        <f>IFERROR(VLOOKUP(C118,'تقرير المصروفات حسب الشهر'!$C$519:$AD$634,11,FALSE),0)</f>
        <v>0</v>
      </c>
      <c r="I118" s="330">
        <f>IFERROR(VLOOKUP(C118,'تقرير المصروفات حسب الشهر'!$C$647:$AD$766,11,FALSE),0)</f>
        <v>0</v>
      </c>
      <c r="J118" s="330">
        <f>IFERROR(VLOOKUP(C118,'تقرير المصروفات حسب الشهر'!$C$775:$AD$884,11,FALSE),0)</f>
        <v>0</v>
      </c>
      <c r="K118" s="330">
        <f>IFERROR(VLOOKUP(C118,'تقرير المصروفات حسب الشهر'!$C$902:$AD$1011,11,FALSE),0)</f>
        <v>0</v>
      </c>
      <c r="L118" s="330">
        <f>IFERROR(VLOOKUP(C118,'تقرير المصروفات حسب الشهر'!$C$1028:$AD$1138,11,FALSE),0)</f>
        <v>0</v>
      </c>
      <c r="M118" s="344">
        <f>IFERROR(VLOOKUP(C118,'تقرير المصروفات حسب الشهر'!$C$1155:$AD$1266,11,FALSE),0)</f>
        <v>0</v>
      </c>
      <c r="N118" s="344">
        <f>IFERROR(VLOOKUP(C118,'تقرير المصروفات حسب الشهر'!$C$1282:$AD$1393,11,FALSE),0)</f>
        <v>0</v>
      </c>
      <c r="O118" s="344">
        <f>IFERROR(VLOOKUP(C118,'تقرير المصروفات حسب الشهر'!$C$1409:$AD$1524,11,FALSE),0)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الشهر'!$C$10:$AD$119,11,FALSE),0)</f>
        <v>275</v>
      </c>
      <c r="E119" s="330">
        <f>IFERROR(VLOOKUP(C119,'تقرير المصروفات حسب الشهر'!$C$136:$AD$245,11,FALSE),0)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الشهر'!$C$391:$AD$510,11,FALSE),0)</f>
        <v>0</v>
      </c>
      <c r="H119" s="330">
        <f>IFERROR(VLOOKUP(C119,'تقرير المصروفات حسب الشهر'!$C$519:$AD$634,11,FALSE),0)</f>
        <v>0</v>
      </c>
      <c r="I119" s="330">
        <f>IFERROR(VLOOKUP(C119,'تقرير المصروفات حسب الشهر'!$C$647:$AD$766,11,FALSE),0)</f>
        <v>599.75</v>
      </c>
      <c r="J119" s="330">
        <f>IFERROR(VLOOKUP(C119,'تقرير المصروفات حسب الشهر'!$C$775:$AD$884,11,FALSE),0)</f>
        <v>0</v>
      </c>
      <c r="K119" s="330">
        <f>IFERROR(VLOOKUP(C119,'تقرير المصروفات حسب الشهر'!$C$902:$AD$1011,11,FALSE),0)</f>
        <v>0</v>
      </c>
      <c r="L119" s="330">
        <f>IFERROR(VLOOKUP(C119,'تقرير المصروفات حسب الشهر'!$C$1028:$AD$1138,11,FALSE),0)</f>
        <v>0</v>
      </c>
      <c r="M119" s="344">
        <f>IFERROR(VLOOKUP(C119,'تقرير المصروفات حسب الشهر'!$C$1155:$AD$1266,11,FALSE),0)</f>
        <v>0</v>
      </c>
      <c r="N119" s="344">
        <f>IFERROR(VLOOKUP(C119,'تقرير المصروفات حسب الشهر'!$C$1282:$AD$1393,11,FALSE),0)</f>
        <v>0</v>
      </c>
      <c r="O119" s="344">
        <f>IFERROR(VLOOKUP(C119,'تقرير المصروفات حسب الشهر'!$C$1409:$AD$1524,11,FALSE),0)</f>
        <v>0</v>
      </c>
      <c r="P119" s="332">
        <f t="shared" si="8"/>
        <v>874.75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الشهر'!$C$10:$AD$119,11,FALSE),0)</f>
        <v>0</v>
      </c>
      <c r="E120" s="330">
        <f>IFERROR(VLOOKUP(C120,'تقرير المصروفات حسب الشهر'!$C$136:$AD$245,11,FALSE),0)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الشهر'!$C$391:$AD$510,11,FALSE),0)</f>
        <v>0</v>
      </c>
      <c r="H120" s="330">
        <f>IFERROR(VLOOKUP(C120,'تقرير المصروفات حسب الشهر'!$C$519:$AD$634,11,FALSE),0)</f>
        <v>0</v>
      </c>
      <c r="I120" s="330">
        <f>IFERROR(VLOOKUP(C120,'تقرير المصروفات حسب الشهر'!$C$647:$AD$766,11,FALSE),0)</f>
        <v>0</v>
      </c>
      <c r="J120" s="330">
        <f>IFERROR(VLOOKUP(C120,'تقرير المصروفات حسب الشهر'!$C$775:$AD$884,11,FALSE),0)</f>
        <v>0</v>
      </c>
      <c r="K120" s="330">
        <f>IFERROR(VLOOKUP(C120,'تقرير المصروفات حسب الشهر'!$C$902:$AD$1011,11,FALSE),0)</f>
        <v>0</v>
      </c>
      <c r="L120" s="330">
        <f>IFERROR(VLOOKUP(C120,'تقرير المصروفات حسب الشهر'!$C$1028:$AD$1138,11,FALSE),0)</f>
        <v>0</v>
      </c>
      <c r="M120" s="344">
        <f>IFERROR(VLOOKUP(C120,'تقرير المصروفات حسب الشهر'!$C$1155:$AD$1266,11,FALSE),0)</f>
        <v>0</v>
      </c>
      <c r="N120" s="344">
        <f>IFERROR(VLOOKUP(C120,'تقرير المصروفات حسب الشهر'!$C$1282:$AD$1393,11,FALSE),0)</f>
        <v>0</v>
      </c>
      <c r="O120" s="344">
        <f>IFERROR(VLOOKUP(C120,'تقرير المصروفات حسب الشهر'!$C$1409:$AD$1524,11,FALSE),0)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الشهر'!$C$10:$AD$119,11,FALSE),0)</f>
        <v>0</v>
      </c>
      <c r="E121" s="330">
        <f>IFERROR(VLOOKUP(C121,'تقرير المصروفات حسب الشهر'!$C$136:$AD$245,11,FALSE),0)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الشهر'!$C$391:$AD$510,11,FALSE),0)</f>
        <v>0</v>
      </c>
      <c r="H121" s="330">
        <f>IFERROR(VLOOKUP(C121,'تقرير المصروفات حسب الشهر'!$C$519:$AD$634,11,FALSE),0)</f>
        <v>0</v>
      </c>
      <c r="I121" s="330">
        <f>IFERROR(VLOOKUP(C121,'تقرير المصروفات حسب الشهر'!$C$647:$AD$766,11,FALSE),0)</f>
        <v>0</v>
      </c>
      <c r="J121" s="330">
        <f>IFERROR(VLOOKUP(C121,'تقرير المصروفات حسب الشهر'!$C$775:$AD$884,11,FALSE),0)</f>
        <v>0</v>
      </c>
      <c r="K121" s="330">
        <f>IFERROR(VLOOKUP(C121,'تقرير المصروفات حسب الشهر'!$C$902:$AD$1011,11,FALSE),0)</f>
        <v>0</v>
      </c>
      <c r="L121" s="330">
        <f>IFERROR(VLOOKUP(C121,'تقرير المصروفات حسب الشهر'!$C$1028:$AD$1138,11,FALSE),0)</f>
        <v>0</v>
      </c>
      <c r="M121" s="344">
        <f>IFERROR(VLOOKUP(C121,'تقرير المصروفات حسب الشهر'!$C$1155:$AD$1266,11,FALSE),0)</f>
        <v>0</v>
      </c>
      <c r="N121" s="344">
        <f>IFERROR(VLOOKUP(C121,'تقرير المصروفات حسب الشهر'!$C$1282:$AD$1393,11,FALSE),0)</f>
        <v>0</v>
      </c>
      <c r="O121" s="344">
        <f>IFERROR(VLOOKUP(C121,'تقرير المصروفات حسب الشهر'!$C$1409:$AD$1524,11,FALSE),0)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الشهر'!$C$10:$AD$119,11,FALSE),0)</f>
        <v>0</v>
      </c>
      <c r="E122" s="330">
        <f>IFERROR(VLOOKUP(C122,'تقرير المصروفات حسب الشهر'!$C$136:$AD$245,11,FALSE),0)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الشهر'!$C$391:$AD$510,11,FALSE),0)</f>
        <v>0</v>
      </c>
      <c r="H122" s="330">
        <f>IFERROR(VLOOKUP(C122,'تقرير المصروفات حسب الشهر'!$C$519:$AD$634,11,FALSE),0)</f>
        <v>0</v>
      </c>
      <c r="I122" s="330">
        <f>IFERROR(VLOOKUP(C122,'تقرير المصروفات حسب الشهر'!$C$647:$AD$766,11,FALSE),0)</f>
        <v>0</v>
      </c>
      <c r="J122" s="330">
        <f>IFERROR(VLOOKUP(C122,'تقرير المصروفات حسب الشهر'!$C$775:$AD$884,11,FALSE),0)</f>
        <v>0</v>
      </c>
      <c r="K122" s="330">
        <f>IFERROR(VLOOKUP(C122,'تقرير المصروفات حسب الشهر'!$C$902:$AD$1011,11,FALSE),0)</f>
        <v>0</v>
      </c>
      <c r="L122" s="330">
        <f>IFERROR(VLOOKUP(C122,'تقرير المصروفات حسب الشهر'!$C$1028:$AD$1138,11,FALSE),0)</f>
        <v>0</v>
      </c>
      <c r="M122" s="344">
        <f>IFERROR(VLOOKUP(C122,'تقرير المصروفات حسب الشهر'!$C$1155:$AD$1266,11,FALSE),0)</f>
        <v>0</v>
      </c>
      <c r="N122" s="344">
        <f>IFERROR(VLOOKUP(C122,'تقرير المصروفات حسب الشهر'!$C$1282:$AD$1393,11,FALSE),0)</f>
        <v>0</v>
      </c>
      <c r="O122" s="344">
        <f>IFERROR(VLOOKUP(C122,'تقرير المصروفات حسب الشهر'!$C$1409:$AD$1524,11,FALSE),0)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الشهر'!$C$10:$AD$119,11,FALSE),0)</f>
        <v>0</v>
      </c>
      <c r="E123" s="330">
        <f>IFERROR(VLOOKUP(C123,'تقرير المصروفات حسب الشهر'!$C$136:$AD$245,11,FALSE),0)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الشهر'!$C$391:$AD$510,11,FALSE),0)</f>
        <v>0</v>
      </c>
      <c r="H123" s="330">
        <f>IFERROR(VLOOKUP(C123,'تقرير المصروفات حسب الشهر'!$C$519:$AD$634,11,FALSE),0)</f>
        <v>0</v>
      </c>
      <c r="I123" s="330">
        <f>IFERROR(VLOOKUP(C123,'تقرير المصروفات حسب الشهر'!$C$647:$AD$766,11,FALSE),0)</f>
        <v>0</v>
      </c>
      <c r="J123" s="330">
        <f>IFERROR(VLOOKUP(C123,'تقرير المصروفات حسب الشهر'!$C$775:$AD$884,11,FALSE),0)</f>
        <v>0</v>
      </c>
      <c r="K123" s="330">
        <f>IFERROR(VLOOKUP(C123,'تقرير المصروفات حسب الشهر'!$C$902:$AD$1011,11,FALSE),0)</f>
        <v>0</v>
      </c>
      <c r="L123" s="330">
        <f>IFERROR(VLOOKUP(C123,'تقرير المصروفات حسب الشهر'!$C$1028:$AD$1138,11,FALSE),0)</f>
        <v>0</v>
      </c>
      <c r="M123" s="344">
        <f>IFERROR(VLOOKUP(C123,'تقرير المصروفات حسب الشهر'!$C$1155:$AD$1266,11,FALSE),0)</f>
        <v>0</v>
      </c>
      <c r="N123" s="344">
        <f>IFERROR(VLOOKUP(C123,'تقرير المصروفات حسب الشهر'!$C$1282:$AD$1393,11,FALSE),0)</f>
        <v>0</v>
      </c>
      <c r="O123" s="344">
        <f>IFERROR(VLOOKUP(C123,'تقرير المصروفات حسب الشهر'!$C$1409:$AD$1524,11,FALSE),0)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الشهر'!$C$10:$AD$119,11,FALSE),0)</f>
        <v>0</v>
      </c>
      <c r="E124" s="330">
        <f>IFERROR(VLOOKUP(C124,'تقرير المصروفات حسب الشهر'!$C$136:$AD$245,11,FALSE),0)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الشهر'!$C$391:$AD$510,11,FALSE),0)</f>
        <v>0</v>
      </c>
      <c r="H124" s="330">
        <f>IFERROR(VLOOKUP(C124,'تقرير المصروفات حسب الشهر'!$C$519:$AD$634,11,FALSE),0)</f>
        <v>0</v>
      </c>
      <c r="I124" s="330">
        <f>IFERROR(VLOOKUP(C124,'تقرير المصروفات حسب الشهر'!$C$647:$AD$766,11,FALSE),0)</f>
        <v>0</v>
      </c>
      <c r="J124" s="330">
        <f>IFERROR(VLOOKUP(C124,'تقرير المصروفات حسب الشهر'!$C$775:$AD$884,11,FALSE),0)</f>
        <v>0</v>
      </c>
      <c r="K124" s="330">
        <f>IFERROR(VLOOKUP(C124,'تقرير المصروفات حسب الشهر'!$C$902:$AD$1011,11,FALSE),0)</f>
        <v>0</v>
      </c>
      <c r="L124" s="330">
        <f>IFERROR(VLOOKUP(C124,'تقرير المصروفات حسب الشهر'!$C$1028:$AD$1138,11,FALSE),0)</f>
        <v>0</v>
      </c>
      <c r="M124" s="344">
        <f>IFERROR(VLOOKUP(C124,'تقرير المصروفات حسب الشهر'!$C$1155:$AD$1266,11,FALSE),0)</f>
        <v>0</v>
      </c>
      <c r="N124" s="344">
        <f>IFERROR(VLOOKUP(C124,'تقرير المصروفات حسب الشهر'!$C$1282:$AD$1393,11,FALSE),0)</f>
        <v>0</v>
      </c>
      <c r="O124" s="344">
        <f>IFERROR(VLOOKUP(C124,'تقرير المصروفات حسب الشهر'!$C$1409:$AD$1524,11,FALSE),0)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الشهر'!$C$10:$AD$119,11,FALSE),0)</f>
        <v>0</v>
      </c>
      <c r="E125" s="330">
        <f>IFERROR(VLOOKUP(C125,'تقرير المصروفات حسب الشهر'!$C$136:$AD$245,11,FALSE),0)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الشهر'!$C$391:$AD$510,11,FALSE),0)</f>
        <v>0</v>
      </c>
      <c r="H125" s="330">
        <f>IFERROR(VLOOKUP(C125,'تقرير المصروفات حسب الشهر'!$C$519:$AD$634,11,FALSE),0)</f>
        <v>0</v>
      </c>
      <c r="I125" s="330">
        <f>IFERROR(VLOOKUP(C125,'تقرير المصروفات حسب الشهر'!$C$647:$AD$766,11,FALSE),0)</f>
        <v>0</v>
      </c>
      <c r="J125" s="330">
        <f>IFERROR(VLOOKUP(C125,'تقرير المصروفات حسب الشهر'!$C$775:$AD$884,11,FALSE),0)</f>
        <v>0</v>
      </c>
      <c r="K125" s="330">
        <f>IFERROR(VLOOKUP(C125,'تقرير المصروفات حسب الشهر'!$C$902:$AD$1011,11,FALSE),0)</f>
        <v>0</v>
      </c>
      <c r="L125" s="330">
        <f>IFERROR(VLOOKUP(C125,'تقرير المصروفات حسب الشهر'!$C$1028:$AD$1138,11,FALSE),0)</f>
        <v>0</v>
      </c>
      <c r="M125" s="344">
        <f>IFERROR(VLOOKUP(C125,'تقرير المصروفات حسب الشهر'!$C$1155:$AD$1266,11,FALSE),0)</f>
        <v>0</v>
      </c>
      <c r="N125" s="344">
        <f>IFERROR(VLOOKUP(C125,'تقرير المصروفات حسب الشهر'!$C$1282:$AD$1393,11,FALSE),0)</f>
        <v>0</v>
      </c>
      <c r="O125" s="344">
        <f>IFERROR(VLOOKUP(C125,'تقرير المصروفات حسب الشهر'!$C$1409:$AD$1524,11,FALSE),0)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الشهر'!$C$10:$AD$119,11,FALSE),0)</f>
        <v>0</v>
      </c>
      <c r="E126" s="330">
        <f>IFERROR(VLOOKUP(C126,'تقرير المصروفات حسب الشهر'!$C$136:$AD$245,11,FALSE),0)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الشهر'!$C$391:$AD$510,11,FALSE),0)</f>
        <v>0</v>
      </c>
      <c r="H126" s="330">
        <f>IFERROR(VLOOKUP(C126,'تقرير المصروفات حسب الشهر'!$C$519:$AD$634,11,FALSE),0)</f>
        <v>0</v>
      </c>
      <c r="I126" s="330">
        <f>IFERROR(VLOOKUP(C126,'تقرير المصروفات حسب الشهر'!$C$647:$AD$766,11,FALSE),0)</f>
        <v>0</v>
      </c>
      <c r="J126" s="330">
        <f>IFERROR(VLOOKUP(C126,'تقرير المصروفات حسب الشهر'!$C$775:$AD$884,11,FALSE),0)</f>
        <v>0</v>
      </c>
      <c r="K126" s="330">
        <f>IFERROR(VLOOKUP(C126,'تقرير المصروفات حسب الشهر'!$C$902:$AD$1011,11,FALSE),0)</f>
        <v>0</v>
      </c>
      <c r="L126" s="330">
        <f>IFERROR(VLOOKUP(C126,'تقرير المصروفات حسب الشهر'!$C$1028:$AD$1138,11,FALSE),0)</f>
        <v>0</v>
      </c>
      <c r="M126" s="344">
        <f>IFERROR(VLOOKUP(C126,'تقرير المصروفات حسب الشهر'!$C$1155:$AD$1266,11,FALSE),0)</f>
        <v>0</v>
      </c>
      <c r="N126" s="344">
        <f>IFERROR(VLOOKUP(C126,'تقرير المصروفات حسب الشهر'!$C$1282:$AD$1393,11,FALSE),0)</f>
        <v>0</v>
      </c>
      <c r="O126" s="344">
        <f>IFERROR(VLOOKUP(C126,'تقرير المصروفات حسب الشهر'!$C$1409:$AD$1524,11,FALSE),0)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الشهر'!$C$10:$AD$119,11,FALSE),0)</f>
        <v>0</v>
      </c>
      <c r="E127" s="330">
        <f>IFERROR(VLOOKUP(C127,'تقرير المصروفات حسب الشهر'!$C$136:$AD$245,11,FALSE),0)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الشهر'!$C$391:$AD$510,11,FALSE),0)</f>
        <v>0</v>
      </c>
      <c r="H127" s="330">
        <f>IFERROR(VLOOKUP(C127,'تقرير المصروفات حسب الشهر'!$C$519:$AD$634,11,FALSE),0)</f>
        <v>0</v>
      </c>
      <c r="I127" s="330">
        <f>IFERROR(VLOOKUP(C127,'تقرير المصروفات حسب الشهر'!$C$647:$AD$766,11,FALSE),0)</f>
        <v>0</v>
      </c>
      <c r="J127" s="330">
        <f>IFERROR(VLOOKUP(C127,'تقرير المصروفات حسب الشهر'!$C$775:$AD$884,11,FALSE),0)</f>
        <v>0</v>
      </c>
      <c r="K127" s="330">
        <f>IFERROR(VLOOKUP(C127,'تقرير المصروفات حسب الشهر'!$C$902:$AD$1011,11,FALSE),0)</f>
        <v>0</v>
      </c>
      <c r="L127" s="330">
        <f>IFERROR(VLOOKUP(C127,'تقرير المصروفات حسب الشهر'!$C$1028:$AD$1138,11,FALSE),0)</f>
        <v>0</v>
      </c>
      <c r="M127" s="344">
        <f>IFERROR(VLOOKUP(C127,'تقرير المصروفات حسب الشهر'!$C$1155:$AD$1266,11,FALSE),0)</f>
        <v>0</v>
      </c>
      <c r="N127" s="344">
        <f>IFERROR(VLOOKUP(C127,'تقرير المصروفات حسب الشهر'!$C$1282:$AD$1393,11,FALSE),0)</f>
        <v>0</v>
      </c>
      <c r="O127" s="344">
        <f>IFERROR(VLOOKUP(C127,'تقرير المصروفات حسب الشهر'!$C$1409:$AD$1524,11,FALSE),0)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الشهر'!$C$10:$AD$119,11,FALSE),0)</f>
        <v>0</v>
      </c>
      <c r="E128" s="330">
        <f>IFERROR(VLOOKUP(C128,'تقرير المصروفات حسب الشهر'!$C$136:$AD$245,11,FALSE),0)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الشهر'!$C$391:$AD$510,11,FALSE),0)</f>
        <v>0</v>
      </c>
      <c r="H128" s="330">
        <f>IFERROR(VLOOKUP(C128,'تقرير المصروفات حسب الشهر'!$C$519:$AD$634,11,FALSE),0)</f>
        <v>0</v>
      </c>
      <c r="I128" s="330">
        <f>IFERROR(VLOOKUP(C128,'تقرير المصروفات حسب الشهر'!$C$647:$AD$766,11,FALSE),0)</f>
        <v>0</v>
      </c>
      <c r="J128" s="330">
        <f>IFERROR(VLOOKUP(C128,'تقرير المصروفات حسب الشهر'!$C$775:$AD$884,11,FALSE),0)</f>
        <v>0</v>
      </c>
      <c r="K128" s="330">
        <f>IFERROR(VLOOKUP(C128,'تقرير المصروفات حسب الشهر'!$C$902:$AD$1011,11,FALSE),0)</f>
        <v>0</v>
      </c>
      <c r="L128" s="330">
        <f>IFERROR(VLOOKUP(C128,'تقرير المصروفات حسب الشهر'!$C$1028:$AD$1138,11,FALSE),0)</f>
        <v>0</v>
      </c>
      <c r="M128" s="344">
        <f>IFERROR(VLOOKUP(C128,'تقرير المصروفات حسب الشهر'!$C$1155:$AD$1266,11,FALSE),0)</f>
        <v>0</v>
      </c>
      <c r="N128" s="344">
        <f>IFERROR(VLOOKUP(C128,'تقرير المصروفات حسب الشهر'!$C$1282:$AD$1393,11,FALSE),0)</f>
        <v>0</v>
      </c>
      <c r="O128" s="344">
        <f>IFERROR(VLOOKUP(C128,'تقرير المصروفات حسب الشهر'!$C$1409:$AD$1524,11,FALSE),0)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الشهر'!$C$10:$AD$119,11,FALSE),0)</f>
        <v>1518.75</v>
      </c>
      <c r="E129" s="330">
        <f>IFERROR(VLOOKUP(C129,'تقرير المصروفات حسب الشهر'!$C$136:$AD$245,11,FALSE),0)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الشهر'!$C$391:$AD$510,11,FALSE),0)</f>
        <v>1518.75</v>
      </c>
      <c r="H129" s="330">
        <f>IFERROR(VLOOKUP(C129,'تقرير المصروفات حسب الشهر'!$C$519:$AD$634,11,FALSE),0)</f>
        <v>1518.75</v>
      </c>
      <c r="I129" s="330">
        <f>IFERROR(VLOOKUP(C129,'تقرير المصروفات حسب الشهر'!$C$647:$AD$766,11,FALSE),0)</f>
        <v>1518.75</v>
      </c>
      <c r="J129" s="330">
        <f>IFERROR(VLOOKUP(C129,'تقرير المصروفات حسب الشهر'!$C$775:$AD$884,11,FALSE),0)</f>
        <v>0</v>
      </c>
      <c r="K129" s="330">
        <f>IFERROR(VLOOKUP(C129,'تقرير المصروفات حسب الشهر'!$C$902:$AD$1011,11,FALSE),0)</f>
        <v>0</v>
      </c>
      <c r="L129" s="330">
        <f>IFERROR(VLOOKUP(C129,'تقرير المصروفات حسب الشهر'!$C$1028:$AD$1138,11,FALSE),0)</f>
        <v>0</v>
      </c>
      <c r="M129" s="344">
        <f>IFERROR(VLOOKUP(C129,'تقرير المصروفات حسب الشهر'!$C$1155:$AD$1266,11,FALSE),0)</f>
        <v>0</v>
      </c>
      <c r="N129" s="344">
        <f>IFERROR(VLOOKUP(C129,'تقرير المصروفات حسب الشهر'!$C$1282:$AD$1393,11,FALSE),0)</f>
        <v>0</v>
      </c>
      <c r="O129" s="344">
        <f>IFERROR(VLOOKUP(C129,'تقرير المصروفات حسب الشهر'!$C$1409:$AD$1524,11,FALSE),0)</f>
        <v>0</v>
      </c>
      <c r="P129" s="332">
        <f t="shared" si="8"/>
        <v>9112.5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الشهر'!$C$10:$AD$119,11,FALSE),0)</f>
        <v>0</v>
      </c>
      <c r="E130" s="330">
        <f>IFERROR(VLOOKUP(C130,'تقرير المصروفات حسب الشهر'!$C$136:$AD$245,11,FALSE),0)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الشهر'!$C$391:$AD$510,11,FALSE),0)</f>
        <v>0</v>
      </c>
      <c r="H130" s="330">
        <f>IFERROR(VLOOKUP(C130,'تقرير المصروفات حسب الشهر'!$C$519:$AD$634,11,FALSE),0)</f>
        <v>0</v>
      </c>
      <c r="I130" s="330">
        <f>IFERROR(VLOOKUP(C130,'تقرير المصروفات حسب الشهر'!$C$647:$AD$766,11,FALSE),0)</f>
        <v>0</v>
      </c>
      <c r="J130" s="330">
        <f>IFERROR(VLOOKUP(C130,'تقرير المصروفات حسب الشهر'!$C$775:$AD$884,11,FALSE),0)</f>
        <v>0</v>
      </c>
      <c r="K130" s="330">
        <f>IFERROR(VLOOKUP(C130,'تقرير المصروفات حسب الشهر'!$C$902:$AD$1011,11,FALSE),0)</f>
        <v>0</v>
      </c>
      <c r="L130" s="330">
        <f>IFERROR(VLOOKUP(C130,'تقرير المصروفات حسب الشهر'!$C$1028:$AD$1138,11,FALSE),0)</f>
        <v>0</v>
      </c>
      <c r="M130" s="344">
        <f>IFERROR(VLOOKUP(C130,'تقرير المصروفات حسب الشهر'!$C$1155:$AD$1266,11,FALSE),0)</f>
        <v>0</v>
      </c>
      <c r="N130" s="344">
        <f>IFERROR(VLOOKUP(C130,'تقرير المصروفات حسب الشهر'!$C$1282:$AD$1393,11,FALSE),0)</f>
        <v>0</v>
      </c>
      <c r="O130" s="344">
        <f>IFERROR(VLOOKUP(C130,'تقرير المصروفات حسب الشهر'!$C$1409:$AD$1524,11,FALSE),0)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الشهر'!$C$10:$AD$119,11,FALSE),0)</f>
        <v>0</v>
      </c>
      <c r="E131" s="330">
        <f>IFERROR(VLOOKUP(C131,'تقرير المصروفات حسب الشهر'!$C$136:$AD$245,11,FALSE),0)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الشهر'!$C$391:$AD$510,11,FALSE),0)</f>
        <v>0</v>
      </c>
      <c r="H131" s="330">
        <f>IFERROR(VLOOKUP(C131,'تقرير المصروفات حسب الشهر'!$C$519:$AD$634,11,FALSE),0)</f>
        <v>0</v>
      </c>
      <c r="I131" s="330">
        <f>IFERROR(VLOOKUP(C131,'تقرير المصروفات حسب الشهر'!$C$647:$AD$766,11,FALSE),0)</f>
        <v>0</v>
      </c>
      <c r="J131" s="330">
        <f>IFERROR(VLOOKUP(C131,'تقرير المصروفات حسب الشهر'!$C$775:$AD$884,11,FALSE),0)</f>
        <v>0</v>
      </c>
      <c r="K131" s="330">
        <f>IFERROR(VLOOKUP(C131,'تقرير المصروفات حسب الشهر'!$C$902:$AD$1011,11,FALSE),0)</f>
        <v>0</v>
      </c>
      <c r="L131" s="330">
        <f>IFERROR(VLOOKUP(C131,'تقرير المصروفات حسب الشهر'!$C$1028:$AD$1138,11,FALSE),0)</f>
        <v>0</v>
      </c>
      <c r="M131" s="344">
        <f>IFERROR(VLOOKUP(C131,'تقرير المصروفات حسب الشهر'!$C$1155:$AD$1266,11,FALSE),0)</f>
        <v>0</v>
      </c>
      <c r="N131" s="344">
        <f>IFERROR(VLOOKUP(C131,'تقرير المصروفات حسب الشهر'!$C$1282:$AD$1393,11,FALSE),0)</f>
        <v>0</v>
      </c>
      <c r="O131" s="344">
        <f>IFERROR(VLOOKUP(C131,'تقرير المصروفات حسب الشهر'!$C$1409:$AD$1524,11,FALSE),0)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الشهر'!$C$10:$AD$125,11,FALSE),0)</f>
        <v>139904.22</v>
      </c>
      <c r="E132" s="330">
        <f>IFERROR(VLOOKUP(C132,'تقرير المصروفات حسب الشهر'!$C$136:$AI$247,11,FALSE),0)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الشهر'!$C$391:$AD$510,11,FALSE),0)</f>
        <v>171196.02</v>
      </c>
      <c r="H132" s="330">
        <f>IFERROR(VLOOKUP(C132,'تقرير المصروفات حسب الشهر'!$C$519:$AD$634,11,FALSE),0)</f>
        <v>185282.14</v>
      </c>
      <c r="I132" s="330">
        <f>IFERROR(VLOOKUP(C132,'تقرير المصروفات حسب الشهر'!$C$647:$AD$766,11,FALSE),0)</f>
        <v>214653.23</v>
      </c>
      <c r="J132" s="330">
        <f>IFERROR(VLOOKUP(C132,'تقرير المصروفات حسب الشهر'!$C$775:$AD$884,11,FALSE),0)</f>
        <v>0</v>
      </c>
      <c r="K132" s="330">
        <f>IFERROR(VLOOKUP(C132,'تقرير المصروفات حسب الشهر'!$C$902:$AD$1011,11,FALSE),0)</f>
        <v>0</v>
      </c>
      <c r="L132" s="330">
        <f>IFERROR(VLOOKUP(C132,'تقرير المصروفات حسب الشهر'!$C$1028:$AD$1138,11,FALSE),0)</f>
        <v>0</v>
      </c>
      <c r="M132" s="344">
        <f>IFERROR(VLOOKUP(C132,'تقرير المصروفات حسب الشهر'!$C$1155:$AD$1266,11,FALSE),0)</f>
        <v>0</v>
      </c>
      <c r="N132" s="344">
        <f>IFERROR(VLOOKUP(C132,'تقرير المصروفات حسب الشهر'!$C$1282:$AD$1393,11,FALSE),0)</f>
        <v>0</v>
      </c>
      <c r="O132" s="344">
        <f>IFERROR(VLOOKUP(C132,'تقرير المصروفات حسب الشهر'!$C$1409:$AD$1524,11,FALSE),0)</f>
        <v>0</v>
      </c>
      <c r="P132" s="332">
        <f t="shared" si="8"/>
        <v>949615.89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الشهر'!$C$10:$AD$125,11,FALSE),0)</f>
        <v>29641.34</v>
      </c>
      <c r="E133" s="330">
        <f>IFERROR(VLOOKUP(C133,'تقرير المصروفات حسب الشهر'!$C$136:$AI$248,11,FALSE),0)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الشهر'!$C$391:$AD$510,11,FALSE),0)</f>
        <v>26986.45</v>
      </c>
      <c r="H133" s="330">
        <f>IFERROR(VLOOKUP(C133,'تقرير المصروفات حسب الشهر'!$C$519:$AD$634,11,FALSE),0)</f>
        <v>10947.15</v>
      </c>
      <c r="I133" s="330">
        <f>IFERROR(VLOOKUP(C133,'تقرير المصروفات حسب الشهر'!$C$647:$AD$766,11,FALSE),0)</f>
        <v>30961.32</v>
      </c>
      <c r="J133" s="330">
        <f>IFERROR(VLOOKUP(C133,'تقرير المصروفات حسب الشهر'!$C$775:$AD$884,11,FALSE),0)</f>
        <v>0</v>
      </c>
      <c r="K133" s="330">
        <f>IFERROR(VLOOKUP(C133,'تقرير المصروفات حسب الشهر'!$C$902:$AD$1011,11,FALSE),0)</f>
        <v>0</v>
      </c>
      <c r="L133" s="330">
        <f>IFERROR(VLOOKUP(C133,'تقرير المصروفات حسب الشهر'!$C$1028:$AD$1138,11,FALSE),0)</f>
        <v>0</v>
      </c>
      <c r="M133" s="344">
        <f>IFERROR(VLOOKUP(C133,'تقرير المصروفات حسب الشهر'!$C$1155:$AD$1266,11,FALSE),0)</f>
        <v>0</v>
      </c>
      <c r="N133" s="344">
        <f>IFERROR(VLOOKUP(C133,'تقرير المصروفات حسب الشهر'!$C$1282:$AD$1393,11,FALSE),0)</f>
        <v>0</v>
      </c>
      <c r="O133" s="344">
        <f>IFERROR(VLOOKUP(C133,'تقرير المصروفات حسب الشهر'!$C$1409:$AD$1524,11,FALSE),0)</f>
        <v>0</v>
      </c>
      <c r="P133" s="395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 t="shared" ref="E134:O134" si="9">SUM(E22:E133)</f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533897.95000000007</v>
      </c>
      <c r="I134" s="116">
        <f t="shared" si="9"/>
        <v>652755.91999999993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3254804.38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3226624.7500000009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49438.729999999632</v>
      </c>
      <c r="I139" s="351">
        <f t="shared" si="11"/>
        <v>-117957.1099999994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-28179.629999998899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7030A0"/>
  </sheetPr>
  <dimension ref="A1:T144"/>
  <sheetViews>
    <sheetView rightToLeft="1" topLeftCell="J126" workbookViewId="0">
      <selection activeCell="P138" sqref="P13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265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</v>
      </c>
      <c r="B8" s="357"/>
      <c r="C8" s="337" t="s">
        <v>242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3545730.3200000003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1225773.9100000001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653.33999999999992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2319303.0700000003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3019246.87</v>
      </c>
    </row>
    <row r="13" spans="1:20" ht="18" customHeight="1">
      <c r="B13" s="94"/>
      <c r="C13" s="339" t="s">
        <v>247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526483.45000000019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247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526483.45000000019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الشهر'!$C$10:$AD$119,12,FALSE),0)</f>
        <v>0</v>
      </c>
      <c r="E22" s="330">
        <f>IFERROR(VLOOKUP(C22,'تقرير المصروفات حسب الشهر'!$C$136:$AD$245,12,FALSE),0)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الشهر'!$C$391:$AD$510,12,FALSE),0)</f>
        <v>0</v>
      </c>
      <c r="H22" s="330">
        <f>IFERROR(VLOOKUP(C22,'تقرير المصروفات حسب الشهر'!$C$519:$AD$634,12,FALSE),0)</f>
        <v>0</v>
      </c>
      <c r="I22" s="330">
        <f>IFERROR(VLOOKUP(C22,'تقرير المصروفات حسب الشهر'!$C$647:$AD$766,12,FALSE),0)</f>
        <v>0</v>
      </c>
      <c r="J22" s="330">
        <f>IFERROR(VLOOKUP(C22,'تقرير المصروفات حسب الشهر'!$C$775:$AD$884,12,FALSE),0)</f>
        <v>0</v>
      </c>
      <c r="K22" s="330">
        <f>IFERROR(VLOOKUP(C22,'تقرير المصروفات حسب الشهر'!$C$902:$AD$1011,12,FALSE),0)</f>
        <v>0</v>
      </c>
      <c r="L22" s="330">
        <f>IFERROR(VLOOKUP(C22,'تقرير المصروفات حسب الشهر'!$C$1028:$AD$1138,12,FALSE),0)</f>
        <v>0</v>
      </c>
      <c r="M22" s="344">
        <f>IFERROR(VLOOKUP(C22,'تقرير المصروفات حسب الشهر'!$C$1155:$AD$1266,12,FALSE),0)</f>
        <v>0</v>
      </c>
      <c r="N22" s="344">
        <f>IFERROR(VLOOKUP(C22,'تقرير المصروفات حسب الشهر'!$C$1282:$AD$1393,12,FALSE),0)</f>
        <v>0</v>
      </c>
      <c r="O22" s="344">
        <f>IFERROR(VLOOKUP(C22,'تقرير المصروفات حسب الشهر'!$C$1409:$AI$1524,12,FALSE),0)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الشهر'!$C$10:$AD$119,12,FALSE),0)</f>
        <v>28718.560000000001</v>
      </c>
      <c r="E23" s="330">
        <f>IFERROR(VLOOKUP(C23,'تقرير المصروفات حسب الشهر'!$C$136:$AD$245,12,FALSE),0)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الشهر'!$C$391:$AD$510,12,FALSE),0)</f>
        <v>32452.42</v>
      </c>
      <c r="H23" s="330">
        <f>IFERROR(VLOOKUP(C23,'تقرير المصروفات حسب الشهر'!$C$519:$AD$634,12,FALSE),0)</f>
        <v>33997.47</v>
      </c>
      <c r="I23" s="330">
        <f>IFERROR(VLOOKUP(C23,'تقرير المصروفات حسب الشهر'!$C$647:$AD$766,12,FALSE),0)</f>
        <v>32532.06</v>
      </c>
      <c r="J23" s="330">
        <f>IFERROR(VLOOKUP(C23,'تقرير المصروفات حسب الشهر'!$C$775:$AD$884,12,FALSE),0)</f>
        <v>0</v>
      </c>
      <c r="K23" s="330">
        <f>IFERROR(VLOOKUP(C23,'تقرير المصروفات حسب الشهر'!$C$902:$AD$1011,12,FALSE),0)</f>
        <v>0</v>
      </c>
      <c r="L23" s="330">
        <f>IFERROR(VLOOKUP(C23,'تقرير المصروفات حسب الشهر'!$C$1028:$AD$1138,12,FALSE),0)</f>
        <v>0</v>
      </c>
      <c r="M23" s="344">
        <f>IFERROR(VLOOKUP(C23,'تقرير المصروفات حسب الشهر'!$C$1155:$AD$1266,12,FALSE),0)</f>
        <v>0</v>
      </c>
      <c r="N23" s="344">
        <f>IFERROR(VLOOKUP(C23,'تقرير المصروفات حسب الشهر'!$C$1282:$AD$1393,12,FALSE),0)</f>
        <v>0</v>
      </c>
      <c r="O23" s="344">
        <f>IFERROR(VLOOKUP(C23,'تقرير المصروفات حسب الشهر'!$C$1409:$AI$1524,12,FALSE),0)</f>
        <v>0</v>
      </c>
      <c r="P23" s="332">
        <f t="shared" si="5"/>
        <v>185556.58000000002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الشهر'!$C$10:$AD$119,12,FALSE),0)</f>
        <v>0</v>
      </c>
      <c r="E24" s="330">
        <f>IFERROR(VLOOKUP(C24,'تقرير المصروفات حسب الشهر'!$C$136:$AD$245,12,FALSE),0)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الشهر'!$C$391:$AD$510,12,FALSE),0)</f>
        <v>0</v>
      </c>
      <c r="H24" s="330">
        <f>IFERROR(VLOOKUP(C24,'تقرير المصروفات حسب الشهر'!$C$519:$AD$634,12,FALSE),0)</f>
        <v>0</v>
      </c>
      <c r="I24" s="330">
        <f>IFERROR(VLOOKUP(C24,'تقرير المصروفات حسب الشهر'!$C$647:$AD$766,12,FALSE),0)</f>
        <v>0</v>
      </c>
      <c r="J24" s="330">
        <f>IFERROR(VLOOKUP(C24,'تقرير المصروفات حسب الشهر'!$C$775:$AD$884,12,FALSE),0)</f>
        <v>0</v>
      </c>
      <c r="K24" s="330">
        <f>IFERROR(VLOOKUP(C24,'تقرير المصروفات حسب الشهر'!$C$902:$AD$1011,12,FALSE),0)</f>
        <v>0</v>
      </c>
      <c r="L24" s="330">
        <f>IFERROR(VLOOKUP(C24,'تقرير المصروفات حسب الشهر'!$C$1028:$AD$1138,12,FALSE),0)</f>
        <v>0</v>
      </c>
      <c r="M24" s="344">
        <f>IFERROR(VLOOKUP(C24,'تقرير المصروفات حسب الشهر'!$C$1155:$AD$1266,12,FALSE),0)</f>
        <v>0</v>
      </c>
      <c r="N24" s="344">
        <f>IFERROR(VLOOKUP(C24,'تقرير المصروفات حسب الشهر'!$C$1282:$AD$1393,12,FALSE),0)</f>
        <v>0</v>
      </c>
      <c r="O24" s="344">
        <f>IFERROR(VLOOKUP(C24,'تقرير المصروفات حسب الشهر'!$C$1409:$AI$1524,12,FALSE),0)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الشهر'!$C$10:$AD$119,12,FALSE),0)</f>
        <v>0</v>
      </c>
      <c r="E25" s="330">
        <f>IFERROR(VLOOKUP(C25,'تقرير المصروفات حسب الشهر'!$C$136:$AD$245,12,FALSE),0)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الشهر'!$C$391:$AD$510,12,FALSE),0)</f>
        <v>0</v>
      </c>
      <c r="H25" s="330">
        <f>IFERROR(VLOOKUP(C25,'تقرير المصروفات حسب الشهر'!$C$519:$AD$634,12,FALSE),0)</f>
        <v>0</v>
      </c>
      <c r="I25" s="330">
        <f>IFERROR(VLOOKUP(C25,'تقرير المصروفات حسب الشهر'!$C$647:$AD$766,12,FALSE),0)</f>
        <v>0</v>
      </c>
      <c r="J25" s="330">
        <f>IFERROR(VLOOKUP(C25,'تقرير المصروفات حسب الشهر'!$C$775:$AD$884,12,FALSE),0)</f>
        <v>0</v>
      </c>
      <c r="K25" s="330">
        <f>IFERROR(VLOOKUP(C25,'تقرير المصروفات حسب الشهر'!$C$902:$AD$1011,12,FALSE),0)</f>
        <v>0</v>
      </c>
      <c r="L25" s="330">
        <f>IFERROR(VLOOKUP(C25,'تقرير المصروفات حسب الشهر'!$C$1028:$AD$1138,12,FALSE),0)</f>
        <v>0</v>
      </c>
      <c r="M25" s="344">
        <f>IFERROR(VLOOKUP(C25,'تقرير المصروفات حسب الشهر'!$C$1155:$AD$1266,12,FALSE),0)</f>
        <v>0</v>
      </c>
      <c r="N25" s="344">
        <f>IFERROR(VLOOKUP(C25,'تقرير المصروفات حسب الشهر'!$C$1282:$AD$1393,12,FALSE),0)</f>
        <v>0</v>
      </c>
      <c r="O25" s="344">
        <f>IFERROR(VLOOKUP(C25,'تقرير المصروفات حسب الشهر'!$C$1409:$AI$1524,12,FALSE),0)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الشهر'!$C$10:$AD$119,12,FALSE),0)</f>
        <v>0</v>
      </c>
      <c r="E26" s="330">
        <f>IFERROR(VLOOKUP(C26,'تقرير المصروفات حسب الشهر'!$C$136:$AD$245,12,FALSE),0)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الشهر'!$C$391:$AD$510,12,FALSE),0)</f>
        <v>0</v>
      </c>
      <c r="H26" s="330">
        <f>IFERROR(VLOOKUP(C26,'تقرير المصروفات حسب الشهر'!$C$519:$AD$634,12,FALSE),0)</f>
        <v>0</v>
      </c>
      <c r="I26" s="330">
        <f>IFERROR(VLOOKUP(C26,'تقرير المصروفات حسب الشهر'!$C$647:$AD$766,12,FALSE),0)</f>
        <v>0</v>
      </c>
      <c r="J26" s="330">
        <f>IFERROR(VLOOKUP(C26,'تقرير المصروفات حسب الشهر'!$C$775:$AD$884,12,FALSE),0)</f>
        <v>0</v>
      </c>
      <c r="K26" s="330">
        <f>IFERROR(VLOOKUP(C26,'تقرير المصروفات حسب الشهر'!$C$902:$AD$1011,12,FALSE),0)</f>
        <v>0</v>
      </c>
      <c r="L26" s="330">
        <f>IFERROR(VLOOKUP(C26,'تقرير المصروفات حسب الشهر'!$C$1028:$AD$1138,12,FALSE),0)</f>
        <v>0</v>
      </c>
      <c r="M26" s="344">
        <f>IFERROR(VLOOKUP(C26,'تقرير المصروفات حسب الشهر'!$C$1155:$AD$1266,12,FALSE),0)</f>
        <v>0</v>
      </c>
      <c r="N26" s="344">
        <f>IFERROR(VLOOKUP(C26,'تقرير المصروفات حسب الشهر'!$C$1282:$AD$1393,12,FALSE),0)</f>
        <v>0</v>
      </c>
      <c r="O26" s="344">
        <f>IFERROR(VLOOKUP(C26,'تقرير المصروفات حسب الشهر'!$C$1409:$AI$1524,12,FALSE),0)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الشهر'!$C$10:$AD$119,12,FALSE),0)</f>
        <v>0</v>
      </c>
      <c r="E27" s="330">
        <f>IFERROR(VLOOKUP(C27,'تقرير المصروفات حسب الشهر'!$C$136:$AD$245,12,FALSE),0)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الشهر'!$C$391:$AD$510,12,FALSE),0)</f>
        <v>0</v>
      </c>
      <c r="H27" s="330">
        <f>IFERROR(VLOOKUP(C27,'تقرير المصروفات حسب الشهر'!$C$519:$AD$634,12,FALSE),0)</f>
        <v>0</v>
      </c>
      <c r="I27" s="330">
        <f>IFERROR(VLOOKUP(C27,'تقرير المصروفات حسب الشهر'!$C$647:$AD$766,12,FALSE),0)</f>
        <v>0</v>
      </c>
      <c r="J27" s="330">
        <f>IFERROR(VLOOKUP(C27,'تقرير المصروفات حسب الشهر'!$C$775:$AD$884,12,FALSE),0)</f>
        <v>0</v>
      </c>
      <c r="K27" s="330">
        <f>IFERROR(VLOOKUP(C27,'تقرير المصروفات حسب الشهر'!$C$902:$AD$1011,12,FALSE),0)</f>
        <v>0</v>
      </c>
      <c r="L27" s="330">
        <f>IFERROR(VLOOKUP(C27,'تقرير المصروفات حسب الشهر'!$C$1028:$AD$1138,12,FALSE),0)</f>
        <v>0</v>
      </c>
      <c r="M27" s="344">
        <f>IFERROR(VLOOKUP(C27,'تقرير المصروفات حسب الشهر'!$C$1155:$AD$1266,12,FALSE),0)</f>
        <v>0</v>
      </c>
      <c r="N27" s="344">
        <f>IFERROR(VLOOKUP(C27,'تقرير المصروفات حسب الشهر'!$C$1282:$AD$1393,12,FALSE),0)</f>
        <v>0</v>
      </c>
      <c r="O27" s="344">
        <f>IFERROR(VLOOKUP(C27,'تقرير المصروفات حسب الشهر'!$C$1409:$AI$1524,12,FALSE),0)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الشهر'!$C$10:$AD$119,12,FALSE),0)</f>
        <v>0</v>
      </c>
      <c r="E28" s="330">
        <f>IFERROR(VLOOKUP(C28,'تقرير المصروفات حسب الشهر'!$C$136:$AD$245,12,FALSE),0)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الشهر'!$C$391:$AD$510,12,FALSE),0)</f>
        <v>0</v>
      </c>
      <c r="H28" s="330">
        <f>IFERROR(VLOOKUP(C28,'تقرير المصروفات حسب الشهر'!$C$519:$AD$634,12,FALSE),0)</f>
        <v>0</v>
      </c>
      <c r="I28" s="330">
        <f>IFERROR(VLOOKUP(C28,'تقرير المصروفات حسب الشهر'!$C$647:$AD$766,12,FALSE),0)</f>
        <v>0</v>
      </c>
      <c r="J28" s="330">
        <f>IFERROR(VLOOKUP(C28,'تقرير المصروفات حسب الشهر'!$C$775:$AD$884,12,FALSE),0)</f>
        <v>0</v>
      </c>
      <c r="K28" s="330">
        <f>IFERROR(VLOOKUP(C28,'تقرير المصروفات حسب الشهر'!$C$902:$AD$1011,12,FALSE),0)</f>
        <v>0</v>
      </c>
      <c r="L28" s="330">
        <f>IFERROR(VLOOKUP(C28,'تقرير المصروفات حسب الشهر'!$C$1028:$AD$1138,12,FALSE),0)</f>
        <v>0</v>
      </c>
      <c r="M28" s="344">
        <f>IFERROR(VLOOKUP(C28,'تقرير المصروفات حسب الشهر'!$C$1155:$AD$1266,12,FALSE),0)</f>
        <v>0</v>
      </c>
      <c r="N28" s="344">
        <f>IFERROR(VLOOKUP(C28,'تقرير المصروفات حسب الشهر'!$C$1282:$AD$1393,12,FALSE),0)</f>
        <v>0</v>
      </c>
      <c r="O28" s="344">
        <f>IFERROR(VLOOKUP(C28,'تقرير المصروفات حسب الشهر'!$C$1409:$AI$1524,12,FALSE),0)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الشهر'!$C$10:$AD$119,12,FALSE),0)</f>
        <v>13200</v>
      </c>
      <c r="E29" s="330">
        <f>IFERROR(VLOOKUP(C29,'تقرير المصروفات حسب الشهر'!$C$136:$AD$245,12,FALSE),0)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الشهر'!$C$391:$AD$510,12,FALSE),0)</f>
        <v>13200</v>
      </c>
      <c r="H29" s="330">
        <f>IFERROR(VLOOKUP(C29,'تقرير المصروفات حسب الشهر'!$C$519:$AD$634,12,FALSE),0)</f>
        <v>13200</v>
      </c>
      <c r="I29" s="330">
        <f>IFERROR(VLOOKUP(C29,'تقرير المصروفات حسب الشهر'!$C$647:$AD$766,12,FALSE),0)</f>
        <v>14520</v>
      </c>
      <c r="J29" s="330">
        <f>IFERROR(VLOOKUP(C29,'تقرير المصروفات حسب الشهر'!$C$775:$AD$884,12,FALSE),0)</f>
        <v>0</v>
      </c>
      <c r="K29" s="330">
        <f>IFERROR(VLOOKUP(C29,'تقرير المصروفات حسب الشهر'!$C$902:$AD$1011,12,FALSE),0)</f>
        <v>0</v>
      </c>
      <c r="L29" s="330">
        <f>IFERROR(VLOOKUP(C29,'تقرير المصروفات حسب الشهر'!$C$1028:$AD$1138,12,FALSE),0)</f>
        <v>0</v>
      </c>
      <c r="M29" s="344">
        <f>IFERROR(VLOOKUP(C29,'تقرير المصروفات حسب الشهر'!$C$1155:$AD$1266,12,FALSE),0)</f>
        <v>0</v>
      </c>
      <c r="N29" s="344">
        <f>IFERROR(VLOOKUP(C29,'تقرير المصروفات حسب الشهر'!$C$1282:$AD$1393,12,FALSE),0)</f>
        <v>0</v>
      </c>
      <c r="O29" s="344">
        <f>IFERROR(VLOOKUP(C29,'تقرير المصروفات حسب الشهر'!$C$1409:$AI$1524,12,FALSE),0)</f>
        <v>0</v>
      </c>
      <c r="P29" s="332">
        <f t="shared" si="5"/>
        <v>80520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الشهر'!$C$10:$AD$119,12,FALSE),0)</f>
        <v>0</v>
      </c>
      <c r="E30" s="330">
        <f>IFERROR(VLOOKUP(C30,'تقرير المصروفات حسب الشهر'!$C$136:$AD$245,12,FALSE),0)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الشهر'!$C$391:$AD$510,12,FALSE),0)</f>
        <v>0</v>
      </c>
      <c r="H30" s="330">
        <f>IFERROR(VLOOKUP(C30,'تقرير المصروفات حسب الشهر'!$C$519:$AD$634,12,FALSE),0)</f>
        <v>0</v>
      </c>
      <c r="I30" s="330">
        <f>IFERROR(VLOOKUP(C30,'تقرير المصروفات حسب الشهر'!$C$647:$AD$766,12,FALSE),0)</f>
        <v>0</v>
      </c>
      <c r="J30" s="330">
        <f>IFERROR(VLOOKUP(C30,'تقرير المصروفات حسب الشهر'!$C$775:$AD$884,12,FALSE),0)</f>
        <v>0</v>
      </c>
      <c r="K30" s="330">
        <f>IFERROR(VLOOKUP(C30,'تقرير المصروفات حسب الشهر'!$C$902:$AD$1011,12,FALSE),0)</f>
        <v>0</v>
      </c>
      <c r="L30" s="330">
        <f>IFERROR(VLOOKUP(C30,'تقرير المصروفات حسب الشهر'!$C$1028:$AD$1138,12,FALSE),0)</f>
        <v>0</v>
      </c>
      <c r="M30" s="344">
        <f>IFERROR(VLOOKUP(C30,'تقرير المصروفات حسب الشهر'!$C$1155:$AD$1266,12,FALSE),0)</f>
        <v>0</v>
      </c>
      <c r="N30" s="344">
        <f>IFERROR(VLOOKUP(C30,'تقرير المصروفات حسب الشهر'!$C$1282:$AD$1393,12,FALSE),0)</f>
        <v>0</v>
      </c>
      <c r="O30" s="344">
        <f>IFERROR(VLOOKUP(C30,'تقرير المصروفات حسب الشهر'!$C$1409:$AI$1524,12,FALSE),0)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الشهر'!$C$10:$AD$119,12,FALSE),0)</f>
        <v>54.67</v>
      </c>
      <c r="E31" s="330">
        <f>IFERROR(VLOOKUP(C31,'تقرير المصروفات حسب الشهر'!$C$136:$AD$245,12,FALSE),0)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الشهر'!$C$391:$AD$510,12,FALSE),0)</f>
        <v>54.67</v>
      </c>
      <c r="H31" s="330">
        <f>IFERROR(VLOOKUP(C31,'تقرير المصروفات حسب الشهر'!$C$519:$AD$634,12,FALSE),0)</f>
        <v>54.67</v>
      </c>
      <c r="I31" s="330">
        <f>IFERROR(VLOOKUP(C31,'تقرير المصروفات حسب الشهر'!$C$647:$AD$766,12,FALSE),0)</f>
        <v>61.56</v>
      </c>
      <c r="J31" s="330">
        <f>IFERROR(VLOOKUP(C31,'تقرير المصروفات حسب الشهر'!$C$775:$AD$884,12,FALSE),0)</f>
        <v>0</v>
      </c>
      <c r="K31" s="330">
        <f>IFERROR(VLOOKUP(C31,'تقرير المصروفات حسب الشهر'!$C$902:$AD$1011,12,FALSE),0)</f>
        <v>0</v>
      </c>
      <c r="L31" s="330">
        <f>IFERROR(VLOOKUP(C31,'تقرير المصروفات حسب الشهر'!$C$1028:$AD$1138,12,FALSE),0)</f>
        <v>0</v>
      </c>
      <c r="M31" s="344">
        <f>IFERROR(VLOOKUP(C31,'تقرير المصروفات حسب الشهر'!$C$1155:$AD$1266,12,FALSE),0)</f>
        <v>0</v>
      </c>
      <c r="N31" s="344">
        <f>IFERROR(VLOOKUP(C31,'تقرير المصروفات حسب الشهر'!$C$1282:$AD$1393,12,FALSE),0)</f>
        <v>0</v>
      </c>
      <c r="O31" s="344">
        <f>IFERROR(VLOOKUP(C31,'تقرير المصروفات حسب الشهر'!$C$1409:$AI$1524,12,FALSE),0)</f>
        <v>0</v>
      </c>
      <c r="P31" s="332">
        <f t="shared" si="5"/>
        <v>334.91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الشهر'!$C$10:$AD$119,12,FALSE),0)</f>
        <v>0</v>
      </c>
      <c r="E32" s="330">
        <f>IFERROR(VLOOKUP(C32,'تقرير المصروفات حسب الشهر'!$C$136:$AD$245,12,FALSE),0)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الشهر'!$C$391:$AD$510,12,FALSE),0)</f>
        <v>0</v>
      </c>
      <c r="H32" s="330">
        <f>IFERROR(VLOOKUP(C32,'تقرير المصروفات حسب الشهر'!$C$519:$AD$634,12,FALSE),0)</f>
        <v>0</v>
      </c>
      <c r="I32" s="330">
        <f>IFERROR(VLOOKUP(C32,'تقرير المصروفات حسب الشهر'!$C$647:$AD$766,12,FALSE),0)</f>
        <v>0</v>
      </c>
      <c r="J32" s="330">
        <f>IFERROR(VLOOKUP(C32,'تقرير المصروفات حسب الشهر'!$C$775:$AD$884,12,FALSE),0)</f>
        <v>0</v>
      </c>
      <c r="K32" s="330">
        <f>IFERROR(VLOOKUP(C32,'تقرير المصروفات حسب الشهر'!$C$902:$AD$1011,12,FALSE),0)</f>
        <v>0</v>
      </c>
      <c r="L32" s="330">
        <f>IFERROR(VLOOKUP(C32,'تقرير المصروفات حسب الشهر'!$C$1028:$AD$1138,12,FALSE),0)</f>
        <v>0</v>
      </c>
      <c r="M32" s="344">
        <f>IFERROR(VLOOKUP(C32,'تقرير المصروفات حسب الشهر'!$C$1155:$AD$1266,12,FALSE),0)</f>
        <v>0</v>
      </c>
      <c r="N32" s="344">
        <f>IFERROR(VLOOKUP(C32,'تقرير المصروفات حسب الشهر'!$C$1282:$AD$1393,12,FALSE),0)</f>
        <v>0</v>
      </c>
      <c r="O32" s="344">
        <f>IFERROR(VLOOKUP(C32,'تقرير المصروفات حسب الشهر'!$C$1409:$AI$1524,12,FALSE),0)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الشهر'!$C$10:$AD$119,12,FALSE),0)</f>
        <v>0</v>
      </c>
      <c r="E33" s="330">
        <f>IFERROR(VLOOKUP(C33,'تقرير المصروفات حسب الشهر'!$C$136:$AD$245,12,FALSE),0)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الشهر'!$C$391:$AD$510,12,FALSE),0)</f>
        <v>0</v>
      </c>
      <c r="H33" s="330">
        <f>IFERROR(VLOOKUP(C33,'تقرير المصروفات حسب الشهر'!$C$519:$AD$634,12,FALSE),0)</f>
        <v>0</v>
      </c>
      <c r="I33" s="330">
        <f>IFERROR(VLOOKUP(C33,'تقرير المصروفات حسب الشهر'!$C$647:$AD$766,12,FALSE),0)</f>
        <v>0</v>
      </c>
      <c r="J33" s="330">
        <f>IFERROR(VLOOKUP(C33,'تقرير المصروفات حسب الشهر'!$C$775:$AD$884,12,FALSE),0)</f>
        <v>0</v>
      </c>
      <c r="K33" s="330">
        <f>IFERROR(VLOOKUP(C33,'تقرير المصروفات حسب الشهر'!$C$902:$AD$1011,12,FALSE),0)</f>
        <v>0</v>
      </c>
      <c r="L33" s="330">
        <f>IFERROR(VLOOKUP(C33,'تقرير المصروفات حسب الشهر'!$C$1028:$AD$1138,12,FALSE),0)</f>
        <v>0</v>
      </c>
      <c r="M33" s="344">
        <f>IFERROR(VLOOKUP(C33,'تقرير المصروفات حسب الشهر'!$C$1155:$AD$1266,12,FALSE),0)</f>
        <v>0</v>
      </c>
      <c r="N33" s="344">
        <f>IFERROR(VLOOKUP(C33,'تقرير المصروفات حسب الشهر'!$C$1282:$AD$1393,12,FALSE),0)</f>
        <v>0</v>
      </c>
      <c r="O33" s="344">
        <f>IFERROR(VLOOKUP(C33,'تقرير المصروفات حسب الشهر'!$C$1409:$AI$1524,12,FALSE),0)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الشهر'!$C$10:$AD$119,12,FALSE),0)</f>
        <v>0</v>
      </c>
      <c r="E34" s="330">
        <f>IFERROR(VLOOKUP(C34,'تقرير المصروفات حسب الشهر'!$C$136:$AD$245,12,FALSE),0)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الشهر'!$C$391:$AD$510,12,FALSE),0)</f>
        <v>0</v>
      </c>
      <c r="H34" s="330">
        <f>IFERROR(VLOOKUP(C34,'تقرير المصروفات حسب الشهر'!$C$519:$AD$634,12,FALSE),0)</f>
        <v>0</v>
      </c>
      <c r="I34" s="330">
        <f>IFERROR(VLOOKUP(C34,'تقرير المصروفات حسب الشهر'!$C$647:$AD$766,12,FALSE),0)</f>
        <v>0</v>
      </c>
      <c r="J34" s="330">
        <f>IFERROR(VLOOKUP(C34,'تقرير المصروفات حسب الشهر'!$C$775:$AD$884,12,FALSE),0)</f>
        <v>0</v>
      </c>
      <c r="K34" s="330">
        <f>IFERROR(VLOOKUP(C34,'تقرير المصروفات حسب الشهر'!$C$902:$AD$1011,12,FALSE),0)</f>
        <v>0</v>
      </c>
      <c r="L34" s="330">
        <f>IFERROR(VLOOKUP(C34,'تقرير المصروفات حسب الشهر'!$C$1028:$AD$1138,12,FALSE),0)</f>
        <v>0</v>
      </c>
      <c r="M34" s="344">
        <f>IFERROR(VLOOKUP(C34,'تقرير المصروفات حسب الشهر'!$C$1155:$AD$1266,12,FALSE),0)</f>
        <v>0</v>
      </c>
      <c r="N34" s="344">
        <f>IFERROR(VLOOKUP(C34,'تقرير المصروفات حسب الشهر'!$C$1282:$AD$1393,12,FALSE),0)</f>
        <v>0</v>
      </c>
      <c r="O34" s="344">
        <f>IFERROR(VLOOKUP(C34,'تقرير المصروفات حسب الشهر'!$C$1409:$AI$1524,12,FALSE),0)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الشهر'!$C$10:$AD$119,12,FALSE),0)</f>
        <v>0</v>
      </c>
      <c r="E35" s="330">
        <f>IFERROR(VLOOKUP(C35,'تقرير المصروفات حسب الشهر'!$C$136:$AD$245,12,FALSE),0)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الشهر'!$C$391:$AD$510,12,FALSE),0)</f>
        <v>0</v>
      </c>
      <c r="H35" s="330">
        <f>IFERROR(VLOOKUP(C35,'تقرير المصروفات حسب الشهر'!$C$519:$AD$634,12,FALSE),0)</f>
        <v>0</v>
      </c>
      <c r="I35" s="330">
        <f>IFERROR(VLOOKUP(C35,'تقرير المصروفات حسب الشهر'!$C$647:$AD$766,12,FALSE),0)</f>
        <v>0</v>
      </c>
      <c r="J35" s="330">
        <f>IFERROR(VLOOKUP(C35,'تقرير المصروفات حسب الشهر'!$C$775:$AD$884,12,FALSE),0)</f>
        <v>0</v>
      </c>
      <c r="K35" s="330">
        <f>IFERROR(VLOOKUP(C35,'تقرير المصروفات حسب الشهر'!$C$902:$AD$1011,12,FALSE),0)</f>
        <v>0</v>
      </c>
      <c r="L35" s="330">
        <f>IFERROR(VLOOKUP(C35,'تقرير المصروفات حسب الشهر'!$C$1028:$AD$1138,12,FALSE),0)</f>
        <v>0</v>
      </c>
      <c r="M35" s="344">
        <f>IFERROR(VLOOKUP(C35,'تقرير المصروفات حسب الشهر'!$C$1155:$AD$1266,12,FALSE),0)</f>
        <v>0</v>
      </c>
      <c r="N35" s="344">
        <f>IFERROR(VLOOKUP(C35,'تقرير المصروفات حسب الشهر'!$C$1282:$AD$1393,12,FALSE),0)</f>
        <v>0</v>
      </c>
      <c r="O35" s="344">
        <f>IFERROR(VLOOKUP(C35,'تقرير المصروفات حسب الشهر'!$C$1409:$AI$1524,12,FALSE),0)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الشهر'!$C$10:$AD$119,12,FALSE),0)</f>
        <v>0</v>
      </c>
      <c r="E36" s="330">
        <f>IFERROR(VLOOKUP(C36,'تقرير المصروفات حسب الشهر'!$C$136:$AD$245,12,FALSE),0)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الشهر'!$C$391:$AD$510,12,FALSE),0)</f>
        <v>0</v>
      </c>
      <c r="H36" s="330">
        <f>IFERROR(VLOOKUP(C36,'تقرير المصروفات حسب الشهر'!$C$519:$AD$634,12,FALSE),0)</f>
        <v>750</v>
      </c>
      <c r="I36" s="330">
        <f>IFERROR(VLOOKUP(C36,'تقرير المصروفات حسب الشهر'!$C$647:$AD$766,12,FALSE),0)</f>
        <v>0</v>
      </c>
      <c r="J36" s="330">
        <f>IFERROR(VLOOKUP(C36,'تقرير المصروفات حسب الشهر'!$C$775:$AD$884,12,FALSE),0)</f>
        <v>0</v>
      </c>
      <c r="K36" s="330">
        <f>IFERROR(VLOOKUP(C36,'تقرير المصروفات حسب الشهر'!$C$902:$AD$1011,12,FALSE),0)</f>
        <v>0</v>
      </c>
      <c r="L36" s="330">
        <f>IFERROR(VLOOKUP(C36,'تقرير المصروفات حسب الشهر'!$C$1028:$AD$1138,12,FALSE),0)</f>
        <v>0</v>
      </c>
      <c r="M36" s="344">
        <f>IFERROR(VLOOKUP(C36,'تقرير المصروفات حسب الشهر'!$C$1155:$AD$1266,12,FALSE),0)</f>
        <v>0</v>
      </c>
      <c r="N36" s="344">
        <f>IFERROR(VLOOKUP(C36,'تقرير المصروفات حسب الشهر'!$C$1282:$AD$1393,12,FALSE),0)</f>
        <v>0</v>
      </c>
      <c r="O36" s="344">
        <f>IFERROR(VLOOKUP(C36,'تقرير المصروفات حسب الشهر'!$C$1409:$AI$1524,12,FALSE),0)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الشهر'!$C$10:$AD$119,12,FALSE),0)</f>
        <v>0</v>
      </c>
      <c r="E37" s="330">
        <f>IFERROR(VLOOKUP(C37,'تقرير المصروفات حسب الشهر'!$C$136:$AD$245,12,FALSE),0)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الشهر'!$C$391:$AD$510,12,FALSE),0)</f>
        <v>0</v>
      </c>
      <c r="H37" s="330">
        <f>IFERROR(VLOOKUP(C37,'تقرير المصروفات حسب الشهر'!$C$519:$AD$634,12,FALSE),0)</f>
        <v>0</v>
      </c>
      <c r="I37" s="330">
        <f>IFERROR(VLOOKUP(C37,'تقرير المصروفات حسب الشهر'!$C$647:$AD$766,12,FALSE),0)</f>
        <v>0</v>
      </c>
      <c r="J37" s="330">
        <f>IFERROR(VLOOKUP(C37,'تقرير المصروفات حسب الشهر'!$C$775:$AD$884,12,FALSE),0)</f>
        <v>0</v>
      </c>
      <c r="K37" s="330">
        <f>IFERROR(VLOOKUP(C37,'تقرير المصروفات حسب الشهر'!$C$902:$AD$1011,12,FALSE),0)</f>
        <v>0</v>
      </c>
      <c r="L37" s="330">
        <f>IFERROR(VLOOKUP(C37,'تقرير المصروفات حسب الشهر'!$C$1028:$AD$1138,12,FALSE),0)</f>
        <v>0</v>
      </c>
      <c r="M37" s="344">
        <f>IFERROR(VLOOKUP(C37,'تقرير المصروفات حسب الشهر'!$C$1155:$AD$1266,12,FALSE),0)</f>
        <v>0</v>
      </c>
      <c r="N37" s="344">
        <f>IFERROR(VLOOKUP(C37,'تقرير المصروفات حسب الشهر'!$C$1282:$AD$1393,12,FALSE),0)</f>
        <v>0</v>
      </c>
      <c r="O37" s="344">
        <f>IFERROR(VLOOKUP(C37,'تقرير المصروفات حسب الشهر'!$C$1409:$AI$1524,12,FALSE),0)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الشهر'!$C$10:$AD$119,12,FALSE),0)</f>
        <v>0</v>
      </c>
      <c r="E38" s="330">
        <f>IFERROR(VLOOKUP(C38,'تقرير المصروفات حسب الشهر'!$C$136:$AD$245,12,FALSE),0)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الشهر'!$C$391:$AD$510,12,FALSE),0)</f>
        <v>0</v>
      </c>
      <c r="H38" s="330">
        <f>IFERROR(VLOOKUP(C38,'تقرير المصروفات حسب الشهر'!$C$519:$AD$634,12,FALSE),0)</f>
        <v>0</v>
      </c>
      <c r="I38" s="330">
        <f>IFERROR(VLOOKUP(C38,'تقرير المصروفات حسب الشهر'!$C$647:$AD$766,12,FALSE),0)</f>
        <v>0</v>
      </c>
      <c r="J38" s="330">
        <f>IFERROR(VLOOKUP(C38,'تقرير المصروفات حسب الشهر'!$C$775:$AD$884,12,FALSE),0)</f>
        <v>0</v>
      </c>
      <c r="K38" s="330">
        <f>IFERROR(VLOOKUP(C38,'تقرير المصروفات حسب الشهر'!$C$902:$AD$1011,12,FALSE),0)</f>
        <v>0</v>
      </c>
      <c r="L38" s="330">
        <f>IFERROR(VLOOKUP(C38,'تقرير المصروفات حسب الشهر'!$C$1028:$AD$1138,12,FALSE),0)</f>
        <v>0</v>
      </c>
      <c r="M38" s="344">
        <f>IFERROR(VLOOKUP(C38,'تقرير المصروفات حسب الشهر'!$C$1155:$AD$1266,12,FALSE),0)</f>
        <v>0</v>
      </c>
      <c r="N38" s="344">
        <f>IFERROR(VLOOKUP(C38,'تقرير المصروفات حسب الشهر'!$C$1282:$AD$1393,12,FALSE),0)</f>
        <v>0</v>
      </c>
      <c r="O38" s="344">
        <f>IFERROR(VLOOKUP(C38,'تقرير المصروفات حسب الشهر'!$C$1409:$AI$1524,12,FALSE),0)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الشهر'!$C$10:$AD$119,12,FALSE),0)</f>
        <v>0</v>
      </c>
      <c r="E39" s="330">
        <f>IFERROR(VLOOKUP(C39,'تقرير المصروفات حسب الشهر'!$C$136:$AD$245,12,FALSE),0)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الشهر'!$C$391:$AD$510,12,FALSE),0)</f>
        <v>649</v>
      </c>
      <c r="H39" s="330">
        <f>IFERROR(VLOOKUP(C39,'تقرير المصروفات حسب الشهر'!$C$519:$AD$634,12,FALSE),0)</f>
        <v>0</v>
      </c>
      <c r="I39" s="330">
        <f>IFERROR(VLOOKUP(C39,'تقرير المصروفات حسب الشهر'!$C$647:$AD$766,12,FALSE),0)</f>
        <v>0</v>
      </c>
      <c r="J39" s="330">
        <f>IFERROR(VLOOKUP(C39,'تقرير المصروفات حسب الشهر'!$C$775:$AD$884,12,FALSE),0)</f>
        <v>0</v>
      </c>
      <c r="K39" s="330">
        <f>IFERROR(VLOOKUP(C39,'تقرير المصروفات حسب الشهر'!$C$902:$AD$1011,12,FALSE),0)</f>
        <v>0</v>
      </c>
      <c r="L39" s="330">
        <f>IFERROR(VLOOKUP(C39,'تقرير المصروفات حسب الشهر'!$C$1028:$AD$1138,12,FALSE),0)</f>
        <v>0</v>
      </c>
      <c r="M39" s="344">
        <f>IFERROR(VLOOKUP(C39,'تقرير المصروفات حسب الشهر'!$C$1155:$AD$1266,12,FALSE),0)</f>
        <v>0</v>
      </c>
      <c r="N39" s="344">
        <f>IFERROR(VLOOKUP(C39,'تقرير المصروفات حسب الشهر'!$C$1282:$AD$1393,12,FALSE),0)</f>
        <v>0</v>
      </c>
      <c r="O39" s="344">
        <f>IFERROR(VLOOKUP(C39,'تقرير المصروفات حسب الشهر'!$C$1409:$AI$1524,12,FALSE),0)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الشهر'!$C$10:$AD$119,12,FALSE),0)</f>
        <v>0</v>
      </c>
      <c r="E40" s="330">
        <f>IFERROR(VLOOKUP(C40,'تقرير المصروفات حسب الشهر'!$C$136:$AD$245,12,FALSE),0)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الشهر'!$C$391:$AD$510,12,FALSE),0)</f>
        <v>0</v>
      </c>
      <c r="H40" s="330">
        <f>IFERROR(VLOOKUP(C40,'تقرير المصروفات حسب الشهر'!$C$519:$AD$634,12,FALSE),0)</f>
        <v>1040</v>
      </c>
      <c r="I40" s="330">
        <f>IFERROR(VLOOKUP(C40,'تقرير المصروفات حسب الشهر'!$C$647:$AD$766,12,FALSE),0)</f>
        <v>475</v>
      </c>
      <c r="J40" s="330">
        <f>IFERROR(VLOOKUP(C40,'تقرير المصروفات حسب الشهر'!$C$775:$AD$884,12,FALSE),0)</f>
        <v>0</v>
      </c>
      <c r="K40" s="330">
        <f>IFERROR(VLOOKUP(C40,'تقرير المصروفات حسب الشهر'!$C$902:$AD$1011,12,FALSE),0)</f>
        <v>0</v>
      </c>
      <c r="L40" s="330">
        <f>IFERROR(VLOOKUP(C40,'تقرير المصروفات حسب الشهر'!$C$1028:$AD$1138,12,FALSE),0)</f>
        <v>0</v>
      </c>
      <c r="M40" s="344">
        <f>IFERROR(VLOOKUP(C40,'تقرير المصروفات حسب الشهر'!$C$1155:$AD$1266,12,FALSE),0)</f>
        <v>0</v>
      </c>
      <c r="N40" s="344">
        <f>IFERROR(VLOOKUP(C40,'تقرير المصروفات حسب الشهر'!$C$1282:$AD$1393,12,FALSE),0)</f>
        <v>0</v>
      </c>
      <c r="O40" s="344">
        <f>IFERROR(VLOOKUP(C40,'تقرير المصروفات حسب الشهر'!$C$1409:$AI$1524,12,FALSE),0)</f>
        <v>0</v>
      </c>
      <c r="P40" s="332">
        <f t="shared" si="5"/>
        <v>2695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الشهر'!$C$10:$AD$119,12,FALSE),0)</f>
        <v>0</v>
      </c>
      <c r="E41" s="330">
        <f>IFERROR(VLOOKUP(C41,'تقرير المصروفات حسب الشهر'!$C$136:$AD$245,12,FALSE),0)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الشهر'!$C$391:$AD$510,12,FALSE),0)</f>
        <v>0</v>
      </c>
      <c r="H41" s="330">
        <f>IFERROR(VLOOKUP(C41,'تقرير المصروفات حسب الشهر'!$C$519:$AD$634,12,FALSE),0)</f>
        <v>0</v>
      </c>
      <c r="I41" s="330">
        <f>IFERROR(VLOOKUP(C41,'تقرير المصروفات حسب الشهر'!$C$647:$AD$766,12,FALSE),0)</f>
        <v>0</v>
      </c>
      <c r="J41" s="330">
        <f>IFERROR(VLOOKUP(C41,'تقرير المصروفات حسب الشهر'!$C$775:$AD$884,12,FALSE),0)</f>
        <v>0</v>
      </c>
      <c r="K41" s="330">
        <f>IFERROR(VLOOKUP(C41,'تقرير المصروفات حسب الشهر'!$C$902:$AD$1011,12,FALSE),0)</f>
        <v>0</v>
      </c>
      <c r="L41" s="330">
        <f>IFERROR(VLOOKUP(C41,'تقرير المصروفات حسب الشهر'!$C$1028:$AD$1138,12,FALSE),0)</f>
        <v>0</v>
      </c>
      <c r="M41" s="344">
        <f>IFERROR(VLOOKUP(C41,'تقرير المصروفات حسب الشهر'!$C$1155:$AD$1266,12,FALSE),0)</f>
        <v>0</v>
      </c>
      <c r="N41" s="344">
        <f>IFERROR(VLOOKUP(C41,'تقرير المصروفات حسب الشهر'!$C$1282:$AD$1393,12,FALSE),0)</f>
        <v>0</v>
      </c>
      <c r="O41" s="344">
        <f>IFERROR(VLOOKUP(C41,'تقرير المصروفات حسب الشهر'!$C$1409:$AI$1524,12,FALSE),0)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الشهر'!$C$10:$AD$119,12,FALSE),0)</f>
        <v>0</v>
      </c>
      <c r="E42" s="330">
        <f>IFERROR(VLOOKUP(C42,'تقرير المصروفات حسب الشهر'!$C$136:$AD$245,12,FALSE),0)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الشهر'!$C$391:$AD$510,12,FALSE),0)</f>
        <v>0</v>
      </c>
      <c r="H42" s="330">
        <f>IFERROR(VLOOKUP(C42,'تقرير المصروفات حسب الشهر'!$C$519:$AD$634,12,FALSE),0)</f>
        <v>0</v>
      </c>
      <c r="I42" s="330">
        <f>IFERROR(VLOOKUP(C42,'تقرير المصروفات حسب الشهر'!$C$647:$AD$766,12,FALSE),0)</f>
        <v>0</v>
      </c>
      <c r="J42" s="330">
        <f>IFERROR(VLOOKUP(C42,'تقرير المصروفات حسب الشهر'!$C$775:$AD$884,12,FALSE),0)</f>
        <v>0</v>
      </c>
      <c r="K42" s="330">
        <f>IFERROR(VLOOKUP(C42,'تقرير المصروفات حسب الشهر'!$C$902:$AD$1011,12,FALSE),0)</f>
        <v>0</v>
      </c>
      <c r="L42" s="330">
        <f>IFERROR(VLOOKUP(C42,'تقرير المصروفات حسب الشهر'!$C$1028:$AD$1138,12,FALSE),0)</f>
        <v>0</v>
      </c>
      <c r="M42" s="344">
        <f>IFERROR(VLOOKUP(C42,'تقرير المصروفات حسب الشهر'!$C$1155:$AD$1266,12,FALSE),0)</f>
        <v>0</v>
      </c>
      <c r="N42" s="344">
        <f>IFERROR(VLOOKUP(C42,'تقرير المصروفات حسب الشهر'!$C$1282:$AD$1393,12,FALSE),0)</f>
        <v>0</v>
      </c>
      <c r="O42" s="344">
        <f>IFERROR(VLOOKUP(C42,'تقرير المصروفات حسب الشهر'!$C$1409:$AI$1524,12,FALSE),0)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الشهر'!$C$10:$AD$119,12,FALSE),0)</f>
        <v>0</v>
      </c>
      <c r="E43" s="330">
        <f>IFERROR(VLOOKUP(C43,'تقرير المصروفات حسب الشهر'!$C$136:$AD$245,12,FALSE),0)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الشهر'!$C$391:$AD$510,12,FALSE),0)</f>
        <v>0</v>
      </c>
      <c r="H43" s="330">
        <f>IFERROR(VLOOKUP(C43,'تقرير المصروفات حسب الشهر'!$C$519:$AD$634,12,FALSE),0)</f>
        <v>0</v>
      </c>
      <c r="I43" s="330">
        <f>IFERROR(VLOOKUP(C43,'تقرير المصروفات حسب الشهر'!$C$647:$AD$766,12,FALSE),0)</f>
        <v>0</v>
      </c>
      <c r="J43" s="330">
        <f>IFERROR(VLOOKUP(C43,'تقرير المصروفات حسب الشهر'!$C$775:$AD$884,12,FALSE),0)</f>
        <v>0</v>
      </c>
      <c r="K43" s="330">
        <f>IFERROR(VLOOKUP(C43,'تقرير المصروفات حسب الشهر'!$C$902:$AD$1011,12,FALSE),0)</f>
        <v>0</v>
      </c>
      <c r="L43" s="330">
        <f>IFERROR(VLOOKUP(C43,'تقرير المصروفات حسب الشهر'!$C$1028:$AD$1138,12,FALSE),0)</f>
        <v>0</v>
      </c>
      <c r="M43" s="344">
        <f>IFERROR(VLOOKUP(C43,'تقرير المصروفات حسب الشهر'!$C$1155:$AD$1266,12,FALSE),0)</f>
        <v>0</v>
      </c>
      <c r="N43" s="344">
        <f>IFERROR(VLOOKUP(C43,'تقرير المصروفات حسب الشهر'!$C$1282:$AD$1393,12,FALSE),0)</f>
        <v>0</v>
      </c>
      <c r="O43" s="344">
        <f>IFERROR(VLOOKUP(C43,'تقرير المصروفات حسب الشهر'!$C$1409:$AI$1524,12,FALSE),0)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الشهر'!$C$10:$AD$119,12,FALSE),0)</f>
        <v>0</v>
      </c>
      <c r="E44" s="330">
        <f>IFERROR(VLOOKUP(C44,'تقرير المصروفات حسب الشهر'!$C$136:$AD$245,12,FALSE),0)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الشهر'!$C$391:$AD$510,12,FALSE),0)</f>
        <v>0</v>
      </c>
      <c r="H44" s="330">
        <f>IFERROR(VLOOKUP(C44,'تقرير المصروفات حسب الشهر'!$C$519:$AD$634,12,FALSE),0)</f>
        <v>0</v>
      </c>
      <c r="I44" s="330">
        <f>IFERROR(VLOOKUP(C44,'تقرير المصروفات حسب الشهر'!$C$647:$AD$766,12,FALSE),0)</f>
        <v>0</v>
      </c>
      <c r="J44" s="330">
        <f>IFERROR(VLOOKUP(C44,'تقرير المصروفات حسب الشهر'!$C$775:$AD$884,12,FALSE),0)</f>
        <v>0</v>
      </c>
      <c r="K44" s="330">
        <f>IFERROR(VLOOKUP(C44,'تقرير المصروفات حسب الشهر'!$C$902:$AD$1011,12,FALSE),0)</f>
        <v>0</v>
      </c>
      <c r="L44" s="330">
        <f>IFERROR(VLOOKUP(C44,'تقرير المصروفات حسب الشهر'!$C$1028:$AD$1138,12,FALSE),0)</f>
        <v>0</v>
      </c>
      <c r="M44" s="344">
        <f>IFERROR(VLOOKUP(C44,'تقرير المصروفات حسب الشهر'!$C$1155:$AD$1266,12,FALSE),0)</f>
        <v>0</v>
      </c>
      <c r="N44" s="344">
        <f>IFERROR(VLOOKUP(C44,'تقرير المصروفات حسب الشهر'!$C$1282:$AD$1393,12,FALSE),0)</f>
        <v>0</v>
      </c>
      <c r="O44" s="344">
        <f>IFERROR(VLOOKUP(C44,'تقرير المصروفات حسب الشهر'!$C$1409:$AI$1524,12,FALSE),0)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الشهر'!$C$10:$AD$119,12,FALSE),0)</f>
        <v>0</v>
      </c>
      <c r="E45" s="330">
        <f>IFERROR(VLOOKUP(C45,'تقرير المصروفات حسب الشهر'!$C$136:$AD$245,12,FALSE),0)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الشهر'!$C$391:$AD$510,12,FALSE),0)</f>
        <v>0</v>
      </c>
      <c r="H45" s="330">
        <f>IFERROR(VLOOKUP(C45,'تقرير المصروفات حسب الشهر'!$C$519:$AD$634,12,FALSE),0)</f>
        <v>0</v>
      </c>
      <c r="I45" s="330">
        <f>IFERROR(VLOOKUP(C45,'تقرير المصروفات حسب الشهر'!$C$647:$AD$766,12,FALSE),0)</f>
        <v>0</v>
      </c>
      <c r="J45" s="330">
        <f>IFERROR(VLOOKUP(C45,'تقرير المصروفات حسب الشهر'!$C$775:$AD$884,12,FALSE),0)</f>
        <v>0</v>
      </c>
      <c r="K45" s="330">
        <f>IFERROR(VLOOKUP(C45,'تقرير المصروفات حسب الشهر'!$C$902:$AD$1011,12,FALSE),0)</f>
        <v>0</v>
      </c>
      <c r="L45" s="330">
        <f>IFERROR(VLOOKUP(C45,'تقرير المصروفات حسب الشهر'!$C$1028:$AD$1138,12,FALSE),0)</f>
        <v>0</v>
      </c>
      <c r="M45" s="344">
        <f>IFERROR(VLOOKUP(C45,'تقرير المصروفات حسب الشهر'!$C$1155:$AD$1266,12,FALSE),0)</f>
        <v>0</v>
      </c>
      <c r="N45" s="344">
        <f>IFERROR(VLOOKUP(C45,'تقرير المصروفات حسب الشهر'!$C$1282:$AD$1393,12,FALSE),0)</f>
        <v>0</v>
      </c>
      <c r="O45" s="344">
        <f>IFERROR(VLOOKUP(C45,'تقرير المصروفات حسب الشهر'!$C$1409:$AI$1524,12,FALSE),0)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الشهر'!$C$10:$AD$119,12,FALSE),0)</f>
        <v>0</v>
      </c>
      <c r="E46" s="330">
        <f>IFERROR(VLOOKUP(C46,'تقرير المصروفات حسب الشهر'!$C$136:$AD$245,12,FALSE),0)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الشهر'!$C$391:$AD$510,12,FALSE),0)</f>
        <v>0</v>
      </c>
      <c r="H46" s="330">
        <f>IFERROR(VLOOKUP(C46,'تقرير المصروفات حسب الشهر'!$C$519:$AD$634,12,FALSE),0)</f>
        <v>0</v>
      </c>
      <c r="I46" s="330">
        <f>IFERROR(VLOOKUP(C46,'تقرير المصروفات حسب الشهر'!$C$647:$AD$766,12,FALSE),0)</f>
        <v>0</v>
      </c>
      <c r="J46" s="330">
        <f>IFERROR(VLOOKUP(C46,'تقرير المصروفات حسب الشهر'!$C$775:$AD$884,12,FALSE),0)</f>
        <v>0</v>
      </c>
      <c r="K46" s="330">
        <f>IFERROR(VLOOKUP(C46,'تقرير المصروفات حسب الشهر'!$C$902:$AD$1011,12,FALSE),0)</f>
        <v>0</v>
      </c>
      <c r="L46" s="330">
        <f>IFERROR(VLOOKUP(C46,'تقرير المصروفات حسب الشهر'!$C$1028:$AD$1138,12,FALSE),0)</f>
        <v>0</v>
      </c>
      <c r="M46" s="344">
        <f>IFERROR(VLOOKUP(C46,'تقرير المصروفات حسب الشهر'!$C$1155:$AD$1266,12,FALSE),0)</f>
        <v>0</v>
      </c>
      <c r="N46" s="344">
        <f>IFERROR(VLOOKUP(C46,'تقرير المصروفات حسب الشهر'!$C$1282:$AD$1393,12,FALSE),0)</f>
        <v>0</v>
      </c>
      <c r="O46" s="344">
        <f>IFERROR(VLOOKUP(C46,'تقرير المصروفات حسب الشهر'!$C$1409:$AI$1524,12,FALSE),0)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الشهر'!$C$10:$AD$119,12,FALSE),0)</f>
        <v>0</v>
      </c>
      <c r="E47" s="330">
        <f>IFERROR(VLOOKUP(C47,'تقرير المصروفات حسب الشهر'!$C$136:$AD$245,12,FALSE),0)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الشهر'!$C$391:$AD$510,12,FALSE),0)</f>
        <v>0</v>
      </c>
      <c r="H47" s="330">
        <f>IFERROR(VLOOKUP(C47,'تقرير المصروفات حسب الشهر'!$C$519:$AD$634,12,FALSE),0)</f>
        <v>0</v>
      </c>
      <c r="I47" s="330">
        <f>IFERROR(VLOOKUP(C47,'تقرير المصروفات حسب الشهر'!$C$647:$AD$766,12,FALSE),0)</f>
        <v>0</v>
      </c>
      <c r="J47" s="330">
        <f>IFERROR(VLOOKUP(C47,'تقرير المصروفات حسب الشهر'!$C$775:$AD$884,12,FALSE),0)</f>
        <v>0</v>
      </c>
      <c r="K47" s="330">
        <f>IFERROR(VLOOKUP(C47,'تقرير المصروفات حسب الشهر'!$C$902:$AD$1011,12,FALSE),0)</f>
        <v>0</v>
      </c>
      <c r="L47" s="330">
        <f>IFERROR(VLOOKUP(C47,'تقرير المصروفات حسب الشهر'!$C$1028:$AD$1138,12,FALSE),0)</f>
        <v>0</v>
      </c>
      <c r="M47" s="344">
        <f>IFERROR(VLOOKUP(C47,'تقرير المصروفات حسب الشهر'!$C$1155:$AD$1266,12,FALSE),0)</f>
        <v>0</v>
      </c>
      <c r="N47" s="344">
        <f>IFERROR(VLOOKUP(C47,'تقرير المصروفات حسب الشهر'!$C$1282:$AD$1393,12,FALSE),0)</f>
        <v>0</v>
      </c>
      <c r="O47" s="344">
        <f>IFERROR(VLOOKUP(C47,'تقرير المصروفات حسب الشهر'!$C$1409:$AI$1524,12,FALSE),0)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الشهر'!$C$10:$AD$119,12,FALSE),0)</f>
        <v>0</v>
      </c>
      <c r="E48" s="330">
        <f>IFERROR(VLOOKUP(C48,'تقرير المصروفات حسب الشهر'!$C$136:$AD$245,12,FALSE),0)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الشهر'!$C$391:$AD$510,12,FALSE),0)</f>
        <v>0</v>
      </c>
      <c r="H48" s="330">
        <f>IFERROR(VLOOKUP(C48,'تقرير المصروفات حسب الشهر'!$C$519:$AD$634,12,FALSE),0)</f>
        <v>0</v>
      </c>
      <c r="I48" s="330">
        <f>IFERROR(VLOOKUP(C48,'تقرير المصروفات حسب الشهر'!$C$647:$AD$766,12,FALSE),0)</f>
        <v>0</v>
      </c>
      <c r="J48" s="330">
        <f>IFERROR(VLOOKUP(C48,'تقرير المصروفات حسب الشهر'!$C$775:$AD$884,12,FALSE),0)</f>
        <v>0</v>
      </c>
      <c r="K48" s="330">
        <f>IFERROR(VLOOKUP(C48,'تقرير المصروفات حسب الشهر'!$C$902:$AD$1011,12,FALSE),0)</f>
        <v>0</v>
      </c>
      <c r="L48" s="330">
        <f>IFERROR(VLOOKUP(C48,'تقرير المصروفات حسب الشهر'!$C$1028:$AD$1138,12,FALSE),0)</f>
        <v>0</v>
      </c>
      <c r="M48" s="344">
        <f>IFERROR(VLOOKUP(C48,'تقرير المصروفات حسب الشهر'!$C$1155:$AD$1266,12,FALSE),0)</f>
        <v>0</v>
      </c>
      <c r="N48" s="344">
        <f>IFERROR(VLOOKUP(C48,'تقرير المصروفات حسب الشهر'!$C$1282:$AD$1393,12,FALSE),0)</f>
        <v>0</v>
      </c>
      <c r="O48" s="344">
        <f>IFERROR(VLOOKUP(C48,'تقرير المصروفات حسب الشهر'!$C$1409:$AI$1524,12,FALSE),0)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الشهر'!$C$10:$AD$119,12,FALSE),0)</f>
        <v>0</v>
      </c>
      <c r="E49" s="330">
        <f>IFERROR(VLOOKUP(C49,'تقرير المصروفات حسب الشهر'!$C$136:$AD$245,12,FALSE),0)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الشهر'!$C$391:$AD$510,12,FALSE),0)</f>
        <v>0</v>
      </c>
      <c r="H49" s="330">
        <f>IFERROR(VLOOKUP(C49,'تقرير المصروفات حسب الشهر'!$C$519:$AD$634,12,FALSE),0)</f>
        <v>0</v>
      </c>
      <c r="I49" s="330">
        <f>IFERROR(VLOOKUP(C49,'تقرير المصروفات حسب الشهر'!$C$647:$AD$766,12,FALSE),0)</f>
        <v>0</v>
      </c>
      <c r="J49" s="330">
        <f>IFERROR(VLOOKUP(C49,'تقرير المصروفات حسب الشهر'!$C$775:$AD$884,12,FALSE),0)</f>
        <v>0</v>
      </c>
      <c r="K49" s="330">
        <f>IFERROR(VLOOKUP(C49,'تقرير المصروفات حسب الشهر'!$C$902:$AD$1011,12,FALSE),0)</f>
        <v>0</v>
      </c>
      <c r="L49" s="330">
        <f>IFERROR(VLOOKUP(C49,'تقرير المصروفات حسب الشهر'!$C$1028:$AD$1138,12,FALSE),0)</f>
        <v>0</v>
      </c>
      <c r="M49" s="344">
        <f>IFERROR(VLOOKUP(C49,'تقرير المصروفات حسب الشهر'!$C$1155:$AD$1266,12,FALSE),0)</f>
        <v>0</v>
      </c>
      <c r="N49" s="344">
        <f>IFERROR(VLOOKUP(C49,'تقرير المصروفات حسب الشهر'!$C$1282:$AD$1393,12,FALSE),0)</f>
        <v>0</v>
      </c>
      <c r="O49" s="344">
        <f>IFERROR(VLOOKUP(C49,'تقرير المصروفات حسب الشهر'!$C$1409:$AI$1524,12,FALSE),0)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الشهر'!$C$10:$AD$119,12,FALSE),0)</f>
        <v>0</v>
      </c>
      <c r="E50" s="330">
        <f>IFERROR(VLOOKUP(C50,'تقرير المصروفات حسب الشهر'!$C$136:$AD$245,12,FALSE),0)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الشهر'!$C$391:$AD$510,12,FALSE),0)</f>
        <v>0</v>
      </c>
      <c r="H50" s="330">
        <f>IFERROR(VLOOKUP(C50,'تقرير المصروفات حسب الشهر'!$C$519:$AD$634,12,FALSE),0)</f>
        <v>0</v>
      </c>
      <c r="I50" s="330">
        <f>IFERROR(VLOOKUP(C50,'تقرير المصروفات حسب الشهر'!$C$647:$AD$766,12,FALSE),0)</f>
        <v>0</v>
      </c>
      <c r="J50" s="330">
        <f>IFERROR(VLOOKUP(C50,'تقرير المصروفات حسب الشهر'!$C$775:$AD$884,12,FALSE),0)</f>
        <v>0</v>
      </c>
      <c r="K50" s="330">
        <f>IFERROR(VLOOKUP(C50,'تقرير المصروفات حسب الشهر'!$C$902:$AD$1011,12,FALSE),0)</f>
        <v>0</v>
      </c>
      <c r="L50" s="330">
        <f>IFERROR(VLOOKUP(C50,'تقرير المصروفات حسب الشهر'!$C$1028:$AD$1138,12,FALSE),0)</f>
        <v>0</v>
      </c>
      <c r="M50" s="344">
        <f>IFERROR(VLOOKUP(C50,'تقرير المصروفات حسب الشهر'!$C$1155:$AD$1266,12,FALSE),0)</f>
        <v>0</v>
      </c>
      <c r="N50" s="344">
        <f>IFERROR(VLOOKUP(C50,'تقرير المصروفات حسب الشهر'!$C$1282:$AD$1393,12,FALSE),0)</f>
        <v>0</v>
      </c>
      <c r="O50" s="344">
        <f>IFERROR(VLOOKUP(C50,'تقرير المصروفات حسب الشهر'!$C$1409:$AI$1524,12,FALSE),0)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الشهر'!$C$10:$AD$119,12,FALSE),0)</f>
        <v>0</v>
      </c>
      <c r="E51" s="330">
        <f>IFERROR(VLOOKUP(C51,'تقرير المصروفات حسب الشهر'!$C$136:$AD$245,12,FALSE),0)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الشهر'!$C$391:$AD$510,12,FALSE),0)</f>
        <v>0</v>
      </c>
      <c r="H51" s="330">
        <f>IFERROR(VLOOKUP(C51,'تقرير المصروفات حسب الشهر'!$C$519:$AD$634,12,FALSE),0)</f>
        <v>0</v>
      </c>
      <c r="I51" s="330">
        <f>IFERROR(VLOOKUP(C51,'تقرير المصروفات حسب الشهر'!$C$647:$AD$766,12,FALSE),0)</f>
        <v>0</v>
      </c>
      <c r="J51" s="330">
        <f>IFERROR(VLOOKUP(C51,'تقرير المصروفات حسب الشهر'!$C$775:$AD$884,12,FALSE),0)</f>
        <v>0</v>
      </c>
      <c r="K51" s="330">
        <f>IFERROR(VLOOKUP(C51,'تقرير المصروفات حسب الشهر'!$C$902:$AD$1011,12,FALSE),0)</f>
        <v>0</v>
      </c>
      <c r="L51" s="330">
        <f>IFERROR(VLOOKUP(C51,'تقرير المصروفات حسب الشهر'!$C$1028:$AD$1138,12,FALSE),0)</f>
        <v>0</v>
      </c>
      <c r="M51" s="344">
        <f>IFERROR(VLOOKUP(C51,'تقرير المصروفات حسب الشهر'!$C$1155:$AD$1266,12,FALSE),0)</f>
        <v>0</v>
      </c>
      <c r="N51" s="344">
        <f>IFERROR(VLOOKUP(C51,'تقرير المصروفات حسب الشهر'!$C$1282:$AD$1393,12,FALSE),0)</f>
        <v>0</v>
      </c>
      <c r="O51" s="344">
        <f>IFERROR(VLOOKUP(C51,'تقرير المصروفات حسب الشهر'!$C$1409:$AI$1524,12,FALSE),0)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الشهر'!$C$10:$AD$119,12,FALSE),0)</f>
        <v>0</v>
      </c>
      <c r="E52" s="330">
        <f>IFERROR(VLOOKUP(C52,'تقرير المصروفات حسب الشهر'!$C$136:$AD$245,12,FALSE),0)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الشهر'!$C$391:$AD$510,12,FALSE),0)</f>
        <v>0</v>
      </c>
      <c r="H52" s="330">
        <f>IFERROR(VLOOKUP(C52,'تقرير المصروفات حسب الشهر'!$C$519:$AD$634,12,FALSE),0)</f>
        <v>0</v>
      </c>
      <c r="I52" s="330">
        <f>IFERROR(VLOOKUP(C52,'تقرير المصروفات حسب الشهر'!$C$647:$AD$766,12,FALSE),0)</f>
        <v>0</v>
      </c>
      <c r="J52" s="330">
        <f>IFERROR(VLOOKUP(C52,'تقرير المصروفات حسب الشهر'!$C$775:$AD$884,12,FALSE),0)</f>
        <v>0</v>
      </c>
      <c r="K52" s="330">
        <f>IFERROR(VLOOKUP(C52,'تقرير المصروفات حسب الشهر'!$C$902:$AD$1011,12,FALSE),0)</f>
        <v>0</v>
      </c>
      <c r="L52" s="330">
        <f>IFERROR(VLOOKUP(C52,'تقرير المصروفات حسب الشهر'!$C$1028:$AD$1138,12,FALSE),0)</f>
        <v>0</v>
      </c>
      <c r="M52" s="344">
        <f>IFERROR(VLOOKUP(C52,'تقرير المصروفات حسب الشهر'!$C$1155:$AD$1266,12,FALSE),0)</f>
        <v>0</v>
      </c>
      <c r="N52" s="344">
        <f>IFERROR(VLOOKUP(C52,'تقرير المصروفات حسب الشهر'!$C$1282:$AD$1393,12,FALSE),0)</f>
        <v>0</v>
      </c>
      <c r="O52" s="344">
        <f>IFERROR(VLOOKUP(C52,'تقرير المصروفات حسب الشهر'!$C$1409:$AI$1524,12,FALSE),0)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الشهر'!$C$10:$AD$119,12,FALSE),0)</f>
        <v>0</v>
      </c>
      <c r="E53" s="330">
        <f>IFERROR(VLOOKUP(C53,'تقرير المصروفات حسب الشهر'!$C$136:$AD$245,12,FALSE),0)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الشهر'!$C$391:$AD$510,12,FALSE),0)</f>
        <v>0</v>
      </c>
      <c r="H53" s="330">
        <f>IFERROR(VLOOKUP(C53,'تقرير المصروفات حسب الشهر'!$C$519:$AD$634,12,FALSE),0)</f>
        <v>0</v>
      </c>
      <c r="I53" s="330">
        <f>IFERROR(VLOOKUP(C53,'تقرير المصروفات حسب الشهر'!$C$647:$AD$766,12,FALSE),0)</f>
        <v>0</v>
      </c>
      <c r="J53" s="330">
        <f>IFERROR(VLOOKUP(C53,'تقرير المصروفات حسب الشهر'!$C$775:$AD$884,12,FALSE),0)</f>
        <v>0</v>
      </c>
      <c r="K53" s="330">
        <f>IFERROR(VLOOKUP(C53,'تقرير المصروفات حسب الشهر'!$C$902:$AD$1011,12,FALSE),0)</f>
        <v>0</v>
      </c>
      <c r="L53" s="330">
        <f>IFERROR(VLOOKUP(C53,'تقرير المصروفات حسب الشهر'!$C$1028:$AD$1138,12,FALSE),0)</f>
        <v>0</v>
      </c>
      <c r="M53" s="344">
        <f>IFERROR(VLOOKUP(C53,'تقرير المصروفات حسب الشهر'!$C$1155:$AD$1266,12,FALSE),0)</f>
        <v>0</v>
      </c>
      <c r="N53" s="344">
        <f>IFERROR(VLOOKUP(C53,'تقرير المصروفات حسب الشهر'!$C$1282:$AD$1393,12,FALSE),0)</f>
        <v>0</v>
      </c>
      <c r="O53" s="344">
        <f>IFERROR(VLOOKUP(C53,'تقرير المصروفات حسب الشهر'!$C$1409:$AI$1524,12,FALSE),0)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الشهر'!$C$10:$AD$119,12,FALSE),0)</f>
        <v>0</v>
      </c>
      <c r="E54" s="330">
        <f>IFERROR(VLOOKUP(C54,'تقرير المصروفات حسب الشهر'!$C$136:$AD$245,12,FALSE),0)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الشهر'!$C$391:$AD$510,12,FALSE),0)</f>
        <v>400</v>
      </c>
      <c r="H54" s="330">
        <f>IFERROR(VLOOKUP(C54,'تقرير المصروفات حسب الشهر'!$C$519:$AD$634,12,FALSE),0)</f>
        <v>0</v>
      </c>
      <c r="I54" s="330">
        <f>IFERROR(VLOOKUP(C54,'تقرير المصروفات حسب الشهر'!$C$647:$AD$766,12,FALSE),0)</f>
        <v>0</v>
      </c>
      <c r="J54" s="330">
        <f>IFERROR(VLOOKUP(C54,'تقرير المصروفات حسب الشهر'!$C$775:$AD$884,12,FALSE),0)</f>
        <v>0</v>
      </c>
      <c r="K54" s="330">
        <f>IFERROR(VLOOKUP(C54,'تقرير المصروفات حسب الشهر'!$C$902:$AD$1011,12,FALSE),0)</f>
        <v>0</v>
      </c>
      <c r="L54" s="330">
        <f>IFERROR(VLOOKUP(C54,'تقرير المصروفات حسب الشهر'!$C$1028:$AD$1138,12,FALSE),0)</f>
        <v>0</v>
      </c>
      <c r="M54" s="344">
        <f>IFERROR(VLOOKUP(C54,'تقرير المصروفات حسب الشهر'!$C$1155:$AD$1266,12,FALSE),0)</f>
        <v>0</v>
      </c>
      <c r="N54" s="344">
        <f>IFERROR(VLOOKUP(C54,'تقرير المصروفات حسب الشهر'!$C$1282:$AD$1393,12,FALSE),0)</f>
        <v>0</v>
      </c>
      <c r="O54" s="344">
        <f>IFERROR(VLOOKUP(C54,'تقرير المصروفات حسب الشهر'!$C$1409:$AI$1524,12,FALSE),0)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الشهر'!$C$10:$AD$119,12,FALSE),0)</f>
        <v>0</v>
      </c>
      <c r="E55" s="330">
        <f>IFERROR(VLOOKUP(C55,'تقرير المصروفات حسب الشهر'!$C$136:$AD$245,12,FALSE),0)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الشهر'!$C$391:$AD$510,12,FALSE),0)</f>
        <v>0</v>
      </c>
      <c r="H55" s="330">
        <f>IFERROR(VLOOKUP(C55,'تقرير المصروفات حسب الشهر'!$C$519:$AD$634,12,FALSE),0)</f>
        <v>0</v>
      </c>
      <c r="I55" s="330">
        <f>IFERROR(VLOOKUP(C55,'تقرير المصروفات حسب الشهر'!$C$647:$AD$766,12,FALSE),0)</f>
        <v>0</v>
      </c>
      <c r="J55" s="330">
        <f>IFERROR(VLOOKUP(C55,'تقرير المصروفات حسب الشهر'!$C$775:$AD$884,12,FALSE),0)</f>
        <v>0</v>
      </c>
      <c r="K55" s="330">
        <f>IFERROR(VLOOKUP(C55,'تقرير المصروفات حسب الشهر'!$C$902:$AD$1011,12,FALSE),0)</f>
        <v>0</v>
      </c>
      <c r="L55" s="330">
        <f>IFERROR(VLOOKUP(C55,'تقرير المصروفات حسب الشهر'!$C$1028:$AD$1138,12,FALSE),0)</f>
        <v>0</v>
      </c>
      <c r="M55" s="344">
        <f>IFERROR(VLOOKUP(C55,'تقرير المصروفات حسب الشهر'!$C$1155:$AD$1266,12,FALSE),0)</f>
        <v>0</v>
      </c>
      <c r="N55" s="344">
        <f>IFERROR(VLOOKUP(C55,'تقرير المصروفات حسب الشهر'!$C$1282:$AD$1393,12,FALSE),0)</f>
        <v>0</v>
      </c>
      <c r="O55" s="344">
        <f>IFERROR(VLOOKUP(C55,'تقرير المصروفات حسب الشهر'!$C$1409:$AI$1524,12,FALSE),0)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الشهر'!$C$10:$AD$119,12,FALSE),0)</f>
        <v>0</v>
      </c>
      <c r="E56" s="330">
        <f>IFERROR(VLOOKUP(C56,'تقرير المصروفات حسب الشهر'!$C$136:$AD$245,12,FALSE),0)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الشهر'!$C$391:$AD$510,12,FALSE),0)</f>
        <v>0</v>
      </c>
      <c r="H56" s="330">
        <f>IFERROR(VLOOKUP(C56,'تقرير المصروفات حسب الشهر'!$C$519:$AD$634,12,FALSE),0)</f>
        <v>0</v>
      </c>
      <c r="I56" s="330">
        <f>IFERROR(VLOOKUP(C56,'تقرير المصروفات حسب الشهر'!$C$647:$AD$766,12,FALSE),0)</f>
        <v>0</v>
      </c>
      <c r="J56" s="330">
        <f>IFERROR(VLOOKUP(C56,'تقرير المصروفات حسب الشهر'!$C$775:$AD$884,12,FALSE),0)</f>
        <v>0</v>
      </c>
      <c r="K56" s="330">
        <f>IFERROR(VLOOKUP(C56,'تقرير المصروفات حسب الشهر'!$C$902:$AD$1011,12,FALSE),0)</f>
        <v>0</v>
      </c>
      <c r="L56" s="330">
        <f>IFERROR(VLOOKUP(C56,'تقرير المصروفات حسب الشهر'!$C$1028:$AD$1138,12,FALSE),0)</f>
        <v>0</v>
      </c>
      <c r="M56" s="344">
        <f>IFERROR(VLOOKUP(C56,'تقرير المصروفات حسب الشهر'!$C$1155:$AD$1266,12,FALSE),0)</f>
        <v>0</v>
      </c>
      <c r="N56" s="344">
        <f>IFERROR(VLOOKUP(C56,'تقرير المصروفات حسب الشهر'!$C$1282:$AD$1393,12,FALSE),0)</f>
        <v>0</v>
      </c>
      <c r="O56" s="344">
        <f>IFERROR(VLOOKUP(C56,'تقرير المصروفات حسب الشهر'!$C$1409:$AI$1524,12,FALSE),0)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الشهر'!$C$10:$AD$119,12,FALSE),0)</f>
        <v>0</v>
      </c>
      <c r="E57" s="330">
        <f>IFERROR(VLOOKUP(C57,'تقرير المصروفات حسب الشهر'!$C$136:$AD$245,12,FALSE),0)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الشهر'!$C$391:$AD$510,12,FALSE),0)</f>
        <v>0</v>
      </c>
      <c r="H57" s="330">
        <f>IFERROR(VLOOKUP(C57,'تقرير المصروفات حسب الشهر'!$C$519:$AD$634,12,FALSE),0)</f>
        <v>0</v>
      </c>
      <c r="I57" s="330">
        <f>IFERROR(VLOOKUP(C57,'تقرير المصروفات حسب الشهر'!$C$647:$AD$766,12,FALSE),0)</f>
        <v>0</v>
      </c>
      <c r="J57" s="330">
        <f>IFERROR(VLOOKUP(C57,'تقرير المصروفات حسب الشهر'!$C$775:$AD$884,12,FALSE),0)</f>
        <v>0</v>
      </c>
      <c r="K57" s="330">
        <f>IFERROR(VLOOKUP(C57,'تقرير المصروفات حسب الشهر'!$C$902:$AD$1011,12,FALSE),0)</f>
        <v>0</v>
      </c>
      <c r="L57" s="330">
        <f>IFERROR(VLOOKUP(C57,'تقرير المصروفات حسب الشهر'!$C$1028:$AD$1138,12,FALSE),0)</f>
        <v>0</v>
      </c>
      <c r="M57" s="344">
        <f>IFERROR(VLOOKUP(C57,'تقرير المصروفات حسب الشهر'!$C$1155:$AD$1266,12,FALSE),0)</f>
        <v>0</v>
      </c>
      <c r="N57" s="344">
        <f>IFERROR(VLOOKUP(C57,'تقرير المصروفات حسب الشهر'!$C$1282:$AD$1393,12,FALSE),0)</f>
        <v>0</v>
      </c>
      <c r="O57" s="344">
        <f>IFERROR(VLOOKUP(C57,'تقرير المصروفات حسب الشهر'!$C$1409:$AI$1524,12,FALSE),0)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الشهر'!$C$10:$AD$119,12,FALSE),0)</f>
        <v>0</v>
      </c>
      <c r="E58" s="330">
        <f>IFERROR(VLOOKUP(C58,'تقرير المصروفات حسب الشهر'!$C$136:$AD$245,12,FALSE),0)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الشهر'!$C$391:$AD$510,12,FALSE),0)</f>
        <v>0</v>
      </c>
      <c r="H58" s="330">
        <f>IFERROR(VLOOKUP(C58,'تقرير المصروفات حسب الشهر'!$C$519:$AD$634,12,FALSE),0)</f>
        <v>0</v>
      </c>
      <c r="I58" s="330">
        <f>IFERROR(VLOOKUP(C58,'تقرير المصروفات حسب الشهر'!$C$647:$AD$766,12,FALSE),0)</f>
        <v>0</v>
      </c>
      <c r="J58" s="330">
        <f>IFERROR(VLOOKUP(C58,'تقرير المصروفات حسب الشهر'!$C$775:$AD$884,12,FALSE),0)</f>
        <v>0</v>
      </c>
      <c r="K58" s="330">
        <f>IFERROR(VLOOKUP(C58,'تقرير المصروفات حسب الشهر'!$C$902:$AD$1011,12,FALSE),0)</f>
        <v>0</v>
      </c>
      <c r="L58" s="330">
        <f>IFERROR(VLOOKUP(C58,'تقرير المصروفات حسب الشهر'!$C$1028:$AD$1138,12,FALSE),0)</f>
        <v>0</v>
      </c>
      <c r="M58" s="344">
        <f>IFERROR(VLOOKUP(C58,'تقرير المصروفات حسب الشهر'!$C$1155:$AD$1266,12,FALSE),0)</f>
        <v>0</v>
      </c>
      <c r="N58" s="344">
        <f>IFERROR(VLOOKUP(C58,'تقرير المصروفات حسب الشهر'!$C$1282:$AD$1393,12,FALSE),0)</f>
        <v>0</v>
      </c>
      <c r="O58" s="344">
        <f>IFERROR(VLOOKUP(C58,'تقرير المصروفات حسب الشهر'!$C$1409:$AI$1524,12,FALSE),0)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الشهر'!$C$10:$AD$119,12,FALSE),0)</f>
        <v>4500.25</v>
      </c>
      <c r="E59" s="330">
        <f>IFERROR(VLOOKUP(C59,'تقرير المصروفات حسب الشهر'!$C$136:$AD$245,12,FALSE),0)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الشهر'!$C$391:$AD$510,12,FALSE),0)</f>
        <v>2200.25</v>
      </c>
      <c r="H59" s="330">
        <f>IFERROR(VLOOKUP(C59,'تقرير المصروفات حسب الشهر'!$C$519:$AD$634,12,FALSE),0)</f>
        <v>0</v>
      </c>
      <c r="I59" s="330">
        <f>IFERROR(VLOOKUP(C59,'تقرير المصروفات حسب الشهر'!$C$647:$AD$766,12,FALSE),0)</f>
        <v>7500</v>
      </c>
      <c r="J59" s="330">
        <f>IFERROR(VLOOKUP(C59,'تقرير المصروفات حسب الشهر'!$C$775:$AD$884,12,FALSE),0)</f>
        <v>0</v>
      </c>
      <c r="K59" s="330">
        <f>IFERROR(VLOOKUP(C59,'تقرير المصروفات حسب الشهر'!$C$902:$AD$1011,12,FALSE),0)</f>
        <v>0</v>
      </c>
      <c r="L59" s="330">
        <f>IFERROR(VLOOKUP(C59,'تقرير المصروفات حسب الشهر'!$C$1028:$AD$1138,12,FALSE),0)</f>
        <v>0</v>
      </c>
      <c r="M59" s="344">
        <f>IFERROR(VLOOKUP(C59,'تقرير المصروفات حسب الشهر'!$C$1155:$AD$1266,12,FALSE),0)</f>
        <v>0</v>
      </c>
      <c r="N59" s="344">
        <f>IFERROR(VLOOKUP(C59,'تقرير المصروفات حسب الشهر'!$C$1282:$AD$1393,12,FALSE),0)</f>
        <v>0</v>
      </c>
      <c r="O59" s="344">
        <f>IFERROR(VLOOKUP(C59,'تقرير المصروفات حسب الشهر'!$C$1409:$AI$1524,12,FALSE),0)</f>
        <v>0</v>
      </c>
      <c r="P59" s="332">
        <f t="shared" si="6"/>
        <v>21025.75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الشهر'!$C$10:$AD$119,12,FALSE),0)</f>
        <v>1650</v>
      </c>
      <c r="E60" s="330">
        <f>IFERROR(VLOOKUP(C60,'تقرير المصروفات حسب الشهر'!$C$136:$AD$245,12,FALSE),0)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الشهر'!$C$391:$AD$510,12,FALSE),0)</f>
        <v>0</v>
      </c>
      <c r="H60" s="330">
        <f>IFERROR(VLOOKUP(C60,'تقرير المصروفات حسب الشهر'!$C$519:$AD$634,12,FALSE),0)</f>
        <v>2325</v>
      </c>
      <c r="I60" s="330">
        <f>IFERROR(VLOOKUP(C60,'تقرير المصروفات حسب الشهر'!$C$647:$AD$766,12,FALSE),0)</f>
        <v>4650</v>
      </c>
      <c r="J60" s="330">
        <f>IFERROR(VLOOKUP(C60,'تقرير المصروفات حسب الشهر'!$C$775:$AD$884,12,FALSE),0)</f>
        <v>0</v>
      </c>
      <c r="K60" s="330">
        <f>IFERROR(VLOOKUP(C60,'تقرير المصروفات حسب الشهر'!$C$902:$AD$1011,12,FALSE),0)</f>
        <v>0</v>
      </c>
      <c r="L60" s="330">
        <f>IFERROR(VLOOKUP(C60,'تقرير المصروفات حسب الشهر'!$C$1028:$AD$1138,12,FALSE),0)</f>
        <v>0</v>
      </c>
      <c r="M60" s="344">
        <f>IFERROR(VLOOKUP(C60,'تقرير المصروفات حسب الشهر'!$C$1155:$AD$1266,12,FALSE),0)</f>
        <v>0</v>
      </c>
      <c r="N60" s="344">
        <f>IFERROR(VLOOKUP(C60,'تقرير المصروفات حسب الشهر'!$C$1282:$AD$1393,12,FALSE),0)</f>
        <v>0</v>
      </c>
      <c r="O60" s="344">
        <f>IFERROR(VLOOKUP(C60,'تقرير المصروفات حسب الشهر'!$C$1409:$AI$1524,12,FALSE),0)</f>
        <v>0</v>
      </c>
      <c r="P60" s="332">
        <f t="shared" si="6"/>
        <v>11925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الشهر'!$C$10:$AD$119,12,FALSE),0)</f>
        <v>0</v>
      </c>
      <c r="E61" s="330">
        <f>IFERROR(VLOOKUP(C61,'تقرير المصروفات حسب الشهر'!$C$136:$AD$245,12,FALSE),0)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الشهر'!$C$391:$AD$510,12,FALSE),0)</f>
        <v>0</v>
      </c>
      <c r="H61" s="330">
        <f>IFERROR(VLOOKUP(C61,'تقرير المصروفات حسب الشهر'!$C$519:$AD$634,12,FALSE),0)</f>
        <v>0</v>
      </c>
      <c r="I61" s="330">
        <f>IFERROR(VLOOKUP(C61,'تقرير المصروفات حسب الشهر'!$C$647:$AD$766,12,FALSE),0)</f>
        <v>0</v>
      </c>
      <c r="J61" s="330">
        <f>IFERROR(VLOOKUP(C61,'تقرير المصروفات حسب الشهر'!$C$775:$AD$884,12,FALSE),0)</f>
        <v>0</v>
      </c>
      <c r="K61" s="330">
        <f>IFERROR(VLOOKUP(C61,'تقرير المصروفات حسب الشهر'!$C$902:$AD$1011,12,FALSE),0)</f>
        <v>0</v>
      </c>
      <c r="L61" s="330">
        <f>IFERROR(VLOOKUP(C61,'تقرير المصروفات حسب الشهر'!$C$1028:$AD$1138,12,FALSE),0)</f>
        <v>0</v>
      </c>
      <c r="M61" s="344">
        <f>IFERROR(VLOOKUP(C61,'تقرير المصروفات حسب الشهر'!$C$1155:$AD$1266,12,FALSE),0)</f>
        <v>0</v>
      </c>
      <c r="N61" s="344">
        <f>IFERROR(VLOOKUP(C61,'تقرير المصروفات حسب الشهر'!$C$1282:$AD$1393,12,FALSE),0)</f>
        <v>0</v>
      </c>
      <c r="O61" s="344">
        <f>IFERROR(VLOOKUP(C61,'تقرير المصروفات حسب الشهر'!$C$1409:$AI$1524,12,FALSE),0)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الشهر'!$C$10:$AD$119,12,FALSE),0)</f>
        <v>0</v>
      </c>
      <c r="E62" s="330">
        <f>IFERROR(VLOOKUP(C62,'تقرير المصروفات حسب الشهر'!$C$136:$AD$245,12,FALSE),0)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الشهر'!$C$391:$AD$510,12,FALSE),0)</f>
        <v>0</v>
      </c>
      <c r="H62" s="330">
        <f>IFERROR(VLOOKUP(C62,'تقرير المصروفات حسب الشهر'!$C$519:$AD$634,12,FALSE),0)</f>
        <v>0</v>
      </c>
      <c r="I62" s="330">
        <f>IFERROR(VLOOKUP(C62,'تقرير المصروفات حسب الشهر'!$C$647:$AD$766,12,FALSE),0)</f>
        <v>0</v>
      </c>
      <c r="J62" s="330">
        <f>IFERROR(VLOOKUP(C62,'تقرير المصروفات حسب الشهر'!$C$775:$AD$884,12,FALSE),0)</f>
        <v>0</v>
      </c>
      <c r="K62" s="330">
        <f>IFERROR(VLOOKUP(C62,'تقرير المصروفات حسب الشهر'!$C$902:$AD$1011,12,FALSE),0)</f>
        <v>0</v>
      </c>
      <c r="L62" s="330">
        <f>IFERROR(VLOOKUP(C62,'تقرير المصروفات حسب الشهر'!$C$1028:$AD$1138,12,FALSE),0)</f>
        <v>0</v>
      </c>
      <c r="M62" s="344">
        <f>IFERROR(VLOOKUP(C62,'تقرير المصروفات حسب الشهر'!$C$1155:$AD$1266,12,FALSE),0)</f>
        <v>0</v>
      </c>
      <c r="N62" s="344">
        <f>IFERROR(VLOOKUP(C62,'تقرير المصروفات حسب الشهر'!$C$1282:$AD$1393,12,FALSE),0)</f>
        <v>0</v>
      </c>
      <c r="O62" s="344">
        <f>IFERROR(VLOOKUP(C62,'تقرير المصروفات حسب الشهر'!$C$1409:$AI$1524,12,FALSE),0)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الشهر'!$C$10:$AD$119,12,FALSE),0)</f>
        <v>0</v>
      </c>
      <c r="E63" s="330">
        <f>IFERROR(VLOOKUP(C63,'تقرير المصروفات حسب الشهر'!$C$136:$AD$245,12,FALSE),0)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الشهر'!$C$391:$AD$510,12,FALSE),0)</f>
        <v>0</v>
      </c>
      <c r="H63" s="330">
        <f>IFERROR(VLOOKUP(C63,'تقرير المصروفات حسب الشهر'!$C$519:$AD$634,12,FALSE),0)</f>
        <v>0</v>
      </c>
      <c r="I63" s="330">
        <f>IFERROR(VLOOKUP(C63,'تقرير المصروفات حسب الشهر'!$C$647:$AD$766,12,FALSE),0)</f>
        <v>0</v>
      </c>
      <c r="J63" s="330">
        <f>IFERROR(VLOOKUP(C63,'تقرير المصروفات حسب الشهر'!$C$775:$AD$884,12,FALSE),0)</f>
        <v>0</v>
      </c>
      <c r="K63" s="330">
        <f>IFERROR(VLOOKUP(C63,'تقرير المصروفات حسب الشهر'!$C$902:$AD$1011,12,FALSE),0)</f>
        <v>0</v>
      </c>
      <c r="L63" s="330">
        <f>IFERROR(VLOOKUP(C63,'تقرير المصروفات حسب الشهر'!$C$1028:$AD$1138,12,FALSE),0)</f>
        <v>0</v>
      </c>
      <c r="M63" s="344">
        <f>IFERROR(VLOOKUP(C63,'تقرير المصروفات حسب الشهر'!$C$1155:$AD$1266,12,FALSE),0)</f>
        <v>0</v>
      </c>
      <c r="N63" s="344">
        <f>IFERROR(VLOOKUP(C63,'تقرير المصروفات حسب الشهر'!$C$1282:$AD$1393,12,FALSE),0)</f>
        <v>0</v>
      </c>
      <c r="O63" s="344">
        <f>IFERROR(VLOOKUP(C63,'تقرير المصروفات حسب الشهر'!$C$1409:$AI$1524,12,FALSE),0)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الشهر'!$C$10:$AD$119,12,FALSE),0)</f>
        <v>0</v>
      </c>
      <c r="E64" s="330">
        <f>IFERROR(VLOOKUP(C64,'تقرير المصروفات حسب الشهر'!$C$136:$AD$245,12,FALSE),0)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الشهر'!$C$391:$AD$510,12,FALSE),0)</f>
        <v>0</v>
      </c>
      <c r="H64" s="330">
        <f>IFERROR(VLOOKUP(C64,'تقرير المصروفات حسب الشهر'!$C$519:$AD$634,12,FALSE),0)</f>
        <v>0</v>
      </c>
      <c r="I64" s="330">
        <f>IFERROR(VLOOKUP(C64,'تقرير المصروفات حسب الشهر'!$C$647:$AD$766,12,FALSE),0)</f>
        <v>0</v>
      </c>
      <c r="J64" s="330">
        <f>IFERROR(VLOOKUP(C64,'تقرير المصروفات حسب الشهر'!$C$775:$AD$884,12,FALSE),0)</f>
        <v>0</v>
      </c>
      <c r="K64" s="330">
        <f>IFERROR(VLOOKUP(C64,'تقرير المصروفات حسب الشهر'!$C$902:$AD$1011,12,FALSE),0)</f>
        <v>0</v>
      </c>
      <c r="L64" s="330">
        <f>IFERROR(VLOOKUP(C64,'تقرير المصروفات حسب الشهر'!$C$1028:$AD$1138,12,FALSE),0)</f>
        <v>0</v>
      </c>
      <c r="M64" s="344">
        <f>IFERROR(VLOOKUP(C64,'تقرير المصروفات حسب الشهر'!$C$1155:$AD$1266,12,FALSE),0)</f>
        <v>0</v>
      </c>
      <c r="N64" s="344">
        <f>IFERROR(VLOOKUP(C64,'تقرير المصروفات حسب الشهر'!$C$1282:$AD$1393,12,FALSE),0)</f>
        <v>0</v>
      </c>
      <c r="O64" s="344">
        <f>IFERROR(VLOOKUP(C64,'تقرير المصروفات حسب الشهر'!$C$1409:$AI$1524,12,FALSE),0)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الشهر'!$C$10:$AD$119,12,FALSE),0)</f>
        <v>0</v>
      </c>
      <c r="E65" s="330">
        <f>IFERROR(VLOOKUP(C65,'تقرير المصروفات حسب الشهر'!$C$136:$AD$245,12,FALSE),0)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الشهر'!$C$391:$AD$510,12,FALSE),0)</f>
        <v>0</v>
      </c>
      <c r="H65" s="330">
        <f>IFERROR(VLOOKUP(C65,'تقرير المصروفات حسب الشهر'!$C$519:$AD$634,12,FALSE),0)</f>
        <v>0</v>
      </c>
      <c r="I65" s="330">
        <f>IFERROR(VLOOKUP(C65,'تقرير المصروفات حسب الشهر'!$C$647:$AD$766,12,FALSE),0)</f>
        <v>0</v>
      </c>
      <c r="J65" s="330">
        <f>IFERROR(VLOOKUP(C65,'تقرير المصروفات حسب الشهر'!$C$775:$AD$884,12,FALSE),0)</f>
        <v>0</v>
      </c>
      <c r="K65" s="330">
        <f>IFERROR(VLOOKUP(C65,'تقرير المصروفات حسب الشهر'!$C$902:$AD$1011,12,FALSE),0)</f>
        <v>0</v>
      </c>
      <c r="L65" s="330">
        <f>IFERROR(VLOOKUP(C65,'تقرير المصروفات حسب الشهر'!$C$1028:$AD$1138,12,FALSE),0)</f>
        <v>0</v>
      </c>
      <c r="M65" s="344">
        <f>IFERROR(VLOOKUP(C65,'تقرير المصروفات حسب الشهر'!$C$1155:$AD$1266,12,FALSE),0)</f>
        <v>0</v>
      </c>
      <c r="N65" s="344">
        <f>IFERROR(VLOOKUP(C65,'تقرير المصروفات حسب الشهر'!$C$1282:$AD$1393,12,FALSE),0)</f>
        <v>0</v>
      </c>
      <c r="O65" s="344">
        <f>IFERROR(VLOOKUP(C65,'تقرير المصروفات حسب الشهر'!$C$1409:$AI$1524,12,FALSE),0)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الشهر'!$C$10:$AD$119,12,FALSE),0)</f>
        <v>0</v>
      </c>
      <c r="E66" s="330">
        <f>IFERROR(VLOOKUP(C66,'تقرير المصروفات حسب الشهر'!$C$136:$AD$245,12,FALSE),0)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الشهر'!$C$391:$AD$510,12,FALSE),0)</f>
        <v>0</v>
      </c>
      <c r="H66" s="330">
        <f>IFERROR(VLOOKUP(C66,'تقرير المصروفات حسب الشهر'!$C$519:$AD$634,12,FALSE),0)</f>
        <v>0</v>
      </c>
      <c r="I66" s="330">
        <f>IFERROR(VLOOKUP(C66,'تقرير المصروفات حسب الشهر'!$C$647:$AD$766,12,FALSE),0)</f>
        <v>0</v>
      </c>
      <c r="J66" s="330">
        <f>IFERROR(VLOOKUP(C66,'تقرير المصروفات حسب الشهر'!$C$775:$AD$884,12,FALSE),0)</f>
        <v>0</v>
      </c>
      <c r="K66" s="330">
        <f>IFERROR(VLOOKUP(C66,'تقرير المصروفات حسب الشهر'!$C$902:$AD$1011,12,FALSE),0)</f>
        <v>0</v>
      </c>
      <c r="L66" s="330">
        <f>IFERROR(VLOOKUP(C66,'تقرير المصروفات حسب الشهر'!$C$1028:$AD$1138,12,FALSE),0)</f>
        <v>0</v>
      </c>
      <c r="M66" s="344">
        <f>IFERROR(VLOOKUP(C66,'تقرير المصروفات حسب الشهر'!$C$1155:$AD$1266,12,FALSE),0)</f>
        <v>0</v>
      </c>
      <c r="N66" s="344">
        <f>IFERROR(VLOOKUP(C66,'تقرير المصروفات حسب الشهر'!$C$1282:$AD$1393,12,FALSE),0)</f>
        <v>0</v>
      </c>
      <c r="O66" s="344">
        <f>IFERROR(VLOOKUP(C66,'تقرير المصروفات حسب الشهر'!$C$1409:$AI$1524,12,FALSE),0)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الشهر'!$C$10:$AD$119,12,FALSE),0)</f>
        <v>0</v>
      </c>
      <c r="E67" s="330">
        <f>IFERROR(VLOOKUP(C67,'تقرير المصروفات حسب الشهر'!$C$136:$AD$245,12,FALSE),0)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الشهر'!$C$391:$AD$510,12,FALSE),0)</f>
        <v>0</v>
      </c>
      <c r="H67" s="330">
        <f>IFERROR(VLOOKUP(C67,'تقرير المصروفات حسب الشهر'!$C$519:$AD$634,12,FALSE),0)</f>
        <v>0</v>
      </c>
      <c r="I67" s="330">
        <f>IFERROR(VLOOKUP(C67,'تقرير المصروفات حسب الشهر'!$C$647:$AD$766,12,FALSE),0)</f>
        <v>0</v>
      </c>
      <c r="J67" s="330">
        <f>IFERROR(VLOOKUP(C67,'تقرير المصروفات حسب الشهر'!$C$775:$AD$884,12,FALSE),0)</f>
        <v>0</v>
      </c>
      <c r="K67" s="330">
        <f>IFERROR(VLOOKUP(C67,'تقرير المصروفات حسب الشهر'!$C$902:$AD$1011,12,FALSE),0)</f>
        <v>0</v>
      </c>
      <c r="L67" s="330">
        <f>IFERROR(VLOOKUP(C67,'تقرير المصروفات حسب الشهر'!$C$1028:$AD$1138,12,FALSE),0)</f>
        <v>0</v>
      </c>
      <c r="M67" s="344">
        <f>IFERROR(VLOOKUP(C67,'تقرير المصروفات حسب الشهر'!$C$1155:$AD$1266,12,FALSE),0)</f>
        <v>0</v>
      </c>
      <c r="N67" s="344">
        <f>IFERROR(VLOOKUP(C67,'تقرير المصروفات حسب الشهر'!$C$1282:$AD$1393,12,FALSE),0)</f>
        <v>0</v>
      </c>
      <c r="O67" s="344">
        <f>IFERROR(VLOOKUP(C67,'تقرير المصروفات حسب الشهر'!$C$1409:$AI$1524,12,FALSE),0)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الشهر'!$C$10:$AD$119,12,FALSE),0)</f>
        <v>0</v>
      </c>
      <c r="E68" s="330">
        <f>IFERROR(VLOOKUP(C68,'تقرير المصروفات حسب الشهر'!$C$136:$AD$245,12,FALSE),0)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الشهر'!$C$391:$AD$510,12,FALSE),0)</f>
        <v>0</v>
      </c>
      <c r="H68" s="330">
        <f>IFERROR(VLOOKUP(C68,'تقرير المصروفات حسب الشهر'!$C$519:$AD$634,12,FALSE),0)</f>
        <v>0</v>
      </c>
      <c r="I68" s="330">
        <f>IFERROR(VLOOKUP(C68,'تقرير المصروفات حسب الشهر'!$C$647:$AD$766,12,FALSE),0)</f>
        <v>0</v>
      </c>
      <c r="J68" s="330">
        <f>IFERROR(VLOOKUP(C68,'تقرير المصروفات حسب الشهر'!$C$775:$AD$884,12,FALSE),0)</f>
        <v>0</v>
      </c>
      <c r="K68" s="330">
        <f>IFERROR(VLOOKUP(C68,'تقرير المصروفات حسب الشهر'!$C$902:$AD$1011,12,FALSE),0)</f>
        <v>0</v>
      </c>
      <c r="L68" s="330">
        <f>IFERROR(VLOOKUP(C68,'تقرير المصروفات حسب الشهر'!$C$1028:$AD$1138,12,FALSE),0)</f>
        <v>0</v>
      </c>
      <c r="M68" s="344">
        <f>IFERROR(VLOOKUP(C68,'تقرير المصروفات حسب الشهر'!$C$1155:$AD$1266,12,FALSE),0)</f>
        <v>0</v>
      </c>
      <c r="N68" s="344">
        <f>IFERROR(VLOOKUP(C68,'تقرير المصروفات حسب الشهر'!$C$1282:$AD$1393,12,FALSE),0)</f>
        <v>0</v>
      </c>
      <c r="O68" s="344">
        <f>IFERROR(VLOOKUP(C68,'تقرير المصروفات حسب الشهر'!$C$1409:$AI$1524,12,FALSE),0)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الشهر'!$C$10:$AD$119,12,FALSE),0)</f>
        <v>0</v>
      </c>
      <c r="E69" s="330">
        <f>IFERROR(VLOOKUP(C69,'تقرير المصروفات حسب الشهر'!$C$136:$AD$245,12,FALSE),0)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الشهر'!$C$391:$AD$510,12,FALSE),0)</f>
        <v>0</v>
      </c>
      <c r="H69" s="330">
        <f>IFERROR(VLOOKUP(C69,'تقرير المصروفات حسب الشهر'!$C$519:$AD$634,12,FALSE),0)</f>
        <v>0</v>
      </c>
      <c r="I69" s="330">
        <f>IFERROR(VLOOKUP(C69,'تقرير المصروفات حسب الشهر'!$C$647:$AD$766,12,FALSE),0)</f>
        <v>0</v>
      </c>
      <c r="J69" s="330">
        <f>IFERROR(VLOOKUP(C69,'تقرير المصروفات حسب الشهر'!$C$775:$AD$884,12,FALSE),0)</f>
        <v>0</v>
      </c>
      <c r="K69" s="330">
        <f>IFERROR(VLOOKUP(C69,'تقرير المصروفات حسب الشهر'!$C$902:$AD$1011,12,FALSE),0)</f>
        <v>0</v>
      </c>
      <c r="L69" s="330">
        <f>IFERROR(VLOOKUP(C69,'تقرير المصروفات حسب الشهر'!$C$1028:$AD$1138,12,FALSE),0)</f>
        <v>0</v>
      </c>
      <c r="M69" s="344">
        <f>IFERROR(VLOOKUP(C69,'تقرير المصروفات حسب الشهر'!$C$1155:$AD$1266,12,FALSE),0)</f>
        <v>0</v>
      </c>
      <c r="N69" s="344">
        <f>IFERROR(VLOOKUP(C69,'تقرير المصروفات حسب الشهر'!$C$1282:$AD$1393,12,FALSE),0)</f>
        <v>0</v>
      </c>
      <c r="O69" s="344">
        <f>IFERROR(VLOOKUP(C69,'تقرير المصروفات حسب الشهر'!$C$1409:$AI$1524,12,FALSE),0)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الشهر'!$C$10:$AD$119,12,FALSE),0)</f>
        <v>0</v>
      </c>
      <c r="E70" s="330">
        <f>IFERROR(VLOOKUP(C70,'تقرير المصروفات حسب الشهر'!$C$136:$AD$245,12,FALSE),0)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الشهر'!$C$391:$AD$510,12,FALSE),0)</f>
        <v>0</v>
      </c>
      <c r="H70" s="330">
        <f>IFERROR(VLOOKUP(C70,'تقرير المصروفات حسب الشهر'!$C$519:$AD$634,12,FALSE),0)</f>
        <v>0</v>
      </c>
      <c r="I70" s="330">
        <f>IFERROR(VLOOKUP(C70,'تقرير المصروفات حسب الشهر'!$C$647:$AD$766,12,FALSE),0)</f>
        <v>0</v>
      </c>
      <c r="J70" s="330">
        <f>IFERROR(VLOOKUP(C70,'تقرير المصروفات حسب الشهر'!$C$775:$AD$884,12,FALSE),0)</f>
        <v>0</v>
      </c>
      <c r="K70" s="330">
        <f>IFERROR(VLOOKUP(C70,'تقرير المصروفات حسب الشهر'!$C$902:$AD$1011,12,FALSE),0)</f>
        <v>0</v>
      </c>
      <c r="L70" s="330">
        <f>IFERROR(VLOOKUP(C70,'تقرير المصروفات حسب الشهر'!$C$1028:$AD$1138,12,FALSE),0)</f>
        <v>0</v>
      </c>
      <c r="M70" s="344">
        <f>IFERROR(VLOOKUP(C70,'تقرير المصروفات حسب الشهر'!$C$1155:$AD$1266,12,FALSE),0)</f>
        <v>0</v>
      </c>
      <c r="N70" s="344">
        <f>IFERROR(VLOOKUP(C70,'تقرير المصروفات حسب الشهر'!$C$1282:$AD$1393,12,FALSE),0)</f>
        <v>0</v>
      </c>
      <c r="O70" s="344">
        <f>IFERROR(VLOOKUP(C70,'تقرير المصروفات حسب الشهر'!$C$1409:$AI$1524,12,FALSE),0)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الشهر'!$C$10:$AD$119,12,FALSE),0)</f>
        <v>0</v>
      </c>
      <c r="E71" s="330">
        <f>IFERROR(VLOOKUP(C71,'تقرير المصروفات حسب الشهر'!$C$136:$AD$245,12,FALSE),0)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الشهر'!$C$391:$AD$510,12,FALSE),0)</f>
        <v>0</v>
      </c>
      <c r="H71" s="330">
        <f>IFERROR(VLOOKUP(C71,'تقرير المصروفات حسب الشهر'!$C$519:$AD$634,12,FALSE),0)</f>
        <v>0</v>
      </c>
      <c r="I71" s="330">
        <f>IFERROR(VLOOKUP(C71,'تقرير المصروفات حسب الشهر'!$C$647:$AD$766,12,FALSE),0)</f>
        <v>0</v>
      </c>
      <c r="J71" s="330">
        <f>IFERROR(VLOOKUP(C71,'تقرير المصروفات حسب الشهر'!$C$775:$AD$884,12,FALSE),0)</f>
        <v>0</v>
      </c>
      <c r="K71" s="330">
        <f>IFERROR(VLOOKUP(C71,'تقرير المصروفات حسب الشهر'!$C$902:$AD$1011,12,FALSE),0)</f>
        <v>0</v>
      </c>
      <c r="L71" s="330">
        <f>IFERROR(VLOOKUP(C71,'تقرير المصروفات حسب الشهر'!$C$1028:$AD$1138,12,FALSE),0)</f>
        <v>0</v>
      </c>
      <c r="M71" s="344">
        <f>IFERROR(VLOOKUP(C71,'تقرير المصروفات حسب الشهر'!$C$1155:$AD$1266,12,FALSE),0)</f>
        <v>0</v>
      </c>
      <c r="N71" s="344">
        <f>IFERROR(VLOOKUP(C71,'تقرير المصروفات حسب الشهر'!$C$1282:$AD$1393,12,FALSE),0)</f>
        <v>0</v>
      </c>
      <c r="O71" s="344">
        <f>IFERROR(VLOOKUP(C71,'تقرير المصروفات حسب الشهر'!$C$1409:$AI$1524,12,FALSE),0)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الشهر'!$C$10:$AD$119,12,FALSE),0)</f>
        <v>0</v>
      </c>
      <c r="E72" s="330">
        <f>IFERROR(VLOOKUP(C72,'تقرير المصروفات حسب الشهر'!$C$136:$AD$245,12,FALSE),0)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الشهر'!$C$391:$AD$510,12,FALSE),0)</f>
        <v>0</v>
      </c>
      <c r="H72" s="330">
        <f>IFERROR(VLOOKUP(C72,'تقرير المصروفات حسب الشهر'!$C$519:$AD$634,12,FALSE),0)</f>
        <v>0</v>
      </c>
      <c r="I72" s="330">
        <f>IFERROR(VLOOKUP(C72,'تقرير المصروفات حسب الشهر'!$C$647:$AD$766,12,FALSE),0)</f>
        <v>0</v>
      </c>
      <c r="J72" s="330">
        <f>IFERROR(VLOOKUP(C72,'تقرير المصروفات حسب الشهر'!$C$775:$AD$884,12,FALSE),0)</f>
        <v>0</v>
      </c>
      <c r="K72" s="330">
        <f>IFERROR(VLOOKUP(C72,'تقرير المصروفات حسب الشهر'!$C$902:$AD$1011,12,FALSE),0)</f>
        <v>0</v>
      </c>
      <c r="L72" s="330">
        <f>IFERROR(VLOOKUP(C72,'تقرير المصروفات حسب الشهر'!$C$1028:$AD$1138,12,FALSE),0)</f>
        <v>0</v>
      </c>
      <c r="M72" s="344">
        <f>IFERROR(VLOOKUP(C72,'تقرير المصروفات حسب الشهر'!$C$1155:$AD$1266,12,FALSE),0)</f>
        <v>0</v>
      </c>
      <c r="N72" s="344">
        <f>IFERROR(VLOOKUP(C72,'تقرير المصروفات حسب الشهر'!$C$1282:$AD$1393,12,FALSE),0)</f>
        <v>0</v>
      </c>
      <c r="O72" s="344">
        <f>IFERROR(VLOOKUP(C72,'تقرير المصروفات حسب الشهر'!$C$1409:$AI$1524,12,FALSE),0)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الشهر'!$C$10:$AD$119,12,FALSE),0)</f>
        <v>0</v>
      </c>
      <c r="E73" s="330">
        <f>IFERROR(VLOOKUP(C73,'تقرير المصروفات حسب الشهر'!$C$136:$AD$245,12,FALSE),0)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الشهر'!$C$391:$AD$510,12,FALSE),0)</f>
        <v>0</v>
      </c>
      <c r="H73" s="330">
        <f>IFERROR(VLOOKUP(C73,'تقرير المصروفات حسب الشهر'!$C$519:$AD$634,12,FALSE),0)</f>
        <v>0</v>
      </c>
      <c r="I73" s="330">
        <f>IFERROR(VLOOKUP(C73,'تقرير المصروفات حسب الشهر'!$C$647:$AD$766,12,FALSE),0)</f>
        <v>0</v>
      </c>
      <c r="J73" s="330">
        <f>IFERROR(VLOOKUP(C73,'تقرير المصروفات حسب الشهر'!$C$775:$AD$884,12,FALSE),0)</f>
        <v>0</v>
      </c>
      <c r="K73" s="330">
        <f>IFERROR(VLOOKUP(C73,'تقرير المصروفات حسب الشهر'!$C$902:$AD$1011,12,FALSE),0)</f>
        <v>0</v>
      </c>
      <c r="L73" s="330">
        <f>IFERROR(VLOOKUP(C73,'تقرير المصروفات حسب الشهر'!$C$1028:$AD$1138,12,FALSE),0)</f>
        <v>0</v>
      </c>
      <c r="M73" s="344">
        <f>IFERROR(VLOOKUP(C73,'تقرير المصروفات حسب الشهر'!$C$1155:$AD$1266,12,FALSE),0)</f>
        <v>0</v>
      </c>
      <c r="N73" s="344">
        <f>IFERROR(VLOOKUP(C73,'تقرير المصروفات حسب الشهر'!$C$1282:$AD$1393,12,FALSE),0)</f>
        <v>0</v>
      </c>
      <c r="O73" s="344">
        <f>IFERROR(VLOOKUP(C73,'تقرير المصروفات حسب الشهر'!$C$1409:$AI$1524,12,FALSE),0)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الشهر'!$C$10:$AD$119,12,FALSE),0)</f>
        <v>0</v>
      </c>
      <c r="E74" s="330">
        <f>IFERROR(VLOOKUP(C74,'تقرير المصروفات حسب الشهر'!$C$136:$AD$245,12,FALSE),0)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الشهر'!$C$391:$AD$510,12,FALSE),0)</f>
        <v>0</v>
      </c>
      <c r="H74" s="330">
        <f>IFERROR(VLOOKUP(C74,'تقرير المصروفات حسب الشهر'!$C$519:$AD$634,12,FALSE),0)</f>
        <v>0</v>
      </c>
      <c r="I74" s="330">
        <f>IFERROR(VLOOKUP(C74,'تقرير المصروفات حسب الشهر'!$C$647:$AD$766,12,FALSE),0)</f>
        <v>0</v>
      </c>
      <c r="J74" s="330">
        <f>IFERROR(VLOOKUP(C74,'تقرير المصروفات حسب الشهر'!$C$775:$AD$884,12,FALSE),0)</f>
        <v>0</v>
      </c>
      <c r="K74" s="330">
        <f>IFERROR(VLOOKUP(C74,'تقرير المصروفات حسب الشهر'!$C$902:$AD$1011,12,FALSE),0)</f>
        <v>0</v>
      </c>
      <c r="L74" s="330">
        <f>IFERROR(VLOOKUP(C74,'تقرير المصروفات حسب الشهر'!$C$1028:$AD$1138,12,FALSE),0)</f>
        <v>0</v>
      </c>
      <c r="M74" s="344">
        <f>IFERROR(VLOOKUP(C74,'تقرير المصروفات حسب الشهر'!$C$1155:$AD$1266,12,FALSE),0)</f>
        <v>0</v>
      </c>
      <c r="N74" s="344">
        <f>IFERROR(VLOOKUP(C74,'تقرير المصروفات حسب الشهر'!$C$1282:$AD$1393,12,FALSE),0)</f>
        <v>0</v>
      </c>
      <c r="O74" s="344">
        <f>IFERROR(VLOOKUP(C74,'تقرير المصروفات حسب الشهر'!$C$1409:$AI$1524,12,FALSE),0)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الشهر'!$C$10:$AD$119,12,FALSE),0)</f>
        <v>0</v>
      </c>
      <c r="E75" s="330">
        <f>IFERROR(VLOOKUP(C75,'تقرير المصروفات حسب الشهر'!$C$136:$AD$245,12,FALSE),0)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الشهر'!$C$391:$AD$510,12,FALSE),0)</f>
        <v>0</v>
      </c>
      <c r="H75" s="330">
        <f>IFERROR(VLOOKUP(C75,'تقرير المصروفات حسب الشهر'!$C$519:$AD$634,12,FALSE),0)</f>
        <v>0</v>
      </c>
      <c r="I75" s="330">
        <f>IFERROR(VLOOKUP(C75,'تقرير المصروفات حسب الشهر'!$C$647:$AD$766,12,FALSE),0)</f>
        <v>0</v>
      </c>
      <c r="J75" s="330">
        <f>IFERROR(VLOOKUP(C75,'تقرير المصروفات حسب الشهر'!$C$775:$AD$884,12,FALSE),0)</f>
        <v>0</v>
      </c>
      <c r="K75" s="330">
        <f>IFERROR(VLOOKUP(C75,'تقرير المصروفات حسب الشهر'!$C$902:$AD$1011,12,FALSE),0)</f>
        <v>0</v>
      </c>
      <c r="L75" s="330">
        <f>IFERROR(VLOOKUP(C75,'تقرير المصروفات حسب الشهر'!$C$1028:$AD$1138,12,FALSE),0)</f>
        <v>0</v>
      </c>
      <c r="M75" s="344">
        <f>IFERROR(VLOOKUP(C75,'تقرير المصروفات حسب الشهر'!$C$1155:$AD$1266,12,FALSE),0)</f>
        <v>0</v>
      </c>
      <c r="N75" s="344">
        <f>IFERROR(VLOOKUP(C75,'تقرير المصروفات حسب الشهر'!$C$1282:$AD$1393,12,FALSE),0)</f>
        <v>0</v>
      </c>
      <c r="O75" s="344">
        <f>IFERROR(VLOOKUP(C75,'تقرير المصروفات حسب الشهر'!$C$1409:$AI$1524,12,FALSE),0)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الشهر'!$C$10:$AD$119,12,FALSE),0)</f>
        <v>0</v>
      </c>
      <c r="E76" s="330">
        <f>IFERROR(VLOOKUP(C76,'تقرير المصروفات حسب الشهر'!$C$136:$AD$245,12,FALSE),0)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الشهر'!$C$391:$AD$510,12,FALSE),0)</f>
        <v>0</v>
      </c>
      <c r="H76" s="330">
        <f>IFERROR(VLOOKUP(C76,'تقرير المصروفات حسب الشهر'!$C$519:$AD$634,12,FALSE),0)</f>
        <v>0</v>
      </c>
      <c r="I76" s="330">
        <f>IFERROR(VLOOKUP(C76,'تقرير المصروفات حسب الشهر'!$C$647:$AD$766,12,FALSE),0)</f>
        <v>0</v>
      </c>
      <c r="J76" s="330">
        <f>IFERROR(VLOOKUP(C76,'تقرير المصروفات حسب الشهر'!$C$775:$AD$884,12,FALSE),0)</f>
        <v>0</v>
      </c>
      <c r="K76" s="330">
        <f>IFERROR(VLOOKUP(C76,'تقرير المصروفات حسب الشهر'!$C$902:$AD$1011,12,FALSE),0)</f>
        <v>0</v>
      </c>
      <c r="L76" s="330">
        <f>IFERROR(VLOOKUP(C76,'تقرير المصروفات حسب الشهر'!$C$1028:$AD$1138,12,FALSE),0)</f>
        <v>0</v>
      </c>
      <c r="M76" s="344">
        <f>IFERROR(VLOOKUP(C76,'تقرير المصروفات حسب الشهر'!$C$1155:$AD$1266,12,FALSE),0)</f>
        <v>0</v>
      </c>
      <c r="N76" s="344">
        <f>IFERROR(VLOOKUP(C76,'تقرير المصروفات حسب الشهر'!$C$1282:$AD$1393,12,FALSE),0)</f>
        <v>0</v>
      </c>
      <c r="O76" s="344">
        <f>IFERROR(VLOOKUP(C76,'تقرير المصروفات حسب الشهر'!$C$1409:$AI$1524,12,FALSE),0)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الشهر'!$C$10:$AD$119,12,FALSE),0)</f>
        <v>0</v>
      </c>
      <c r="E77" s="330">
        <f>IFERROR(VLOOKUP(C77,'تقرير المصروفات حسب الشهر'!$C$136:$AD$245,12,FALSE),0)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الشهر'!$C$391:$AD$510,12,FALSE),0)</f>
        <v>0</v>
      </c>
      <c r="H77" s="330">
        <f>IFERROR(VLOOKUP(C77,'تقرير المصروفات حسب الشهر'!$C$519:$AD$634,12,FALSE),0)</f>
        <v>0</v>
      </c>
      <c r="I77" s="330">
        <f>IFERROR(VLOOKUP(C77,'تقرير المصروفات حسب الشهر'!$C$647:$AD$766,12,FALSE),0)</f>
        <v>0</v>
      </c>
      <c r="J77" s="330">
        <f>IFERROR(VLOOKUP(C77,'تقرير المصروفات حسب الشهر'!$C$775:$AD$884,12,FALSE),0)</f>
        <v>0</v>
      </c>
      <c r="K77" s="330">
        <f>IFERROR(VLOOKUP(C77,'تقرير المصروفات حسب الشهر'!$C$902:$AD$1011,12,FALSE),0)</f>
        <v>0</v>
      </c>
      <c r="L77" s="330">
        <f>IFERROR(VLOOKUP(C77,'تقرير المصروفات حسب الشهر'!$C$1028:$AD$1138,12,FALSE),0)</f>
        <v>0</v>
      </c>
      <c r="M77" s="344">
        <f>IFERROR(VLOOKUP(C77,'تقرير المصروفات حسب الشهر'!$C$1155:$AD$1266,12,FALSE),0)</f>
        <v>0</v>
      </c>
      <c r="N77" s="344">
        <f>IFERROR(VLOOKUP(C77,'تقرير المصروفات حسب الشهر'!$C$1282:$AD$1393,12,FALSE),0)</f>
        <v>0</v>
      </c>
      <c r="O77" s="344">
        <f>IFERROR(VLOOKUP(C77,'تقرير المصروفات حسب الشهر'!$C$1409:$AI$1524,12,FALSE),0)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الشهر'!$C$10:$AD$119,12,FALSE),0)</f>
        <v>0</v>
      </c>
      <c r="E78" s="330">
        <f>IFERROR(VLOOKUP(C78,'تقرير المصروفات حسب الشهر'!$C$136:$AD$245,12,FALSE),0)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الشهر'!$C$391:$AD$510,12,FALSE),0)</f>
        <v>0</v>
      </c>
      <c r="H78" s="330">
        <f>IFERROR(VLOOKUP(C78,'تقرير المصروفات حسب الشهر'!$C$519:$AD$634,12,FALSE),0)</f>
        <v>0</v>
      </c>
      <c r="I78" s="330">
        <f>IFERROR(VLOOKUP(C78,'تقرير المصروفات حسب الشهر'!$C$647:$AD$766,12,FALSE),0)</f>
        <v>0</v>
      </c>
      <c r="J78" s="330">
        <f>IFERROR(VLOOKUP(C78,'تقرير المصروفات حسب الشهر'!$C$775:$AD$884,12,FALSE),0)</f>
        <v>0</v>
      </c>
      <c r="K78" s="330">
        <f>IFERROR(VLOOKUP(C78,'تقرير المصروفات حسب الشهر'!$C$902:$AD$1011,12,FALSE),0)</f>
        <v>0</v>
      </c>
      <c r="L78" s="330">
        <f>IFERROR(VLOOKUP(C78,'تقرير المصروفات حسب الشهر'!$C$1028:$AD$1138,12,FALSE),0)</f>
        <v>0</v>
      </c>
      <c r="M78" s="344">
        <f>IFERROR(VLOOKUP(C78,'تقرير المصروفات حسب الشهر'!$C$1155:$AD$1266,12,FALSE),0)</f>
        <v>0</v>
      </c>
      <c r="N78" s="344">
        <f>IFERROR(VLOOKUP(C78,'تقرير المصروفات حسب الشهر'!$C$1282:$AD$1393,12,FALSE),0)</f>
        <v>0</v>
      </c>
      <c r="O78" s="344">
        <f>IFERROR(VLOOKUP(C78,'تقرير المصروفات حسب الشهر'!$C$1409:$AI$1524,12,FALSE),0)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الشهر'!$C$10:$AD$119,12,FALSE),0)</f>
        <v>0</v>
      </c>
      <c r="E79" s="330">
        <f>IFERROR(VLOOKUP(C79,'تقرير المصروفات حسب الشهر'!$C$136:$AD$245,12,FALSE),0)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الشهر'!$C$391:$AD$510,12,FALSE),0)</f>
        <v>0</v>
      </c>
      <c r="H79" s="330">
        <f>IFERROR(VLOOKUP(C79,'تقرير المصروفات حسب الشهر'!$C$519:$AD$634,12,FALSE),0)</f>
        <v>0</v>
      </c>
      <c r="I79" s="330">
        <f>IFERROR(VLOOKUP(C79,'تقرير المصروفات حسب الشهر'!$C$647:$AD$766,12,FALSE),0)</f>
        <v>0</v>
      </c>
      <c r="J79" s="330">
        <f>IFERROR(VLOOKUP(C79,'تقرير المصروفات حسب الشهر'!$C$775:$AD$884,12,FALSE),0)</f>
        <v>0</v>
      </c>
      <c r="K79" s="330">
        <f>IFERROR(VLOOKUP(C79,'تقرير المصروفات حسب الشهر'!$C$902:$AD$1011,12,FALSE),0)</f>
        <v>0</v>
      </c>
      <c r="L79" s="330">
        <f>IFERROR(VLOOKUP(C79,'تقرير المصروفات حسب الشهر'!$C$1028:$AD$1138,12,FALSE),0)</f>
        <v>0</v>
      </c>
      <c r="M79" s="344">
        <f>IFERROR(VLOOKUP(C79,'تقرير المصروفات حسب الشهر'!$C$1155:$AD$1266,12,FALSE),0)</f>
        <v>0</v>
      </c>
      <c r="N79" s="344">
        <f>IFERROR(VLOOKUP(C79,'تقرير المصروفات حسب الشهر'!$C$1282:$AD$1393,12,FALSE),0)</f>
        <v>0</v>
      </c>
      <c r="O79" s="344">
        <f>IFERROR(VLOOKUP(C79,'تقرير المصروفات حسب الشهر'!$C$1409:$AI$1524,12,FALSE),0)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الشهر'!$C$10:$AD$119,12,FALSE),0)</f>
        <v>0</v>
      </c>
      <c r="E80" s="330">
        <f>IFERROR(VLOOKUP(C80,'تقرير المصروفات حسب الشهر'!$C$136:$AD$245,12,FALSE),0)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الشهر'!$C$391:$AD$510,12,FALSE),0)</f>
        <v>0</v>
      </c>
      <c r="H80" s="330">
        <f>IFERROR(VLOOKUP(C80,'تقرير المصروفات حسب الشهر'!$C$519:$AD$634,12,FALSE),0)</f>
        <v>0</v>
      </c>
      <c r="I80" s="330">
        <f>IFERROR(VLOOKUP(C80,'تقرير المصروفات حسب الشهر'!$C$647:$AD$766,12,FALSE),0)</f>
        <v>0</v>
      </c>
      <c r="J80" s="330">
        <f>IFERROR(VLOOKUP(C80,'تقرير المصروفات حسب الشهر'!$C$775:$AD$884,12,FALSE),0)</f>
        <v>0</v>
      </c>
      <c r="K80" s="330">
        <f>IFERROR(VLOOKUP(C80,'تقرير المصروفات حسب الشهر'!$C$902:$AD$1011,12,FALSE),0)</f>
        <v>0</v>
      </c>
      <c r="L80" s="330">
        <f>IFERROR(VLOOKUP(C80,'تقرير المصروفات حسب الشهر'!$C$1028:$AD$1138,12,FALSE),0)</f>
        <v>0</v>
      </c>
      <c r="M80" s="344">
        <f>IFERROR(VLOOKUP(C80,'تقرير المصروفات حسب الشهر'!$C$1155:$AD$1266,12,FALSE),0)</f>
        <v>0</v>
      </c>
      <c r="N80" s="344">
        <f>IFERROR(VLOOKUP(C80,'تقرير المصروفات حسب الشهر'!$C$1282:$AD$1393,12,FALSE),0)</f>
        <v>0</v>
      </c>
      <c r="O80" s="344">
        <f>IFERROR(VLOOKUP(C80,'تقرير المصروفات حسب الشهر'!$C$1409:$AI$1524,12,FALSE),0)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الشهر'!$C$10:$AD$119,12,FALSE),0)</f>
        <v>600</v>
      </c>
      <c r="E81" s="330">
        <f>IFERROR(VLOOKUP(C81,'تقرير المصروفات حسب الشهر'!$C$136:$AD$245,12,FALSE),0)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الشهر'!$C$391:$AD$510,12,FALSE),0)</f>
        <v>200</v>
      </c>
      <c r="H81" s="330">
        <f>IFERROR(VLOOKUP(C81,'تقرير المصروفات حسب الشهر'!$C$519:$AD$634,12,FALSE),0)</f>
        <v>200</v>
      </c>
      <c r="I81" s="330">
        <f>IFERROR(VLOOKUP(C81,'تقرير المصروفات حسب الشهر'!$C$647:$AD$766,12,FALSE),0)</f>
        <v>200</v>
      </c>
      <c r="J81" s="330">
        <f>IFERROR(VLOOKUP(C81,'تقرير المصروفات حسب الشهر'!$C$775:$AD$884,12,FALSE),0)</f>
        <v>0</v>
      </c>
      <c r="K81" s="330">
        <f>IFERROR(VLOOKUP(C81,'تقرير المصروفات حسب الشهر'!$C$902:$AD$1011,12,FALSE),0)</f>
        <v>0</v>
      </c>
      <c r="L81" s="330">
        <f>IFERROR(VLOOKUP(C81,'تقرير المصروفات حسب الشهر'!$C$1028:$AD$1138,12,FALSE),0)</f>
        <v>0</v>
      </c>
      <c r="M81" s="344">
        <f>IFERROR(VLOOKUP(C81,'تقرير المصروفات حسب الشهر'!$C$1155:$AD$1266,12,FALSE),0)</f>
        <v>0</v>
      </c>
      <c r="N81" s="344">
        <f>IFERROR(VLOOKUP(C81,'تقرير المصروفات حسب الشهر'!$C$1282:$AD$1393,12,FALSE),0)</f>
        <v>0</v>
      </c>
      <c r="O81" s="344">
        <f>IFERROR(VLOOKUP(C81,'تقرير المصروفات حسب الشهر'!$C$1409:$AI$1524,12,FALSE),0)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الشهر'!$C$10:$AD$119,12,FALSE),0)</f>
        <v>0</v>
      </c>
      <c r="E82" s="330">
        <f>IFERROR(VLOOKUP(C82,'تقرير المصروفات حسب الشهر'!$C$136:$AD$245,12,FALSE),0)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الشهر'!$C$391:$AD$510,12,FALSE),0)</f>
        <v>0</v>
      </c>
      <c r="H82" s="330">
        <f>IFERROR(VLOOKUP(C82,'تقرير المصروفات حسب الشهر'!$C$519:$AD$634,12,FALSE),0)</f>
        <v>0</v>
      </c>
      <c r="I82" s="330">
        <f>IFERROR(VLOOKUP(C82,'تقرير المصروفات حسب الشهر'!$C$647:$AD$766,12,FALSE),0)</f>
        <v>0</v>
      </c>
      <c r="J82" s="330">
        <f>IFERROR(VLOOKUP(C82,'تقرير المصروفات حسب الشهر'!$C$775:$AD$884,12,FALSE),0)</f>
        <v>0</v>
      </c>
      <c r="K82" s="330">
        <f>IFERROR(VLOOKUP(C82,'تقرير المصروفات حسب الشهر'!$C$902:$AD$1011,12,FALSE),0)</f>
        <v>0</v>
      </c>
      <c r="L82" s="330">
        <f>IFERROR(VLOOKUP(C82,'تقرير المصروفات حسب الشهر'!$C$1028:$AD$1138,12,FALSE),0)</f>
        <v>0</v>
      </c>
      <c r="M82" s="344">
        <f>IFERROR(VLOOKUP(C82,'تقرير المصروفات حسب الشهر'!$C$1155:$AD$1266,12,FALSE),0)</f>
        <v>0</v>
      </c>
      <c r="N82" s="344">
        <f>IFERROR(VLOOKUP(C82,'تقرير المصروفات حسب الشهر'!$C$1282:$AD$1393,12,FALSE),0)</f>
        <v>0</v>
      </c>
      <c r="O82" s="344">
        <f>IFERROR(VLOOKUP(C82,'تقرير المصروفات حسب الشهر'!$C$1409:$AI$1524,12,FALSE),0)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الشهر'!$C$10:$AD$119,12,FALSE),0)</f>
        <v>0</v>
      </c>
      <c r="E83" s="330">
        <f>IFERROR(VLOOKUP(C83,'تقرير المصروفات حسب الشهر'!$C$136:$AD$245,12,FALSE),0)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الشهر'!$C$391:$AD$510,12,FALSE),0)</f>
        <v>0</v>
      </c>
      <c r="H83" s="330">
        <f>IFERROR(VLOOKUP(C83,'تقرير المصروفات حسب الشهر'!$C$519:$AD$634,12,FALSE),0)</f>
        <v>0</v>
      </c>
      <c r="I83" s="330">
        <f>IFERROR(VLOOKUP(C83,'تقرير المصروفات حسب الشهر'!$C$647:$AD$766,12,FALSE),0)</f>
        <v>0</v>
      </c>
      <c r="J83" s="330">
        <f>IFERROR(VLOOKUP(C83,'تقرير المصروفات حسب الشهر'!$C$775:$AD$884,12,FALSE),0)</f>
        <v>0</v>
      </c>
      <c r="K83" s="330">
        <f>IFERROR(VLOOKUP(C83,'تقرير المصروفات حسب الشهر'!$C$902:$AD$1011,12,FALSE),0)</f>
        <v>0</v>
      </c>
      <c r="L83" s="330">
        <f>IFERROR(VLOOKUP(C83,'تقرير المصروفات حسب الشهر'!$C$1028:$AD$1138,12,FALSE),0)</f>
        <v>0</v>
      </c>
      <c r="M83" s="344">
        <f>IFERROR(VLOOKUP(C83,'تقرير المصروفات حسب الشهر'!$C$1155:$AD$1266,12,FALSE),0)</f>
        <v>0</v>
      </c>
      <c r="N83" s="344">
        <f>IFERROR(VLOOKUP(C83,'تقرير المصروفات حسب الشهر'!$C$1282:$AD$1393,12,FALSE),0)</f>
        <v>0</v>
      </c>
      <c r="O83" s="344">
        <f>IFERROR(VLOOKUP(C83,'تقرير المصروفات حسب الشهر'!$C$1409:$AI$1524,12,FALSE),0)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الشهر'!$C$10:$AD$119,12,FALSE),0)</f>
        <v>0</v>
      </c>
      <c r="E84" s="330">
        <f>IFERROR(VLOOKUP(C84,'تقرير المصروفات حسب الشهر'!$C$136:$AD$245,12,FALSE),0)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الشهر'!$C$391:$AD$510,12,FALSE),0)</f>
        <v>0</v>
      </c>
      <c r="H84" s="330">
        <f>IFERROR(VLOOKUP(C84,'تقرير المصروفات حسب الشهر'!$C$519:$AD$634,12,FALSE),0)</f>
        <v>0</v>
      </c>
      <c r="I84" s="330">
        <f>IFERROR(VLOOKUP(C84,'تقرير المصروفات حسب الشهر'!$C$647:$AD$766,12,FALSE),0)</f>
        <v>0</v>
      </c>
      <c r="J84" s="330">
        <f>IFERROR(VLOOKUP(C84,'تقرير المصروفات حسب الشهر'!$C$775:$AD$884,12,FALSE),0)</f>
        <v>0</v>
      </c>
      <c r="K84" s="330">
        <f>IFERROR(VLOOKUP(C84,'تقرير المصروفات حسب الشهر'!$C$902:$AD$1011,12,FALSE),0)</f>
        <v>0</v>
      </c>
      <c r="L84" s="330">
        <f>IFERROR(VLOOKUP(C84,'تقرير المصروفات حسب الشهر'!$C$1028:$AD$1138,12,FALSE),0)</f>
        <v>0</v>
      </c>
      <c r="M84" s="344">
        <f>IFERROR(VLOOKUP(C84,'تقرير المصروفات حسب الشهر'!$C$1155:$AD$1266,12,FALSE),0)</f>
        <v>0</v>
      </c>
      <c r="N84" s="344">
        <f>IFERROR(VLOOKUP(C84,'تقرير المصروفات حسب الشهر'!$C$1282:$AD$1393,12,FALSE),0)</f>
        <v>0</v>
      </c>
      <c r="O84" s="344">
        <f>IFERROR(VLOOKUP(C84,'تقرير المصروفات حسب الشهر'!$C$1409:$AI$1524,12,FALSE),0)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الشهر'!$C$10:$AD$119,12,FALSE),0)</f>
        <v>0</v>
      </c>
      <c r="E85" s="330">
        <f>IFERROR(VLOOKUP(C85,'تقرير المصروفات حسب الشهر'!$C$136:$AD$245,12,FALSE),0)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الشهر'!$C$391:$AD$510,12,FALSE),0)</f>
        <v>0</v>
      </c>
      <c r="H85" s="330">
        <f>IFERROR(VLOOKUP(C85,'تقرير المصروفات حسب الشهر'!$C$519:$AD$634,12,FALSE),0)</f>
        <v>0</v>
      </c>
      <c r="I85" s="330">
        <f>IFERROR(VLOOKUP(C85,'تقرير المصروفات حسب الشهر'!$C$647:$AD$766,12,FALSE),0)</f>
        <v>0</v>
      </c>
      <c r="J85" s="330">
        <f>IFERROR(VLOOKUP(C85,'تقرير المصروفات حسب الشهر'!$C$775:$AD$884,12,FALSE),0)</f>
        <v>0</v>
      </c>
      <c r="K85" s="330">
        <f>IFERROR(VLOOKUP(C85,'تقرير المصروفات حسب الشهر'!$C$902:$AD$1011,12,FALSE),0)</f>
        <v>0</v>
      </c>
      <c r="L85" s="330">
        <f>IFERROR(VLOOKUP(C85,'تقرير المصروفات حسب الشهر'!$C$1028:$AD$1138,12,FALSE),0)</f>
        <v>0</v>
      </c>
      <c r="M85" s="344">
        <f>IFERROR(VLOOKUP(C85,'تقرير المصروفات حسب الشهر'!$C$1155:$AD$1266,12,FALSE),0)</f>
        <v>0</v>
      </c>
      <c r="N85" s="344">
        <f>IFERROR(VLOOKUP(C85,'تقرير المصروفات حسب الشهر'!$C$1282:$AD$1393,12,FALSE),0)</f>
        <v>0</v>
      </c>
      <c r="O85" s="344">
        <f>IFERROR(VLOOKUP(C85,'تقرير المصروفات حسب الشهر'!$C$1409:$AI$1524,12,FALSE),0)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الشهر'!$C$10:$AD$119,12,FALSE),0)</f>
        <v>1766.5</v>
      </c>
      <c r="E86" s="330">
        <f>IFERROR(VLOOKUP(C86,'تقرير المصروفات حسب الشهر'!$C$136:$AD$245,12,FALSE),0)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الشهر'!$C$391:$AD$510,12,FALSE),0)</f>
        <v>1288</v>
      </c>
      <c r="H86" s="330">
        <f>IFERROR(VLOOKUP(C86,'تقرير المصروفات حسب الشهر'!$C$519:$AD$634,12,FALSE),0)</f>
        <v>0</v>
      </c>
      <c r="I86" s="330">
        <f>IFERROR(VLOOKUP(C86,'تقرير المصروفات حسب الشهر'!$C$647:$AD$766,12,FALSE),0)</f>
        <v>0</v>
      </c>
      <c r="J86" s="330">
        <f>IFERROR(VLOOKUP(C86,'تقرير المصروفات حسب الشهر'!$C$775:$AD$884,12,FALSE),0)</f>
        <v>0</v>
      </c>
      <c r="K86" s="330">
        <f>IFERROR(VLOOKUP(C86,'تقرير المصروفات حسب الشهر'!$C$902:$AD$1011,12,FALSE),0)</f>
        <v>0</v>
      </c>
      <c r="L86" s="330">
        <f>IFERROR(VLOOKUP(C86,'تقرير المصروفات حسب الشهر'!$C$1028:$AD$1138,12,FALSE),0)</f>
        <v>0</v>
      </c>
      <c r="M86" s="344">
        <f>IFERROR(VLOOKUP(C86,'تقرير المصروفات حسب الشهر'!$C$1155:$AD$1266,12,FALSE),0)</f>
        <v>0</v>
      </c>
      <c r="N86" s="344">
        <f>IFERROR(VLOOKUP(C86,'تقرير المصروفات حسب الشهر'!$C$1282:$AD$1393,12,FALSE),0)</f>
        <v>0</v>
      </c>
      <c r="O86" s="344">
        <f>IFERROR(VLOOKUP(C86,'تقرير المصروفات حسب الشهر'!$C$1409:$AI$1524,12,FALSE),0)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الشهر'!$C$10:$AD$119,12,FALSE),0)</f>
        <v>0</v>
      </c>
      <c r="E87" s="330">
        <f>IFERROR(VLOOKUP(C87,'تقرير المصروفات حسب الشهر'!$C$136:$AD$245,12,FALSE),0)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الشهر'!$C$391:$AD$510,12,FALSE),0)</f>
        <v>0</v>
      </c>
      <c r="H87" s="330">
        <f>IFERROR(VLOOKUP(C87,'تقرير المصروفات حسب الشهر'!$C$519:$AD$634,12,FALSE),0)</f>
        <v>0</v>
      </c>
      <c r="I87" s="330">
        <f>IFERROR(VLOOKUP(C87,'تقرير المصروفات حسب الشهر'!$C$647:$AD$766,12,FALSE),0)</f>
        <v>0</v>
      </c>
      <c r="J87" s="330">
        <f>IFERROR(VLOOKUP(C87,'تقرير المصروفات حسب الشهر'!$C$775:$AD$884,12,FALSE),0)</f>
        <v>0</v>
      </c>
      <c r="K87" s="330">
        <f>IFERROR(VLOOKUP(C87,'تقرير المصروفات حسب الشهر'!$C$902:$AD$1011,12,FALSE),0)</f>
        <v>0</v>
      </c>
      <c r="L87" s="330">
        <f>IFERROR(VLOOKUP(C87,'تقرير المصروفات حسب الشهر'!$C$1028:$AD$1138,12,FALSE),0)</f>
        <v>0</v>
      </c>
      <c r="M87" s="344">
        <f>IFERROR(VLOOKUP(C87,'تقرير المصروفات حسب الشهر'!$C$1155:$AD$1266,12,FALSE),0)</f>
        <v>0</v>
      </c>
      <c r="N87" s="344">
        <f>IFERROR(VLOOKUP(C87,'تقرير المصروفات حسب الشهر'!$C$1282:$AD$1393,12,FALSE),0)</f>
        <v>0</v>
      </c>
      <c r="O87" s="344">
        <f>IFERROR(VLOOKUP(C87,'تقرير المصروفات حسب الشهر'!$C$1409:$AI$1524,12,FALSE),0)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الشهر'!$C$10:$AD$119,12,FALSE),0)</f>
        <v>0</v>
      </c>
      <c r="E88" s="330">
        <f>IFERROR(VLOOKUP(C88,'تقرير المصروفات حسب الشهر'!$C$136:$AD$245,12,FALSE),0)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الشهر'!$C$391:$AD$510,12,FALSE),0)</f>
        <v>0</v>
      </c>
      <c r="H88" s="330">
        <f>IFERROR(VLOOKUP(C88,'تقرير المصروفات حسب الشهر'!$C$519:$AD$634,12,FALSE),0)</f>
        <v>0</v>
      </c>
      <c r="I88" s="330">
        <f>IFERROR(VLOOKUP(C88,'تقرير المصروفات حسب الشهر'!$C$647:$AD$766,12,FALSE),0)</f>
        <v>0</v>
      </c>
      <c r="J88" s="330">
        <f>IFERROR(VLOOKUP(C88,'تقرير المصروفات حسب الشهر'!$C$775:$AD$884,12,FALSE),0)</f>
        <v>0</v>
      </c>
      <c r="K88" s="330">
        <f>IFERROR(VLOOKUP(C88,'تقرير المصروفات حسب الشهر'!$C$902:$AD$1011,12,FALSE),0)</f>
        <v>0</v>
      </c>
      <c r="L88" s="330">
        <f>IFERROR(VLOOKUP(C88,'تقرير المصروفات حسب الشهر'!$C$1028:$AD$1138,12,FALSE),0)</f>
        <v>0</v>
      </c>
      <c r="M88" s="344">
        <f>IFERROR(VLOOKUP(C88,'تقرير المصروفات حسب الشهر'!$C$1155:$AD$1266,12,FALSE),0)</f>
        <v>0</v>
      </c>
      <c r="N88" s="344">
        <f>IFERROR(VLOOKUP(C88,'تقرير المصروفات حسب الشهر'!$C$1282:$AD$1393,12,FALSE),0)</f>
        <v>0</v>
      </c>
      <c r="O88" s="344">
        <f>IFERROR(VLOOKUP(C88,'تقرير المصروفات حسب الشهر'!$C$1409:$AI$1524,12,FALSE),0)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الشهر'!$C$10:$AD$119,12,FALSE),0)</f>
        <v>0</v>
      </c>
      <c r="E89" s="330">
        <f>IFERROR(VLOOKUP(C89,'تقرير المصروفات حسب الشهر'!$C$136:$AD$245,12,FALSE),0)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الشهر'!$C$391:$AD$510,12,FALSE),0)</f>
        <v>0</v>
      </c>
      <c r="H89" s="330">
        <f>IFERROR(VLOOKUP(C89,'تقرير المصروفات حسب الشهر'!$C$519:$AD$634,12,FALSE),0)</f>
        <v>0</v>
      </c>
      <c r="I89" s="330">
        <f>IFERROR(VLOOKUP(C89,'تقرير المصروفات حسب الشهر'!$C$647:$AD$766,12,FALSE),0)</f>
        <v>0</v>
      </c>
      <c r="J89" s="330">
        <f>IFERROR(VLOOKUP(C89,'تقرير المصروفات حسب الشهر'!$C$775:$AD$884,12,FALSE),0)</f>
        <v>0</v>
      </c>
      <c r="K89" s="330">
        <f>IFERROR(VLOOKUP(C89,'تقرير المصروفات حسب الشهر'!$C$902:$AD$1011,12,FALSE),0)</f>
        <v>0</v>
      </c>
      <c r="L89" s="330">
        <f>IFERROR(VLOOKUP(C89,'تقرير المصروفات حسب الشهر'!$C$1028:$AD$1138,12,FALSE),0)</f>
        <v>0</v>
      </c>
      <c r="M89" s="344">
        <f>IFERROR(VLOOKUP(C89,'تقرير المصروفات حسب الشهر'!$C$1155:$AD$1266,12,FALSE),0)</f>
        <v>0</v>
      </c>
      <c r="N89" s="344">
        <f>IFERROR(VLOOKUP(C89,'تقرير المصروفات حسب الشهر'!$C$1282:$AD$1393,12,FALSE),0)</f>
        <v>0</v>
      </c>
      <c r="O89" s="344">
        <f>IFERROR(VLOOKUP(C89,'تقرير المصروفات حسب الشهر'!$C$1409:$AI$1524,12,FALSE),0)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الشهر'!$C$10:$AD$119,12,FALSE),0)</f>
        <v>0</v>
      </c>
      <c r="E90" s="330">
        <f>IFERROR(VLOOKUP(C90,'تقرير المصروفات حسب الشهر'!$C$136:$AD$245,12,FALSE),0)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الشهر'!$C$391:$AD$510,12,FALSE),0)</f>
        <v>0</v>
      </c>
      <c r="H90" s="330">
        <f>IFERROR(VLOOKUP(C90,'تقرير المصروفات حسب الشهر'!$C$519:$AD$634,12,FALSE),0)</f>
        <v>0</v>
      </c>
      <c r="I90" s="330">
        <f>IFERROR(VLOOKUP(C90,'تقرير المصروفات حسب الشهر'!$C$647:$AD$766,12,FALSE),0)</f>
        <v>0</v>
      </c>
      <c r="J90" s="330">
        <f>IFERROR(VLOOKUP(C90,'تقرير المصروفات حسب الشهر'!$C$775:$AD$884,12,FALSE),0)</f>
        <v>0</v>
      </c>
      <c r="K90" s="330">
        <f>IFERROR(VLOOKUP(C90,'تقرير المصروفات حسب الشهر'!$C$902:$AD$1011,12,FALSE),0)</f>
        <v>0</v>
      </c>
      <c r="L90" s="330">
        <f>IFERROR(VLOOKUP(C90,'تقرير المصروفات حسب الشهر'!$C$1028:$AD$1138,12,FALSE),0)</f>
        <v>0</v>
      </c>
      <c r="M90" s="344">
        <f>IFERROR(VLOOKUP(C90,'تقرير المصروفات حسب الشهر'!$C$1155:$AD$1266,12,FALSE),0)</f>
        <v>0</v>
      </c>
      <c r="N90" s="344">
        <f>IFERROR(VLOOKUP(C90,'تقرير المصروفات حسب الشهر'!$C$1282:$AD$1393,12,FALSE),0)</f>
        <v>0</v>
      </c>
      <c r="O90" s="344">
        <f>IFERROR(VLOOKUP(C90,'تقرير المصروفات حسب الشهر'!$C$1409:$AI$1524,12,FALSE),0)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الشهر'!$C$10:$AD$119,12,FALSE),0)</f>
        <v>200</v>
      </c>
      <c r="E91" s="330">
        <f>IFERROR(VLOOKUP(C91,'تقرير المصروفات حسب الشهر'!$C$136:$AD$245,12,FALSE),0)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الشهر'!$C$391:$AD$510,12,FALSE),0)</f>
        <v>450</v>
      </c>
      <c r="H91" s="330">
        <f>IFERROR(VLOOKUP(C91,'تقرير المصروفات حسب الشهر'!$C$519:$AD$634,12,FALSE),0)</f>
        <v>290</v>
      </c>
      <c r="I91" s="330">
        <f>IFERROR(VLOOKUP(C91,'تقرير المصروفات حسب الشهر'!$C$647:$AD$766,12,FALSE),0)</f>
        <v>0</v>
      </c>
      <c r="J91" s="330">
        <f>IFERROR(VLOOKUP(C91,'تقرير المصروفات حسب الشهر'!$C$775:$AD$884,12,FALSE),0)</f>
        <v>0</v>
      </c>
      <c r="K91" s="330">
        <f>IFERROR(VLOOKUP(C91,'تقرير المصروفات حسب الشهر'!$C$902:$AD$1011,12,FALSE),0)</f>
        <v>0</v>
      </c>
      <c r="L91" s="330">
        <f>IFERROR(VLOOKUP(C91,'تقرير المصروفات حسب الشهر'!$C$1028:$AD$1138,12,FALSE),0)</f>
        <v>0</v>
      </c>
      <c r="M91" s="344">
        <f>IFERROR(VLOOKUP(C91,'تقرير المصروفات حسب الشهر'!$C$1155:$AD$1266,12,FALSE),0)</f>
        <v>0</v>
      </c>
      <c r="N91" s="344">
        <f>IFERROR(VLOOKUP(C91,'تقرير المصروفات حسب الشهر'!$C$1282:$AD$1393,12,FALSE),0)</f>
        <v>0</v>
      </c>
      <c r="O91" s="344">
        <f>IFERROR(VLOOKUP(C91,'تقرير المصروفات حسب الشهر'!$C$1409:$AI$1524,12,FALSE),0)</f>
        <v>0</v>
      </c>
      <c r="P91" s="332">
        <f t="shared" si="7"/>
        <v>940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الشهر'!$C$10:$AD$119,12,FALSE),0)</f>
        <v>0</v>
      </c>
      <c r="E92" s="330">
        <f>IFERROR(VLOOKUP(C92,'تقرير المصروفات حسب الشهر'!$C$136:$AD$245,12,FALSE),0)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الشهر'!$C$391:$AD$510,12,FALSE),0)</f>
        <v>0</v>
      </c>
      <c r="H92" s="330">
        <f>IFERROR(VLOOKUP(C92,'تقرير المصروفات حسب الشهر'!$C$519:$AD$634,12,FALSE),0)</f>
        <v>0</v>
      </c>
      <c r="I92" s="330">
        <f>IFERROR(VLOOKUP(C92,'تقرير المصروفات حسب الشهر'!$C$647:$AD$766,12,FALSE),0)</f>
        <v>0</v>
      </c>
      <c r="J92" s="330">
        <f>IFERROR(VLOOKUP(C92,'تقرير المصروفات حسب الشهر'!$C$775:$AD$884,12,FALSE),0)</f>
        <v>0</v>
      </c>
      <c r="K92" s="330">
        <f>IFERROR(VLOOKUP(C92,'تقرير المصروفات حسب الشهر'!$C$902:$AD$1011,12,FALSE),0)</f>
        <v>0</v>
      </c>
      <c r="L92" s="330">
        <f>IFERROR(VLOOKUP(C92,'تقرير المصروفات حسب الشهر'!$C$1028:$AD$1138,12,FALSE),0)</f>
        <v>0</v>
      </c>
      <c r="M92" s="344">
        <f>IFERROR(VLOOKUP(C92,'تقرير المصروفات حسب الشهر'!$C$1155:$AD$1266,12,FALSE),0)</f>
        <v>0</v>
      </c>
      <c r="N92" s="344">
        <f>IFERROR(VLOOKUP(C92,'تقرير المصروفات حسب الشهر'!$C$1282:$AD$1393,12,FALSE),0)</f>
        <v>0</v>
      </c>
      <c r="O92" s="344">
        <f>IFERROR(VLOOKUP(C92,'تقرير المصروفات حسب الشهر'!$C$1409:$AI$1524,12,FALSE),0)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الشهر'!$C$10:$AD$119,12,FALSE),0)</f>
        <v>808</v>
      </c>
      <c r="E93" s="330">
        <f>IFERROR(VLOOKUP(C93,'تقرير المصروفات حسب الشهر'!$C$136:$AD$245,12,FALSE),0)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الشهر'!$C$391:$AD$510,12,FALSE),0)</f>
        <v>0</v>
      </c>
      <c r="H93" s="330">
        <f>IFERROR(VLOOKUP(C93,'تقرير المصروفات حسب الشهر'!$C$519:$AD$634,12,FALSE),0)</f>
        <v>0</v>
      </c>
      <c r="I93" s="330">
        <f>IFERROR(VLOOKUP(C93,'تقرير المصروفات حسب الشهر'!$C$647:$AD$766,12,FALSE),0)</f>
        <v>0</v>
      </c>
      <c r="J93" s="330">
        <f>IFERROR(VLOOKUP(C93,'تقرير المصروفات حسب الشهر'!$C$775:$AD$884,12,FALSE),0)</f>
        <v>0</v>
      </c>
      <c r="K93" s="330">
        <f>IFERROR(VLOOKUP(C93,'تقرير المصروفات حسب الشهر'!$C$902:$AD$1011,12,FALSE),0)</f>
        <v>0</v>
      </c>
      <c r="L93" s="330">
        <f>IFERROR(VLOOKUP(C93,'تقرير المصروفات حسب الشهر'!$C$1028:$AD$1138,12,FALSE),0)</f>
        <v>0</v>
      </c>
      <c r="M93" s="344">
        <f>IFERROR(VLOOKUP(C93,'تقرير المصروفات حسب الشهر'!$C$1155:$AD$1266,12,FALSE),0)</f>
        <v>0</v>
      </c>
      <c r="N93" s="344">
        <f>IFERROR(VLOOKUP(C93,'تقرير المصروفات حسب الشهر'!$C$1282:$AD$1393,12,FALSE),0)</f>
        <v>0</v>
      </c>
      <c r="O93" s="344">
        <f>IFERROR(VLOOKUP(C93,'تقرير المصروفات حسب الشهر'!$C$1409:$AI$1524,12,FALSE),0)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الشهر'!$C$10:$AD$119,12,FALSE),0)</f>
        <v>400.96</v>
      </c>
      <c r="E94" s="330">
        <f>IFERROR(VLOOKUP(C94,'تقرير المصروفات حسب الشهر'!$C$136:$AD$245,12,FALSE),0)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الشهر'!$C$391:$AD$510,12,FALSE),0)</f>
        <v>400.96</v>
      </c>
      <c r="H94" s="330">
        <f>IFERROR(VLOOKUP(C94,'تقرير المصروفات حسب الشهر'!$C$519:$AD$634,12,FALSE),0)</f>
        <v>400.96</v>
      </c>
      <c r="I94" s="330">
        <f>IFERROR(VLOOKUP(C94,'تقرير المصروفات حسب الشهر'!$C$647:$AD$766,12,FALSE),0)</f>
        <v>866.06</v>
      </c>
      <c r="J94" s="330">
        <f>IFERROR(VLOOKUP(C94,'تقرير المصروفات حسب الشهر'!$C$775:$AD$884,12,FALSE),0)</f>
        <v>0</v>
      </c>
      <c r="K94" s="330">
        <f>IFERROR(VLOOKUP(C94,'تقرير المصروفات حسب الشهر'!$C$902:$AD$1011,12,FALSE),0)</f>
        <v>0</v>
      </c>
      <c r="L94" s="330">
        <f>IFERROR(VLOOKUP(C94,'تقرير المصروفات حسب الشهر'!$C$1028:$AD$1138,12,FALSE),0)</f>
        <v>0</v>
      </c>
      <c r="M94" s="344">
        <f>IFERROR(VLOOKUP(C94,'تقرير المصروفات حسب الشهر'!$C$1155:$AD$1266,12,FALSE),0)</f>
        <v>0</v>
      </c>
      <c r="N94" s="344">
        <f>IFERROR(VLOOKUP(C94,'تقرير المصروفات حسب الشهر'!$C$1282:$AD$1393,12,FALSE),0)</f>
        <v>0</v>
      </c>
      <c r="O94" s="344">
        <f>IFERROR(VLOOKUP(C94,'تقرير المصروفات حسب الشهر'!$C$1409:$AI$1524,12,FALSE),0)</f>
        <v>0</v>
      </c>
      <c r="P94" s="332">
        <f t="shared" si="7"/>
        <v>2870.04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الشهر'!$C$10:$AD$119,12,FALSE),0)</f>
        <v>1065</v>
      </c>
      <c r="E95" s="330">
        <f>IFERROR(VLOOKUP(C95,'تقرير المصروفات حسب الشهر'!$C$136:$AD$245,12,FALSE),0)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الشهر'!$C$391:$AD$510,12,FALSE),0)</f>
        <v>2130</v>
      </c>
      <c r="H95" s="330">
        <f>IFERROR(VLOOKUP(C95,'تقرير المصروفات حسب الشهر'!$C$519:$AD$634,12,FALSE),0)</f>
        <v>0</v>
      </c>
      <c r="I95" s="330">
        <f>IFERROR(VLOOKUP(C95,'تقرير المصروفات حسب الشهر'!$C$647:$AD$766,12,FALSE),0)</f>
        <v>2130</v>
      </c>
      <c r="J95" s="330">
        <f>IFERROR(VLOOKUP(C95,'تقرير المصروفات حسب الشهر'!$C$775:$AD$884,12,FALSE),0)</f>
        <v>0</v>
      </c>
      <c r="K95" s="330">
        <f>IFERROR(VLOOKUP(C95,'تقرير المصروفات حسب الشهر'!$C$902:$AD$1011,12,FALSE),0)</f>
        <v>0</v>
      </c>
      <c r="L95" s="330">
        <f>IFERROR(VLOOKUP(C95,'تقرير المصروفات حسب الشهر'!$C$1028:$AD$1138,12,FALSE),0)</f>
        <v>0</v>
      </c>
      <c r="M95" s="344">
        <f>IFERROR(VLOOKUP(C95,'تقرير المصروفات حسب الشهر'!$C$1155:$AD$1266,12,FALSE),0)</f>
        <v>0</v>
      </c>
      <c r="N95" s="344">
        <f>IFERROR(VLOOKUP(C95,'تقرير المصروفات حسب الشهر'!$C$1282:$AD$1393,12,FALSE),0)</f>
        <v>0</v>
      </c>
      <c r="O95" s="344">
        <f>IFERROR(VLOOKUP(C95,'تقرير المصروفات حسب الشهر'!$C$1409:$AI$1524,12,FALSE),0)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الشهر'!$C$10:$AD$119,12,FALSE),0)</f>
        <v>0</v>
      </c>
      <c r="E96" s="330">
        <f>IFERROR(VLOOKUP(C96,'تقرير المصروفات حسب الشهر'!$C$136:$AD$245,12,FALSE),0)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الشهر'!$C$391:$AD$510,12,FALSE),0)</f>
        <v>0</v>
      </c>
      <c r="H96" s="330">
        <f>IFERROR(VLOOKUP(C96,'تقرير المصروفات حسب الشهر'!$C$519:$AD$634,12,FALSE),0)</f>
        <v>0</v>
      </c>
      <c r="I96" s="330">
        <f>IFERROR(VLOOKUP(C96,'تقرير المصروفات حسب الشهر'!$C$647:$AD$766,12,FALSE),0)</f>
        <v>0</v>
      </c>
      <c r="J96" s="330">
        <f>IFERROR(VLOOKUP(C96,'تقرير المصروفات حسب الشهر'!$C$775:$AD$884,12,FALSE),0)</f>
        <v>0</v>
      </c>
      <c r="K96" s="330">
        <f>IFERROR(VLOOKUP(C96,'تقرير المصروفات حسب الشهر'!$C$902:$AD$1011,12,FALSE),0)</f>
        <v>0</v>
      </c>
      <c r="L96" s="330">
        <f>IFERROR(VLOOKUP(C96,'تقرير المصروفات حسب الشهر'!$C$1028:$AD$1138,12,FALSE),0)</f>
        <v>0</v>
      </c>
      <c r="M96" s="344">
        <f>IFERROR(VLOOKUP(C96,'تقرير المصروفات حسب الشهر'!$C$1155:$AD$1266,12,FALSE),0)</f>
        <v>0</v>
      </c>
      <c r="N96" s="344">
        <f>IFERROR(VLOOKUP(C96,'تقرير المصروفات حسب الشهر'!$C$1282:$AD$1393,12,FALSE),0)</f>
        <v>0</v>
      </c>
      <c r="O96" s="344">
        <f>IFERROR(VLOOKUP(C96,'تقرير المصروفات حسب الشهر'!$C$1409:$AI$1524,12,FALSE),0)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الشهر'!$C$10:$AD$119,12,FALSE),0)</f>
        <v>0</v>
      </c>
      <c r="E97" s="330">
        <f>IFERROR(VLOOKUP(C97,'تقرير المصروفات حسب الشهر'!$C$136:$AD$245,12,FALSE),0)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الشهر'!$C$391:$AD$510,12,FALSE),0)</f>
        <v>0</v>
      </c>
      <c r="H97" s="330">
        <f>IFERROR(VLOOKUP(C97,'تقرير المصروفات حسب الشهر'!$C$519:$AD$634,12,FALSE),0)</f>
        <v>0</v>
      </c>
      <c r="I97" s="330">
        <f>IFERROR(VLOOKUP(C97,'تقرير المصروفات حسب الشهر'!$C$647:$AD$766,12,FALSE),0)</f>
        <v>0</v>
      </c>
      <c r="J97" s="330">
        <f>IFERROR(VLOOKUP(C97,'تقرير المصروفات حسب الشهر'!$C$775:$AD$884,12,FALSE),0)</f>
        <v>0</v>
      </c>
      <c r="K97" s="330">
        <f>IFERROR(VLOOKUP(C97,'تقرير المصروفات حسب الشهر'!$C$902:$AD$1011,12,FALSE),0)</f>
        <v>0</v>
      </c>
      <c r="L97" s="330">
        <f>IFERROR(VLOOKUP(C97,'تقرير المصروفات حسب الشهر'!$C$1028:$AD$1138,12,FALSE),0)</f>
        <v>0</v>
      </c>
      <c r="M97" s="344">
        <f>IFERROR(VLOOKUP(C97,'تقرير المصروفات حسب الشهر'!$C$1155:$AD$1266,12,FALSE),0)</f>
        <v>0</v>
      </c>
      <c r="N97" s="344">
        <f>IFERROR(VLOOKUP(C97,'تقرير المصروفات حسب الشهر'!$C$1282:$AD$1393,12,FALSE),0)</f>
        <v>0</v>
      </c>
      <c r="O97" s="344">
        <f>IFERROR(VLOOKUP(C97,'تقرير المصروفات حسب الشهر'!$C$1409:$AI$1524,12,FALSE),0)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الشهر'!$C$10:$AD$119,12,FALSE),0)</f>
        <v>0</v>
      </c>
      <c r="E98" s="330">
        <f>IFERROR(VLOOKUP(C98,'تقرير المصروفات حسب الشهر'!$C$136:$AD$245,12,FALSE),0)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الشهر'!$C$391:$AD$510,12,FALSE),0)</f>
        <v>0</v>
      </c>
      <c r="H98" s="330">
        <f>IFERROR(VLOOKUP(C98,'تقرير المصروفات حسب الشهر'!$C$519:$AD$634,12,FALSE),0)</f>
        <v>0</v>
      </c>
      <c r="I98" s="330">
        <f>IFERROR(VLOOKUP(C98,'تقرير المصروفات حسب الشهر'!$C$647:$AD$766,12,FALSE),0)</f>
        <v>0</v>
      </c>
      <c r="J98" s="330">
        <f>IFERROR(VLOOKUP(C98,'تقرير المصروفات حسب الشهر'!$C$775:$AD$884,12,FALSE),0)</f>
        <v>0</v>
      </c>
      <c r="K98" s="330">
        <f>IFERROR(VLOOKUP(C98,'تقرير المصروفات حسب الشهر'!$C$902:$AD$1011,12,FALSE),0)</f>
        <v>0</v>
      </c>
      <c r="L98" s="330">
        <f>IFERROR(VLOOKUP(C98,'تقرير المصروفات حسب الشهر'!$C$1028:$AD$1138,12,FALSE),0)</f>
        <v>0</v>
      </c>
      <c r="M98" s="344">
        <f>IFERROR(VLOOKUP(C98,'تقرير المصروفات حسب الشهر'!$C$1155:$AD$1266,12,FALSE),0)</f>
        <v>0</v>
      </c>
      <c r="N98" s="344">
        <f>IFERROR(VLOOKUP(C98,'تقرير المصروفات حسب الشهر'!$C$1282:$AD$1393,12,FALSE),0)</f>
        <v>0</v>
      </c>
      <c r="O98" s="344">
        <f>IFERROR(VLOOKUP(C98,'تقرير المصروفات حسب الشهر'!$C$1409:$AI$1524,12,FALSE),0)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الشهر'!$C$10:$AD$119,12,FALSE),0)</f>
        <v>0</v>
      </c>
      <c r="E99" s="330">
        <f>IFERROR(VLOOKUP(C99,'تقرير المصروفات حسب الشهر'!$C$136:$AD$245,12,FALSE),0)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الشهر'!$C$391:$AD$510,12,FALSE),0)</f>
        <v>0</v>
      </c>
      <c r="H99" s="330">
        <f>IFERROR(VLOOKUP(C99,'تقرير المصروفات حسب الشهر'!$C$519:$AD$634,12,FALSE),0)</f>
        <v>0</v>
      </c>
      <c r="I99" s="330">
        <f>IFERROR(VLOOKUP(C99,'تقرير المصروفات حسب الشهر'!$C$647:$AD$766,12,FALSE),0)</f>
        <v>0</v>
      </c>
      <c r="J99" s="330">
        <f>IFERROR(VLOOKUP(C99,'تقرير المصروفات حسب الشهر'!$C$775:$AD$884,12,FALSE),0)</f>
        <v>0</v>
      </c>
      <c r="K99" s="330">
        <f>IFERROR(VLOOKUP(C99,'تقرير المصروفات حسب الشهر'!$C$902:$AD$1011,12,FALSE),0)</f>
        <v>0</v>
      </c>
      <c r="L99" s="330">
        <f>IFERROR(VLOOKUP(C99,'تقرير المصروفات حسب الشهر'!$C$1028:$AD$1138,12,FALSE),0)</f>
        <v>0</v>
      </c>
      <c r="M99" s="344">
        <f>IFERROR(VLOOKUP(C99,'تقرير المصروفات حسب الشهر'!$C$1155:$AD$1266,12,FALSE),0)</f>
        <v>0</v>
      </c>
      <c r="N99" s="344">
        <f>IFERROR(VLOOKUP(C99,'تقرير المصروفات حسب الشهر'!$C$1282:$AD$1393,12,FALSE),0)</f>
        <v>0</v>
      </c>
      <c r="O99" s="344">
        <f>IFERROR(VLOOKUP(C99,'تقرير المصروفات حسب الشهر'!$C$1409:$AI$1524,12,FALSE),0)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الشهر'!$C$10:$AD$119,12,FALSE),0)</f>
        <v>622.67999999999995</v>
      </c>
      <c r="E100" s="330">
        <f>IFERROR(VLOOKUP(C100,'تقرير المصروفات حسب الشهر'!$C$136:$AD$245,12,FALSE),0)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الشهر'!$C$391:$AD$510,12,FALSE),0)</f>
        <v>622.67999999999995</v>
      </c>
      <c r="H100" s="330">
        <f>IFERROR(VLOOKUP(C100,'تقرير المصروفات حسب الشهر'!$C$519:$AD$634,12,FALSE),0)</f>
        <v>622.67999999999995</v>
      </c>
      <c r="I100" s="330">
        <f>IFERROR(VLOOKUP(C100,'تقرير المصروفات حسب الشهر'!$C$647:$AD$766,12,FALSE),0)</f>
        <v>622.67999999999995</v>
      </c>
      <c r="J100" s="330">
        <f>IFERROR(VLOOKUP(C100,'تقرير المصروفات حسب الشهر'!$C$775:$AD$884,12,FALSE),0)</f>
        <v>0</v>
      </c>
      <c r="K100" s="330">
        <f>IFERROR(VLOOKUP(C100,'تقرير المصروفات حسب الشهر'!$C$902:$AD$1011,12,FALSE),0)</f>
        <v>0</v>
      </c>
      <c r="L100" s="330">
        <f>IFERROR(VLOOKUP(C100,'تقرير المصروفات حسب الشهر'!$C$1028:$AD$1138,12,FALSE),0)</f>
        <v>0</v>
      </c>
      <c r="M100" s="344">
        <f>IFERROR(VLOOKUP(C100,'تقرير المصروفات حسب الشهر'!$C$1155:$AD$1266,12,FALSE),0)</f>
        <v>0</v>
      </c>
      <c r="N100" s="344">
        <f>IFERROR(VLOOKUP(C100,'تقرير المصروفات حسب الشهر'!$C$1282:$AD$1393,12,FALSE),0)</f>
        <v>0</v>
      </c>
      <c r="O100" s="344">
        <f>IFERROR(VLOOKUP(C100,'تقرير المصروفات حسب الشهر'!$C$1409:$AI$1524,12,FALSE),0)</f>
        <v>0</v>
      </c>
      <c r="P100" s="332">
        <f t="shared" si="7"/>
        <v>3736.0799999999995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الشهر'!$C$10:$AD$119,12,FALSE),0)</f>
        <v>0</v>
      </c>
      <c r="E101" s="330">
        <f>IFERROR(VLOOKUP(C101,'تقرير المصروفات حسب الشهر'!$C$136:$AD$245,12,FALSE),0)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الشهر'!$C$391:$AD$510,12,FALSE),0)</f>
        <v>0</v>
      </c>
      <c r="H101" s="330">
        <f>IFERROR(VLOOKUP(C101,'تقرير المصروفات حسب الشهر'!$C$519:$AD$634,12,FALSE),0)</f>
        <v>0</v>
      </c>
      <c r="I101" s="330">
        <f>IFERROR(VLOOKUP(C101,'تقرير المصروفات حسب الشهر'!$C$647:$AD$766,12,FALSE),0)</f>
        <v>0</v>
      </c>
      <c r="J101" s="330">
        <f>IFERROR(VLOOKUP(C101,'تقرير المصروفات حسب الشهر'!$C$775:$AD$884,12,FALSE),0)</f>
        <v>0</v>
      </c>
      <c r="K101" s="330">
        <f>IFERROR(VLOOKUP(C101,'تقرير المصروفات حسب الشهر'!$C$902:$AD$1011,12,FALSE),0)</f>
        <v>0</v>
      </c>
      <c r="L101" s="330">
        <f>IFERROR(VLOOKUP(C101,'تقرير المصروفات حسب الشهر'!$C$1028:$AD$1138,12,FALSE),0)</f>
        <v>0</v>
      </c>
      <c r="M101" s="344">
        <f>IFERROR(VLOOKUP(C101,'تقرير المصروفات حسب الشهر'!$C$1155:$AD$1266,12,FALSE),0)</f>
        <v>0</v>
      </c>
      <c r="N101" s="344">
        <f>IFERROR(VLOOKUP(C101,'تقرير المصروفات حسب الشهر'!$C$1282:$AD$1393,12,FALSE),0)</f>
        <v>0</v>
      </c>
      <c r="O101" s="344">
        <f>IFERROR(VLOOKUP(C101,'تقرير المصروفات حسب الشهر'!$C$1409:$AI$1524,12,FALSE),0)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الشهر'!$C$10:$AD$119,12,FALSE),0)</f>
        <v>107.34</v>
      </c>
      <c r="E102" s="330">
        <f>IFERROR(VLOOKUP(C102,'تقرير المصروفات حسب الشهر'!$C$136:$AD$245,12,FALSE),0)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الشهر'!$C$391:$AD$510,12,FALSE),0)</f>
        <v>107.34</v>
      </c>
      <c r="H102" s="330">
        <f>IFERROR(VLOOKUP(C102,'تقرير المصروفات حسب الشهر'!$C$519:$AD$634,12,FALSE),0)</f>
        <v>107.34</v>
      </c>
      <c r="I102" s="330">
        <f>IFERROR(VLOOKUP(C102,'تقرير المصروفات حسب الشهر'!$C$647:$AD$766,12,FALSE),0)</f>
        <v>107.34</v>
      </c>
      <c r="J102" s="330">
        <f>IFERROR(VLOOKUP(C102,'تقرير المصروفات حسب الشهر'!$C$775:$AD$884,12,FALSE),0)</f>
        <v>0</v>
      </c>
      <c r="K102" s="330">
        <f>IFERROR(VLOOKUP(C102,'تقرير المصروفات حسب الشهر'!$C$902:$AD$1011,12,FALSE),0)</f>
        <v>0</v>
      </c>
      <c r="L102" s="330">
        <f>IFERROR(VLOOKUP(C102,'تقرير المصروفات حسب الشهر'!$C$1028:$AD$1138,12,FALSE),0)</f>
        <v>0</v>
      </c>
      <c r="M102" s="344">
        <f>IFERROR(VLOOKUP(C102,'تقرير المصروفات حسب الشهر'!$C$1155:$AD$1266,12,FALSE),0)</f>
        <v>0</v>
      </c>
      <c r="N102" s="344">
        <f>IFERROR(VLOOKUP(C102,'تقرير المصروفات حسب الشهر'!$C$1282:$AD$1393,12,FALSE),0)</f>
        <v>0</v>
      </c>
      <c r="O102" s="344">
        <f>IFERROR(VLOOKUP(C102,'تقرير المصروفات حسب الشهر'!$C$1409:$AI$1524,12,FALSE),0)</f>
        <v>0</v>
      </c>
      <c r="P102" s="332">
        <f t="shared" si="7"/>
        <v>644.04000000000008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الشهر'!$C$10:$AD$119,12,FALSE),0)</f>
        <v>0</v>
      </c>
      <c r="E103" s="330">
        <f>IFERROR(VLOOKUP(C103,'تقرير المصروفات حسب الشهر'!$C$136:$AD$245,12,FALSE),0)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الشهر'!$C$391:$AD$510,12,FALSE),0)</f>
        <v>0</v>
      </c>
      <c r="H103" s="330">
        <f>IFERROR(VLOOKUP(C103,'تقرير المصروفات حسب الشهر'!$C$519:$AD$634,12,FALSE),0)</f>
        <v>0</v>
      </c>
      <c r="I103" s="330">
        <f>IFERROR(VLOOKUP(C103,'تقرير المصروفات حسب الشهر'!$C$647:$AD$766,12,FALSE),0)</f>
        <v>0</v>
      </c>
      <c r="J103" s="330">
        <f>IFERROR(VLOOKUP(C103,'تقرير المصروفات حسب الشهر'!$C$775:$AD$884,12,FALSE),0)</f>
        <v>0</v>
      </c>
      <c r="K103" s="330">
        <f>IFERROR(VLOOKUP(C103,'تقرير المصروفات حسب الشهر'!$C$902:$AD$1011,12,FALSE),0)</f>
        <v>0</v>
      </c>
      <c r="L103" s="330">
        <f>IFERROR(VLOOKUP(C103,'تقرير المصروفات حسب الشهر'!$C$1028:$AD$1138,12,FALSE),0)</f>
        <v>0</v>
      </c>
      <c r="M103" s="344">
        <f>IFERROR(VLOOKUP(C103,'تقرير المصروفات حسب الشهر'!$C$1155:$AD$1266,12,FALSE),0)</f>
        <v>0</v>
      </c>
      <c r="N103" s="344">
        <f>IFERROR(VLOOKUP(C103,'تقرير المصروفات حسب الشهر'!$C$1282:$AD$1393,12,FALSE),0)</f>
        <v>0</v>
      </c>
      <c r="O103" s="344">
        <f>IFERROR(VLOOKUP(C103,'تقرير المصروفات حسب الشهر'!$C$1409:$AI$1524,12,FALSE),0)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الشهر'!$C$10:$AD$119,12,FALSE),0)</f>
        <v>0</v>
      </c>
      <c r="E104" s="330">
        <f>IFERROR(VLOOKUP(C104,'تقرير المصروفات حسب الشهر'!$C$136:$AD$245,12,FALSE),0)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الشهر'!$C$391:$AD$510,12,FALSE),0)</f>
        <v>0</v>
      </c>
      <c r="H104" s="330">
        <f>IFERROR(VLOOKUP(C104,'تقرير المصروفات حسب الشهر'!$C$519:$AD$634,12,FALSE),0)</f>
        <v>0</v>
      </c>
      <c r="I104" s="330">
        <f>IFERROR(VLOOKUP(C104,'تقرير المصروفات حسب الشهر'!$C$647:$AD$766,12,FALSE),0)</f>
        <v>0</v>
      </c>
      <c r="J104" s="330">
        <f>IFERROR(VLOOKUP(C104,'تقرير المصروفات حسب الشهر'!$C$775:$AD$884,12,FALSE),0)</f>
        <v>0</v>
      </c>
      <c r="K104" s="330">
        <f>IFERROR(VLOOKUP(C104,'تقرير المصروفات حسب الشهر'!$C$902:$AD$1011,12,FALSE),0)</f>
        <v>0</v>
      </c>
      <c r="L104" s="330">
        <f>IFERROR(VLOOKUP(C104,'تقرير المصروفات حسب الشهر'!$C$1028:$AD$1138,12,FALSE),0)</f>
        <v>0</v>
      </c>
      <c r="M104" s="344">
        <f>IFERROR(VLOOKUP(C104,'تقرير المصروفات حسب الشهر'!$C$1155:$AD$1266,12,FALSE),0)</f>
        <v>0</v>
      </c>
      <c r="N104" s="344">
        <f>IFERROR(VLOOKUP(C104,'تقرير المصروفات حسب الشهر'!$C$1282:$AD$1393,12,FALSE),0)</f>
        <v>0</v>
      </c>
      <c r="O104" s="344">
        <f>IFERROR(VLOOKUP(C104,'تقرير المصروفات حسب الشهر'!$C$1409:$AI$1524,12,FALSE),0)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الشهر'!$C$10:$AD$119,12,FALSE),0)</f>
        <v>0</v>
      </c>
      <c r="E105" s="330">
        <f>IFERROR(VLOOKUP(C105,'تقرير المصروفات حسب الشهر'!$C$136:$AD$245,12,FALSE),0)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الشهر'!$C$391:$AD$510,12,FALSE),0)</f>
        <v>0</v>
      </c>
      <c r="H105" s="330">
        <f>IFERROR(VLOOKUP(C105,'تقرير المصروفات حسب الشهر'!$C$519:$AD$634,12,FALSE),0)</f>
        <v>0</v>
      </c>
      <c r="I105" s="330">
        <f>IFERROR(VLOOKUP(C105,'تقرير المصروفات حسب الشهر'!$C$647:$AD$766,12,FALSE),0)</f>
        <v>0</v>
      </c>
      <c r="J105" s="330">
        <f>IFERROR(VLOOKUP(C105,'تقرير المصروفات حسب الشهر'!$C$775:$AD$884,12,FALSE),0)</f>
        <v>0</v>
      </c>
      <c r="K105" s="330">
        <f>IFERROR(VLOOKUP(C105,'تقرير المصروفات حسب الشهر'!$C$902:$AD$1011,12,FALSE),0)</f>
        <v>0</v>
      </c>
      <c r="L105" s="330">
        <f>IFERROR(VLOOKUP(C105,'تقرير المصروفات حسب الشهر'!$C$1028:$AD$1138,12,FALSE),0)</f>
        <v>0</v>
      </c>
      <c r="M105" s="344">
        <f>IFERROR(VLOOKUP(C105,'تقرير المصروفات حسب الشهر'!$C$1155:$AD$1266,12,FALSE),0)</f>
        <v>0</v>
      </c>
      <c r="N105" s="344">
        <f>IFERROR(VLOOKUP(C105,'تقرير المصروفات حسب الشهر'!$C$1282:$AD$1393,12,FALSE),0)</f>
        <v>0</v>
      </c>
      <c r="O105" s="344">
        <f>IFERROR(VLOOKUP(C105,'تقرير المصروفات حسب الشهر'!$C$1409:$AI$1524,12,FALSE),0)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الشهر'!$C$10:$AD$119,12,FALSE),0)</f>
        <v>0</v>
      </c>
      <c r="E106" s="330">
        <f>IFERROR(VLOOKUP(C106,'تقرير المصروفات حسب الشهر'!$C$136:$AD$245,12,FALSE),0)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الشهر'!$C$391:$AD$510,12,FALSE),0)</f>
        <v>0</v>
      </c>
      <c r="H106" s="330">
        <f>IFERROR(VLOOKUP(C106,'تقرير المصروفات حسب الشهر'!$C$519:$AD$634,12,FALSE),0)</f>
        <v>0</v>
      </c>
      <c r="I106" s="330">
        <f>IFERROR(VLOOKUP(C106,'تقرير المصروفات حسب الشهر'!$C$647:$AD$766,12,FALSE),0)</f>
        <v>0</v>
      </c>
      <c r="J106" s="330">
        <f>IFERROR(VLOOKUP(C106,'تقرير المصروفات حسب الشهر'!$C$775:$AD$884,12,FALSE),0)</f>
        <v>0</v>
      </c>
      <c r="K106" s="330">
        <f>IFERROR(VLOOKUP(C106,'تقرير المصروفات حسب الشهر'!$C$902:$AD$1011,12,FALSE),0)</f>
        <v>0</v>
      </c>
      <c r="L106" s="330">
        <f>IFERROR(VLOOKUP(C106,'تقرير المصروفات حسب الشهر'!$C$1028:$AD$1138,12,FALSE),0)</f>
        <v>0</v>
      </c>
      <c r="M106" s="344">
        <f>IFERROR(VLOOKUP(C106,'تقرير المصروفات حسب الشهر'!$C$1155:$AD$1266,12,FALSE),0)</f>
        <v>0</v>
      </c>
      <c r="N106" s="344">
        <f>IFERROR(VLOOKUP(C106,'تقرير المصروفات حسب الشهر'!$C$1282:$AD$1393,12,FALSE),0)</f>
        <v>0</v>
      </c>
      <c r="O106" s="344">
        <f>IFERROR(VLOOKUP(C106,'تقرير المصروفات حسب الشهر'!$C$1409:$AI$1524,12,FALSE),0)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الشهر'!$C$10:$AD$119,12,FALSE),0)</f>
        <v>0</v>
      </c>
      <c r="E107" s="330">
        <f>IFERROR(VLOOKUP(C107,'تقرير المصروفات حسب الشهر'!$C$136:$AD$245,12,FALSE),0)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الشهر'!$C$391:$AD$510,12,FALSE),0)</f>
        <v>0</v>
      </c>
      <c r="H107" s="330">
        <f>IFERROR(VLOOKUP(C107,'تقرير المصروفات حسب الشهر'!$C$519:$AD$634,12,FALSE),0)</f>
        <v>0</v>
      </c>
      <c r="I107" s="330">
        <f>IFERROR(VLOOKUP(C107,'تقرير المصروفات حسب الشهر'!$C$647:$AD$766,12,FALSE),0)</f>
        <v>0</v>
      </c>
      <c r="J107" s="330">
        <f>IFERROR(VLOOKUP(C107,'تقرير المصروفات حسب الشهر'!$C$775:$AD$884,12,FALSE),0)</f>
        <v>0</v>
      </c>
      <c r="K107" s="330">
        <f>IFERROR(VLOOKUP(C107,'تقرير المصروفات حسب الشهر'!$C$902:$AD$1011,12,FALSE),0)</f>
        <v>0</v>
      </c>
      <c r="L107" s="330">
        <f>IFERROR(VLOOKUP(C107,'تقرير المصروفات حسب الشهر'!$C$1028:$AD$1138,12,FALSE),0)</f>
        <v>0</v>
      </c>
      <c r="M107" s="344">
        <f>IFERROR(VLOOKUP(C107,'تقرير المصروفات حسب الشهر'!$C$1155:$AD$1266,12,FALSE),0)</f>
        <v>0</v>
      </c>
      <c r="N107" s="344">
        <f>IFERROR(VLOOKUP(C107,'تقرير المصروفات حسب الشهر'!$C$1282:$AD$1393,12,FALSE),0)</f>
        <v>0</v>
      </c>
      <c r="O107" s="344">
        <f>IFERROR(VLOOKUP(C107,'تقرير المصروفات حسب الشهر'!$C$1409:$AI$1524,12,FALSE),0)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الشهر'!$C$10:$AD$119,12,FALSE),0)</f>
        <v>0</v>
      </c>
      <c r="E108" s="330">
        <f>IFERROR(VLOOKUP(C108,'تقرير المصروفات حسب الشهر'!$C$136:$AD$245,12,FALSE),0)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الشهر'!$C$391:$AD$510,12,FALSE),0)</f>
        <v>0</v>
      </c>
      <c r="H108" s="330">
        <f>IFERROR(VLOOKUP(C108,'تقرير المصروفات حسب الشهر'!$C$519:$AD$634,12,FALSE),0)</f>
        <v>0</v>
      </c>
      <c r="I108" s="330">
        <f>IFERROR(VLOOKUP(C108,'تقرير المصروفات حسب الشهر'!$C$647:$AD$766,12,FALSE),0)</f>
        <v>0</v>
      </c>
      <c r="J108" s="330">
        <f>IFERROR(VLOOKUP(C108,'تقرير المصروفات حسب الشهر'!$C$775:$AD$884,12,FALSE),0)</f>
        <v>0</v>
      </c>
      <c r="K108" s="330">
        <f>IFERROR(VLOOKUP(C108,'تقرير المصروفات حسب الشهر'!$C$902:$AD$1011,12,FALSE),0)</f>
        <v>0</v>
      </c>
      <c r="L108" s="330">
        <f>IFERROR(VLOOKUP(C108,'تقرير المصروفات حسب الشهر'!$C$1028:$AD$1138,12,FALSE),0)</f>
        <v>0</v>
      </c>
      <c r="M108" s="344">
        <f>IFERROR(VLOOKUP(C108,'تقرير المصروفات حسب الشهر'!$C$1155:$AD$1266,12,FALSE),0)</f>
        <v>0</v>
      </c>
      <c r="N108" s="344">
        <f>IFERROR(VLOOKUP(C108,'تقرير المصروفات حسب الشهر'!$C$1282:$AD$1393,12,FALSE),0)</f>
        <v>0</v>
      </c>
      <c r="O108" s="344">
        <f>IFERROR(VLOOKUP(C108,'تقرير المصروفات حسب الشهر'!$C$1409:$AI$1524,12,FALSE),0)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الشهر'!$C$10:$AD$119,12,FALSE),0)</f>
        <v>0</v>
      </c>
      <c r="E109" s="330">
        <f>IFERROR(VLOOKUP(C109,'تقرير المصروفات حسب الشهر'!$C$136:$AD$245,12,FALSE),0)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الشهر'!$C$391:$AD$510,12,FALSE),0)</f>
        <v>0</v>
      </c>
      <c r="H109" s="330">
        <f>IFERROR(VLOOKUP(C109,'تقرير المصروفات حسب الشهر'!$C$519:$AD$634,12,FALSE),0)</f>
        <v>0</v>
      </c>
      <c r="I109" s="330">
        <f>IFERROR(VLOOKUP(C109,'تقرير المصروفات حسب الشهر'!$C$647:$AD$766,12,FALSE),0)</f>
        <v>0</v>
      </c>
      <c r="J109" s="330">
        <f>IFERROR(VLOOKUP(C109,'تقرير المصروفات حسب الشهر'!$C$775:$AD$884,12,FALSE),0)</f>
        <v>0</v>
      </c>
      <c r="K109" s="330">
        <f>IFERROR(VLOOKUP(C109,'تقرير المصروفات حسب الشهر'!$C$902:$AD$1011,12,FALSE),0)</f>
        <v>0</v>
      </c>
      <c r="L109" s="330">
        <f>IFERROR(VLOOKUP(C109,'تقرير المصروفات حسب الشهر'!$C$1028:$AD$1138,12,FALSE),0)</f>
        <v>0</v>
      </c>
      <c r="M109" s="344">
        <f>IFERROR(VLOOKUP(C109,'تقرير المصروفات حسب الشهر'!$C$1155:$AD$1266,12,FALSE),0)</f>
        <v>0</v>
      </c>
      <c r="N109" s="344">
        <f>IFERROR(VLOOKUP(C109,'تقرير المصروفات حسب الشهر'!$C$1282:$AD$1393,12,FALSE),0)</f>
        <v>0</v>
      </c>
      <c r="O109" s="344">
        <f>IFERROR(VLOOKUP(C109,'تقرير المصروفات حسب الشهر'!$C$1409:$AI$1524,12,FALSE),0)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الشهر'!$C$10:$AD$119,12,FALSE),0)</f>
        <v>0</v>
      </c>
      <c r="E110" s="330">
        <f>IFERROR(VLOOKUP(C110,'تقرير المصروفات حسب الشهر'!$C$136:$AD$245,12,FALSE),0)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الشهر'!$C$391:$AD$510,12,FALSE),0)</f>
        <v>0</v>
      </c>
      <c r="H110" s="330">
        <f>IFERROR(VLOOKUP(C110,'تقرير المصروفات حسب الشهر'!$C$519:$AD$634,12,FALSE),0)</f>
        <v>0</v>
      </c>
      <c r="I110" s="330">
        <f>IFERROR(VLOOKUP(C110,'تقرير المصروفات حسب الشهر'!$C$647:$AD$766,12,FALSE),0)</f>
        <v>5862.79</v>
      </c>
      <c r="J110" s="330">
        <f>IFERROR(VLOOKUP(C110,'تقرير المصروفات حسب الشهر'!$C$775:$AD$884,12,FALSE),0)</f>
        <v>0</v>
      </c>
      <c r="K110" s="330">
        <f>IFERROR(VLOOKUP(C110,'تقرير المصروفات حسب الشهر'!$C$902:$AD$1011,12,FALSE),0)</f>
        <v>0</v>
      </c>
      <c r="L110" s="330">
        <f>IFERROR(VLOOKUP(C110,'تقرير المصروفات حسب الشهر'!$C$1028:$AD$1138,12,FALSE),0)</f>
        <v>0</v>
      </c>
      <c r="M110" s="344">
        <f>IFERROR(VLOOKUP(C110,'تقرير المصروفات حسب الشهر'!$C$1155:$AD$1266,12,FALSE),0)</f>
        <v>0</v>
      </c>
      <c r="N110" s="344">
        <f>IFERROR(VLOOKUP(C110,'تقرير المصروفات حسب الشهر'!$C$1282:$AD$1393,12,FALSE),0)</f>
        <v>0</v>
      </c>
      <c r="O110" s="344">
        <f>IFERROR(VLOOKUP(C110,'تقرير المصروفات حسب الشهر'!$C$1409:$AI$1524,12,FALSE),0)</f>
        <v>0</v>
      </c>
      <c r="P110" s="332">
        <f t="shared" si="7"/>
        <v>5862.79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الشهر'!$C$10:$AD$119,12,FALSE),0)</f>
        <v>0</v>
      </c>
      <c r="E111" s="330">
        <f>IFERROR(VLOOKUP(C111,'تقرير المصروفات حسب الشهر'!$C$136:$AD$245,12,FALSE),0)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الشهر'!$C$391:$AD$510,12,FALSE),0)</f>
        <v>0</v>
      </c>
      <c r="H111" s="330">
        <f>IFERROR(VLOOKUP(C111,'تقرير المصروفات حسب الشهر'!$C$519:$AD$634,12,FALSE),0)</f>
        <v>0</v>
      </c>
      <c r="I111" s="330">
        <f>IFERROR(VLOOKUP(C111,'تقرير المصروفات حسب الشهر'!$C$647:$AD$766,12,FALSE),0)</f>
        <v>0</v>
      </c>
      <c r="J111" s="330">
        <f>IFERROR(VLOOKUP(C111,'تقرير المصروفات حسب الشهر'!$C$775:$AD$884,12,FALSE),0)</f>
        <v>0</v>
      </c>
      <c r="K111" s="330">
        <f>IFERROR(VLOOKUP(C111,'تقرير المصروفات حسب الشهر'!$C$902:$AD$1011,12,FALSE),0)</f>
        <v>0</v>
      </c>
      <c r="L111" s="330">
        <f>IFERROR(VLOOKUP(C111,'تقرير المصروفات حسب الشهر'!$C$1028:$AD$1138,12,FALSE),0)</f>
        <v>0</v>
      </c>
      <c r="M111" s="344">
        <f>IFERROR(VLOOKUP(C111,'تقرير المصروفات حسب الشهر'!$C$1155:$AD$1266,12,FALSE),0)</f>
        <v>0</v>
      </c>
      <c r="N111" s="344">
        <f>IFERROR(VLOOKUP(C111,'تقرير المصروفات حسب الشهر'!$C$1282:$AD$1393,12,FALSE),0)</f>
        <v>0</v>
      </c>
      <c r="O111" s="344">
        <f>IFERROR(VLOOKUP(C111,'تقرير المصروفات حسب الشهر'!$C$1409:$AI$1524,12,FALSE),0)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الشهر'!$C$10:$AD$119,12,FALSE),0)</f>
        <v>0</v>
      </c>
      <c r="E112" s="330">
        <f>IFERROR(VLOOKUP(C112,'تقرير المصروفات حسب الشهر'!$C$136:$AD$245,12,FALSE),0)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الشهر'!$C$391:$AD$510,12,FALSE),0)</f>
        <v>0</v>
      </c>
      <c r="H112" s="330">
        <f>IFERROR(VLOOKUP(C112,'تقرير المصروفات حسب الشهر'!$C$519:$AD$634,12,FALSE),0)</f>
        <v>0</v>
      </c>
      <c r="I112" s="330">
        <f>IFERROR(VLOOKUP(C112,'تقرير المصروفات حسب الشهر'!$C$647:$AD$766,12,FALSE),0)</f>
        <v>0</v>
      </c>
      <c r="J112" s="330">
        <f>IFERROR(VLOOKUP(C112,'تقرير المصروفات حسب الشهر'!$C$775:$AD$884,12,FALSE),0)</f>
        <v>0</v>
      </c>
      <c r="K112" s="330">
        <f>IFERROR(VLOOKUP(C112,'تقرير المصروفات حسب الشهر'!$C$902:$AD$1011,12,FALSE),0)</f>
        <v>0</v>
      </c>
      <c r="L112" s="330">
        <f>IFERROR(VLOOKUP(C112,'تقرير المصروفات حسب الشهر'!$C$1028:$AD$1138,12,FALSE),0)</f>
        <v>0</v>
      </c>
      <c r="M112" s="344">
        <f>IFERROR(VLOOKUP(C112,'تقرير المصروفات حسب الشهر'!$C$1155:$AD$1266,12,FALSE),0)</f>
        <v>0</v>
      </c>
      <c r="N112" s="344">
        <f>IFERROR(VLOOKUP(C112,'تقرير المصروفات حسب الشهر'!$C$1282:$AD$1393,12,FALSE),0)</f>
        <v>0</v>
      </c>
      <c r="O112" s="344">
        <f>IFERROR(VLOOKUP(C112,'تقرير المصروفات حسب الشهر'!$C$1409:$AI$1524,12,FALSE),0)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الشهر'!$C$10:$AD$119,12,FALSE),0)</f>
        <v>0</v>
      </c>
      <c r="E113" s="330">
        <f>IFERROR(VLOOKUP(C113,'تقرير المصروفات حسب الشهر'!$C$136:$AD$245,12,FALSE),0)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الشهر'!$C$391:$AD$510,12,FALSE),0)</f>
        <v>0</v>
      </c>
      <c r="H113" s="330">
        <f>IFERROR(VLOOKUP(C113,'تقرير المصروفات حسب الشهر'!$C$519:$AD$634,12,FALSE),0)</f>
        <v>0</v>
      </c>
      <c r="I113" s="330">
        <f>IFERROR(VLOOKUP(C113,'تقرير المصروفات حسب الشهر'!$C$647:$AD$766,12,FALSE),0)</f>
        <v>0</v>
      </c>
      <c r="J113" s="330">
        <f>IFERROR(VLOOKUP(C113,'تقرير المصروفات حسب الشهر'!$C$775:$AD$884,12,FALSE),0)</f>
        <v>0</v>
      </c>
      <c r="K113" s="330">
        <f>IFERROR(VLOOKUP(C113,'تقرير المصروفات حسب الشهر'!$C$902:$AD$1011,12,FALSE),0)</f>
        <v>0</v>
      </c>
      <c r="L113" s="330">
        <f>IFERROR(VLOOKUP(C113,'تقرير المصروفات حسب الشهر'!$C$1028:$AD$1138,12,FALSE),0)</f>
        <v>0</v>
      </c>
      <c r="M113" s="344">
        <f>IFERROR(VLOOKUP(C113,'تقرير المصروفات حسب الشهر'!$C$1155:$AD$1266,12,FALSE),0)</f>
        <v>0</v>
      </c>
      <c r="N113" s="344">
        <f>IFERROR(VLOOKUP(C113,'تقرير المصروفات حسب الشهر'!$C$1282:$AD$1393,12,FALSE),0)</f>
        <v>0</v>
      </c>
      <c r="O113" s="344">
        <f>IFERROR(VLOOKUP(C113,'تقرير المصروفات حسب الشهر'!$C$1409:$AI$1524,12,FALSE),0)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الشهر'!$C$10:$AD$119,12,FALSE),0)</f>
        <v>0</v>
      </c>
      <c r="E114" s="330">
        <f>IFERROR(VLOOKUP(C114,'تقرير المصروفات حسب الشهر'!$C$136:$AD$245,12,FALSE),0)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الشهر'!$C$391:$AD$510,12,FALSE),0)</f>
        <v>0</v>
      </c>
      <c r="H114" s="330">
        <f>IFERROR(VLOOKUP(C114,'تقرير المصروفات حسب الشهر'!$C$519:$AD$634,12,FALSE),0)</f>
        <v>0</v>
      </c>
      <c r="I114" s="330">
        <f>IFERROR(VLOOKUP(C114,'تقرير المصروفات حسب الشهر'!$C$647:$AD$766,12,FALSE),0)</f>
        <v>0</v>
      </c>
      <c r="J114" s="330">
        <f>IFERROR(VLOOKUP(C114,'تقرير المصروفات حسب الشهر'!$C$775:$AD$884,12,FALSE),0)</f>
        <v>0</v>
      </c>
      <c r="K114" s="330">
        <f>IFERROR(VLOOKUP(C114,'تقرير المصروفات حسب الشهر'!$C$902:$AD$1011,12,FALSE),0)</f>
        <v>0</v>
      </c>
      <c r="L114" s="330">
        <f>IFERROR(VLOOKUP(C114,'تقرير المصروفات حسب الشهر'!$C$1028:$AD$1138,12,FALSE),0)</f>
        <v>0</v>
      </c>
      <c r="M114" s="344">
        <f>IFERROR(VLOOKUP(C114,'تقرير المصروفات حسب الشهر'!$C$1155:$AD$1266,12,FALSE),0)</f>
        <v>0</v>
      </c>
      <c r="N114" s="344">
        <f>IFERROR(VLOOKUP(C114,'تقرير المصروفات حسب الشهر'!$C$1282:$AD$1393,12,FALSE),0)</f>
        <v>0</v>
      </c>
      <c r="O114" s="344">
        <f>IFERROR(VLOOKUP(C114,'تقرير المصروفات حسب الشهر'!$C$1409:$AI$1524,12,FALSE),0)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الشهر'!$C$10:$AD$119,12,FALSE),0)</f>
        <v>0</v>
      </c>
      <c r="E115" s="330">
        <f>IFERROR(VLOOKUP(C115,'تقرير المصروفات حسب الشهر'!$C$136:$AD$245,12,FALSE),0)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الشهر'!$C$391:$AD$510,12,FALSE),0)</f>
        <v>0</v>
      </c>
      <c r="H115" s="330">
        <f>IFERROR(VLOOKUP(C115,'تقرير المصروفات حسب الشهر'!$C$519:$AD$634,12,FALSE),0)</f>
        <v>0</v>
      </c>
      <c r="I115" s="330">
        <f>IFERROR(VLOOKUP(C115,'تقرير المصروفات حسب الشهر'!$C$647:$AD$766,12,FALSE),0)</f>
        <v>0</v>
      </c>
      <c r="J115" s="330">
        <f>IFERROR(VLOOKUP(C115,'تقرير المصروفات حسب الشهر'!$C$775:$AD$884,12,FALSE),0)</f>
        <v>0</v>
      </c>
      <c r="K115" s="330">
        <f>IFERROR(VLOOKUP(C115,'تقرير المصروفات حسب الشهر'!$C$902:$AD$1011,12,FALSE),0)</f>
        <v>0</v>
      </c>
      <c r="L115" s="330">
        <f>IFERROR(VLOOKUP(C115,'تقرير المصروفات حسب الشهر'!$C$1028:$AD$1138,12,FALSE),0)</f>
        <v>0</v>
      </c>
      <c r="M115" s="344">
        <f>IFERROR(VLOOKUP(C115,'تقرير المصروفات حسب الشهر'!$C$1155:$AD$1266,12,FALSE),0)</f>
        <v>0</v>
      </c>
      <c r="N115" s="344">
        <f>IFERROR(VLOOKUP(C115,'تقرير المصروفات حسب الشهر'!$C$1282:$AD$1393,12,FALSE),0)</f>
        <v>0</v>
      </c>
      <c r="O115" s="344">
        <f>IFERROR(VLOOKUP(C115,'تقرير المصروفات حسب الشهر'!$C$1409:$AI$1524,12,FALSE),0)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الشهر'!$C$10:$AD$119,12,FALSE),0)</f>
        <v>0</v>
      </c>
      <c r="E116" s="330">
        <f>IFERROR(VLOOKUP(C116,'تقرير المصروفات حسب الشهر'!$C$136:$AD$245,12,FALSE),0)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الشهر'!$C$391:$AD$510,12,FALSE),0)</f>
        <v>0</v>
      </c>
      <c r="H116" s="330">
        <f>IFERROR(VLOOKUP(C116,'تقرير المصروفات حسب الشهر'!$C$519:$AD$634,12,FALSE),0)</f>
        <v>0</v>
      </c>
      <c r="I116" s="330">
        <f>IFERROR(VLOOKUP(C116,'تقرير المصروفات حسب الشهر'!$C$647:$AD$766,12,FALSE),0)</f>
        <v>0</v>
      </c>
      <c r="J116" s="330">
        <f>IFERROR(VLOOKUP(C116,'تقرير المصروفات حسب الشهر'!$C$775:$AD$884,12,FALSE),0)</f>
        <v>0</v>
      </c>
      <c r="K116" s="330">
        <f>IFERROR(VLOOKUP(C116,'تقرير المصروفات حسب الشهر'!$C$902:$AD$1011,12,FALSE),0)</f>
        <v>0</v>
      </c>
      <c r="L116" s="330">
        <f>IFERROR(VLOOKUP(C116,'تقرير المصروفات حسب الشهر'!$C$1028:$AD$1138,12,FALSE),0)</f>
        <v>0</v>
      </c>
      <c r="M116" s="344">
        <f>IFERROR(VLOOKUP(C116,'تقرير المصروفات حسب الشهر'!$C$1155:$AD$1266,12,FALSE),0)</f>
        <v>0</v>
      </c>
      <c r="N116" s="344">
        <f>IFERROR(VLOOKUP(C116,'تقرير المصروفات حسب الشهر'!$C$1282:$AD$1393,12,FALSE),0)</f>
        <v>0</v>
      </c>
      <c r="O116" s="344">
        <f>IFERROR(VLOOKUP(C116,'تقرير المصروفات حسب الشهر'!$C$1409:$AI$1524,12,FALSE),0)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الشهر'!$C$10:$AD$119,12,FALSE),0)</f>
        <v>0</v>
      </c>
      <c r="E117" s="330">
        <f>IFERROR(VLOOKUP(C117,'تقرير المصروفات حسب الشهر'!$C$136:$AD$245,12,FALSE),0)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الشهر'!$C$391:$AD$510,12,FALSE),0)</f>
        <v>0</v>
      </c>
      <c r="H117" s="330">
        <f>IFERROR(VLOOKUP(C117,'تقرير المصروفات حسب الشهر'!$C$519:$AD$634,12,FALSE),0)</f>
        <v>0</v>
      </c>
      <c r="I117" s="330">
        <f>IFERROR(VLOOKUP(C117,'تقرير المصروفات حسب الشهر'!$C$647:$AD$766,12,FALSE),0)</f>
        <v>0</v>
      </c>
      <c r="J117" s="330">
        <f>IFERROR(VLOOKUP(C117,'تقرير المصروفات حسب الشهر'!$C$775:$AD$884,12,FALSE),0)</f>
        <v>0</v>
      </c>
      <c r="K117" s="330">
        <f>IFERROR(VLOOKUP(C117,'تقرير المصروفات حسب الشهر'!$C$902:$AD$1011,12,FALSE),0)</f>
        <v>0</v>
      </c>
      <c r="L117" s="330">
        <f>IFERROR(VLOOKUP(C117,'تقرير المصروفات حسب الشهر'!$C$1028:$AD$1138,12,FALSE),0)</f>
        <v>0</v>
      </c>
      <c r="M117" s="344">
        <f>IFERROR(VLOOKUP(C117,'تقرير المصروفات حسب الشهر'!$C$1155:$AD$1266,12,FALSE),0)</f>
        <v>0</v>
      </c>
      <c r="N117" s="344">
        <f>IFERROR(VLOOKUP(C117,'تقرير المصروفات حسب الشهر'!$C$1282:$AD$1393,12,FALSE),0)</f>
        <v>0</v>
      </c>
      <c r="O117" s="344">
        <f>IFERROR(VLOOKUP(C117,'تقرير المصروفات حسب الشهر'!$C$1409:$AI$1524,12,FALSE),0)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الشهر'!$C$10:$AD$119,12,FALSE),0)</f>
        <v>0</v>
      </c>
      <c r="E118" s="330">
        <f>IFERROR(VLOOKUP(C118,'تقرير المصروفات حسب الشهر'!$C$136:$AD$245,12,FALSE),0)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الشهر'!$C$391:$AD$510,12,FALSE),0)</f>
        <v>0</v>
      </c>
      <c r="H118" s="330">
        <f>IFERROR(VLOOKUP(C118,'تقرير المصروفات حسب الشهر'!$C$519:$AD$634,12,FALSE),0)</f>
        <v>0</v>
      </c>
      <c r="I118" s="330">
        <f>IFERROR(VLOOKUP(C118,'تقرير المصروفات حسب الشهر'!$C$647:$AD$766,12,FALSE),0)</f>
        <v>0</v>
      </c>
      <c r="J118" s="330">
        <f>IFERROR(VLOOKUP(C118,'تقرير المصروفات حسب الشهر'!$C$775:$AD$884,12,FALSE),0)</f>
        <v>0</v>
      </c>
      <c r="K118" s="330">
        <f>IFERROR(VLOOKUP(C118,'تقرير المصروفات حسب الشهر'!$C$902:$AD$1011,12,FALSE),0)</f>
        <v>0</v>
      </c>
      <c r="L118" s="330">
        <f>IFERROR(VLOOKUP(C118,'تقرير المصروفات حسب الشهر'!$C$1028:$AD$1138,12,FALSE),0)</f>
        <v>0</v>
      </c>
      <c r="M118" s="344">
        <f>IFERROR(VLOOKUP(C118,'تقرير المصروفات حسب الشهر'!$C$1155:$AD$1266,12,FALSE),0)</f>
        <v>0</v>
      </c>
      <c r="N118" s="344">
        <f>IFERROR(VLOOKUP(C118,'تقرير المصروفات حسب الشهر'!$C$1282:$AD$1393,12,FALSE),0)</f>
        <v>0</v>
      </c>
      <c r="O118" s="344">
        <f>IFERROR(VLOOKUP(C118,'تقرير المصروفات حسب الشهر'!$C$1409:$AI$1524,12,FALSE),0)</f>
        <v>0</v>
      </c>
      <c r="P118" s="332">
        <f t="shared" ref="P118:P131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الشهر'!$C$10:$AD$119,12,FALSE),0)</f>
        <v>0</v>
      </c>
      <c r="E119" s="330">
        <f>IFERROR(VLOOKUP(C119,'تقرير المصروفات حسب الشهر'!$C$136:$AD$245,12,FALSE),0)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الشهر'!$C$391:$AD$510,12,FALSE),0)</f>
        <v>0</v>
      </c>
      <c r="H119" s="330">
        <f>IFERROR(VLOOKUP(C119,'تقرير المصروفات حسب الشهر'!$C$519:$AD$634,12,FALSE),0)</f>
        <v>0</v>
      </c>
      <c r="I119" s="330">
        <f>IFERROR(VLOOKUP(C119,'تقرير المصروفات حسب الشهر'!$C$647:$AD$766,12,FALSE),0)</f>
        <v>0</v>
      </c>
      <c r="J119" s="330">
        <f>IFERROR(VLOOKUP(C119,'تقرير المصروفات حسب الشهر'!$C$775:$AD$884,12,FALSE),0)</f>
        <v>0</v>
      </c>
      <c r="K119" s="330">
        <f>IFERROR(VLOOKUP(C119,'تقرير المصروفات حسب الشهر'!$C$902:$AD$1011,12,FALSE),0)</f>
        <v>0</v>
      </c>
      <c r="L119" s="330">
        <f>IFERROR(VLOOKUP(C119,'تقرير المصروفات حسب الشهر'!$C$1028:$AD$1138,12,FALSE),0)</f>
        <v>0</v>
      </c>
      <c r="M119" s="344">
        <f>IFERROR(VLOOKUP(C119,'تقرير المصروفات حسب الشهر'!$C$1155:$AD$1266,12,FALSE),0)</f>
        <v>0</v>
      </c>
      <c r="N119" s="344">
        <f>IFERROR(VLOOKUP(C119,'تقرير المصروفات حسب الشهر'!$C$1282:$AD$1393,12,FALSE),0)</f>
        <v>0</v>
      </c>
      <c r="O119" s="344">
        <f>IFERROR(VLOOKUP(C119,'تقرير المصروفات حسب الشهر'!$C$1409:$AI$1524,12,FALSE),0)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الشهر'!$C$10:$AD$119,12,FALSE),0)</f>
        <v>0</v>
      </c>
      <c r="E120" s="330">
        <f>IFERROR(VLOOKUP(C120,'تقرير المصروفات حسب الشهر'!$C$136:$AD$245,12,FALSE),0)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الشهر'!$C$391:$AD$510,12,FALSE),0)</f>
        <v>0</v>
      </c>
      <c r="H120" s="330">
        <f>IFERROR(VLOOKUP(C120,'تقرير المصروفات حسب الشهر'!$C$519:$AD$634,12,FALSE),0)</f>
        <v>0</v>
      </c>
      <c r="I120" s="330">
        <f>IFERROR(VLOOKUP(C120,'تقرير المصروفات حسب الشهر'!$C$647:$AD$766,12,FALSE),0)</f>
        <v>0</v>
      </c>
      <c r="J120" s="330">
        <f>IFERROR(VLOOKUP(C120,'تقرير المصروفات حسب الشهر'!$C$775:$AD$884,12,FALSE),0)</f>
        <v>0</v>
      </c>
      <c r="K120" s="330">
        <f>IFERROR(VLOOKUP(C120,'تقرير المصروفات حسب الشهر'!$C$902:$AD$1011,12,FALSE),0)</f>
        <v>0</v>
      </c>
      <c r="L120" s="330">
        <f>IFERROR(VLOOKUP(C120,'تقرير المصروفات حسب الشهر'!$C$1028:$AD$1138,12,FALSE),0)</f>
        <v>0</v>
      </c>
      <c r="M120" s="344">
        <f>IFERROR(VLOOKUP(C120,'تقرير المصروفات حسب الشهر'!$C$1155:$AD$1266,12,FALSE),0)</f>
        <v>0</v>
      </c>
      <c r="N120" s="344">
        <f>IFERROR(VLOOKUP(C120,'تقرير المصروفات حسب الشهر'!$C$1282:$AD$1393,12,FALSE),0)</f>
        <v>0</v>
      </c>
      <c r="O120" s="344">
        <f>IFERROR(VLOOKUP(C120,'تقرير المصروفات حسب الشهر'!$C$1409:$AI$1524,12,FALSE),0)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الشهر'!$C$10:$AD$119,12,FALSE),0)</f>
        <v>0</v>
      </c>
      <c r="E121" s="330">
        <f>IFERROR(VLOOKUP(C121,'تقرير المصروفات حسب الشهر'!$C$136:$AD$245,12,FALSE),0)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الشهر'!$C$391:$AD$510,12,FALSE),0)</f>
        <v>0</v>
      </c>
      <c r="H121" s="330">
        <f>IFERROR(VLOOKUP(C121,'تقرير المصروفات حسب الشهر'!$C$519:$AD$634,12,FALSE),0)</f>
        <v>0</v>
      </c>
      <c r="I121" s="330">
        <f>IFERROR(VLOOKUP(C121,'تقرير المصروفات حسب الشهر'!$C$647:$AD$766,12,FALSE),0)</f>
        <v>0</v>
      </c>
      <c r="J121" s="330">
        <f>IFERROR(VLOOKUP(C121,'تقرير المصروفات حسب الشهر'!$C$775:$AD$884,12,FALSE),0)</f>
        <v>0</v>
      </c>
      <c r="K121" s="330">
        <f>IFERROR(VLOOKUP(C121,'تقرير المصروفات حسب الشهر'!$C$902:$AD$1011,12,FALSE),0)</f>
        <v>0</v>
      </c>
      <c r="L121" s="330">
        <f>IFERROR(VLOOKUP(C121,'تقرير المصروفات حسب الشهر'!$C$1028:$AD$1138,12,FALSE),0)</f>
        <v>0</v>
      </c>
      <c r="M121" s="344">
        <f>IFERROR(VLOOKUP(C121,'تقرير المصروفات حسب الشهر'!$C$1155:$AD$1266,12,FALSE),0)</f>
        <v>0</v>
      </c>
      <c r="N121" s="344">
        <f>IFERROR(VLOOKUP(C121,'تقرير المصروفات حسب الشهر'!$C$1282:$AD$1393,12,FALSE),0)</f>
        <v>0</v>
      </c>
      <c r="O121" s="344">
        <f>IFERROR(VLOOKUP(C121,'تقرير المصروفات حسب الشهر'!$C$1409:$AI$1524,12,FALSE),0)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الشهر'!$C$10:$AD$119,12,FALSE),0)</f>
        <v>0</v>
      </c>
      <c r="E122" s="330">
        <f>IFERROR(VLOOKUP(C122,'تقرير المصروفات حسب الشهر'!$C$136:$AD$245,12,FALSE),0)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الشهر'!$C$391:$AD$510,12,FALSE),0)</f>
        <v>0</v>
      </c>
      <c r="H122" s="330">
        <f>IFERROR(VLOOKUP(C122,'تقرير المصروفات حسب الشهر'!$C$519:$AD$634,12,FALSE),0)</f>
        <v>0</v>
      </c>
      <c r="I122" s="330">
        <f>IFERROR(VLOOKUP(C122,'تقرير المصروفات حسب الشهر'!$C$647:$AD$766,12,FALSE),0)</f>
        <v>0</v>
      </c>
      <c r="J122" s="330">
        <f>IFERROR(VLOOKUP(C122,'تقرير المصروفات حسب الشهر'!$C$775:$AD$884,12,FALSE),0)</f>
        <v>0</v>
      </c>
      <c r="K122" s="330">
        <f>IFERROR(VLOOKUP(C122,'تقرير المصروفات حسب الشهر'!$C$902:$AD$1011,12,FALSE),0)</f>
        <v>0</v>
      </c>
      <c r="L122" s="330">
        <f>IFERROR(VLOOKUP(C122,'تقرير المصروفات حسب الشهر'!$C$1028:$AD$1138,12,FALSE),0)</f>
        <v>0</v>
      </c>
      <c r="M122" s="344">
        <f>IFERROR(VLOOKUP(C122,'تقرير المصروفات حسب الشهر'!$C$1155:$AD$1266,12,FALSE),0)</f>
        <v>0</v>
      </c>
      <c r="N122" s="344">
        <f>IFERROR(VLOOKUP(C122,'تقرير المصروفات حسب الشهر'!$C$1282:$AD$1393,12,FALSE),0)</f>
        <v>0</v>
      </c>
      <c r="O122" s="344">
        <f>IFERROR(VLOOKUP(C122,'تقرير المصروفات حسب الشهر'!$C$1409:$AI$1524,12,FALSE),0)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الشهر'!$C$10:$AD$119,12,FALSE),0)</f>
        <v>0</v>
      </c>
      <c r="E123" s="330">
        <f>IFERROR(VLOOKUP(C123,'تقرير المصروفات حسب الشهر'!$C$136:$AD$245,12,FALSE),0)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الشهر'!$C$391:$AD$510,12,FALSE),0)</f>
        <v>0</v>
      </c>
      <c r="H123" s="330">
        <f>IFERROR(VLOOKUP(C123,'تقرير المصروفات حسب الشهر'!$C$519:$AD$634,12,FALSE),0)</f>
        <v>0</v>
      </c>
      <c r="I123" s="330">
        <f>IFERROR(VLOOKUP(C123,'تقرير المصروفات حسب الشهر'!$C$647:$AD$766,12,FALSE),0)</f>
        <v>0</v>
      </c>
      <c r="J123" s="330">
        <f>IFERROR(VLOOKUP(C123,'تقرير المصروفات حسب الشهر'!$C$775:$AD$884,12,FALSE),0)</f>
        <v>0</v>
      </c>
      <c r="K123" s="330">
        <f>IFERROR(VLOOKUP(C123,'تقرير المصروفات حسب الشهر'!$C$902:$AD$1011,12,FALSE),0)</f>
        <v>0</v>
      </c>
      <c r="L123" s="330">
        <f>IFERROR(VLOOKUP(C123,'تقرير المصروفات حسب الشهر'!$C$1028:$AD$1138,12,FALSE),0)</f>
        <v>0</v>
      </c>
      <c r="M123" s="344">
        <f>IFERROR(VLOOKUP(C123,'تقرير المصروفات حسب الشهر'!$C$1155:$AD$1266,12,FALSE),0)</f>
        <v>0</v>
      </c>
      <c r="N123" s="344">
        <f>IFERROR(VLOOKUP(C123,'تقرير المصروفات حسب الشهر'!$C$1282:$AD$1393,12,FALSE),0)</f>
        <v>0</v>
      </c>
      <c r="O123" s="344">
        <f>IFERROR(VLOOKUP(C123,'تقرير المصروفات حسب الشهر'!$C$1409:$AI$1524,12,FALSE),0)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الشهر'!$C$10:$AD$119,12,FALSE),0)</f>
        <v>0</v>
      </c>
      <c r="E124" s="330">
        <f>IFERROR(VLOOKUP(C124,'تقرير المصروفات حسب الشهر'!$C$136:$AD$245,12,FALSE),0)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الشهر'!$C$391:$AD$510,12,FALSE),0)</f>
        <v>0</v>
      </c>
      <c r="H124" s="330">
        <f>IFERROR(VLOOKUP(C124,'تقرير المصروفات حسب الشهر'!$C$519:$AD$634,12,FALSE),0)</f>
        <v>0</v>
      </c>
      <c r="I124" s="330">
        <f>IFERROR(VLOOKUP(C124,'تقرير المصروفات حسب الشهر'!$C$647:$AD$766,12,FALSE),0)</f>
        <v>0</v>
      </c>
      <c r="J124" s="330">
        <f>IFERROR(VLOOKUP(C124,'تقرير المصروفات حسب الشهر'!$C$775:$AD$884,12,FALSE),0)</f>
        <v>0</v>
      </c>
      <c r="K124" s="330">
        <f>IFERROR(VLOOKUP(C124,'تقرير المصروفات حسب الشهر'!$C$902:$AD$1011,12,FALSE),0)</f>
        <v>0</v>
      </c>
      <c r="L124" s="330">
        <f>IFERROR(VLOOKUP(C124,'تقرير المصروفات حسب الشهر'!$C$1028:$AD$1138,12,FALSE),0)</f>
        <v>0</v>
      </c>
      <c r="M124" s="344">
        <f>IFERROR(VLOOKUP(C124,'تقرير المصروفات حسب الشهر'!$C$1155:$AD$1266,12,FALSE),0)</f>
        <v>0</v>
      </c>
      <c r="N124" s="344">
        <f>IFERROR(VLOOKUP(C124,'تقرير المصروفات حسب الشهر'!$C$1282:$AD$1393,12,FALSE),0)</f>
        <v>0</v>
      </c>
      <c r="O124" s="344">
        <f>IFERROR(VLOOKUP(C124,'تقرير المصروفات حسب الشهر'!$C$1409:$AI$1524,12,FALSE),0)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الشهر'!$C$10:$AD$119,12,FALSE),0)</f>
        <v>0</v>
      </c>
      <c r="E125" s="330">
        <f>IFERROR(VLOOKUP(C125,'تقرير المصروفات حسب الشهر'!$C$136:$AD$245,12,FALSE),0)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الشهر'!$C$391:$AD$510,12,FALSE),0)</f>
        <v>0</v>
      </c>
      <c r="H125" s="330">
        <f>IFERROR(VLOOKUP(C125,'تقرير المصروفات حسب الشهر'!$C$519:$AD$634,12,FALSE),0)</f>
        <v>0</v>
      </c>
      <c r="I125" s="330">
        <f>IFERROR(VLOOKUP(C125,'تقرير المصروفات حسب الشهر'!$C$647:$AD$766,12,FALSE),0)</f>
        <v>0</v>
      </c>
      <c r="J125" s="330">
        <f>IFERROR(VLOOKUP(C125,'تقرير المصروفات حسب الشهر'!$C$775:$AD$884,12,FALSE),0)</f>
        <v>0</v>
      </c>
      <c r="K125" s="330">
        <f>IFERROR(VLOOKUP(C125,'تقرير المصروفات حسب الشهر'!$C$902:$AD$1011,12,FALSE),0)</f>
        <v>0</v>
      </c>
      <c r="L125" s="330">
        <f>IFERROR(VLOOKUP(C125,'تقرير المصروفات حسب الشهر'!$C$1028:$AD$1138,12,FALSE),0)</f>
        <v>0</v>
      </c>
      <c r="M125" s="344">
        <f>IFERROR(VLOOKUP(C125,'تقرير المصروفات حسب الشهر'!$C$1155:$AD$1266,12,FALSE),0)</f>
        <v>0</v>
      </c>
      <c r="N125" s="344">
        <f>IFERROR(VLOOKUP(C125,'تقرير المصروفات حسب الشهر'!$C$1282:$AD$1393,12,FALSE),0)</f>
        <v>0</v>
      </c>
      <c r="O125" s="344">
        <f>IFERROR(VLOOKUP(C125,'تقرير المصروفات حسب الشهر'!$C$1409:$AI$1524,12,FALSE),0)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الشهر'!$C$10:$AD$119,12,FALSE),0)</f>
        <v>0</v>
      </c>
      <c r="E126" s="330">
        <f>IFERROR(VLOOKUP(C126,'تقرير المصروفات حسب الشهر'!$C$136:$AD$245,12,FALSE),0)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الشهر'!$C$391:$AD$510,12,FALSE),0)</f>
        <v>0</v>
      </c>
      <c r="H126" s="330">
        <f>IFERROR(VLOOKUP(C126,'تقرير المصروفات حسب الشهر'!$C$519:$AD$634,12,FALSE),0)</f>
        <v>0</v>
      </c>
      <c r="I126" s="330">
        <f>IFERROR(VLOOKUP(C126,'تقرير المصروفات حسب الشهر'!$C$647:$AD$766,12,FALSE),0)</f>
        <v>0</v>
      </c>
      <c r="J126" s="330">
        <f>IFERROR(VLOOKUP(C126,'تقرير المصروفات حسب الشهر'!$C$775:$AD$884,12,FALSE),0)</f>
        <v>0</v>
      </c>
      <c r="K126" s="330">
        <f>IFERROR(VLOOKUP(C126,'تقرير المصروفات حسب الشهر'!$C$902:$AD$1011,12,FALSE),0)</f>
        <v>0</v>
      </c>
      <c r="L126" s="330">
        <f>IFERROR(VLOOKUP(C126,'تقرير المصروفات حسب الشهر'!$C$1028:$AD$1138,12,FALSE),0)</f>
        <v>0</v>
      </c>
      <c r="M126" s="344">
        <f>IFERROR(VLOOKUP(C126,'تقرير المصروفات حسب الشهر'!$C$1155:$AD$1266,12,FALSE),0)</f>
        <v>0</v>
      </c>
      <c r="N126" s="344">
        <f>IFERROR(VLOOKUP(C126,'تقرير المصروفات حسب الشهر'!$C$1282:$AD$1393,12,FALSE),0)</f>
        <v>0</v>
      </c>
      <c r="O126" s="344">
        <f>IFERROR(VLOOKUP(C126,'تقرير المصروفات حسب الشهر'!$C$1409:$AI$1524,12,FALSE),0)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الشهر'!$C$10:$AD$119,12,FALSE),0)</f>
        <v>0</v>
      </c>
      <c r="E127" s="330">
        <f>IFERROR(VLOOKUP(C127,'تقرير المصروفات حسب الشهر'!$C$136:$AD$245,12,FALSE),0)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الشهر'!$C$391:$AD$510,12,FALSE),0)</f>
        <v>0</v>
      </c>
      <c r="H127" s="330">
        <f>IFERROR(VLOOKUP(C127,'تقرير المصروفات حسب الشهر'!$C$519:$AD$634,12,FALSE),0)</f>
        <v>0</v>
      </c>
      <c r="I127" s="330">
        <f>IFERROR(VLOOKUP(C127,'تقرير المصروفات حسب الشهر'!$C$647:$AD$766,12,FALSE),0)</f>
        <v>0</v>
      </c>
      <c r="J127" s="330">
        <f>IFERROR(VLOOKUP(C127,'تقرير المصروفات حسب الشهر'!$C$775:$AD$884,12,FALSE),0)</f>
        <v>0</v>
      </c>
      <c r="K127" s="330">
        <f>IFERROR(VLOOKUP(C127,'تقرير المصروفات حسب الشهر'!$C$902:$AD$1011,12,FALSE),0)</f>
        <v>0</v>
      </c>
      <c r="L127" s="330">
        <f>IFERROR(VLOOKUP(C127,'تقرير المصروفات حسب الشهر'!$C$1028:$AD$1138,12,FALSE),0)</f>
        <v>0</v>
      </c>
      <c r="M127" s="344">
        <f>IFERROR(VLOOKUP(C127,'تقرير المصروفات حسب الشهر'!$C$1155:$AD$1266,12,FALSE),0)</f>
        <v>0</v>
      </c>
      <c r="N127" s="344">
        <f>IFERROR(VLOOKUP(C127,'تقرير المصروفات حسب الشهر'!$C$1282:$AD$1393,12,FALSE),0)</f>
        <v>0</v>
      </c>
      <c r="O127" s="344">
        <f>IFERROR(VLOOKUP(C127,'تقرير المصروفات حسب الشهر'!$C$1409:$AI$1524,12,FALSE),0)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الشهر'!$C$10:$AD$119,12,FALSE),0)</f>
        <v>0</v>
      </c>
      <c r="E128" s="330">
        <f>IFERROR(VLOOKUP(C128,'تقرير المصروفات حسب الشهر'!$C$136:$AD$245,12,FALSE),0)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الشهر'!$C$391:$AD$510,12,FALSE),0)</f>
        <v>0</v>
      </c>
      <c r="H128" s="330">
        <f>IFERROR(VLOOKUP(C128,'تقرير المصروفات حسب الشهر'!$C$519:$AD$634,12,FALSE),0)</f>
        <v>0</v>
      </c>
      <c r="I128" s="330">
        <f>IFERROR(VLOOKUP(C128,'تقرير المصروفات حسب الشهر'!$C$647:$AD$766,12,FALSE),0)</f>
        <v>0</v>
      </c>
      <c r="J128" s="330">
        <f>IFERROR(VLOOKUP(C128,'تقرير المصروفات حسب الشهر'!$C$775:$AD$884,12,FALSE),0)</f>
        <v>0</v>
      </c>
      <c r="K128" s="330">
        <f>IFERROR(VLOOKUP(C128,'تقرير المصروفات حسب الشهر'!$C$902:$AD$1011,12,FALSE),0)</f>
        <v>0</v>
      </c>
      <c r="L128" s="330">
        <f>IFERROR(VLOOKUP(C128,'تقرير المصروفات حسب الشهر'!$C$1028:$AD$1138,12,FALSE),0)</f>
        <v>0</v>
      </c>
      <c r="M128" s="344">
        <f>IFERROR(VLOOKUP(C128,'تقرير المصروفات حسب الشهر'!$C$1155:$AD$1266,12,FALSE),0)</f>
        <v>0</v>
      </c>
      <c r="N128" s="344">
        <f>IFERROR(VLOOKUP(C128,'تقرير المصروفات حسب الشهر'!$C$1282:$AD$1393,12,FALSE),0)</f>
        <v>0</v>
      </c>
      <c r="O128" s="344">
        <f>IFERROR(VLOOKUP(C128,'تقرير المصروفات حسب الشهر'!$C$1409:$AI$1524,12,FALSE),0)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الشهر'!$C$10:$AD$119,12,FALSE),0)</f>
        <v>506.25</v>
      </c>
      <c r="E129" s="330">
        <f>IFERROR(VLOOKUP(C129,'تقرير المصروفات حسب الشهر'!$C$136:$AI$247,12,FALSE),0)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الشهر'!$C$391:$AD$510,12,FALSE),0)</f>
        <v>506.25</v>
      </c>
      <c r="H129" s="330">
        <f>IFERROR(VLOOKUP(C129,'تقرير المصروفات حسب الشهر'!$C$519:$AD$634,12,FALSE),0)</f>
        <v>506.25</v>
      </c>
      <c r="I129" s="330">
        <f>IFERROR(VLOOKUP(C129,'تقرير المصروفات حسب الشهر'!$C$647:$AD$766,12,FALSE),0)</f>
        <v>506.25</v>
      </c>
      <c r="J129" s="330">
        <f>IFERROR(VLOOKUP(C129,'تقرير المصروفات حسب الشهر'!$C$775:$AD$884,12,FALSE),0)</f>
        <v>0</v>
      </c>
      <c r="K129" s="330">
        <f>IFERROR(VLOOKUP(C129,'تقرير المصروفات حسب الشهر'!$C$902:$AD$1011,12,FALSE),0)</f>
        <v>0</v>
      </c>
      <c r="L129" s="330">
        <f>IFERROR(VLOOKUP(C129,'تقرير المصروفات حسب الشهر'!$C$1028:$AD$1138,12,FALSE),0)</f>
        <v>0</v>
      </c>
      <c r="M129" s="344">
        <f>IFERROR(VLOOKUP(C129,'تقرير المصروفات حسب الشهر'!$C$1155:$AD$1266,12,FALSE),0)</f>
        <v>0</v>
      </c>
      <c r="N129" s="344">
        <f>IFERROR(VLOOKUP(C129,'تقرير المصروفات حسب الشهر'!$C$1282:$AD$1393,12,FALSE),0)</f>
        <v>0</v>
      </c>
      <c r="O129" s="344">
        <f>IFERROR(VLOOKUP(C129,'تقرير المصروفات حسب الشهر'!$C$1409:$AI$1524,12,FALSE),0)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الشهر'!$C$10:$AD$119,12,FALSE),0)</f>
        <v>0</v>
      </c>
      <c r="E130" s="330">
        <f>IFERROR(VLOOKUP(C130,'تقرير المصروفات حسب الشهر'!$C$136:$AI$247,12,FALSE),0)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الشهر'!$C$391:$AD$510,12,FALSE),0)</f>
        <v>0</v>
      </c>
      <c r="H130" s="330">
        <f>IFERROR(VLOOKUP(C130,'تقرير المصروفات حسب الشهر'!$C$519:$AD$634,12,FALSE),0)</f>
        <v>0</v>
      </c>
      <c r="I130" s="330">
        <f>IFERROR(VLOOKUP(C130,'تقرير المصروفات حسب الشهر'!$C$647:$AD$766,12,FALSE),0)</f>
        <v>0</v>
      </c>
      <c r="J130" s="330">
        <f>IFERROR(VLOOKUP(C130,'تقرير المصروفات حسب الشهر'!$C$775:$AD$884,12,FALSE),0)</f>
        <v>0</v>
      </c>
      <c r="K130" s="330">
        <f>IFERROR(VLOOKUP(C130,'تقرير المصروفات حسب الشهر'!$C$902:$AD$1011,12,FALSE),0)</f>
        <v>0</v>
      </c>
      <c r="L130" s="330">
        <f>IFERROR(VLOOKUP(C130,'تقرير المصروفات حسب الشهر'!$C$1028:$AD$1138,12,FALSE),0)</f>
        <v>0</v>
      </c>
      <c r="M130" s="344">
        <f>IFERROR(VLOOKUP(C130,'تقرير المصروفات حسب الشهر'!$C$1155:$AD$1266,12,FALSE),0)</f>
        <v>0</v>
      </c>
      <c r="N130" s="344">
        <f>IFERROR(VLOOKUP(C130,'تقرير المصروفات حسب الشهر'!$C$1282:$AD$1393,12,FALSE),0)</f>
        <v>0</v>
      </c>
      <c r="O130" s="344">
        <f>IFERROR(VLOOKUP(C130,'تقرير المصروفات حسب الشهر'!$C$1409:$AI$1524,12,FALSE),0)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الشهر'!$C$10:$AD$119,12,FALSE),0)</f>
        <v>0</v>
      </c>
      <c r="E131" s="330">
        <f>IFERROR(VLOOKUP(C131,'تقرير المصروفات حسب الشهر'!$C$136:$AI$247,12,FALSE),0)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الشهر'!$C$391:$AD$510,12,FALSE),0)</f>
        <v>0</v>
      </c>
      <c r="H131" s="330">
        <f>IFERROR(VLOOKUP(C131,'تقرير المصروفات حسب الشهر'!$C$519:$AD$634,12,FALSE),0)</f>
        <v>0</v>
      </c>
      <c r="I131" s="330">
        <f>IFERROR(VLOOKUP(C131,'تقرير المصروفات حسب الشهر'!$C$647:$AD$766,12,FALSE),0)</f>
        <v>0</v>
      </c>
      <c r="J131" s="330">
        <f>IFERROR(VLOOKUP(C131,'تقرير المصروفات حسب الشهر'!$C$775:$AD$884,12,FALSE),0)</f>
        <v>0</v>
      </c>
      <c r="K131" s="330">
        <f>IFERROR(VLOOKUP(C131,'تقرير المصروفات حسب الشهر'!$C$902:$AD$1011,12,FALSE),0)</f>
        <v>0</v>
      </c>
      <c r="L131" s="330">
        <f>IFERROR(VLOOKUP(C131,'تقرير المصروفات حسب الشهر'!$C$1028:$AD$1138,12,FALSE),0)</f>
        <v>0</v>
      </c>
      <c r="M131" s="344">
        <f>IFERROR(VLOOKUP(C131,'تقرير المصروفات حسب الشهر'!$C$1155:$AD$1266,12,FALSE),0)</f>
        <v>0</v>
      </c>
      <c r="N131" s="344">
        <f>IFERROR(VLOOKUP(C131,'تقرير المصروفات حسب الشهر'!$C$1282:$AD$1393,12,FALSE),0)</f>
        <v>0</v>
      </c>
      <c r="O131" s="344">
        <f>IFERROR(VLOOKUP(C131,'تقرير المصروفات حسب الشهر'!$C$1409:$AI$1524,12,FALSE),0)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الشهر'!$C$10:$AD$120,12,FALSE),0)</f>
        <v>105.41</v>
      </c>
      <c r="E132" s="330">
        <f>IFERROR(VLOOKUP(C132,'تقرير المصروفات حسب الشهر'!$C$136:$AI$247,12,FALSE),0)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الشهر'!$C$391:$AD$510,12,FALSE),0)</f>
        <v>101.08</v>
      </c>
      <c r="H132" s="330">
        <f>IFERROR(VLOOKUP(C132,'تقرير المصروفات حسب الشهر'!$C$519:$AD$634,12,FALSE),0)</f>
        <v>68.91</v>
      </c>
      <c r="I132" s="330">
        <f>IFERROR(VLOOKUP(C132,'تقرير المصروفات حسب الشهر'!$C$647:$AD$766,12,FALSE),0)</f>
        <v>0</v>
      </c>
      <c r="J132" s="330">
        <f>IFERROR(VLOOKUP(C132,'تقرير المصروفات حسب الشهر'!$C$775:$AD$884,12,FALSE),0)</f>
        <v>0</v>
      </c>
      <c r="K132" s="330">
        <f>IFERROR(VLOOKUP(C132,'تقرير المصروفات حسب الشهر'!$C$902:$AD$1011,12,FALSE),0)</f>
        <v>0</v>
      </c>
      <c r="L132" s="330">
        <f>IFERROR(VLOOKUP(C132,'تقرير المصروفات حسب الشهر'!$C$1028:$AD$1138,12,FALSE),0)</f>
        <v>0</v>
      </c>
      <c r="M132" s="344">
        <f>IFERROR(VLOOKUP(C132,'تقرير المصروفات حسب الشهر'!$C$1155:$AD$1266,12,FALSE),0)</f>
        <v>0</v>
      </c>
      <c r="N132" s="344">
        <f>IFERROR(VLOOKUP(C132,'تقرير المصروفات حسب الشهر'!$C$1282:$AD$1393,12,FALSE),0)</f>
        <v>0</v>
      </c>
      <c r="O132" s="344">
        <f>IFERROR(VLOOKUP(C132,'تقرير المصروفات حسب الشهر'!$C$1409:$AI$1524,12,FALSE),0)</f>
        <v>0</v>
      </c>
      <c r="P132" s="395"/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الشهر'!$C$10:$AD$122,12,FALSE),0)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الشهر'!$C$391:$AD$510,12,FALSE),0)</f>
        <v>0</v>
      </c>
      <c r="H133" s="330">
        <f>IFERROR(VLOOKUP(C133,'تقرير المصروفات حسب الشهر'!$C$519:$AD$634,12,FALSE),0)</f>
        <v>0</v>
      </c>
      <c r="I133" s="330">
        <f>IFERROR(VLOOKUP(C133,'تقرير المصروفات حسب الشهر'!$C$647:$AD$766,12,FALSE),0)</f>
        <v>1117</v>
      </c>
      <c r="J133" s="330">
        <f>IFERROR(VLOOKUP(C133,'تقرير المصروفات حسب الشهر'!$C$775:$AD$884,12,FALSE),0)</f>
        <v>0</v>
      </c>
      <c r="K133" s="330">
        <f>IFERROR(VLOOKUP(C133,'تقرير المصروفات حسب الشهر'!$C$902:$AD$1011,12,FALSE),0)</f>
        <v>0</v>
      </c>
      <c r="L133" s="330">
        <f>IFERROR(VLOOKUP(C133,'تقرير المصروفات حسب الشهر'!$C$1028:$AD$1138,12,FALSE),0)</f>
        <v>0</v>
      </c>
      <c r="M133" s="344">
        <f>IFERROR(VLOOKUP(C133,'تقرير المصروفات حسب الشهر'!$C$1155:$AD$1266,12,FALSE),0)</f>
        <v>0</v>
      </c>
      <c r="N133" s="344">
        <f>IFERROR(VLOOKUP(C133,'تقرير المصروفات حسب الشهر'!$C$1282:$AD$1393,12,FALSE),0)</f>
        <v>0</v>
      </c>
      <c r="O133" s="344">
        <f>IFERROR(VLOOKUP(C133,'تقرير المصروفات حسب الشهر'!$C$1409:$AI$1524,12,FALSE),0)</f>
        <v>0</v>
      </c>
      <c r="P133" s="395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 t="shared" ref="E134:O134" si="9">SUM(E22:E133)</f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334565.63999999996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526483.45000000019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191917.81000000029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7030A0"/>
  </sheetPr>
  <dimension ref="A1:T146"/>
  <sheetViews>
    <sheetView rightToLeft="1" topLeftCell="K125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266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</v>
      </c>
      <c r="B8" s="357"/>
      <c r="C8" s="337" t="s">
        <v>242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27792900.930000007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21869203.810000002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16630.849999999999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5907066.2699999996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22605545.920000002</v>
      </c>
    </row>
    <row r="13" spans="1:20" ht="18" customHeight="1">
      <c r="B13" s="94"/>
      <c r="C13" s="339" t="s">
        <v>247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5187355.0100000026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/>
      <c r="K16" s="335"/>
      <c r="L16" s="335"/>
      <c r="M16" s="335"/>
      <c r="N16" s="335"/>
      <c r="O16" s="335"/>
      <c r="P16" s="332">
        <f t="shared" si="1"/>
        <v>5345.85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5345.85</v>
      </c>
    </row>
    <row r="19" spans="2:16" ht="18" customHeight="1">
      <c r="B19" s="94"/>
      <c r="C19" s="353" t="s">
        <v>247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5192700.8600000031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الشهر'!$C$10:$AD$119,13,FALSE),0)</f>
        <v>0</v>
      </c>
      <c r="E22" s="330">
        <f>IFERROR(VLOOKUP(C22,'تقرير المصروفات حسب الشهر'!$C$136:$AD$245,13,FALSE),0)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الشهر'!$C$391:$AD$499,13,FALSE),0)</f>
        <v>0</v>
      </c>
      <c r="H22" s="330">
        <f>IFERROR(VLOOKUP(C22,'تقرير المصروفات حسب الشهر'!$C$519:$AD$634,13,FALSE),0)</f>
        <v>0</v>
      </c>
      <c r="I22" s="330">
        <f>IFERROR(VLOOKUP(C22,'تقرير المصروفات حسب الشهر'!$C$647:$AD$766,13,FALSE),0)</f>
        <v>0</v>
      </c>
      <c r="J22" s="330">
        <f>IFERROR(VLOOKUP(C22,'تقرير المصروفات حسب الشهر'!$C$775:$AD$884,13,FALSE),0)</f>
        <v>0</v>
      </c>
      <c r="K22" s="330">
        <f>IFERROR(VLOOKUP(C22,'تقرير المصروفات حسب الشهر'!$C$902:$AD$1011,13,FALSE),0)</f>
        <v>0</v>
      </c>
      <c r="L22" s="330">
        <f>IFERROR(VLOOKUP(C22,'تقرير المصروفات حسب الشهر'!$C$1028:$AD$1138,13,FALSE),0)</f>
        <v>0</v>
      </c>
      <c r="M22" s="344">
        <f>IFERROR(VLOOKUP(C22,'تقرير المصروفات حسب الشهر'!$C$1155:$AD$1266,13,FALSE),0)</f>
        <v>0</v>
      </c>
      <c r="N22" s="344">
        <f>IFERROR(VLOOKUP(C22,'تقرير المصروفات حسب الشهر'!$C$1282:$AD$1393,13,FALSE),0)</f>
        <v>0</v>
      </c>
      <c r="O22" s="344">
        <f>IFERROR(VLOOKUP(C22,'تقرير المصروفات حسب الشهر'!$C$1409:$AI$1524,13,FALSE),0)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الشهر'!$C$10:$AD$119,13,FALSE),0)</f>
        <v>350155.65</v>
      </c>
      <c r="E23" s="330">
        <f>IFERROR(VLOOKUP(C23,'تقرير المصروفات حسب الشهر'!$C$136:$AD$245,13,FALSE),0)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الشهر'!$C$391:$AD$499,13,FALSE),0)</f>
        <v>343670.02</v>
      </c>
      <c r="H23" s="330">
        <f>IFERROR(VLOOKUP(C23,'تقرير المصروفات حسب الشهر'!$C$519:$AD$634,13,FALSE),0)</f>
        <v>415795.55</v>
      </c>
      <c r="I23" s="330">
        <f>IFERROR(VLOOKUP(C23,'تقرير المصروفات حسب الشهر'!$C$647:$AD$766,13,FALSE),0)</f>
        <v>415957.81</v>
      </c>
      <c r="J23" s="330">
        <f>IFERROR(VLOOKUP(C23,'تقرير المصروفات حسب الشهر'!$C$775:$AD$884,13,FALSE),0)</f>
        <v>0</v>
      </c>
      <c r="K23" s="330">
        <f>IFERROR(VLOOKUP(C23,'تقرير المصروفات حسب الشهر'!$C$902:$AD$1011,13,FALSE),0)</f>
        <v>0</v>
      </c>
      <c r="L23" s="330">
        <f>IFERROR(VLOOKUP(C23,'تقرير المصروفات حسب الشهر'!$C$1028:$AD$1138,13,FALSE),0)</f>
        <v>0</v>
      </c>
      <c r="M23" s="344">
        <f>IFERROR(VLOOKUP(C23,'تقرير المصروفات حسب الشهر'!$C$1155:$AD$1266,13,FALSE),0)</f>
        <v>0</v>
      </c>
      <c r="N23" s="344">
        <f>IFERROR(VLOOKUP(C23,'تقرير المصروفات حسب الشهر'!$C$1282:$AD$1393,13,FALSE),0)</f>
        <v>0</v>
      </c>
      <c r="O23" s="344">
        <f>IFERROR(VLOOKUP(C23,'تقرير المصروفات حسب الشهر'!$C$1409:$AI$1524,13,FALSE),0)</f>
        <v>0</v>
      </c>
      <c r="P23" s="332">
        <f t="shared" si="5"/>
        <v>2266723.41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الشهر'!$C$10:$AD$119,13,FALSE),0)</f>
        <v>5532</v>
      </c>
      <c r="E24" s="330">
        <f>IFERROR(VLOOKUP(C24,'تقرير المصروفات حسب الشهر'!$C$136:$AD$245,13,FALSE),0)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الشهر'!$C$391:$AD$499,13,FALSE),0)</f>
        <v>1000</v>
      </c>
      <c r="H24" s="330">
        <f>IFERROR(VLOOKUP(C24,'تقرير المصروفات حسب الشهر'!$C$519:$AD$634,13,FALSE),0)</f>
        <v>1905</v>
      </c>
      <c r="I24" s="330">
        <f>IFERROR(VLOOKUP(C24,'تقرير المصروفات حسب الشهر'!$C$647:$AD$766,13,FALSE),0)</f>
        <v>3271</v>
      </c>
      <c r="J24" s="330">
        <f>IFERROR(VLOOKUP(C24,'تقرير المصروفات حسب الشهر'!$C$775:$AD$884,13,FALSE),0)</f>
        <v>0</v>
      </c>
      <c r="K24" s="330">
        <f>IFERROR(VLOOKUP(C24,'تقرير المصروفات حسب الشهر'!$C$902:$AD$1011,13,FALSE),0)</f>
        <v>0</v>
      </c>
      <c r="L24" s="330">
        <f>IFERROR(VLOOKUP(C24,'تقرير المصروفات حسب الشهر'!$C$1028:$AD$1138,13,FALSE),0)</f>
        <v>0</v>
      </c>
      <c r="M24" s="344">
        <f>IFERROR(VLOOKUP(C24,'تقرير المصروفات حسب الشهر'!$C$1155:$AD$1266,13,FALSE),0)</f>
        <v>0</v>
      </c>
      <c r="N24" s="344">
        <f>IFERROR(VLOOKUP(C24,'تقرير المصروفات حسب الشهر'!$C$1282:$AD$1393,13,FALSE),0)</f>
        <v>0</v>
      </c>
      <c r="O24" s="344">
        <f>IFERROR(VLOOKUP(C24,'تقرير المصروفات حسب الشهر'!$C$1409:$AI$1524,13,FALSE),0)</f>
        <v>0</v>
      </c>
      <c r="P24" s="332">
        <f t="shared" si="5"/>
        <v>13708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الشهر'!$C$10:$AD$119,13,FALSE),0)</f>
        <v>2596</v>
      </c>
      <c r="E25" s="330">
        <f>IFERROR(VLOOKUP(C25,'تقرير المصروفات حسب الشهر'!$C$136:$AD$245,13,FALSE),0)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الشهر'!$C$391:$AD$499,13,FALSE),0)</f>
        <v>365</v>
      </c>
      <c r="H25" s="330">
        <f>IFERROR(VLOOKUP(C25,'تقرير المصروفات حسب الشهر'!$C$519:$AD$634,13,FALSE),0)</f>
        <v>0</v>
      </c>
      <c r="I25" s="330">
        <f>IFERROR(VLOOKUP(C25,'تقرير المصروفات حسب الشهر'!$C$647:$AD$766,13,FALSE),0)</f>
        <v>0</v>
      </c>
      <c r="J25" s="330">
        <f>IFERROR(VLOOKUP(C25,'تقرير المصروفات حسب الشهر'!$C$775:$AD$884,13,FALSE),0)</f>
        <v>0</v>
      </c>
      <c r="K25" s="330">
        <f>IFERROR(VLOOKUP(C25,'تقرير المصروفات حسب الشهر'!$C$902:$AD$1011,13,FALSE),0)</f>
        <v>0</v>
      </c>
      <c r="L25" s="330">
        <f>IFERROR(VLOOKUP(C25,'تقرير المصروفات حسب الشهر'!$C$1028:$AD$1138,13,FALSE),0)</f>
        <v>0</v>
      </c>
      <c r="M25" s="344">
        <f>IFERROR(VLOOKUP(C25,'تقرير المصروفات حسب الشهر'!$C$1155:$AD$1266,13,FALSE),0)</f>
        <v>0</v>
      </c>
      <c r="N25" s="344">
        <f>IFERROR(VLOOKUP(C25,'تقرير المصروفات حسب الشهر'!$C$1282:$AD$1393,13,FALSE),0)</f>
        <v>0</v>
      </c>
      <c r="O25" s="344">
        <f>IFERROR(VLOOKUP(C25,'تقرير المصروفات حسب الشهر'!$C$1409:$AI$1524,13,FALSE),0)</f>
        <v>0</v>
      </c>
      <c r="P25" s="332">
        <f t="shared" si="5"/>
        <v>2961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الشهر'!$C$10:$AD$119,13,FALSE),0)</f>
        <v>0</v>
      </c>
      <c r="E26" s="330">
        <f>IFERROR(VLOOKUP(C26,'تقرير المصروفات حسب الشهر'!$C$136:$AD$245,13,FALSE),0)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الشهر'!$C$391:$AD$499,13,FALSE),0)</f>
        <v>0</v>
      </c>
      <c r="H26" s="330">
        <f>IFERROR(VLOOKUP(C26,'تقرير المصروفات حسب الشهر'!$C$519:$AD$634,13,FALSE),0)</f>
        <v>0</v>
      </c>
      <c r="I26" s="330">
        <f>IFERROR(VLOOKUP(C26,'تقرير المصروفات حسب الشهر'!$C$647:$AD$766,13,FALSE),0)</f>
        <v>0</v>
      </c>
      <c r="J26" s="330">
        <f>IFERROR(VLOOKUP(C26,'تقرير المصروفات حسب الشهر'!$C$775:$AD$884,13,FALSE),0)</f>
        <v>0</v>
      </c>
      <c r="K26" s="330">
        <f>IFERROR(VLOOKUP(C26,'تقرير المصروفات حسب الشهر'!$C$902:$AD$1011,13,FALSE),0)</f>
        <v>0</v>
      </c>
      <c r="L26" s="330">
        <f>IFERROR(VLOOKUP(C26,'تقرير المصروفات حسب الشهر'!$C$1028:$AD$1138,13,FALSE),0)</f>
        <v>0</v>
      </c>
      <c r="M26" s="344">
        <f>IFERROR(VLOOKUP(C26,'تقرير المصروفات حسب الشهر'!$C$1155:$AD$1266,13,FALSE),0)</f>
        <v>0</v>
      </c>
      <c r="N26" s="344">
        <f>IFERROR(VLOOKUP(C26,'تقرير المصروفات حسب الشهر'!$C$1282:$AD$1393,13,FALSE),0)</f>
        <v>0</v>
      </c>
      <c r="O26" s="344">
        <f>IFERROR(VLOOKUP(C26,'تقرير المصروفات حسب الشهر'!$C$1409:$AI$1524,13,FALSE),0)</f>
        <v>0</v>
      </c>
      <c r="P26" s="332">
        <f t="shared" si="5"/>
        <v>1400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الشهر'!$C$10:$AD$119,13,FALSE),0)</f>
        <v>0</v>
      </c>
      <c r="E27" s="330">
        <f>IFERROR(VLOOKUP(C27,'تقرير المصروفات حسب الشهر'!$C$136:$AD$245,13,FALSE),0)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الشهر'!$C$391:$AD$499,13,FALSE),0)</f>
        <v>0</v>
      </c>
      <c r="H27" s="330">
        <f>IFERROR(VLOOKUP(C27,'تقرير المصروفات حسب الشهر'!$C$519:$AD$634,13,FALSE),0)</f>
        <v>0</v>
      </c>
      <c r="I27" s="330">
        <f>IFERROR(VLOOKUP(C27,'تقرير المصروفات حسب الشهر'!$C$647:$AD$766,13,FALSE),0)</f>
        <v>0</v>
      </c>
      <c r="J27" s="330">
        <f>IFERROR(VLOOKUP(C27,'تقرير المصروفات حسب الشهر'!$C$775:$AD$884,13,FALSE),0)</f>
        <v>0</v>
      </c>
      <c r="K27" s="330">
        <f>IFERROR(VLOOKUP(C27,'تقرير المصروفات حسب الشهر'!$C$902:$AD$1011,13,FALSE),0)</f>
        <v>0</v>
      </c>
      <c r="L27" s="330">
        <f>IFERROR(VLOOKUP(C27,'تقرير المصروفات حسب الشهر'!$C$1028:$AD$1138,13,FALSE),0)</f>
        <v>0</v>
      </c>
      <c r="M27" s="344">
        <f>IFERROR(VLOOKUP(C27,'تقرير المصروفات حسب الشهر'!$C$1155:$AD$1266,13,FALSE),0)</f>
        <v>0</v>
      </c>
      <c r="N27" s="344">
        <f>IFERROR(VLOOKUP(C27,'تقرير المصروفات حسب الشهر'!$C$1282:$AD$1393,13,FALSE),0)</f>
        <v>0</v>
      </c>
      <c r="O27" s="344">
        <f>IFERROR(VLOOKUP(C27,'تقرير المصروفات حسب الشهر'!$C$1409:$AI$1524,13,FALSE),0)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الشهر'!$C$10:$AD$119,13,FALSE),0)</f>
        <v>0</v>
      </c>
      <c r="E28" s="330">
        <f>IFERROR(VLOOKUP(C28,'تقرير المصروفات حسب الشهر'!$C$136:$AD$245,13,FALSE),0)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الشهر'!$C$391:$AD$499,13,FALSE),0)</f>
        <v>0</v>
      </c>
      <c r="H28" s="330">
        <f>IFERROR(VLOOKUP(C28,'تقرير المصروفات حسب الشهر'!$C$519:$AD$634,13,FALSE),0)</f>
        <v>0</v>
      </c>
      <c r="I28" s="330">
        <f>IFERROR(VLOOKUP(C28,'تقرير المصروفات حسب الشهر'!$C$647:$AD$766,13,FALSE),0)</f>
        <v>0</v>
      </c>
      <c r="J28" s="330">
        <f>IFERROR(VLOOKUP(C28,'تقرير المصروفات حسب الشهر'!$C$775:$AD$884,13,FALSE),0)</f>
        <v>0</v>
      </c>
      <c r="K28" s="330">
        <f>IFERROR(VLOOKUP(C28,'تقرير المصروفات حسب الشهر'!$C$902:$AD$1011,13,FALSE),0)</f>
        <v>0</v>
      </c>
      <c r="L28" s="330">
        <f>IFERROR(VLOOKUP(C28,'تقرير المصروفات حسب الشهر'!$C$1028:$AD$1138,13,FALSE),0)</f>
        <v>0</v>
      </c>
      <c r="M28" s="344">
        <f>IFERROR(VLOOKUP(C28,'تقرير المصروفات حسب الشهر'!$C$1155:$AD$1266,13,FALSE),0)</f>
        <v>0</v>
      </c>
      <c r="N28" s="344">
        <f>IFERROR(VLOOKUP(C28,'تقرير المصروفات حسب الشهر'!$C$1282:$AD$1393,13,FALSE),0)</f>
        <v>0</v>
      </c>
      <c r="O28" s="344">
        <f>IFERROR(VLOOKUP(C28,'تقرير المصروفات حسب الشهر'!$C$1409:$AI$1524,13,FALSE),0)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الشهر'!$C$10:$AD$119,13,FALSE),0)</f>
        <v>32000</v>
      </c>
      <c r="E29" s="330">
        <f>IFERROR(VLOOKUP(C29,'تقرير المصروفات حسب الشهر'!$C$136:$AD$245,13,FALSE),0)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الشهر'!$C$391:$AD$499,13,FALSE),0)</f>
        <v>32000</v>
      </c>
      <c r="H29" s="330">
        <f>IFERROR(VLOOKUP(C29,'تقرير المصروفات حسب الشهر'!$C$519:$AD$634,13,FALSE),0)</f>
        <v>32000</v>
      </c>
      <c r="I29" s="330">
        <f>IFERROR(VLOOKUP(C29,'تقرير المصروفات حسب الشهر'!$C$647:$AD$766,13,FALSE),0)</f>
        <v>32000</v>
      </c>
      <c r="J29" s="330">
        <f>IFERROR(VLOOKUP(C29,'تقرير المصروفات حسب الشهر'!$C$775:$AD$884,13,FALSE),0)</f>
        <v>0</v>
      </c>
      <c r="K29" s="330">
        <f>IFERROR(VLOOKUP(C29,'تقرير المصروفات حسب الشهر'!$C$902:$AD$1011,13,FALSE),0)</f>
        <v>0</v>
      </c>
      <c r="L29" s="330">
        <f>IFERROR(VLOOKUP(C29,'تقرير المصروفات حسب الشهر'!$C$1028:$AD$1138,13,FALSE),0)</f>
        <v>0</v>
      </c>
      <c r="M29" s="344">
        <f>IFERROR(VLOOKUP(C29,'تقرير المصروفات حسب الشهر'!$C$1155:$AD$1266,13,FALSE),0)</f>
        <v>0</v>
      </c>
      <c r="N29" s="344">
        <f>IFERROR(VLOOKUP(C29,'تقرير المصروفات حسب الشهر'!$C$1282:$AD$1393,13,FALSE),0)</f>
        <v>0</v>
      </c>
      <c r="O29" s="344">
        <f>IFERROR(VLOOKUP(C29,'تقرير المصروفات حسب الشهر'!$C$1409:$AI$1524,13,FALSE),0)</f>
        <v>0</v>
      </c>
      <c r="P29" s="332">
        <f t="shared" si="5"/>
        <v>192000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الشهر'!$C$10:$AD$119,13,FALSE),0)</f>
        <v>0</v>
      </c>
      <c r="E30" s="330">
        <f>IFERROR(VLOOKUP(C30,'تقرير المصروفات حسب الشهر'!$C$136:$AD$245,13,FALSE),0)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الشهر'!$C$391:$AD$499,13,FALSE),0)</f>
        <v>0</v>
      </c>
      <c r="H30" s="330">
        <f>IFERROR(VLOOKUP(C30,'تقرير المصروفات حسب الشهر'!$C$519:$AD$634,13,FALSE),0)</f>
        <v>1230</v>
      </c>
      <c r="I30" s="330">
        <f>IFERROR(VLOOKUP(C30,'تقرير المصروفات حسب الشهر'!$C$647:$AD$766,13,FALSE),0)</f>
        <v>360</v>
      </c>
      <c r="J30" s="330">
        <f>IFERROR(VLOOKUP(C30,'تقرير المصروفات حسب الشهر'!$C$775:$AD$884,13,FALSE),0)</f>
        <v>0</v>
      </c>
      <c r="K30" s="330">
        <f>IFERROR(VLOOKUP(C30,'تقرير المصروفات حسب الشهر'!$C$902:$AD$1011,13,FALSE),0)</f>
        <v>0</v>
      </c>
      <c r="L30" s="330">
        <f>IFERROR(VLOOKUP(C30,'تقرير المصروفات حسب الشهر'!$C$1028:$AD$1138,13,FALSE),0)</f>
        <v>0</v>
      </c>
      <c r="M30" s="344">
        <f>IFERROR(VLOOKUP(C30,'تقرير المصروفات حسب الشهر'!$C$1155:$AD$1266,13,FALSE),0)</f>
        <v>0</v>
      </c>
      <c r="N30" s="344">
        <f>IFERROR(VLOOKUP(C30,'تقرير المصروفات حسب الشهر'!$C$1282:$AD$1393,13,FALSE),0)</f>
        <v>0</v>
      </c>
      <c r="O30" s="344">
        <f>IFERROR(VLOOKUP(C30,'تقرير المصروفات حسب الشهر'!$C$1409:$AI$1524,13,FALSE),0)</f>
        <v>0</v>
      </c>
      <c r="P30" s="332">
        <f t="shared" si="5"/>
        <v>1790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الشهر'!$C$10:$AD$119,13,FALSE),0)</f>
        <v>682.11</v>
      </c>
      <c r="E31" s="330">
        <f>IFERROR(VLOOKUP(C31,'تقرير المصروفات حسب الشهر'!$C$136:$AD$245,13,FALSE),0)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الشهر'!$C$391:$AD$499,13,FALSE),0)</f>
        <v>500</v>
      </c>
      <c r="H31" s="330">
        <f>IFERROR(VLOOKUP(C31,'تقرير المصروفات حسب الشهر'!$C$519:$AD$634,13,FALSE),0)</f>
        <v>242.11</v>
      </c>
      <c r="I31" s="330">
        <f>IFERROR(VLOOKUP(C31,'تقرير المصروفات حسب الشهر'!$C$647:$AD$766,13,FALSE),0)</f>
        <v>385.9</v>
      </c>
      <c r="J31" s="330">
        <f>IFERROR(VLOOKUP(C31,'تقرير المصروفات حسب الشهر'!$C$775:$AD$884,13,FALSE),0)</f>
        <v>0</v>
      </c>
      <c r="K31" s="330">
        <f>IFERROR(VLOOKUP(C31,'تقرير المصروفات حسب الشهر'!$C$902:$AD$1011,13,FALSE),0)</f>
        <v>0</v>
      </c>
      <c r="L31" s="330">
        <f>IFERROR(VLOOKUP(C31,'تقرير المصروفات حسب الشهر'!$C$1028:$AD$1138,13,FALSE),0)</f>
        <v>0</v>
      </c>
      <c r="M31" s="344">
        <f>IFERROR(VLOOKUP(C31,'تقرير المصروفات حسب الشهر'!$C$1155:$AD$1266,13,FALSE),0)</f>
        <v>0</v>
      </c>
      <c r="N31" s="344">
        <f>IFERROR(VLOOKUP(C31,'تقرير المصروفات حسب الشهر'!$C$1282:$AD$1393,13,FALSE),0)</f>
        <v>0</v>
      </c>
      <c r="O31" s="344">
        <f>IFERROR(VLOOKUP(C31,'تقرير المصروفات حسب الشهر'!$C$1409:$AI$1524,13,FALSE),0)</f>
        <v>0</v>
      </c>
      <c r="P31" s="332">
        <f t="shared" si="5"/>
        <v>3138.34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الشهر'!$C$10:$AD$119,13,FALSE),0)</f>
        <v>0</v>
      </c>
      <c r="E32" s="330">
        <f>IFERROR(VLOOKUP(C32,'تقرير المصروفات حسب الشهر'!$C$136:$AD$245,13,FALSE),0)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الشهر'!$C$391:$AD$499,13,FALSE),0)</f>
        <v>0</v>
      </c>
      <c r="H32" s="330">
        <f>IFERROR(VLOOKUP(C32,'تقرير المصروفات حسب الشهر'!$C$519:$AD$634,13,FALSE),0)</f>
        <v>0</v>
      </c>
      <c r="I32" s="330">
        <f>IFERROR(VLOOKUP(C32,'تقرير المصروفات حسب الشهر'!$C$647:$AD$766,13,FALSE),0)</f>
        <v>0</v>
      </c>
      <c r="J32" s="330">
        <f>IFERROR(VLOOKUP(C32,'تقرير المصروفات حسب الشهر'!$C$775:$AD$884,13,FALSE),0)</f>
        <v>0</v>
      </c>
      <c r="K32" s="330">
        <f>IFERROR(VLOOKUP(C32,'تقرير المصروفات حسب الشهر'!$C$902:$AD$1011,13,FALSE),0)</f>
        <v>0</v>
      </c>
      <c r="L32" s="330">
        <f>IFERROR(VLOOKUP(C32,'تقرير المصروفات حسب الشهر'!$C$1028:$AD$1138,13,FALSE),0)</f>
        <v>0</v>
      </c>
      <c r="M32" s="344">
        <f>IFERROR(VLOOKUP(C32,'تقرير المصروفات حسب الشهر'!$C$1155:$AD$1266,13,FALSE),0)</f>
        <v>0</v>
      </c>
      <c r="N32" s="344">
        <f>IFERROR(VLOOKUP(C32,'تقرير المصروفات حسب الشهر'!$C$1282:$AD$1393,13,FALSE),0)</f>
        <v>0</v>
      </c>
      <c r="O32" s="344">
        <f>IFERROR(VLOOKUP(C32,'تقرير المصروفات حسب الشهر'!$C$1409:$AI$1524,13,FALSE),0)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الشهر'!$C$10:$AD$119,13,FALSE),0)</f>
        <v>750</v>
      </c>
      <c r="E33" s="330">
        <f>IFERROR(VLOOKUP(C33,'تقرير المصروفات حسب الشهر'!$C$136:$AD$245,13,FALSE),0)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الشهر'!$C$391:$AD$499,13,FALSE),0)</f>
        <v>0</v>
      </c>
      <c r="H33" s="330">
        <f>IFERROR(VLOOKUP(C33,'تقرير المصروفات حسب الشهر'!$C$519:$AD$634,13,FALSE),0)</f>
        <v>0</v>
      </c>
      <c r="I33" s="330">
        <f>IFERROR(VLOOKUP(C33,'تقرير المصروفات حسب الشهر'!$C$647:$AD$766,13,FALSE),0)</f>
        <v>0</v>
      </c>
      <c r="J33" s="330">
        <f>IFERROR(VLOOKUP(C33,'تقرير المصروفات حسب الشهر'!$C$775:$AD$884,13,FALSE),0)</f>
        <v>0</v>
      </c>
      <c r="K33" s="330">
        <f>IFERROR(VLOOKUP(C33,'تقرير المصروفات حسب الشهر'!$C$902:$AD$1011,13,FALSE),0)</f>
        <v>0</v>
      </c>
      <c r="L33" s="330">
        <f>IFERROR(VLOOKUP(C33,'تقرير المصروفات حسب الشهر'!$C$1028:$AD$1138,13,FALSE),0)</f>
        <v>0</v>
      </c>
      <c r="M33" s="344">
        <f>IFERROR(VLOOKUP(C33,'تقرير المصروفات حسب الشهر'!$C$1155:$AD$1266,13,FALSE),0)</f>
        <v>0</v>
      </c>
      <c r="N33" s="344">
        <f>IFERROR(VLOOKUP(C33,'تقرير المصروفات حسب الشهر'!$C$1282:$AD$1393,13,FALSE),0)</f>
        <v>0</v>
      </c>
      <c r="O33" s="344">
        <f>IFERROR(VLOOKUP(C33,'تقرير المصروفات حسب الشهر'!$C$1409:$AI$1524,13,FALSE),0)</f>
        <v>0</v>
      </c>
      <c r="P33" s="332">
        <f t="shared" si="5"/>
        <v>1395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الشهر'!$C$10:$AD$119,13,FALSE),0)</f>
        <v>0</v>
      </c>
      <c r="E34" s="330">
        <f>IFERROR(VLOOKUP(C34,'تقرير المصروفات حسب الشهر'!$C$136:$AD$245,13,FALSE),0)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الشهر'!$C$391:$AD$499,13,FALSE),0)</f>
        <v>0</v>
      </c>
      <c r="H34" s="330">
        <f>IFERROR(VLOOKUP(C34,'تقرير المصروفات حسب الشهر'!$C$519:$AD$634,13,FALSE),0)</f>
        <v>0</v>
      </c>
      <c r="I34" s="330">
        <f>IFERROR(VLOOKUP(C34,'تقرير المصروفات حسب الشهر'!$C$647:$AD$766,13,FALSE),0)</f>
        <v>0</v>
      </c>
      <c r="J34" s="330">
        <f>IFERROR(VLOOKUP(C34,'تقرير المصروفات حسب الشهر'!$C$775:$AD$884,13,FALSE),0)</f>
        <v>0</v>
      </c>
      <c r="K34" s="330">
        <f>IFERROR(VLOOKUP(C34,'تقرير المصروفات حسب الشهر'!$C$902:$AD$1011,13,FALSE),0)</f>
        <v>0</v>
      </c>
      <c r="L34" s="330">
        <f>IFERROR(VLOOKUP(C34,'تقرير المصروفات حسب الشهر'!$C$1028:$AD$1138,13,FALSE),0)</f>
        <v>0</v>
      </c>
      <c r="M34" s="344">
        <f>IFERROR(VLOOKUP(C34,'تقرير المصروفات حسب الشهر'!$C$1155:$AD$1266,13,FALSE),0)</f>
        <v>0</v>
      </c>
      <c r="N34" s="344">
        <f>IFERROR(VLOOKUP(C34,'تقرير المصروفات حسب الشهر'!$C$1282:$AD$1393,13,FALSE),0)</f>
        <v>0</v>
      </c>
      <c r="O34" s="344">
        <f>IFERROR(VLOOKUP(C34,'تقرير المصروفات حسب الشهر'!$C$1409:$AI$1524,13,FALSE),0)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الشهر'!$C$10:$AD$119,13,FALSE),0)</f>
        <v>0</v>
      </c>
      <c r="E35" s="330">
        <f>IFERROR(VLOOKUP(C35,'تقرير المصروفات حسب الشهر'!$C$136:$AD$245,13,FALSE),0)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الشهر'!$C$391:$AD$499,13,FALSE),0)</f>
        <v>0</v>
      </c>
      <c r="H35" s="330">
        <f>IFERROR(VLOOKUP(C35,'تقرير المصروفات حسب الشهر'!$C$519:$AD$634,13,FALSE),0)</f>
        <v>0</v>
      </c>
      <c r="I35" s="330">
        <f>IFERROR(VLOOKUP(C35,'تقرير المصروفات حسب الشهر'!$C$647:$AD$766,13,FALSE),0)</f>
        <v>0</v>
      </c>
      <c r="J35" s="330">
        <f>IFERROR(VLOOKUP(C35,'تقرير المصروفات حسب الشهر'!$C$775:$AD$884,13,FALSE),0)</f>
        <v>0</v>
      </c>
      <c r="K35" s="330">
        <f>IFERROR(VLOOKUP(C35,'تقرير المصروفات حسب الشهر'!$C$902:$AD$1011,13,FALSE),0)</f>
        <v>0</v>
      </c>
      <c r="L35" s="330">
        <f>IFERROR(VLOOKUP(C35,'تقرير المصروفات حسب الشهر'!$C$1028:$AD$1138,13,FALSE),0)</f>
        <v>0</v>
      </c>
      <c r="M35" s="344">
        <f>IFERROR(VLOOKUP(C35,'تقرير المصروفات حسب الشهر'!$C$1155:$AD$1266,13,FALSE),0)</f>
        <v>0</v>
      </c>
      <c r="N35" s="344">
        <f>IFERROR(VLOOKUP(C35,'تقرير المصروفات حسب الشهر'!$C$1282:$AD$1393,13,FALSE),0)</f>
        <v>0</v>
      </c>
      <c r="O35" s="344">
        <f>IFERROR(VLOOKUP(C35,'تقرير المصروفات حسب الشهر'!$C$1409:$AI$1524,13,FALSE),0)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الشهر'!$C$10:$AD$119,13,FALSE),0)</f>
        <v>770</v>
      </c>
      <c r="E36" s="330">
        <f>IFERROR(VLOOKUP(C36,'تقرير المصروفات حسب الشهر'!$C$136:$AD$245,13,FALSE),0)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الشهر'!$C$391:$AD$499,13,FALSE),0)</f>
        <v>0</v>
      </c>
      <c r="H36" s="330">
        <f>IFERROR(VLOOKUP(C36,'تقرير المصروفات حسب الشهر'!$C$519:$AD$634,13,FALSE),0)</f>
        <v>1500</v>
      </c>
      <c r="I36" s="330">
        <f>IFERROR(VLOOKUP(C36,'تقرير المصروفات حسب الشهر'!$C$647:$AD$766,13,FALSE),0)</f>
        <v>750</v>
      </c>
      <c r="J36" s="330">
        <f>IFERROR(VLOOKUP(C36,'تقرير المصروفات حسب الشهر'!$C$775:$AD$884,13,FALSE),0)</f>
        <v>0</v>
      </c>
      <c r="K36" s="330">
        <f>IFERROR(VLOOKUP(C36,'تقرير المصروفات حسب الشهر'!$C$902:$AD$1011,13,FALSE),0)</f>
        <v>0</v>
      </c>
      <c r="L36" s="330">
        <f>IFERROR(VLOOKUP(C36,'تقرير المصروفات حسب الشهر'!$C$1028:$AD$1138,13,FALSE),0)</f>
        <v>0</v>
      </c>
      <c r="M36" s="344">
        <f>IFERROR(VLOOKUP(C36,'تقرير المصروفات حسب الشهر'!$C$1155:$AD$1266,13,FALSE),0)</f>
        <v>0</v>
      </c>
      <c r="N36" s="344">
        <f>IFERROR(VLOOKUP(C36,'تقرير المصروفات حسب الشهر'!$C$1282:$AD$1393,13,FALSE),0)</f>
        <v>0</v>
      </c>
      <c r="O36" s="344">
        <f>IFERROR(VLOOKUP(C36,'تقرير المصروفات حسب الشهر'!$C$1409:$AI$1524,13,FALSE),0)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الشهر'!$C$10:$AD$119,13,FALSE),0)</f>
        <v>4520</v>
      </c>
      <c r="E37" s="330">
        <f>IFERROR(VLOOKUP(C37,'تقرير المصروفات حسب الشهر'!$C$136:$AD$245,13,FALSE),0)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الشهر'!$C$391:$AD$499,13,FALSE),0)</f>
        <v>0</v>
      </c>
      <c r="H37" s="330">
        <f>IFERROR(VLOOKUP(C37,'تقرير المصروفات حسب الشهر'!$C$519:$AD$634,13,FALSE),0)</f>
        <v>2250</v>
      </c>
      <c r="I37" s="330">
        <f>IFERROR(VLOOKUP(C37,'تقرير المصروفات حسب الشهر'!$C$647:$AD$766,13,FALSE),0)</f>
        <v>0</v>
      </c>
      <c r="J37" s="330">
        <f>IFERROR(VLOOKUP(C37,'تقرير المصروفات حسب الشهر'!$C$775:$AD$884,13,FALSE),0)</f>
        <v>0</v>
      </c>
      <c r="K37" s="330">
        <f>IFERROR(VLOOKUP(C37,'تقرير المصروفات حسب الشهر'!$C$902:$AD$1011,13,FALSE),0)</f>
        <v>0</v>
      </c>
      <c r="L37" s="330">
        <f>IFERROR(VLOOKUP(C37,'تقرير المصروفات حسب الشهر'!$C$1028:$AD$1138,13,FALSE),0)</f>
        <v>0</v>
      </c>
      <c r="M37" s="344">
        <f>IFERROR(VLOOKUP(C37,'تقرير المصروفات حسب الشهر'!$C$1155:$AD$1266,13,FALSE),0)</f>
        <v>0</v>
      </c>
      <c r="N37" s="344">
        <f>IFERROR(VLOOKUP(C37,'تقرير المصروفات حسب الشهر'!$C$1282:$AD$1393,13,FALSE),0)</f>
        <v>0</v>
      </c>
      <c r="O37" s="344">
        <f>IFERROR(VLOOKUP(C37,'تقرير المصروفات حسب الشهر'!$C$1409:$AI$1524,13,FALSE),0)</f>
        <v>0</v>
      </c>
      <c r="P37" s="332">
        <f t="shared" si="5"/>
        <v>9025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الشهر'!$C$10:$AD$119,13,FALSE),0)</f>
        <v>0</v>
      </c>
      <c r="E38" s="330">
        <f>IFERROR(VLOOKUP(C38,'تقرير المصروفات حسب الشهر'!$C$136:$AD$245,13,FALSE),0)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الشهر'!$C$391:$AD$499,13,FALSE),0)</f>
        <v>0</v>
      </c>
      <c r="H38" s="330">
        <f>IFERROR(VLOOKUP(C38,'تقرير المصروفات حسب الشهر'!$C$519:$AD$634,13,FALSE),0)</f>
        <v>105</v>
      </c>
      <c r="I38" s="330">
        <f>IFERROR(VLOOKUP(C38,'تقرير المصروفات حسب الشهر'!$C$647:$AD$766,13,FALSE),0)</f>
        <v>125</v>
      </c>
      <c r="J38" s="330">
        <f>IFERROR(VLOOKUP(C38,'تقرير المصروفات حسب الشهر'!$C$775:$AD$884,13,FALSE),0)</f>
        <v>0</v>
      </c>
      <c r="K38" s="330">
        <f>IFERROR(VLOOKUP(C38,'تقرير المصروفات حسب الشهر'!$C$902:$AD$1011,13,FALSE),0)</f>
        <v>0</v>
      </c>
      <c r="L38" s="330">
        <f>IFERROR(VLOOKUP(C38,'تقرير المصروفات حسب الشهر'!$C$1028:$AD$1138,13,FALSE),0)</f>
        <v>0</v>
      </c>
      <c r="M38" s="344">
        <f>IFERROR(VLOOKUP(C38,'تقرير المصروفات حسب الشهر'!$C$1155:$AD$1266,13,FALSE),0)</f>
        <v>0</v>
      </c>
      <c r="N38" s="344">
        <f>IFERROR(VLOOKUP(C38,'تقرير المصروفات حسب الشهر'!$C$1282:$AD$1393,13,FALSE),0)</f>
        <v>0</v>
      </c>
      <c r="O38" s="344">
        <f>IFERROR(VLOOKUP(C38,'تقرير المصروفات حسب الشهر'!$C$1409:$AI$1524,13,FALSE),0)</f>
        <v>0</v>
      </c>
      <c r="P38" s="332">
        <f t="shared" si="5"/>
        <v>480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الشهر'!$C$10:$AD$119,13,FALSE),0)</f>
        <v>2086</v>
      </c>
      <c r="E39" s="330">
        <f>IFERROR(VLOOKUP(C39,'تقرير المصروفات حسب الشهر'!$C$136:$AD$245,13,FALSE),0)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الشهر'!$C$391:$AD$499,13,FALSE),0)</f>
        <v>2511</v>
      </c>
      <c r="H39" s="330">
        <f>IFERROR(VLOOKUP(C39,'تقرير المصروفات حسب الشهر'!$C$519:$AD$634,13,FALSE),0)</f>
        <v>1615</v>
      </c>
      <c r="I39" s="330">
        <f>IFERROR(VLOOKUP(C39,'تقرير المصروفات حسب الشهر'!$C$647:$AD$766,13,FALSE),0)</f>
        <v>1716</v>
      </c>
      <c r="J39" s="330">
        <f>IFERROR(VLOOKUP(C39,'تقرير المصروفات حسب الشهر'!$C$775:$AD$884,13,FALSE),0)</f>
        <v>0</v>
      </c>
      <c r="K39" s="330">
        <f>IFERROR(VLOOKUP(C39,'تقرير المصروفات حسب الشهر'!$C$902:$AD$1011,13,FALSE),0)</f>
        <v>0</v>
      </c>
      <c r="L39" s="330">
        <f>IFERROR(VLOOKUP(C39,'تقرير المصروفات حسب الشهر'!$C$1028:$AD$1138,13,FALSE),0)</f>
        <v>0</v>
      </c>
      <c r="M39" s="344">
        <f>IFERROR(VLOOKUP(C39,'تقرير المصروفات حسب الشهر'!$C$1155:$AD$1266,13,FALSE),0)</f>
        <v>0</v>
      </c>
      <c r="N39" s="344">
        <f>IFERROR(VLOOKUP(C39,'تقرير المصروفات حسب الشهر'!$C$1282:$AD$1393,13,FALSE),0)</f>
        <v>0</v>
      </c>
      <c r="O39" s="344">
        <f>IFERROR(VLOOKUP(C39,'تقرير المصروفات حسب الشهر'!$C$1409:$AI$1524,13,FALSE),0)</f>
        <v>0</v>
      </c>
      <c r="P39" s="332">
        <f t="shared" si="5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الشهر'!$C$10:$AD$119,13,FALSE),0)</f>
        <v>7205</v>
      </c>
      <c r="E40" s="330">
        <f>IFERROR(VLOOKUP(C40,'تقرير المصروفات حسب الشهر'!$C$136:$AD$245,13,FALSE),0)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الشهر'!$C$391:$AD$499,13,FALSE),0)</f>
        <v>0</v>
      </c>
      <c r="H40" s="330">
        <f>IFERROR(VLOOKUP(C40,'تقرير المصروفات حسب الشهر'!$C$519:$AD$634,13,FALSE),0)</f>
        <v>400</v>
      </c>
      <c r="I40" s="330">
        <f>IFERROR(VLOOKUP(C40,'تقرير المصروفات حسب الشهر'!$C$647:$AD$766,13,FALSE),0)</f>
        <v>0</v>
      </c>
      <c r="J40" s="330">
        <f>IFERROR(VLOOKUP(C40,'تقرير المصروفات حسب الشهر'!$C$775:$AD$884,13,FALSE),0)</f>
        <v>0</v>
      </c>
      <c r="K40" s="330">
        <f>IFERROR(VLOOKUP(C40,'تقرير المصروفات حسب الشهر'!$C$902:$AD$1011,13,FALSE),0)</f>
        <v>0</v>
      </c>
      <c r="L40" s="330">
        <f>IFERROR(VLOOKUP(C40,'تقرير المصروفات حسب الشهر'!$C$1028:$AD$1138,13,FALSE),0)</f>
        <v>0</v>
      </c>
      <c r="M40" s="344">
        <f>IFERROR(VLOOKUP(C40,'تقرير المصروفات حسب الشهر'!$C$1155:$AD$1266,13,FALSE),0)</f>
        <v>0</v>
      </c>
      <c r="N40" s="344">
        <f>IFERROR(VLOOKUP(C40,'تقرير المصروفات حسب الشهر'!$C$1282:$AD$1393,13,FALSE),0)</f>
        <v>0</v>
      </c>
      <c r="O40" s="344">
        <f>IFERROR(VLOOKUP(C40,'تقرير المصروفات حسب الشهر'!$C$1409:$AI$1524,13,FALSE),0)</f>
        <v>0</v>
      </c>
      <c r="P40" s="332">
        <f t="shared" si="5"/>
        <v>7685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الشهر'!$C$10:$AD$119,13,FALSE),0)</f>
        <v>0</v>
      </c>
      <c r="E41" s="330">
        <f>IFERROR(VLOOKUP(C41,'تقرير المصروفات حسب الشهر'!$C$136:$AD$245,13,FALSE),0)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الشهر'!$C$391:$AD$499,13,FALSE),0)</f>
        <v>0</v>
      </c>
      <c r="H41" s="330">
        <f>IFERROR(VLOOKUP(C41,'تقرير المصروفات حسب الشهر'!$C$519:$AD$634,13,FALSE),0)</f>
        <v>0</v>
      </c>
      <c r="I41" s="330">
        <f>IFERROR(VLOOKUP(C41,'تقرير المصروفات حسب الشهر'!$C$647:$AD$766,13,FALSE),0)</f>
        <v>0</v>
      </c>
      <c r="J41" s="330">
        <f>IFERROR(VLOOKUP(C41,'تقرير المصروفات حسب الشهر'!$C$775:$AD$884,13,FALSE),0)</f>
        <v>0</v>
      </c>
      <c r="K41" s="330">
        <f>IFERROR(VLOOKUP(C41,'تقرير المصروفات حسب الشهر'!$C$902:$AD$1011,13,FALSE),0)</f>
        <v>0</v>
      </c>
      <c r="L41" s="330">
        <f>IFERROR(VLOOKUP(C41,'تقرير المصروفات حسب الشهر'!$C$1028:$AD$1138,13,FALSE),0)</f>
        <v>0</v>
      </c>
      <c r="M41" s="344">
        <f>IFERROR(VLOOKUP(C41,'تقرير المصروفات حسب الشهر'!$C$1155:$AD$1266,13,FALSE),0)</f>
        <v>0</v>
      </c>
      <c r="N41" s="344">
        <f>IFERROR(VLOOKUP(C41,'تقرير المصروفات حسب الشهر'!$C$1282:$AD$1393,13,FALSE),0)</f>
        <v>0</v>
      </c>
      <c r="O41" s="344">
        <f>IFERROR(VLOOKUP(C41,'تقرير المصروفات حسب الشهر'!$C$1409:$AI$1524,13,FALSE),0)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الشهر'!$C$10:$AD$119,13,FALSE),0)</f>
        <v>0</v>
      </c>
      <c r="E42" s="330">
        <f>IFERROR(VLOOKUP(C42,'تقرير المصروفات حسب الشهر'!$C$136:$AD$245,13,FALSE),0)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الشهر'!$C$391:$AD$499,13,FALSE),0)</f>
        <v>145</v>
      </c>
      <c r="H42" s="330">
        <f>IFERROR(VLOOKUP(C42,'تقرير المصروفات حسب الشهر'!$C$519:$AD$634,13,FALSE),0)</f>
        <v>130</v>
      </c>
      <c r="I42" s="330">
        <f>IFERROR(VLOOKUP(C42,'تقرير المصروفات حسب الشهر'!$C$647:$AD$766,13,FALSE),0)</f>
        <v>0</v>
      </c>
      <c r="J42" s="330">
        <f>IFERROR(VLOOKUP(C42,'تقرير المصروفات حسب الشهر'!$C$775:$AD$884,13,FALSE),0)</f>
        <v>0</v>
      </c>
      <c r="K42" s="330">
        <f>IFERROR(VLOOKUP(C42,'تقرير المصروفات حسب الشهر'!$C$902:$AD$1011,13,FALSE),0)</f>
        <v>0</v>
      </c>
      <c r="L42" s="330">
        <f>IFERROR(VLOOKUP(C42,'تقرير المصروفات حسب الشهر'!$C$1028:$AD$1138,13,FALSE),0)</f>
        <v>0</v>
      </c>
      <c r="M42" s="344">
        <f>IFERROR(VLOOKUP(C42,'تقرير المصروفات حسب الشهر'!$C$1155:$AD$1266,13,FALSE),0)</f>
        <v>0</v>
      </c>
      <c r="N42" s="344">
        <f>IFERROR(VLOOKUP(C42,'تقرير المصروفات حسب الشهر'!$C$1282:$AD$1393,13,FALSE),0)</f>
        <v>0</v>
      </c>
      <c r="O42" s="344">
        <f>IFERROR(VLOOKUP(C42,'تقرير المصروفات حسب الشهر'!$C$1409:$AI$1524,13,FALSE),0)</f>
        <v>0</v>
      </c>
      <c r="P42" s="332">
        <f t="shared" si="5"/>
        <v>410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الشهر'!$C$10:$AD$119,13,FALSE),0)</f>
        <v>0</v>
      </c>
      <c r="E43" s="330">
        <f>IFERROR(VLOOKUP(C43,'تقرير المصروفات حسب الشهر'!$C$136:$AD$245,13,FALSE),0)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الشهر'!$C$391:$AD$499,13,FALSE),0)</f>
        <v>0</v>
      </c>
      <c r="H43" s="330">
        <f>IFERROR(VLOOKUP(C43,'تقرير المصروفات حسب الشهر'!$C$519:$AD$634,13,FALSE),0)</f>
        <v>0</v>
      </c>
      <c r="I43" s="330">
        <f>IFERROR(VLOOKUP(C43,'تقرير المصروفات حسب الشهر'!$C$647:$AD$766,13,FALSE),0)</f>
        <v>0</v>
      </c>
      <c r="J43" s="330">
        <f>IFERROR(VLOOKUP(C43,'تقرير المصروفات حسب الشهر'!$C$775:$AD$884,13,FALSE),0)</f>
        <v>0</v>
      </c>
      <c r="K43" s="330">
        <f>IFERROR(VLOOKUP(C43,'تقرير المصروفات حسب الشهر'!$C$902:$AD$1011,13,FALSE),0)</f>
        <v>0</v>
      </c>
      <c r="L43" s="330">
        <f>IFERROR(VLOOKUP(C43,'تقرير المصروفات حسب الشهر'!$C$1028:$AD$1138,13,FALSE),0)</f>
        <v>0</v>
      </c>
      <c r="M43" s="344">
        <f>IFERROR(VLOOKUP(C43,'تقرير المصروفات حسب الشهر'!$C$1155:$AD$1266,13,FALSE),0)</f>
        <v>0</v>
      </c>
      <c r="N43" s="344">
        <f>IFERROR(VLOOKUP(C43,'تقرير المصروفات حسب الشهر'!$C$1282:$AD$1393,13,FALSE),0)</f>
        <v>0</v>
      </c>
      <c r="O43" s="344">
        <f>IFERROR(VLOOKUP(C43,'تقرير المصروفات حسب الشهر'!$C$1409:$AI$1524,13,FALSE),0)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الشهر'!$C$10:$AD$119,13,FALSE),0)</f>
        <v>691</v>
      </c>
      <c r="E44" s="330">
        <f>IFERROR(VLOOKUP(C44,'تقرير المصروفات حسب الشهر'!$C$136:$AD$245,13,FALSE),0)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الشهر'!$C$391:$AD$499,13,FALSE),0)</f>
        <v>294</v>
      </c>
      <c r="H44" s="330">
        <f>IFERROR(VLOOKUP(C44,'تقرير المصروفات حسب الشهر'!$C$519:$AD$634,13,FALSE),0)</f>
        <v>337</v>
      </c>
      <c r="I44" s="330">
        <f>IFERROR(VLOOKUP(C44,'تقرير المصروفات حسب الشهر'!$C$647:$AD$766,13,FALSE),0)</f>
        <v>190</v>
      </c>
      <c r="J44" s="330">
        <f>IFERROR(VLOOKUP(C44,'تقرير المصروفات حسب الشهر'!$C$775:$AD$884,13,FALSE),0)</f>
        <v>0</v>
      </c>
      <c r="K44" s="330">
        <f>IFERROR(VLOOKUP(C44,'تقرير المصروفات حسب الشهر'!$C$902:$AD$1011,13,FALSE),0)</f>
        <v>0</v>
      </c>
      <c r="L44" s="330">
        <f>IFERROR(VLOOKUP(C44,'تقرير المصروفات حسب الشهر'!$C$1028:$AD$1138,13,FALSE),0)</f>
        <v>0</v>
      </c>
      <c r="M44" s="344">
        <f>IFERROR(VLOOKUP(C44,'تقرير المصروفات حسب الشهر'!$C$1155:$AD$1266,13,FALSE),0)</f>
        <v>0</v>
      </c>
      <c r="N44" s="344">
        <f>IFERROR(VLOOKUP(C44,'تقرير المصروفات حسب الشهر'!$C$1282:$AD$1393,13,FALSE),0)</f>
        <v>0</v>
      </c>
      <c r="O44" s="344">
        <f>IFERROR(VLOOKUP(C44,'تقرير المصروفات حسب الشهر'!$C$1409:$AI$1524,13,FALSE),0)</f>
        <v>0</v>
      </c>
      <c r="P44" s="332">
        <f t="shared" si="5"/>
        <v>2935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الشهر'!$C$10:$AD$119,13,FALSE),0)</f>
        <v>0</v>
      </c>
      <c r="E45" s="330">
        <f>IFERROR(VLOOKUP(C45,'تقرير المصروفات حسب الشهر'!$C$136:$AD$245,13,FALSE),0)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الشهر'!$C$391:$AD$499,13,FALSE),0)</f>
        <v>0</v>
      </c>
      <c r="H45" s="330">
        <f>IFERROR(VLOOKUP(C45,'تقرير المصروفات حسب الشهر'!$C$519:$AD$634,13,FALSE),0)</f>
        <v>0</v>
      </c>
      <c r="I45" s="330">
        <f>IFERROR(VLOOKUP(C45,'تقرير المصروفات حسب الشهر'!$C$647:$AD$766,13,FALSE),0)</f>
        <v>0</v>
      </c>
      <c r="J45" s="330">
        <f>IFERROR(VLOOKUP(C45,'تقرير المصروفات حسب الشهر'!$C$775:$AD$884,13,FALSE),0)</f>
        <v>0</v>
      </c>
      <c r="K45" s="330">
        <f>IFERROR(VLOOKUP(C45,'تقرير المصروفات حسب الشهر'!$C$902:$AD$1011,13,FALSE),0)</f>
        <v>0</v>
      </c>
      <c r="L45" s="330">
        <f>IFERROR(VLOOKUP(C45,'تقرير المصروفات حسب الشهر'!$C$1028:$AD$1138,13,FALSE),0)</f>
        <v>0</v>
      </c>
      <c r="M45" s="344">
        <f>IFERROR(VLOOKUP(C45,'تقرير المصروفات حسب الشهر'!$C$1155:$AD$1266,13,FALSE),0)</f>
        <v>0</v>
      </c>
      <c r="N45" s="344">
        <f>IFERROR(VLOOKUP(C45,'تقرير المصروفات حسب الشهر'!$C$1282:$AD$1393,13,FALSE),0)</f>
        <v>0</v>
      </c>
      <c r="O45" s="344">
        <f>IFERROR(VLOOKUP(C45,'تقرير المصروفات حسب الشهر'!$C$1409:$AI$1524,13,FALSE),0)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الشهر'!$C$10:$AD$119,13,FALSE),0)</f>
        <v>69.959999999999994</v>
      </c>
      <c r="E46" s="330">
        <f>IFERROR(VLOOKUP(C46,'تقرير المصروفات حسب الشهر'!$C$136:$AD$245,13,FALSE),0)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الشهر'!$C$391:$AD$499,13,FALSE),0)</f>
        <v>69.959999999999994</v>
      </c>
      <c r="H46" s="330">
        <f>IFERROR(VLOOKUP(C46,'تقرير المصروفات حسب الشهر'!$C$519:$AD$634,13,FALSE),0)</f>
        <v>69.959999999999994</v>
      </c>
      <c r="I46" s="330">
        <f>IFERROR(VLOOKUP(C46,'تقرير المصروفات حسب الشهر'!$C$647:$AD$766,13,FALSE),0)</f>
        <v>69.959999999999994</v>
      </c>
      <c r="J46" s="330">
        <f>IFERROR(VLOOKUP(C46,'تقرير المصروفات حسب الشهر'!$C$775:$AD$884,13,FALSE),0)</f>
        <v>0</v>
      </c>
      <c r="K46" s="330">
        <f>IFERROR(VLOOKUP(C46,'تقرير المصروفات حسب الشهر'!$C$902:$AD$1011,13,FALSE),0)</f>
        <v>0</v>
      </c>
      <c r="L46" s="330">
        <f>IFERROR(VLOOKUP(C46,'تقرير المصروفات حسب الشهر'!$C$1028:$AD$1138,13,FALSE),0)</f>
        <v>0</v>
      </c>
      <c r="M46" s="344">
        <f>IFERROR(VLOOKUP(C46,'تقرير المصروفات حسب الشهر'!$C$1155:$AD$1266,13,FALSE),0)</f>
        <v>0</v>
      </c>
      <c r="N46" s="344">
        <f>IFERROR(VLOOKUP(C46,'تقرير المصروفات حسب الشهر'!$C$1282:$AD$1393,13,FALSE),0)</f>
        <v>0</v>
      </c>
      <c r="O46" s="344">
        <f>IFERROR(VLOOKUP(C46,'تقرير المصروفات حسب الشهر'!$C$1409:$AI$1524,13,FALSE),0)</f>
        <v>0</v>
      </c>
      <c r="P46" s="332">
        <f t="shared" si="5"/>
        <v>419.75999999999993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الشهر'!$C$10:$AD$119,13,FALSE),0)</f>
        <v>0</v>
      </c>
      <c r="E47" s="330">
        <f>IFERROR(VLOOKUP(C47,'تقرير المصروفات حسب الشهر'!$C$136:$AD$245,13,FALSE),0)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الشهر'!$C$391:$AD$499,13,FALSE),0)</f>
        <v>800</v>
      </c>
      <c r="H47" s="330">
        <f>IFERROR(VLOOKUP(C47,'تقرير المصروفات حسب الشهر'!$C$519:$AD$634,13,FALSE),0)</f>
        <v>0</v>
      </c>
      <c r="I47" s="330">
        <f>IFERROR(VLOOKUP(C47,'تقرير المصروفات حسب الشهر'!$C$647:$AD$766,13,FALSE),0)</f>
        <v>0</v>
      </c>
      <c r="J47" s="330">
        <f>IFERROR(VLOOKUP(C47,'تقرير المصروفات حسب الشهر'!$C$775:$AD$884,13,FALSE),0)</f>
        <v>0</v>
      </c>
      <c r="K47" s="330">
        <f>IFERROR(VLOOKUP(C47,'تقرير المصروفات حسب الشهر'!$C$902:$AD$1011,13,FALSE),0)</f>
        <v>0</v>
      </c>
      <c r="L47" s="330">
        <f>IFERROR(VLOOKUP(C47,'تقرير المصروفات حسب الشهر'!$C$1028:$AD$1138,13,FALSE),0)</f>
        <v>0</v>
      </c>
      <c r="M47" s="344">
        <f>IFERROR(VLOOKUP(C47,'تقرير المصروفات حسب الشهر'!$C$1155:$AD$1266,13,FALSE),0)</f>
        <v>0</v>
      </c>
      <c r="N47" s="344">
        <f>IFERROR(VLOOKUP(C47,'تقرير المصروفات حسب الشهر'!$C$1282:$AD$1393,13,FALSE),0)</f>
        <v>0</v>
      </c>
      <c r="O47" s="344">
        <f>IFERROR(VLOOKUP(C47,'تقرير المصروفات حسب الشهر'!$C$1409:$AI$1524,13,FALSE),0)</f>
        <v>0</v>
      </c>
      <c r="P47" s="332">
        <f t="shared" si="5"/>
        <v>800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الشهر'!$C$10:$AD$119,13,FALSE),0)</f>
        <v>0</v>
      </c>
      <c r="E48" s="330">
        <f>IFERROR(VLOOKUP(C48,'تقرير المصروفات حسب الشهر'!$C$136:$AD$245,13,FALSE),0)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الشهر'!$C$391:$AD$499,13,FALSE),0)</f>
        <v>0</v>
      </c>
      <c r="H48" s="330">
        <f>IFERROR(VLOOKUP(C48,'تقرير المصروفات حسب الشهر'!$C$519:$AD$634,13,FALSE),0)</f>
        <v>150</v>
      </c>
      <c r="I48" s="330">
        <f>IFERROR(VLOOKUP(C48,'تقرير المصروفات حسب الشهر'!$C$647:$AD$766,13,FALSE),0)</f>
        <v>0</v>
      </c>
      <c r="J48" s="330">
        <f>IFERROR(VLOOKUP(C48,'تقرير المصروفات حسب الشهر'!$C$775:$AD$884,13,FALSE),0)</f>
        <v>0</v>
      </c>
      <c r="K48" s="330">
        <f>IFERROR(VLOOKUP(C48,'تقرير المصروفات حسب الشهر'!$C$902:$AD$1011,13,FALSE),0)</f>
        <v>0</v>
      </c>
      <c r="L48" s="330">
        <f>IFERROR(VLOOKUP(C48,'تقرير المصروفات حسب الشهر'!$C$1028:$AD$1138,13,FALSE),0)</f>
        <v>0</v>
      </c>
      <c r="M48" s="344">
        <f>IFERROR(VLOOKUP(C48,'تقرير المصروفات حسب الشهر'!$C$1155:$AD$1266,13,FALSE),0)</f>
        <v>0</v>
      </c>
      <c r="N48" s="344">
        <f>IFERROR(VLOOKUP(C48,'تقرير المصروفات حسب الشهر'!$C$1282:$AD$1393,13,FALSE),0)</f>
        <v>0</v>
      </c>
      <c r="O48" s="344">
        <f>IFERROR(VLOOKUP(C48,'تقرير المصروفات حسب الشهر'!$C$1409:$AI$1524,13,FALSE),0)</f>
        <v>0</v>
      </c>
      <c r="P48" s="332">
        <f t="shared" si="5"/>
        <v>150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الشهر'!$C$10:$AD$119,13,FALSE),0)</f>
        <v>0</v>
      </c>
      <c r="E49" s="330">
        <f>IFERROR(VLOOKUP(C49,'تقرير المصروفات حسب الشهر'!$C$136:$AD$245,13,FALSE),0)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الشهر'!$C$391:$AD$499,13,FALSE),0)</f>
        <v>250</v>
      </c>
      <c r="H49" s="330">
        <f>IFERROR(VLOOKUP(C49,'تقرير المصروفات حسب الشهر'!$C$519:$AD$634,13,FALSE),0)</f>
        <v>150</v>
      </c>
      <c r="I49" s="330">
        <f>IFERROR(VLOOKUP(C49,'تقرير المصروفات حسب الشهر'!$C$647:$AD$766,13,FALSE),0)</f>
        <v>0</v>
      </c>
      <c r="J49" s="330">
        <f>IFERROR(VLOOKUP(C49,'تقرير المصروفات حسب الشهر'!$C$775:$AD$884,13,FALSE),0)</f>
        <v>0</v>
      </c>
      <c r="K49" s="330">
        <f>IFERROR(VLOOKUP(C49,'تقرير المصروفات حسب الشهر'!$C$902:$AD$1011,13,FALSE),0)</f>
        <v>0</v>
      </c>
      <c r="L49" s="330">
        <f>IFERROR(VLOOKUP(C49,'تقرير المصروفات حسب الشهر'!$C$1028:$AD$1138,13,FALSE),0)</f>
        <v>0</v>
      </c>
      <c r="M49" s="344">
        <f>IFERROR(VLOOKUP(C49,'تقرير المصروفات حسب الشهر'!$C$1155:$AD$1266,13,FALSE),0)</f>
        <v>0</v>
      </c>
      <c r="N49" s="344">
        <f>IFERROR(VLOOKUP(C49,'تقرير المصروفات حسب الشهر'!$C$1282:$AD$1393,13,FALSE),0)</f>
        <v>0</v>
      </c>
      <c r="O49" s="344">
        <f>IFERROR(VLOOKUP(C49,'تقرير المصروفات حسب الشهر'!$C$1409:$AI$1524,13,FALSE),0)</f>
        <v>0</v>
      </c>
      <c r="P49" s="332">
        <f t="shared" si="5"/>
        <v>700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الشهر'!$C$10:$AD$119,13,FALSE),0)</f>
        <v>0</v>
      </c>
      <c r="E50" s="330">
        <f>IFERROR(VLOOKUP(C50,'تقرير المصروفات حسب الشهر'!$C$136:$AD$245,13,FALSE),0)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الشهر'!$C$391:$AD$499,13,FALSE),0)</f>
        <v>0</v>
      </c>
      <c r="H50" s="330">
        <f>IFERROR(VLOOKUP(C50,'تقرير المصروفات حسب الشهر'!$C$519:$AD$634,13,FALSE),0)</f>
        <v>0</v>
      </c>
      <c r="I50" s="330">
        <f>IFERROR(VLOOKUP(C50,'تقرير المصروفات حسب الشهر'!$C$647:$AD$766,13,FALSE),0)</f>
        <v>0</v>
      </c>
      <c r="J50" s="330">
        <f>IFERROR(VLOOKUP(C50,'تقرير المصروفات حسب الشهر'!$C$775:$AD$884,13,FALSE),0)</f>
        <v>0</v>
      </c>
      <c r="K50" s="330">
        <f>IFERROR(VLOOKUP(C50,'تقرير المصروفات حسب الشهر'!$C$902:$AD$1011,13,FALSE),0)</f>
        <v>0</v>
      </c>
      <c r="L50" s="330">
        <f>IFERROR(VLOOKUP(C50,'تقرير المصروفات حسب الشهر'!$C$1028:$AD$1138,13,FALSE),0)</f>
        <v>0</v>
      </c>
      <c r="M50" s="344">
        <f>IFERROR(VLOOKUP(C50,'تقرير المصروفات حسب الشهر'!$C$1155:$AD$1266,13,FALSE),0)</f>
        <v>0</v>
      </c>
      <c r="N50" s="344">
        <f>IFERROR(VLOOKUP(C50,'تقرير المصروفات حسب الشهر'!$C$1282:$AD$1393,13,FALSE),0)</f>
        <v>0</v>
      </c>
      <c r="O50" s="344">
        <f>IFERROR(VLOOKUP(C50,'تقرير المصروفات حسب الشهر'!$C$1409:$AI$1524,13,FALSE),0)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الشهر'!$C$10:$AD$119,13,FALSE),0)</f>
        <v>0</v>
      </c>
      <c r="E51" s="330">
        <f>IFERROR(VLOOKUP(C51,'تقرير المصروفات حسب الشهر'!$C$136:$AD$245,13,FALSE),0)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الشهر'!$C$391:$AD$499,13,FALSE),0)</f>
        <v>0</v>
      </c>
      <c r="H51" s="330">
        <f>IFERROR(VLOOKUP(C51,'تقرير المصروفات حسب الشهر'!$C$519:$AD$634,13,FALSE),0)</f>
        <v>300</v>
      </c>
      <c r="I51" s="330">
        <f>IFERROR(VLOOKUP(C51,'تقرير المصروفات حسب الشهر'!$C$647:$AD$766,13,FALSE),0)</f>
        <v>950</v>
      </c>
      <c r="J51" s="330">
        <f>IFERROR(VLOOKUP(C51,'تقرير المصروفات حسب الشهر'!$C$775:$AD$884,13,FALSE),0)</f>
        <v>0</v>
      </c>
      <c r="K51" s="330">
        <f>IFERROR(VLOOKUP(C51,'تقرير المصروفات حسب الشهر'!$C$902:$AD$1011,13,FALSE),0)</f>
        <v>0</v>
      </c>
      <c r="L51" s="330">
        <f>IFERROR(VLOOKUP(C51,'تقرير المصروفات حسب الشهر'!$C$1028:$AD$1138,13,FALSE),0)</f>
        <v>0</v>
      </c>
      <c r="M51" s="344">
        <f>IFERROR(VLOOKUP(C51,'تقرير المصروفات حسب الشهر'!$C$1155:$AD$1266,13,FALSE),0)</f>
        <v>0</v>
      </c>
      <c r="N51" s="344">
        <f>IFERROR(VLOOKUP(C51,'تقرير المصروفات حسب الشهر'!$C$1282:$AD$1393,13,FALSE),0)</f>
        <v>0</v>
      </c>
      <c r="O51" s="344">
        <f>IFERROR(VLOOKUP(C51,'تقرير المصروفات حسب الشهر'!$C$1409:$AI$1524,13,FALSE),0)</f>
        <v>0</v>
      </c>
      <c r="P51" s="332">
        <f t="shared" si="5"/>
        <v>2844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الشهر'!$C$10:$AD$119,13,FALSE),0)</f>
        <v>5000</v>
      </c>
      <c r="E52" s="330">
        <f>IFERROR(VLOOKUP(C52,'تقرير المصروفات حسب الشهر'!$C$136:$AD$245,13,FALSE),0)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الشهر'!$C$391:$AD$499,13,FALSE),0)</f>
        <v>1675</v>
      </c>
      <c r="H52" s="330">
        <f>IFERROR(VLOOKUP(C52,'تقرير المصروفات حسب الشهر'!$C$519:$AD$634,13,FALSE),0)</f>
        <v>10590</v>
      </c>
      <c r="I52" s="330">
        <f>IFERROR(VLOOKUP(C52,'تقرير المصروفات حسب الشهر'!$C$647:$AD$766,13,FALSE),0)</f>
        <v>0</v>
      </c>
      <c r="J52" s="330">
        <f>IFERROR(VLOOKUP(C52,'تقرير المصروفات حسب الشهر'!$C$775:$AD$884,13,FALSE),0)</f>
        <v>0</v>
      </c>
      <c r="K52" s="330">
        <f>IFERROR(VLOOKUP(C52,'تقرير المصروفات حسب الشهر'!$C$902:$AD$1011,13,FALSE),0)</f>
        <v>0</v>
      </c>
      <c r="L52" s="330">
        <f>IFERROR(VLOOKUP(C52,'تقرير المصروفات حسب الشهر'!$C$1028:$AD$1138,13,FALSE),0)</f>
        <v>0</v>
      </c>
      <c r="M52" s="344">
        <f>IFERROR(VLOOKUP(C52,'تقرير المصروفات حسب الشهر'!$C$1155:$AD$1266,13,FALSE),0)</f>
        <v>0</v>
      </c>
      <c r="N52" s="344">
        <f>IFERROR(VLOOKUP(C52,'تقرير المصروفات حسب الشهر'!$C$1282:$AD$1393,13,FALSE),0)</f>
        <v>0</v>
      </c>
      <c r="O52" s="344">
        <f>IFERROR(VLOOKUP(C52,'تقرير المصروفات حسب الشهر'!$C$1409:$AI$1524,13,FALSE),0)</f>
        <v>0</v>
      </c>
      <c r="P52" s="332">
        <f t="shared" si="5"/>
        <v>18465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الشهر'!$C$10:$AD$119,13,FALSE),0)</f>
        <v>0</v>
      </c>
      <c r="E53" s="330">
        <f>IFERROR(VLOOKUP(C53,'تقرير المصروفات حسب الشهر'!$C$136:$AD$245,13,FALSE),0)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الشهر'!$C$391:$AD$499,13,FALSE),0)</f>
        <v>0</v>
      </c>
      <c r="H53" s="330">
        <f>IFERROR(VLOOKUP(C53,'تقرير المصروفات حسب الشهر'!$C$519:$AD$634,13,FALSE),0)</f>
        <v>0</v>
      </c>
      <c r="I53" s="330">
        <f>IFERROR(VLOOKUP(C53,'تقرير المصروفات حسب الشهر'!$C$647:$AD$766,13,FALSE),0)</f>
        <v>0</v>
      </c>
      <c r="J53" s="330">
        <f>IFERROR(VLOOKUP(C53,'تقرير المصروفات حسب الشهر'!$C$775:$AD$884,13,FALSE),0)</f>
        <v>0</v>
      </c>
      <c r="K53" s="330">
        <f>IFERROR(VLOOKUP(C53,'تقرير المصروفات حسب الشهر'!$C$902:$AD$1011,13,FALSE),0)</f>
        <v>0</v>
      </c>
      <c r="L53" s="330">
        <f>IFERROR(VLOOKUP(C53,'تقرير المصروفات حسب الشهر'!$C$1028:$AD$1138,13,FALSE),0)</f>
        <v>0</v>
      </c>
      <c r="M53" s="344">
        <f>IFERROR(VLOOKUP(C53,'تقرير المصروفات حسب الشهر'!$C$1155:$AD$1266,13,FALSE),0)</f>
        <v>0</v>
      </c>
      <c r="N53" s="344">
        <f>IFERROR(VLOOKUP(C53,'تقرير المصروفات حسب الشهر'!$C$1282:$AD$1393,13,FALSE),0)</f>
        <v>0</v>
      </c>
      <c r="O53" s="344">
        <f>IFERROR(VLOOKUP(C53,'تقرير المصروفات حسب الشهر'!$C$1409:$AI$1524,13,FALSE),0)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الشهر'!$C$10:$AD$119,13,FALSE),0)</f>
        <v>10770</v>
      </c>
      <c r="E54" s="330">
        <f>IFERROR(VLOOKUP(C54,'تقرير المصروفات حسب الشهر'!$C$136:$AD$245,13,FALSE),0)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الشهر'!$C$391:$AD$499,13,FALSE),0)</f>
        <v>15050</v>
      </c>
      <c r="H54" s="330">
        <f>IFERROR(VLOOKUP(C54,'تقرير المصروفات حسب الشهر'!$C$519:$AD$634,13,FALSE),0)</f>
        <v>14830</v>
      </c>
      <c r="I54" s="330">
        <f>IFERROR(VLOOKUP(C54,'تقرير المصروفات حسب الشهر'!$C$647:$AD$766,13,FALSE),0)</f>
        <v>17087</v>
      </c>
      <c r="J54" s="330">
        <f>IFERROR(VLOOKUP(C54,'تقرير المصروفات حسب الشهر'!$C$775:$AD$884,13,FALSE),0)</f>
        <v>0</v>
      </c>
      <c r="K54" s="330">
        <f>IFERROR(VLOOKUP(C54,'تقرير المصروفات حسب الشهر'!$C$902:$AD$1011,13,FALSE),0)</f>
        <v>0</v>
      </c>
      <c r="L54" s="330">
        <f>IFERROR(VLOOKUP(C54,'تقرير المصروفات حسب الشهر'!$C$1028:$AD$1138,13,FALSE),0)</f>
        <v>0</v>
      </c>
      <c r="M54" s="344">
        <f>IFERROR(VLOOKUP(C54,'تقرير المصروفات حسب الشهر'!$C$1155:$AD$1266,13,FALSE),0)</f>
        <v>0</v>
      </c>
      <c r="N54" s="344">
        <f>IFERROR(VLOOKUP(C54,'تقرير المصروفات حسب الشهر'!$C$1282:$AD$1393,13,FALSE),0)</f>
        <v>0</v>
      </c>
      <c r="O54" s="344">
        <f>IFERROR(VLOOKUP(C54,'تقرير المصروفات حسب الشهر'!$C$1409:$AI$1524,13,FALSE),0)</f>
        <v>0</v>
      </c>
      <c r="P54" s="332">
        <f t="shared" ref="P54:P85" si="6">SUM(D54:O54)</f>
        <v>69197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الشهر'!$C$10:$AD$119,13,FALSE),0)</f>
        <v>0</v>
      </c>
      <c r="E55" s="330">
        <f>IFERROR(VLOOKUP(C55,'تقرير المصروفات حسب الشهر'!$C$136:$AD$245,13,FALSE),0)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الشهر'!$C$391:$AD$499,13,FALSE),0)</f>
        <v>0</v>
      </c>
      <c r="H55" s="330">
        <f>IFERROR(VLOOKUP(C55,'تقرير المصروفات حسب الشهر'!$C$519:$AD$634,13,FALSE),0)</f>
        <v>0</v>
      </c>
      <c r="I55" s="330">
        <f>IFERROR(VLOOKUP(C55,'تقرير المصروفات حسب الشهر'!$C$647:$AD$766,13,FALSE),0)</f>
        <v>0</v>
      </c>
      <c r="J55" s="330">
        <f>IFERROR(VLOOKUP(C55,'تقرير المصروفات حسب الشهر'!$C$775:$AD$884,13,FALSE),0)</f>
        <v>0</v>
      </c>
      <c r="K55" s="330">
        <f>IFERROR(VLOOKUP(C55,'تقرير المصروفات حسب الشهر'!$C$902:$AD$1011,13,FALSE),0)</f>
        <v>0</v>
      </c>
      <c r="L55" s="330">
        <f>IFERROR(VLOOKUP(C55,'تقرير المصروفات حسب الشهر'!$C$1028:$AD$1138,13,FALSE),0)</f>
        <v>0</v>
      </c>
      <c r="M55" s="344">
        <f>IFERROR(VLOOKUP(C55,'تقرير المصروفات حسب الشهر'!$C$1155:$AD$1266,13,FALSE),0)</f>
        <v>0</v>
      </c>
      <c r="N55" s="344">
        <f>IFERROR(VLOOKUP(C55,'تقرير المصروفات حسب الشهر'!$C$1282:$AD$1393,13,FALSE),0)</f>
        <v>0</v>
      </c>
      <c r="O55" s="344">
        <f>IFERROR(VLOOKUP(C55,'تقرير المصروفات حسب الشهر'!$C$1409:$AI$1524,13,FALSE),0)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الشهر'!$C$10:$AD$119,13,FALSE),0)</f>
        <v>0</v>
      </c>
      <c r="E56" s="330">
        <f>IFERROR(VLOOKUP(C56,'تقرير المصروفات حسب الشهر'!$C$136:$AD$245,13,FALSE),0)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الشهر'!$C$391:$AD$499,13,FALSE),0)</f>
        <v>0</v>
      </c>
      <c r="H56" s="330">
        <f>IFERROR(VLOOKUP(C56,'تقرير المصروفات حسب الشهر'!$C$519:$AD$634,13,FALSE),0)</f>
        <v>0</v>
      </c>
      <c r="I56" s="330">
        <f>IFERROR(VLOOKUP(C56,'تقرير المصروفات حسب الشهر'!$C$647:$AD$766,13,FALSE),0)</f>
        <v>0</v>
      </c>
      <c r="J56" s="330">
        <f>IFERROR(VLOOKUP(C56,'تقرير المصروفات حسب الشهر'!$C$775:$AD$884,13,FALSE),0)</f>
        <v>0</v>
      </c>
      <c r="K56" s="330">
        <f>IFERROR(VLOOKUP(C56,'تقرير المصروفات حسب الشهر'!$C$902:$AD$1011,13,FALSE),0)</f>
        <v>0</v>
      </c>
      <c r="L56" s="330">
        <f>IFERROR(VLOOKUP(C56,'تقرير المصروفات حسب الشهر'!$C$1028:$AD$1138,13,FALSE),0)</f>
        <v>0</v>
      </c>
      <c r="M56" s="344">
        <f>IFERROR(VLOOKUP(C56,'تقرير المصروفات حسب الشهر'!$C$1155:$AD$1266,13,FALSE),0)</f>
        <v>0</v>
      </c>
      <c r="N56" s="344">
        <f>IFERROR(VLOOKUP(C56,'تقرير المصروفات حسب الشهر'!$C$1282:$AD$1393,13,FALSE),0)</f>
        <v>0</v>
      </c>
      <c r="O56" s="344">
        <f>IFERROR(VLOOKUP(C56,'تقرير المصروفات حسب الشهر'!$C$1409:$AI$1524,13,FALSE),0)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الشهر'!$C$10:$AD$119,13,FALSE),0)</f>
        <v>0</v>
      </c>
      <c r="E57" s="330">
        <f>IFERROR(VLOOKUP(C57,'تقرير المصروفات حسب الشهر'!$C$136:$AD$245,13,FALSE),0)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الشهر'!$C$391:$AD$499,13,FALSE),0)</f>
        <v>0</v>
      </c>
      <c r="H57" s="330">
        <f>IFERROR(VLOOKUP(C57,'تقرير المصروفات حسب الشهر'!$C$519:$AD$634,13,FALSE),0)</f>
        <v>0</v>
      </c>
      <c r="I57" s="330">
        <f>IFERROR(VLOOKUP(C57,'تقرير المصروفات حسب الشهر'!$C$647:$AD$766,13,FALSE),0)</f>
        <v>0</v>
      </c>
      <c r="J57" s="330">
        <f>IFERROR(VLOOKUP(C57,'تقرير المصروفات حسب الشهر'!$C$775:$AD$884,13,FALSE),0)</f>
        <v>0</v>
      </c>
      <c r="K57" s="330">
        <f>IFERROR(VLOOKUP(C57,'تقرير المصروفات حسب الشهر'!$C$902:$AD$1011,13,FALSE),0)</f>
        <v>0</v>
      </c>
      <c r="L57" s="330">
        <f>IFERROR(VLOOKUP(C57,'تقرير المصروفات حسب الشهر'!$C$1028:$AD$1138,13,FALSE),0)</f>
        <v>0</v>
      </c>
      <c r="M57" s="344">
        <f>IFERROR(VLOOKUP(C57,'تقرير المصروفات حسب الشهر'!$C$1155:$AD$1266,13,FALSE),0)</f>
        <v>0</v>
      </c>
      <c r="N57" s="344">
        <f>IFERROR(VLOOKUP(C57,'تقرير المصروفات حسب الشهر'!$C$1282:$AD$1393,13,FALSE),0)</f>
        <v>0</v>
      </c>
      <c r="O57" s="344">
        <f>IFERROR(VLOOKUP(C57,'تقرير المصروفات حسب الشهر'!$C$1409:$AI$1524,13,FALSE),0)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الشهر'!$C$10:$AD$119,13,FALSE),0)</f>
        <v>0</v>
      </c>
      <c r="E58" s="330">
        <f>IFERROR(VLOOKUP(C58,'تقرير المصروفات حسب الشهر'!$C$136:$AD$245,13,FALSE),0)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الشهر'!$C$391:$AD$499,13,FALSE),0)</f>
        <v>0</v>
      </c>
      <c r="H58" s="330">
        <f>IFERROR(VLOOKUP(C58,'تقرير المصروفات حسب الشهر'!$C$519:$AD$634,13,FALSE),0)</f>
        <v>0</v>
      </c>
      <c r="I58" s="330">
        <f>IFERROR(VLOOKUP(C58,'تقرير المصروفات حسب الشهر'!$C$647:$AD$766,13,FALSE),0)</f>
        <v>0</v>
      </c>
      <c r="J58" s="330">
        <f>IFERROR(VLOOKUP(C58,'تقرير المصروفات حسب الشهر'!$C$775:$AD$884,13,FALSE),0)</f>
        <v>0</v>
      </c>
      <c r="K58" s="330">
        <f>IFERROR(VLOOKUP(C58,'تقرير المصروفات حسب الشهر'!$C$902:$AD$1011,13,FALSE),0)</f>
        <v>0</v>
      </c>
      <c r="L58" s="330">
        <f>IFERROR(VLOOKUP(C58,'تقرير المصروفات حسب الشهر'!$C$1028:$AD$1138,13,FALSE),0)</f>
        <v>0</v>
      </c>
      <c r="M58" s="344">
        <f>IFERROR(VLOOKUP(C58,'تقرير المصروفات حسب الشهر'!$C$1155:$AD$1266,13,FALSE),0)</f>
        <v>0</v>
      </c>
      <c r="N58" s="344">
        <f>IFERROR(VLOOKUP(C58,'تقرير المصروفات حسب الشهر'!$C$1282:$AD$1393,13,FALSE),0)</f>
        <v>0</v>
      </c>
      <c r="O58" s="344">
        <f>IFERROR(VLOOKUP(C58,'تقرير المصروفات حسب الشهر'!$C$1409:$AI$1524,13,FALSE),0)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الشهر'!$C$10:$AD$119,13,FALSE),0)</f>
        <v>7800</v>
      </c>
      <c r="E59" s="330">
        <f>IFERROR(VLOOKUP(C59,'تقرير المصروفات حسب الشهر'!$C$136:$AD$245,13,FALSE),0)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الشهر'!$C$391:$AD$499,13,FALSE),0)</f>
        <v>7455.5</v>
      </c>
      <c r="H59" s="330">
        <f>IFERROR(VLOOKUP(C59,'تقرير المصروفات حسب الشهر'!$C$519:$AD$634,13,FALSE),0)</f>
        <v>0</v>
      </c>
      <c r="I59" s="330">
        <f>IFERROR(VLOOKUP(C59,'تقرير المصروفات حسب الشهر'!$C$647:$AD$766,13,FALSE),0)</f>
        <v>14500</v>
      </c>
      <c r="J59" s="330">
        <f>IFERROR(VLOOKUP(C59,'تقرير المصروفات حسب الشهر'!$C$775:$AD$884,13,FALSE),0)</f>
        <v>0</v>
      </c>
      <c r="K59" s="330">
        <f>IFERROR(VLOOKUP(C59,'تقرير المصروفات حسب الشهر'!$C$902:$AD$1011,13,FALSE),0)</f>
        <v>0</v>
      </c>
      <c r="L59" s="330">
        <f>IFERROR(VLOOKUP(C59,'تقرير المصروفات حسب الشهر'!$C$1028:$AD$1138,13,FALSE),0)</f>
        <v>0</v>
      </c>
      <c r="M59" s="344">
        <f>IFERROR(VLOOKUP(C59,'تقرير المصروفات حسب الشهر'!$C$1155:$AD$1266,13,FALSE),0)</f>
        <v>0</v>
      </c>
      <c r="N59" s="344">
        <f>IFERROR(VLOOKUP(C59,'تقرير المصروفات حسب الشهر'!$C$1282:$AD$1393,13,FALSE),0)</f>
        <v>0</v>
      </c>
      <c r="O59" s="344">
        <f>IFERROR(VLOOKUP(C59,'تقرير المصروفات حسب الشهر'!$C$1409:$AI$1524,13,FALSE),0)</f>
        <v>0</v>
      </c>
      <c r="P59" s="332">
        <f t="shared" si="6"/>
        <v>45055.5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الشهر'!$C$10:$AD$119,13,FALSE),0)</f>
        <v>8250</v>
      </c>
      <c r="E60" s="330">
        <f>IFERROR(VLOOKUP(C60,'تقرير المصروفات حسب الشهر'!$C$136:$AD$245,13,FALSE),0)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الشهر'!$C$391:$AD$499,13,FALSE),0)</f>
        <v>0</v>
      </c>
      <c r="H60" s="330">
        <f>IFERROR(VLOOKUP(C60,'تقرير المصروفات حسب الشهر'!$C$519:$AD$634,13,FALSE),0)</f>
        <v>13775</v>
      </c>
      <c r="I60" s="330">
        <f>IFERROR(VLOOKUP(C60,'تقرير المصروفات حسب الشهر'!$C$647:$AD$766,13,FALSE),0)</f>
        <v>6975</v>
      </c>
      <c r="J60" s="330">
        <f>IFERROR(VLOOKUP(C60,'تقرير المصروفات حسب الشهر'!$C$775:$AD$884,13,FALSE),0)</f>
        <v>0</v>
      </c>
      <c r="K60" s="330">
        <f>IFERROR(VLOOKUP(C60,'تقرير المصروفات حسب الشهر'!$C$902:$AD$1011,13,FALSE),0)</f>
        <v>0</v>
      </c>
      <c r="L60" s="330">
        <f>IFERROR(VLOOKUP(C60,'تقرير المصروفات حسب الشهر'!$C$1028:$AD$1138,13,FALSE),0)</f>
        <v>0</v>
      </c>
      <c r="M60" s="344">
        <f>IFERROR(VLOOKUP(C60,'تقرير المصروفات حسب الشهر'!$C$1155:$AD$1266,13,FALSE),0)</f>
        <v>0</v>
      </c>
      <c r="N60" s="344">
        <f>IFERROR(VLOOKUP(C60,'تقرير المصروفات حسب الشهر'!$C$1282:$AD$1393,13,FALSE),0)</f>
        <v>0</v>
      </c>
      <c r="O60" s="344">
        <f>IFERROR(VLOOKUP(C60,'تقرير المصروفات حسب الشهر'!$C$1409:$AI$1524,13,FALSE),0)</f>
        <v>0</v>
      </c>
      <c r="P60" s="332">
        <f t="shared" si="6"/>
        <v>35600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الشهر'!$C$10:$AD$119,13,FALSE),0)</f>
        <v>400</v>
      </c>
      <c r="E61" s="330">
        <f>IFERROR(VLOOKUP(C61,'تقرير المصروفات حسب الشهر'!$C$136:$AD$245,13,FALSE),0)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الشهر'!$C$391:$AD$499,13,FALSE),0)</f>
        <v>300</v>
      </c>
      <c r="H61" s="330">
        <f>IFERROR(VLOOKUP(C61,'تقرير المصروفات حسب الشهر'!$C$519:$AD$634,13,FALSE),0)</f>
        <v>600</v>
      </c>
      <c r="I61" s="330">
        <f>IFERROR(VLOOKUP(C61,'تقرير المصروفات حسب الشهر'!$C$647:$AD$766,13,FALSE),0)</f>
        <v>0</v>
      </c>
      <c r="J61" s="330">
        <f>IFERROR(VLOOKUP(C61,'تقرير المصروفات حسب الشهر'!$C$775:$AD$884,13,FALSE),0)</f>
        <v>0</v>
      </c>
      <c r="K61" s="330">
        <f>IFERROR(VLOOKUP(C61,'تقرير المصروفات حسب الشهر'!$C$902:$AD$1011,13,FALSE),0)</f>
        <v>0</v>
      </c>
      <c r="L61" s="330">
        <f>IFERROR(VLOOKUP(C61,'تقرير المصروفات حسب الشهر'!$C$1028:$AD$1138,13,FALSE),0)</f>
        <v>0</v>
      </c>
      <c r="M61" s="344">
        <f>IFERROR(VLOOKUP(C61,'تقرير المصروفات حسب الشهر'!$C$1155:$AD$1266,13,FALSE),0)</f>
        <v>0</v>
      </c>
      <c r="N61" s="344">
        <f>IFERROR(VLOOKUP(C61,'تقرير المصروفات حسب الشهر'!$C$1282:$AD$1393,13,FALSE),0)</f>
        <v>0</v>
      </c>
      <c r="O61" s="344">
        <f>IFERROR(VLOOKUP(C61,'تقرير المصروفات حسب الشهر'!$C$1409:$AI$1524,13,FALSE),0)</f>
        <v>0</v>
      </c>
      <c r="P61" s="332">
        <f t="shared" si="6"/>
        <v>2200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الشهر'!$C$10:$AD$119,13,FALSE),0)</f>
        <v>2072</v>
      </c>
      <c r="E62" s="330">
        <f>IFERROR(VLOOKUP(C62,'تقرير المصروفات حسب الشهر'!$C$136:$AD$245,13,FALSE),0)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الشهر'!$C$391:$AD$499,13,FALSE),0)</f>
        <v>0</v>
      </c>
      <c r="H62" s="330">
        <f>IFERROR(VLOOKUP(C62,'تقرير المصروفات حسب الشهر'!$C$519:$AD$634,13,FALSE),0)</f>
        <v>0</v>
      </c>
      <c r="I62" s="330">
        <f>IFERROR(VLOOKUP(C62,'تقرير المصروفات حسب الشهر'!$C$647:$AD$766,13,FALSE),0)</f>
        <v>3420</v>
      </c>
      <c r="J62" s="330">
        <f>IFERROR(VLOOKUP(C62,'تقرير المصروفات حسب الشهر'!$C$775:$AD$884,13,FALSE),0)</f>
        <v>0</v>
      </c>
      <c r="K62" s="330">
        <f>IFERROR(VLOOKUP(C62,'تقرير المصروفات حسب الشهر'!$C$902:$AD$1011,13,FALSE),0)</f>
        <v>0</v>
      </c>
      <c r="L62" s="330">
        <f>IFERROR(VLOOKUP(C62,'تقرير المصروفات حسب الشهر'!$C$1028:$AD$1138,13,FALSE),0)</f>
        <v>0</v>
      </c>
      <c r="M62" s="344">
        <f>IFERROR(VLOOKUP(C62,'تقرير المصروفات حسب الشهر'!$C$1155:$AD$1266,13,FALSE),0)</f>
        <v>0</v>
      </c>
      <c r="N62" s="344">
        <f>IFERROR(VLOOKUP(C62,'تقرير المصروفات حسب الشهر'!$C$1282:$AD$1393,13,FALSE),0)</f>
        <v>0</v>
      </c>
      <c r="O62" s="344">
        <f>IFERROR(VLOOKUP(C62,'تقرير المصروفات حسب الشهر'!$C$1409:$AI$1524,13,FALSE),0)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الشهر'!$C$10:$AD$119,13,FALSE),0)</f>
        <v>0</v>
      </c>
      <c r="E63" s="330">
        <f>IFERROR(VLOOKUP(C63,'تقرير المصروفات حسب الشهر'!$C$136:$AD$245,13,FALSE),0)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الشهر'!$C$391:$AD$499,13,FALSE),0)</f>
        <v>0</v>
      </c>
      <c r="H63" s="330">
        <f>IFERROR(VLOOKUP(C63,'تقرير المصروفات حسب الشهر'!$C$519:$AD$634,13,FALSE),0)</f>
        <v>0</v>
      </c>
      <c r="I63" s="330">
        <f>IFERROR(VLOOKUP(C63,'تقرير المصروفات حسب الشهر'!$C$647:$AD$766,13,FALSE),0)</f>
        <v>0</v>
      </c>
      <c r="J63" s="330">
        <f>IFERROR(VLOOKUP(C63,'تقرير المصروفات حسب الشهر'!$C$775:$AD$884,13,FALSE),0)</f>
        <v>0</v>
      </c>
      <c r="K63" s="330">
        <f>IFERROR(VLOOKUP(C63,'تقرير المصروفات حسب الشهر'!$C$902:$AD$1011,13,FALSE),0)</f>
        <v>0</v>
      </c>
      <c r="L63" s="330">
        <f>IFERROR(VLOOKUP(C63,'تقرير المصروفات حسب الشهر'!$C$1028:$AD$1138,13,FALSE),0)</f>
        <v>0</v>
      </c>
      <c r="M63" s="344">
        <f>IFERROR(VLOOKUP(C63,'تقرير المصروفات حسب الشهر'!$C$1155:$AD$1266,13,FALSE),0)</f>
        <v>0</v>
      </c>
      <c r="N63" s="344">
        <f>IFERROR(VLOOKUP(C63,'تقرير المصروفات حسب الشهر'!$C$1282:$AD$1393,13,FALSE),0)</f>
        <v>0</v>
      </c>
      <c r="O63" s="344">
        <f>IFERROR(VLOOKUP(C63,'تقرير المصروفات حسب الشهر'!$C$1409:$AI$1524,13,FALSE),0)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الشهر'!$C$10:$AD$119,13,FALSE),0)</f>
        <v>0</v>
      </c>
      <c r="E64" s="330">
        <f>IFERROR(VLOOKUP(C64,'تقرير المصروفات حسب الشهر'!$C$136:$AD$245,13,FALSE),0)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الشهر'!$C$391:$AD$499,13,FALSE),0)</f>
        <v>1300</v>
      </c>
      <c r="H64" s="330">
        <f>IFERROR(VLOOKUP(C64,'تقرير المصروفات حسب الشهر'!$C$519:$AD$634,13,FALSE),0)</f>
        <v>1910</v>
      </c>
      <c r="I64" s="330">
        <f>IFERROR(VLOOKUP(C64,'تقرير المصروفات حسب الشهر'!$C$647:$AD$766,13,FALSE),0)</f>
        <v>0</v>
      </c>
      <c r="J64" s="330">
        <f>IFERROR(VLOOKUP(C64,'تقرير المصروفات حسب الشهر'!$C$775:$AD$884,13,FALSE),0)</f>
        <v>0</v>
      </c>
      <c r="K64" s="330">
        <f>IFERROR(VLOOKUP(C64,'تقرير المصروفات حسب الشهر'!$C$902:$AD$1011,13,FALSE),0)</f>
        <v>0</v>
      </c>
      <c r="L64" s="330">
        <f>IFERROR(VLOOKUP(C64,'تقرير المصروفات حسب الشهر'!$C$1028:$AD$1138,13,FALSE),0)</f>
        <v>0</v>
      </c>
      <c r="M64" s="344">
        <f>IFERROR(VLOOKUP(C64,'تقرير المصروفات حسب الشهر'!$C$1155:$AD$1266,13,FALSE),0)</f>
        <v>0</v>
      </c>
      <c r="N64" s="344">
        <f>IFERROR(VLOOKUP(C64,'تقرير المصروفات حسب الشهر'!$C$1282:$AD$1393,13,FALSE),0)</f>
        <v>0</v>
      </c>
      <c r="O64" s="344">
        <f>IFERROR(VLOOKUP(C64,'تقرير المصروفات حسب الشهر'!$C$1409:$AI$1524,13,FALSE),0)</f>
        <v>0</v>
      </c>
      <c r="P64" s="332">
        <f t="shared" si="6"/>
        <v>20310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الشهر'!$C$10:$AD$119,13,FALSE),0)</f>
        <v>0</v>
      </c>
      <c r="E65" s="330">
        <f>IFERROR(VLOOKUP(C65,'تقرير المصروفات حسب الشهر'!$C$136:$AD$245,13,FALSE),0)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الشهر'!$C$391:$AD$499,13,FALSE),0)</f>
        <v>0</v>
      </c>
      <c r="H65" s="330">
        <f>IFERROR(VLOOKUP(C65,'تقرير المصروفات حسب الشهر'!$C$519:$AD$634,13,FALSE),0)</f>
        <v>0</v>
      </c>
      <c r="I65" s="330">
        <f>IFERROR(VLOOKUP(C65,'تقرير المصروفات حسب الشهر'!$C$647:$AD$766,13,FALSE),0)</f>
        <v>0</v>
      </c>
      <c r="J65" s="330">
        <f>IFERROR(VLOOKUP(C65,'تقرير المصروفات حسب الشهر'!$C$775:$AD$884,13,FALSE),0)</f>
        <v>0</v>
      </c>
      <c r="K65" s="330">
        <f>IFERROR(VLOOKUP(C65,'تقرير المصروفات حسب الشهر'!$C$902:$AD$1011,13,FALSE),0)</f>
        <v>0</v>
      </c>
      <c r="L65" s="330">
        <f>IFERROR(VLOOKUP(C65,'تقرير المصروفات حسب الشهر'!$C$1028:$AD$1138,13,FALSE),0)</f>
        <v>0</v>
      </c>
      <c r="M65" s="344">
        <f>IFERROR(VLOOKUP(C65,'تقرير المصروفات حسب الشهر'!$C$1155:$AD$1266,13,FALSE),0)</f>
        <v>0</v>
      </c>
      <c r="N65" s="344">
        <f>IFERROR(VLOOKUP(C65,'تقرير المصروفات حسب الشهر'!$C$1282:$AD$1393,13,FALSE),0)</f>
        <v>0</v>
      </c>
      <c r="O65" s="344">
        <f>IFERROR(VLOOKUP(C65,'تقرير المصروفات حسب الشهر'!$C$1409:$AI$1524,13,FALSE),0)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الشهر'!$C$10:$AD$119,13,FALSE),0)</f>
        <v>0</v>
      </c>
      <c r="E66" s="330">
        <f>IFERROR(VLOOKUP(C66,'تقرير المصروفات حسب الشهر'!$C$136:$AD$245,13,FALSE),0)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الشهر'!$C$391:$AD$499,13,FALSE),0)</f>
        <v>0</v>
      </c>
      <c r="H66" s="330">
        <f>IFERROR(VLOOKUP(C66,'تقرير المصروفات حسب الشهر'!$C$519:$AD$634,13,FALSE),0)</f>
        <v>0</v>
      </c>
      <c r="I66" s="330">
        <f>IFERROR(VLOOKUP(C66,'تقرير المصروفات حسب الشهر'!$C$647:$AD$766,13,FALSE),0)</f>
        <v>0</v>
      </c>
      <c r="J66" s="330">
        <f>IFERROR(VLOOKUP(C66,'تقرير المصروفات حسب الشهر'!$C$775:$AD$884,13,FALSE),0)</f>
        <v>0</v>
      </c>
      <c r="K66" s="330">
        <f>IFERROR(VLOOKUP(C66,'تقرير المصروفات حسب الشهر'!$C$902:$AD$1011,13,FALSE),0)</f>
        <v>0</v>
      </c>
      <c r="L66" s="330">
        <f>IFERROR(VLOOKUP(C66,'تقرير المصروفات حسب الشهر'!$C$1028:$AD$1138,13,FALSE),0)</f>
        <v>0</v>
      </c>
      <c r="M66" s="344">
        <f>IFERROR(VLOOKUP(C66,'تقرير المصروفات حسب الشهر'!$C$1155:$AD$1266,13,FALSE),0)</f>
        <v>0</v>
      </c>
      <c r="N66" s="344">
        <f>IFERROR(VLOOKUP(C66,'تقرير المصروفات حسب الشهر'!$C$1282:$AD$1393,13,FALSE),0)</f>
        <v>0</v>
      </c>
      <c r="O66" s="344">
        <f>IFERROR(VLOOKUP(C66,'تقرير المصروفات حسب الشهر'!$C$1409:$AI$1524,13,FALSE),0)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الشهر'!$C$10:$AD$119,13,FALSE),0)</f>
        <v>0</v>
      </c>
      <c r="E67" s="330">
        <f>IFERROR(VLOOKUP(C67,'تقرير المصروفات حسب الشهر'!$C$136:$AD$245,13,FALSE),0)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الشهر'!$C$391:$AD$499,13,FALSE),0)</f>
        <v>0</v>
      </c>
      <c r="H67" s="330">
        <f>IFERROR(VLOOKUP(C67,'تقرير المصروفات حسب الشهر'!$C$519:$AD$634,13,FALSE),0)</f>
        <v>0</v>
      </c>
      <c r="I67" s="330">
        <f>IFERROR(VLOOKUP(C67,'تقرير المصروفات حسب الشهر'!$C$647:$AD$766,13,FALSE),0)</f>
        <v>0</v>
      </c>
      <c r="J67" s="330">
        <f>IFERROR(VLOOKUP(C67,'تقرير المصروفات حسب الشهر'!$C$775:$AD$884,13,FALSE),0)</f>
        <v>0</v>
      </c>
      <c r="K67" s="330">
        <f>IFERROR(VLOOKUP(C67,'تقرير المصروفات حسب الشهر'!$C$902:$AD$1011,13,FALSE),0)</f>
        <v>0</v>
      </c>
      <c r="L67" s="330">
        <f>IFERROR(VLOOKUP(C67,'تقرير المصروفات حسب الشهر'!$C$1028:$AD$1138,13,FALSE),0)</f>
        <v>0</v>
      </c>
      <c r="M67" s="344">
        <f>IFERROR(VLOOKUP(C67,'تقرير المصروفات حسب الشهر'!$C$1155:$AD$1266,13,FALSE),0)</f>
        <v>0</v>
      </c>
      <c r="N67" s="344">
        <f>IFERROR(VLOOKUP(C67,'تقرير المصروفات حسب الشهر'!$C$1282:$AD$1393,13,FALSE),0)</f>
        <v>0</v>
      </c>
      <c r="O67" s="344">
        <f>IFERROR(VLOOKUP(C67,'تقرير المصروفات حسب الشهر'!$C$1409:$AI$1524,13,FALSE),0)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الشهر'!$C$10:$AD$119,13,FALSE),0)</f>
        <v>0</v>
      </c>
      <c r="E68" s="330">
        <f>IFERROR(VLOOKUP(C68,'تقرير المصروفات حسب الشهر'!$C$136:$AD$245,13,FALSE),0)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الشهر'!$C$391:$AD$499,13,FALSE),0)</f>
        <v>0</v>
      </c>
      <c r="H68" s="330">
        <f>IFERROR(VLOOKUP(C68,'تقرير المصروفات حسب الشهر'!$C$519:$AD$634,13,FALSE),0)</f>
        <v>0</v>
      </c>
      <c r="I68" s="330">
        <f>IFERROR(VLOOKUP(C68,'تقرير المصروفات حسب الشهر'!$C$647:$AD$766,13,FALSE),0)</f>
        <v>0</v>
      </c>
      <c r="J68" s="330">
        <f>IFERROR(VLOOKUP(C68,'تقرير المصروفات حسب الشهر'!$C$775:$AD$884,13,FALSE),0)</f>
        <v>0</v>
      </c>
      <c r="K68" s="330">
        <f>IFERROR(VLOOKUP(C68,'تقرير المصروفات حسب الشهر'!$C$902:$AD$1011,13,FALSE),0)</f>
        <v>0</v>
      </c>
      <c r="L68" s="330">
        <f>IFERROR(VLOOKUP(C68,'تقرير المصروفات حسب الشهر'!$C$1028:$AD$1138,13,FALSE),0)</f>
        <v>0</v>
      </c>
      <c r="M68" s="344">
        <f>IFERROR(VLOOKUP(C68,'تقرير المصروفات حسب الشهر'!$C$1155:$AD$1266,13,FALSE),0)</f>
        <v>0</v>
      </c>
      <c r="N68" s="344">
        <f>IFERROR(VLOOKUP(C68,'تقرير المصروفات حسب الشهر'!$C$1282:$AD$1393,13,FALSE),0)</f>
        <v>0</v>
      </c>
      <c r="O68" s="344">
        <f>IFERROR(VLOOKUP(C68,'تقرير المصروفات حسب الشهر'!$C$1409:$AI$1524,13,FALSE),0)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الشهر'!$C$10:$AD$119,13,FALSE),0)</f>
        <v>0</v>
      </c>
      <c r="E69" s="330">
        <f>IFERROR(VLOOKUP(C69,'تقرير المصروفات حسب الشهر'!$C$136:$AD$245,13,FALSE),0)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الشهر'!$C$391:$AD$499,13,FALSE),0)</f>
        <v>0</v>
      </c>
      <c r="H69" s="330">
        <f>IFERROR(VLOOKUP(C69,'تقرير المصروفات حسب الشهر'!$C$519:$AD$634,13,FALSE),0)</f>
        <v>0</v>
      </c>
      <c r="I69" s="330">
        <f>IFERROR(VLOOKUP(C69,'تقرير المصروفات حسب الشهر'!$C$647:$AD$766,13,FALSE),0)</f>
        <v>0</v>
      </c>
      <c r="J69" s="330">
        <f>IFERROR(VLOOKUP(C69,'تقرير المصروفات حسب الشهر'!$C$775:$AD$884,13,FALSE),0)</f>
        <v>0</v>
      </c>
      <c r="K69" s="330">
        <f>IFERROR(VLOOKUP(C69,'تقرير المصروفات حسب الشهر'!$C$902:$AD$1011,13,FALSE),0)</f>
        <v>0</v>
      </c>
      <c r="L69" s="330">
        <f>IFERROR(VLOOKUP(C69,'تقرير المصروفات حسب الشهر'!$C$1028:$AD$1138,13,FALSE),0)</f>
        <v>0</v>
      </c>
      <c r="M69" s="344">
        <f>IFERROR(VLOOKUP(C69,'تقرير المصروفات حسب الشهر'!$C$1155:$AD$1266,13,FALSE),0)</f>
        <v>0</v>
      </c>
      <c r="N69" s="344">
        <f>IFERROR(VLOOKUP(C69,'تقرير المصروفات حسب الشهر'!$C$1282:$AD$1393,13,FALSE),0)</f>
        <v>0</v>
      </c>
      <c r="O69" s="344">
        <f>IFERROR(VLOOKUP(C69,'تقرير المصروفات حسب الشهر'!$C$1409:$AI$1524,13,FALSE),0)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الشهر'!$C$10:$AD$119,13,FALSE),0)</f>
        <v>0</v>
      </c>
      <c r="E70" s="330">
        <f>IFERROR(VLOOKUP(C70,'تقرير المصروفات حسب الشهر'!$C$136:$AD$245,13,FALSE),0)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الشهر'!$C$391:$AD$499,13,FALSE),0)</f>
        <v>0</v>
      </c>
      <c r="H70" s="330">
        <f>IFERROR(VLOOKUP(C70,'تقرير المصروفات حسب الشهر'!$C$519:$AD$634,13,FALSE),0)</f>
        <v>0</v>
      </c>
      <c r="I70" s="330">
        <f>IFERROR(VLOOKUP(C70,'تقرير المصروفات حسب الشهر'!$C$647:$AD$766,13,FALSE),0)</f>
        <v>0</v>
      </c>
      <c r="J70" s="330">
        <f>IFERROR(VLOOKUP(C70,'تقرير المصروفات حسب الشهر'!$C$775:$AD$884,13,FALSE),0)</f>
        <v>0</v>
      </c>
      <c r="K70" s="330">
        <f>IFERROR(VLOOKUP(C70,'تقرير المصروفات حسب الشهر'!$C$902:$AD$1011,13,FALSE),0)</f>
        <v>0</v>
      </c>
      <c r="L70" s="330">
        <f>IFERROR(VLOOKUP(C70,'تقرير المصروفات حسب الشهر'!$C$1028:$AD$1138,13,FALSE),0)</f>
        <v>0</v>
      </c>
      <c r="M70" s="344">
        <f>IFERROR(VLOOKUP(C70,'تقرير المصروفات حسب الشهر'!$C$1155:$AD$1266,13,FALSE),0)</f>
        <v>0</v>
      </c>
      <c r="N70" s="344">
        <f>IFERROR(VLOOKUP(C70,'تقرير المصروفات حسب الشهر'!$C$1282:$AD$1393,13,FALSE),0)</f>
        <v>0</v>
      </c>
      <c r="O70" s="344">
        <f>IFERROR(VLOOKUP(C70,'تقرير المصروفات حسب الشهر'!$C$1409:$AI$1524,13,FALSE),0)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الشهر'!$C$10:$AD$119,13,FALSE),0)</f>
        <v>0</v>
      </c>
      <c r="E71" s="330">
        <f>IFERROR(VLOOKUP(C71,'تقرير المصروفات حسب الشهر'!$C$136:$AD$245,13,FALSE),0)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الشهر'!$C$391:$AD$499,13,FALSE),0)</f>
        <v>0</v>
      </c>
      <c r="H71" s="330">
        <f>IFERROR(VLOOKUP(C71,'تقرير المصروفات حسب الشهر'!$C$519:$AD$634,13,FALSE),0)</f>
        <v>0</v>
      </c>
      <c r="I71" s="330">
        <f>IFERROR(VLOOKUP(C71,'تقرير المصروفات حسب الشهر'!$C$647:$AD$766,13,FALSE),0)</f>
        <v>0</v>
      </c>
      <c r="J71" s="330">
        <f>IFERROR(VLOOKUP(C71,'تقرير المصروفات حسب الشهر'!$C$775:$AD$884,13,FALSE),0)</f>
        <v>0</v>
      </c>
      <c r="K71" s="330">
        <f>IFERROR(VLOOKUP(C71,'تقرير المصروفات حسب الشهر'!$C$902:$AD$1011,13,FALSE),0)</f>
        <v>0</v>
      </c>
      <c r="L71" s="330">
        <f>IFERROR(VLOOKUP(C71,'تقرير المصروفات حسب الشهر'!$C$1028:$AD$1138,13,FALSE),0)</f>
        <v>0</v>
      </c>
      <c r="M71" s="344">
        <f>IFERROR(VLOOKUP(C71,'تقرير المصروفات حسب الشهر'!$C$1155:$AD$1266,13,FALSE),0)</f>
        <v>0</v>
      </c>
      <c r="N71" s="344">
        <f>IFERROR(VLOOKUP(C71,'تقرير المصروفات حسب الشهر'!$C$1282:$AD$1393,13,FALSE),0)</f>
        <v>0</v>
      </c>
      <c r="O71" s="344">
        <f>IFERROR(VLOOKUP(C71,'تقرير المصروفات حسب الشهر'!$C$1409:$AI$1524,13,FALSE),0)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الشهر'!$C$10:$AD$119,13,FALSE),0)</f>
        <v>0</v>
      </c>
      <c r="E72" s="330">
        <f>IFERROR(VLOOKUP(C72,'تقرير المصروفات حسب الشهر'!$C$136:$AD$245,13,FALSE),0)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الشهر'!$C$391:$AD$499,13,FALSE),0)</f>
        <v>0</v>
      </c>
      <c r="H72" s="330">
        <f>IFERROR(VLOOKUP(C72,'تقرير المصروفات حسب الشهر'!$C$519:$AD$634,13,FALSE),0)</f>
        <v>0</v>
      </c>
      <c r="I72" s="330">
        <f>IFERROR(VLOOKUP(C72,'تقرير المصروفات حسب الشهر'!$C$647:$AD$766,13,FALSE),0)</f>
        <v>0</v>
      </c>
      <c r="J72" s="330">
        <f>IFERROR(VLOOKUP(C72,'تقرير المصروفات حسب الشهر'!$C$775:$AD$884,13,FALSE),0)</f>
        <v>0</v>
      </c>
      <c r="K72" s="330">
        <f>IFERROR(VLOOKUP(C72,'تقرير المصروفات حسب الشهر'!$C$902:$AD$1011,13,FALSE),0)</f>
        <v>0</v>
      </c>
      <c r="L72" s="330">
        <f>IFERROR(VLOOKUP(C72,'تقرير المصروفات حسب الشهر'!$C$1028:$AD$1138,13,FALSE),0)</f>
        <v>0</v>
      </c>
      <c r="M72" s="344">
        <f>IFERROR(VLOOKUP(C72,'تقرير المصروفات حسب الشهر'!$C$1155:$AD$1266,13,FALSE),0)</f>
        <v>0</v>
      </c>
      <c r="N72" s="344">
        <f>IFERROR(VLOOKUP(C72,'تقرير المصروفات حسب الشهر'!$C$1282:$AD$1393,13,FALSE),0)</f>
        <v>0</v>
      </c>
      <c r="O72" s="344">
        <f>IFERROR(VLOOKUP(C72,'تقرير المصروفات حسب الشهر'!$C$1409:$AI$1524,13,FALSE),0)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الشهر'!$C$10:$AD$119,13,FALSE),0)</f>
        <v>0</v>
      </c>
      <c r="E73" s="330">
        <f>IFERROR(VLOOKUP(C73,'تقرير المصروفات حسب الشهر'!$C$136:$AD$245,13,FALSE),0)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الشهر'!$C$391:$AD$499,13,FALSE),0)</f>
        <v>0</v>
      </c>
      <c r="H73" s="330">
        <f>IFERROR(VLOOKUP(C73,'تقرير المصروفات حسب الشهر'!$C$519:$AD$634,13,FALSE),0)</f>
        <v>0</v>
      </c>
      <c r="I73" s="330">
        <f>IFERROR(VLOOKUP(C73,'تقرير المصروفات حسب الشهر'!$C$647:$AD$766,13,FALSE),0)</f>
        <v>0</v>
      </c>
      <c r="J73" s="330">
        <f>IFERROR(VLOOKUP(C73,'تقرير المصروفات حسب الشهر'!$C$775:$AD$884,13,FALSE),0)</f>
        <v>0</v>
      </c>
      <c r="K73" s="330">
        <f>IFERROR(VLOOKUP(C73,'تقرير المصروفات حسب الشهر'!$C$902:$AD$1011,13,FALSE),0)</f>
        <v>0</v>
      </c>
      <c r="L73" s="330">
        <f>IFERROR(VLOOKUP(C73,'تقرير المصروفات حسب الشهر'!$C$1028:$AD$1138,13,FALSE),0)</f>
        <v>0</v>
      </c>
      <c r="M73" s="344">
        <f>IFERROR(VLOOKUP(C73,'تقرير المصروفات حسب الشهر'!$C$1155:$AD$1266,13,FALSE),0)</f>
        <v>0</v>
      </c>
      <c r="N73" s="344">
        <f>IFERROR(VLOOKUP(C73,'تقرير المصروفات حسب الشهر'!$C$1282:$AD$1393,13,FALSE),0)</f>
        <v>0</v>
      </c>
      <c r="O73" s="344">
        <f>IFERROR(VLOOKUP(C73,'تقرير المصروفات حسب الشهر'!$C$1409:$AI$1524,13,FALSE),0)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الشهر'!$C$10:$AD$119,13,FALSE),0)</f>
        <v>0</v>
      </c>
      <c r="E74" s="330">
        <f>IFERROR(VLOOKUP(C74,'تقرير المصروفات حسب الشهر'!$C$136:$AD$245,13,FALSE),0)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الشهر'!$C$391:$AD$499,13,FALSE),0)</f>
        <v>0</v>
      </c>
      <c r="H74" s="330">
        <f>IFERROR(VLOOKUP(C74,'تقرير المصروفات حسب الشهر'!$C$519:$AD$634,13,FALSE),0)</f>
        <v>0</v>
      </c>
      <c r="I74" s="330">
        <f>IFERROR(VLOOKUP(C74,'تقرير المصروفات حسب الشهر'!$C$647:$AD$766,13,FALSE),0)</f>
        <v>0</v>
      </c>
      <c r="J74" s="330">
        <f>IFERROR(VLOOKUP(C74,'تقرير المصروفات حسب الشهر'!$C$775:$AD$884,13,FALSE),0)</f>
        <v>0</v>
      </c>
      <c r="K74" s="330">
        <f>IFERROR(VLOOKUP(C74,'تقرير المصروفات حسب الشهر'!$C$902:$AD$1011,13,FALSE),0)</f>
        <v>0</v>
      </c>
      <c r="L74" s="330">
        <f>IFERROR(VLOOKUP(C74,'تقرير المصروفات حسب الشهر'!$C$1028:$AD$1138,13,FALSE),0)</f>
        <v>0</v>
      </c>
      <c r="M74" s="344">
        <f>IFERROR(VLOOKUP(C74,'تقرير المصروفات حسب الشهر'!$C$1155:$AD$1266,13,FALSE),0)</f>
        <v>0</v>
      </c>
      <c r="N74" s="344">
        <f>IFERROR(VLOOKUP(C74,'تقرير المصروفات حسب الشهر'!$C$1282:$AD$1393,13,FALSE),0)</f>
        <v>0</v>
      </c>
      <c r="O74" s="344">
        <f>IFERROR(VLOOKUP(C74,'تقرير المصروفات حسب الشهر'!$C$1409:$AI$1524,13,FALSE),0)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الشهر'!$C$10:$AD$119,13,FALSE),0)</f>
        <v>0</v>
      </c>
      <c r="E75" s="330">
        <f>IFERROR(VLOOKUP(C75,'تقرير المصروفات حسب الشهر'!$C$136:$AD$245,13,FALSE),0)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الشهر'!$C$391:$AD$499,13,FALSE),0)</f>
        <v>0</v>
      </c>
      <c r="H75" s="330">
        <f>IFERROR(VLOOKUP(C75,'تقرير المصروفات حسب الشهر'!$C$519:$AD$634,13,FALSE),0)</f>
        <v>0</v>
      </c>
      <c r="I75" s="330">
        <f>IFERROR(VLOOKUP(C75,'تقرير المصروفات حسب الشهر'!$C$647:$AD$766,13,FALSE),0)</f>
        <v>0</v>
      </c>
      <c r="J75" s="330">
        <f>IFERROR(VLOOKUP(C75,'تقرير المصروفات حسب الشهر'!$C$775:$AD$884,13,FALSE),0)</f>
        <v>0</v>
      </c>
      <c r="K75" s="330">
        <f>IFERROR(VLOOKUP(C75,'تقرير المصروفات حسب الشهر'!$C$902:$AD$1011,13,FALSE),0)</f>
        <v>0</v>
      </c>
      <c r="L75" s="330">
        <f>IFERROR(VLOOKUP(C75,'تقرير المصروفات حسب الشهر'!$C$1028:$AD$1138,13,FALSE),0)</f>
        <v>0</v>
      </c>
      <c r="M75" s="344">
        <f>IFERROR(VLOOKUP(C75,'تقرير المصروفات حسب الشهر'!$C$1155:$AD$1266,13,FALSE),0)</f>
        <v>0</v>
      </c>
      <c r="N75" s="344">
        <f>IFERROR(VLOOKUP(C75,'تقرير المصروفات حسب الشهر'!$C$1282:$AD$1393,13,FALSE),0)</f>
        <v>0</v>
      </c>
      <c r="O75" s="344">
        <f>IFERROR(VLOOKUP(C75,'تقرير المصروفات حسب الشهر'!$C$1409:$AI$1524,13,FALSE),0)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الشهر'!$C$10:$AD$119,13,FALSE),0)</f>
        <v>0</v>
      </c>
      <c r="E76" s="330">
        <f>IFERROR(VLOOKUP(C76,'تقرير المصروفات حسب الشهر'!$C$136:$AD$245,13,FALSE),0)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الشهر'!$C$391:$AD$499,13,FALSE),0)</f>
        <v>0</v>
      </c>
      <c r="H76" s="330">
        <f>IFERROR(VLOOKUP(C76,'تقرير المصروفات حسب الشهر'!$C$519:$AD$634,13,FALSE),0)</f>
        <v>0</v>
      </c>
      <c r="I76" s="330">
        <f>IFERROR(VLOOKUP(C76,'تقرير المصروفات حسب الشهر'!$C$647:$AD$766,13,FALSE),0)</f>
        <v>0</v>
      </c>
      <c r="J76" s="330">
        <f>IFERROR(VLOOKUP(C76,'تقرير المصروفات حسب الشهر'!$C$775:$AD$884,13,FALSE),0)</f>
        <v>0</v>
      </c>
      <c r="K76" s="330">
        <f>IFERROR(VLOOKUP(C76,'تقرير المصروفات حسب الشهر'!$C$902:$AD$1011,13,FALSE),0)</f>
        <v>0</v>
      </c>
      <c r="L76" s="330">
        <f>IFERROR(VLOOKUP(C76,'تقرير المصروفات حسب الشهر'!$C$1028:$AD$1138,13,FALSE),0)</f>
        <v>0</v>
      </c>
      <c r="M76" s="344">
        <f>IFERROR(VLOOKUP(C76,'تقرير المصروفات حسب الشهر'!$C$1155:$AD$1266,13,FALSE),0)</f>
        <v>0</v>
      </c>
      <c r="N76" s="344">
        <f>IFERROR(VLOOKUP(C76,'تقرير المصروفات حسب الشهر'!$C$1282:$AD$1393,13,FALSE),0)</f>
        <v>0</v>
      </c>
      <c r="O76" s="344">
        <f>IFERROR(VLOOKUP(C76,'تقرير المصروفات حسب الشهر'!$C$1409:$AI$1524,13,FALSE),0)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الشهر'!$C$10:$AD$119,13,FALSE),0)</f>
        <v>0</v>
      </c>
      <c r="E77" s="330">
        <f>IFERROR(VLOOKUP(C77,'تقرير المصروفات حسب الشهر'!$C$136:$AD$245,13,FALSE),0)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الشهر'!$C$391:$AD$499,13,FALSE),0)</f>
        <v>0</v>
      </c>
      <c r="H77" s="330">
        <f>IFERROR(VLOOKUP(C77,'تقرير المصروفات حسب الشهر'!$C$519:$AD$634,13,FALSE),0)</f>
        <v>0</v>
      </c>
      <c r="I77" s="330">
        <f>IFERROR(VLOOKUP(C77,'تقرير المصروفات حسب الشهر'!$C$647:$AD$766,13,FALSE),0)</f>
        <v>0</v>
      </c>
      <c r="J77" s="330">
        <f>IFERROR(VLOOKUP(C77,'تقرير المصروفات حسب الشهر'!$C$775:$AD$884,13,FALSE),0)</f>
        <v>0</v>
      </c>
      <c r="K77" s="330">
        <f>IFERROR(VLOOKUP(C77,'تقرير المصروفات حسب الشهر'!$C$902:$AD$1011,13,FALSE),0)</f>
        <v>0</v>
      </c>
      <c r="L77" s="330">
        <f>IFERROR(VLOOKUP(C77,'تقرير المصروفات حسب الشهر'!$C$1028:$AD$1138,13,FALSE),0)</f>
        <v>0</v>
      </c>
      <c r="M77" s="344">
        <f>IFERROR(VLOOKUP(C77,'تقرير المصروفات حسب الشهر'!$C$1155:$AD$1266,13,FALSE),0)</f>
        <v>0</v>
      </c>
      <c r="N77" s="344">
        <f>IFERROR(VLOOKUP(C77,'تقرير المصروفات حسب الشهر'!$C$1282:$AD$1393,13,FALSE),0)</f>
        <v>0</v>
      </c>
      <c r="O77" s="344">
        <f>IFERROR(VLOOKUP(C77,'تقرير المصروفات حسب الشهر'!$C$1409:$AI$1524,13,FALSE),0)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الشهر'!$C$10:$AD$119,13,FALSE),0)</f>
        <v>0</v>
      </c>
      <c r="E78" s="330">
        <f>IFERROR(VLOOKUP(C78,'تقرير المصروفات حسب الشهر'!$C$136:$AD$245,13,FALSE),0)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الشهر'!$C$391:$AD$499,13,FALSE),0)</f>
        <v>0</v>
      </c>
      <c r="H78" s="330">
        <f>IFERROR(VLOOKUP(C78,'تقرير المصروفات حسب الشهر'!$C$519:$AD$634,13,FALSE),0)</f>
        <v>0</v>
      </c>
      <c r="I78" s="330">
        <f>IFERROR(VLOOKUP(C78,'تقرير المصروفات حسب الشهر'!$C$647:$AD$766,13,FALSE),0)</f>
        <v>0</v>
      </c>
      <c r="J78" s="330">
        <f>IFERROR(VLOOKUP(C78,'تقرير المصروفات حسب الشهر'!$C$775:$AD$884,13,FALSE),0)</f>
        <v>0</v>
      </c>
      <c r="K78" s="330">
        <f>IFERROR(VLOOKUP(C78,'تقرير المصروفات حسب الشهر'!$C$902:$AD$1011,13,FALSE),0)</f>
        <v>0</v>
      </c>
      <c r="L78" s="330">
        <f>IFERROR(VLOOKUP(C78,'تقرير المصروفات حسب الشهر'!$C$1028:$AD$1138,13,FALSE),0)</f>
        <v>0</v>
      </c>
      <c r="M78" s="344">
        <f>IFERROR(VLOOKUP(C78,'تقرير المصروفات حسب الشهر'!$C$1155:$AD$1266,13,FALSE),0)</f>
        <v>0</v>
      </c>
      <c r="N78" s="344">
        <f>IFERROR(VLOOKUP(C78,'تقرير المصروفات حسب الشهر'!$C$1282:$AD$1393,13,FALSE),0)</f>
        <v>0</v>
      </c>
      <c r="O78" s="344">
        <f>IFERROR(VLOOKUP(C78,'تقرير المصروفات حسب الشهر'!$C$1409:$AI$1524,13,FALSE),0)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الشهر'!$C$10:$AD$119,13,FALSE),0)</f>
        <v>0</v>
      </c>
      <c r="E79" s="330">
        <f>IFERROR(VLOOKUP(C79,'تقرير المصروفات حسب الشهر'!$C$136:$AD$245,13,FALSE),0)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الشهر'!$C$391:$AD$499,13,FALSE),0)</f>
        <v>0</v>
      </c>
      <c r="H79" s="330">
        <f>IFERROR(VLOOKUP(C79,'تقرير المصروفات حسب الشهر'!$C$519:$AD$634,13,FALSE),0)</f>
        <v>0</v>
      </c>
      <c r="I79" s="330">
        <f>IFERROR(VLOOKUP(C79,'تقرير المصروفات حسب الشهر'!$C$647:$AD$766,13,FALSE),0)</f>
        <v>0</v>
      </c>
      <c r="J79" s="330">
        <f>IFERROR(VLOOKUP(C79,'تقرير المصروفات حسب الشهر'!$C$775:$AD$884,13,FALSE),0)</f>
        <v>0</v>
      </c>
      <c r="K79" s="330">
        <f>IFERROR(VLOOKUP(C79,'تقرير المصروفات حسب الشهر'!$C$902:$AD$1011,13,FALSE),0)</f>
        <v>0</v>
      </c>
      <c r="L79" s="330">
        <f>IFERROR(VLOOKUP(C79,'تقرير المصروفات حسب الشهر'!$C$1028:$AD$1138,13,FALSE),0)</f>
        <v>0</v>
      </c>
      <c r="M79" s="344">
        <f>IFERROR(VLOOKUP(C79,'تقرير المصروفات حسب الشهر'!$C$1155:$AD$1266,13,FALSE),0)</f>
        <v>0</v>
      </c>
      <c r="N79" s="344">
        <f>IFERROR(VLOOKUP(C79,'تقرير المصروفات حسب الشهر'!$C$1282:$AD$1393,13,FALSE),0)</f>
        <v>0</v>
      </c>
      <c r="O79" s="344">
        <f>IFERROR(VLOOKUP(C79,'تقرير المصروفات حسب الشهر'!$C$1409:$AI$1524,13,FALSE),0)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الشهر'!$C$10:$AD$119,13,FALSE),0)</f>
        <v>0</v>
      </c>
      <c r="E80" s="330">
        <f>IFERROR(VLOOKUP(C80,'تقرير المصروفات حسب الشهر'!$C$136:$AD$245,13,FALSE),0)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الشهر'!$C$391:$AD$499,13,FALSE),0)</f>
        <v>0</v>
      </c>
      <c r="H80" s="330">
        <f>IFERROR(VLOOKUP(C80,'تقرير المصروفات حسب الشهر'!$C$519:$AD$634,13,FALSE),0)</f>
        <v>0</v>
      </c>
      <c r="I80" s="330">
        <f>IFERROR(VLOOKUP(C80,'تقرير المصروفات حسب الشهر'!$C$647:$AD$766,13,FALSE),0)</f>
        <v>0</v>
      </c>
      <c r="J80" s="330">
        <f>IFERROR(VLOOKUP(C80,'تقرير المصروفات حسب الشهر'!$C$775:$AD$884,13,FALSE),0)</f>
        <v>0</v>
      </c>
      <c r="K80" s="330">
        <f>IFERROR(VLOOKUP(C80,'تقرير المصروفات حسب الشهر'!$C$902:$AD$1011,13,FALSE),0)</f>
        <v>0</v>
      </c>
      <c r="L80" s="330">
        <f>IFERROR(VLOOKUP(C80,'تقرير المصروفات حسب الشهر'!$C$1028:$AD$1138,13,FALSE),0)</f>
        <v>0</v>
      </c>
      <c r="M80" s="344">
        <f>IFERROR(VLOOKUP(C80,'تقرير المصروفات حسب الشهر'!$C$1155:$AD$1266,13,FALSE),0)</f>
        <v>0</v>
      </c>
      <c r="N80" s="344">
        <f>IFERROR(VLOOKUP(C80,'تقرير المصروفات حسب الشهر'!$C$1282:$AD$1393,13,FALSE),0)</f>
        <v>0</v>
      </c>
      <c r="O80" s="344">
        <f>IFERROR(VLOOKUP(C80,'تقرير المصروفات حسب الشهر'!$C$1409:$AI$1524,13,FALSE),0)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الشهر'!$C$10:$AD$119,13,FALSE),0)</f>
        <v>600</v>
      </c>
      <c r="E81" s="330">
        <f>IFERROR(VLOOKUP(C81,'تقرير المصروفات حسب الشهر'!$C$136:$AD$245,13,FALSE),0)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الشهر'!$C$391:$AD$499,13,FALSE),0)</f>
        <v>8660</v>
      </c>
      <c r="H81" s="330">
        <f>IFERROR(VLOOKUP(C81,'تقرير المصروفات حسب الشهر'!$C$519:$AD$634,13,FALSE),0)</f>
        <v>200</v>
      </c>
      <c r="I81" s="330">
        <f>IFERROR(VLOOKUP(C81,'تقرير المصروفات حسب الشهر'!$C$647:$AD$766,13,FALSE),0)</f>
        <v>200</v>
      </c>
      <c r="J81" s="330">
        <f>IFERROR(VLOOKUP(C81,'تقرير المصروفات حسب الشهر'!$C$775:$AD$884,13,FALSE),0)</f>
        <v>0</v>
      </c>
      <c r="K81" s="330">
        <f>IFERROR(VLOOKUP(C81,'تقرير المصروفات حسب الشهر'!$C$902:$AD$1011,13,FALSE),0)</f>
        <v>0</v>
      </c>
      <c r="L81" s="330">
        <f>IFERROR(VLOOKUP(C81,'تقرير المصروفات حسب الشهر'!$C$1028:$AD$1138,13,FALSE),0)</f>
        <v>0</v>
      </c>
      <c r="M81" s="344">
        <f>IFERROR(VLOOKUP(C81,'تقرير المصروفات حسب الشهر'!$C$1155:$AD$1266,13,FALSE),0)</f>
        <v>0</v>
      </c>
      <c r="N81" s="344">
        <f>IFERROR(VLOOKUP(C81,'تقرير المصروفات حسب الشهر'!$C$1282:$AD$1393,13,FALSE),0)</f>
        <v>0</v>
      </c>
      <c r="O81" s="344">
        <f>IFERROR(VLOOKUP(C81,'تقرير المصروفات حسب الشهر'!$C$1409:$AI$1524,13,FALSE),0)</f>
        <v>0</v>
      </c>
      <c r="P81" s="332">
        <f t="shared" si="6"/>
        <v>10060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الشهر'!$C$10:$AD$119,13,FALSE),0)</f>
        <v>0</v>
      </c>
      <c r="E82" s="330">
        <f>IFERROR(VLOOKUP(C82,'تقرير المصروفات حسب الشهر'!$C$136:$AD$245,13,FALSE),0)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الشهر'!$C$391:$AD$499,13,FALSE),0)</f>
        <v>0</v>
      </c>
      <c r="H82" s="330">
        <f>IFERROR(VLOOKUP(C82,'تقرير المصروفات حسب الشهر'!$C$519:$AD$634,13,FALSE),0)</f>
        <v>0</v>
      </c>
      <c r="I82" s="330">
        <f>IFERROR(VLOOKUP(C82,'تقرير المصروفات حسب الشهر'!$C$647:$AD$766,13,FALSE),0)</f>
        <v>0</v>
      </c>
      <c r="J82" s="330">
        <f>IFERROR(VLOOKUP(C82,'تقرير المصروفات حسب الشهر'!$C$775:$AD$884,13,FALSE),0)</f>
        <v>0</v>
      </c>
      <c r="K82" s="330">
        <f>IFERROR(VLOOKUP(C82,'تقرير المصروفات حسب الشهر'!$C$902:$AD$1011,13,FALSE),0)</f>
        <v>0</v>
      </c>
      <c r="L82" s="330">
        <f>IFERROR(VLOOKUP(C82,'تقرير المصروفات حسب الشهر'!$C$1028:$AD$1138,13,FALSE),0)</f>
        <v>0</v>
      </c>
      <c r="M82" s="344">
        <f>IFERROR(VLOOKUP(C82,'تقرير المصروفات حسب الشهر'!$C$1155:$AD$1266,13,FALSE),0)</f>
        <v>0</v>
      </c>
      <c r="N82" s="344">
        <f>IFERROR(VLOOKUP(C82,'تقرير المصروفات حسب الشهر'!$C$1282:$AD$1393,13,FALSE),0)</f>
        <v>0</v>
      </c>
      <c r="O82" s="344">
        <f>IFERROR(VLOOKUP(C82,'تقرير المصروفات حسب الشهر'!$C$1409:$AI$1524,13,FALSE),0)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الشهر'!$C$10:$AD$119,13,FALSE),0)</f>
        <v>0</v>
      </c>
      <c r="E83" s="330">
        <f>IFERROR(VLOOKUP(C83,'تقرير المصروفات حسب الشهر'!$C$136:$AD$245,13,FALSE),0)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الشهر'!$C$391:$AD$499,13,FALSE),0)</f>
        <v>0</v>
      </c>
      <c r="H83" s="330">
        <f>IFERROR(VLOOKUP(C83,'تقرير المصروفات حسب الشهر'!$C$519:$AD$634,13,FALSE),0)</f>
        <v>0</v>
      </c>
      <c r="I83" s="330">
        <f>IFERROR(VLOOKUP(C83,'تقرير المصروفات حسب الشهر'!$C$647:$AD$766,13,FALSE),0)</f>
        <v>0</v>
      </c>
      <c r="J83" s="330">
        <f>IFERROR(VLOOKUP(C83,'تقرير المصروفات حسب الشهر'!$C$775:$AD$884,13,FALSE),0)</f>
        <v>0</v>
      </c>
      <c r="K83" s="330">
        <f>IFERROR(VLOOKUP(C83,'تقرير المصروفات حسب الشهر'!$C$902:$AD$1011,13,FALSE),0)</f>
        <v>0</v>
      </c>
      <c r="L83" s="330">
        <f>IFERROR(VLOOKUP(C83,'تقرير المصروفات حسب الشهر'!$C$1028:$AD$1138,13,FALSE),0)</f>
        <v>0</v>
      </c>
      <c r="M83" s="344">
        <f>IFERROR(VLOOKUP(C83,'تقرير المصروفات حسب الشهر'!$C$1155:$AD$1266,13,FALSE),0)</f>
        <v>0</v>
      </c>
      <c r="N83" s="344">
        <f>IFERROR(VLOOKUP(C83,'تقرير المصروفات حسب الشهر'!$C$1282:$AD$1393,13,FALSE),0)</f>
        <v>0</v>
      </c>
      <c r="O83" s="344">
        <f>IFERROR(VLOOKUP(C83,'تقرير المصروفات حسب الشهر'!$C$1409:$AI$1524,13,FALSE),0)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الشهر'!$C$10:$AD$119,13,FALSE),0)</f>
        <v>0</v>
      </c>
      <c r="E84" s="330">
        <f>IFERROR(VLOOKUP(C84,'تقرير المصروفات حسب الشهر'!$C$136:$AD$245,13,FALSE),0)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الشهر'!$C$391:$AD$499,13,FALSE),0)</f>
        <v>0</v>
      </c>
      <c r="H84" s="330">
        <f>IFERROR(VLOOKUP(C84,'تقرير المصروفات حسب الشهر'!$C$519:$AD$634,13,FALSE),0)</f>
        <v>0</v>
      </c>
      <c r="I84" s="330">
        <f>IFERROR(VLOOKUP(C84,'تقرير المصروفات حسب الشهر'!$C$647:$AD$766,13,FALSE),0)</f>
        <v>0</v>
      </c>
      <c r="J84" s="330">
        <f>IFERROR(VLOOKUP(C84,'تقرير المصروفات حسب الشهر'!$C$775:$AD$884,13,FALSE),0)</f>
        <v>0</v>
      </c>
      <c r="K84" s="330">
        <f>IFERROR(VLOOKUP(C84,'تقرير المصروفات حسب الشهر'!$C$902:$AD$1011,13,FALSE),0)</f>
        <v>0</v>
      </c>
      <c r="L84" s="330">
        <f>IFERROR(VLOOKUP(C84,'تقرير المصروفات حسب الشهر'!$C$1028:$AD$1138,13,FALSE),0)</f>
        <v>0</v>
      </c>
      <c r="M84" s="344">
        <f>IFERROR(VLOOKUP(C84,'تقرير المصروفات حسب الشهر'!$C$1155:$AD$1266,13,FALSE),0)</f>
        <v>0</v>
      </c>
      <c r="N84" s="344">
        <f>IFERROR(VLOOKUP(C84,'تقرير المصروفات حسب الشهر'!$C$1282:$AD$1393,13,FALSE),0)</f>
        <v>0</v>
      </c>
      <c r="O84" s="344">
        <f>IFERROR(VLOOKUP(C84,'تقرير المصروفات حسب الشهر'!$C$1409:$AI$1524,13,FALSE),0)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الشهر'!$C$10:$AD$119,13,FALSE),0)</f>
        <v>0</v>
      </c>
      <c r="E85" s="330">
        <f>IFERROR(VLOOKUP(C85,'تقرير المصروفات حسب الشهر'!$C$136:$AD$245,13,FALSE),0)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الشهر'!$C$391:$AD$499,13,FALSE),0)</f>
        <v>0</v>
      </c>
      <c r="H85" s="330">
        <f>IFERROR(VLOOKUP(C85,'تقرير المصروفات حسب الشهر'!$C$519:$AD$634,13,FALSE),0)</f>
        <v>0</v>
      </c>
      <c r="I85" s="330">
        <f>IFERROR(VLOOKUP(C85,'تقرير المصروفات حسب الشهر'!$C$647:$AD$766,13,FALSE),0)</f>
        <v>13000</v>
      </c>
      <c r="J85" s="330">
        <f>IFERROR(VLOOKUP(C85,'تقرير المصروفات حسب الشهر'!$C$775:$AD$884,13,FALSE),0)</f>
        <v>0</v>
      </c>
      <c r="K85" s="330">
        <f>IFERROR(VLOOKUP(C85,'تقرير المصروفات حسب الشهر'!$C$902:$AD$1011,13,FALSE),0)</f>
        <v>0</v>
      </c>
      <c r="L85" s="330">
        <f>IFERROR(VLOOKUP(C85,'تقرير المصروفات حسب الشهر'!$C$1028:$AD$1138,13,FALSE),0)</f>
        <v>0</v>
      </c>
      <c r="M85" s="344">
        <f>IFERROR(VLOOKUP(C85,'تقرير المصروفات حسب الشهر'!$C$1155:$AD$1266,13,FALSE),0)</f>
        <v>0</v>
      </c>
      <c r="N85" s="344">
        <f>IFERROR(VLOOKUP(C85,'تقرير المصروفات حسب الشهر'!$C$1282:$AD$1393,13,FALSE),0)</f>
        <v>0</v>
      </c>
      <c r="O85" s="344">
        <f>IFERROR(VLOOKUP(C85,'تقرير المصروفات حسب الشهر'!$C$1409:$AI$1524,13,FALSE),0)</f>
        <v>0</v>
      </c>
      <c r="P85" s="332">
        <f t="shared" si="6"/>
        <v>13000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الشهر'!$C$10:$AD$119,13,FALSE),0)</f>
        <v>1766.5</v>
      </c>
      <c r="E86" s="330">
        <f>IFERROR(VLOOKUP(C86,'تقرير المصروفات حسب الشهر'!$C$136:$AD$245,13,FALSE),0)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الشهر'!$C$391:$AD$499,13,FALSE),0)</f>
        <v>1288</v>
      </c>
      <c r="H86" s="330">
        <f>IFERROR(VLOOKUP(C86,'تقرير المصروفات حسب الشهر'!$C$519:$AD$634,13,FALSE),0)</f>
        <v>3452</v>
      </c>
      <c r="I86" s="330">
        <f>IFERROR(VLOOKUP(C86,'تقرير المصروفات حسب الشهر'!$C$647:$AD$766,13,FALSE),0)</f>
        <v>0</v>
      </c>
      <c r="J86" s="330">
        <f>IFERROR(VLOOKUP(C86,'تقرير المصروفات حسب الشهر'!$C$775:$AD$884,13,FALSE),0)</f>
        <v>0</v>
      </c>
      <c r="K86" s="330">
        <f>IFERROR(VLOOKUP(C86,'تقرير المصروفات حسب الشهر'!$C$902:$AD$1011,13,FALSE),0)</f>
        <v>0</v>
      </c>
      <c r="L86" s="330">
        <f>IFERROR(VLOOKUP(C86,'تقرير المصروفات حسب الشهر'!$C$1028:$AD$1138,13,FALSE),0)</f>
        <v>0</v>
      </c>
      <c r="M86" s="344">
        <f>IFERROR(VLOOKUP(C86,'تقرير المصروفات حسب الشهر'!$C$1155:$AD$1266,13,FALSE),0)</f>
        <v>0</v>
      </c>
      <c r="N86" s="344">
        <f>IFERROR(VLOOKUP(C86,'تقرير المصروفات حسب الشهر'!$C$1282:$AD$1393,13,FALSE),0)</f>
        <v>0</v>
      </c>
      <c r="O86" s="344">
        <f>IFERROR(VLOOKUP(C86,'تقرير المصروفات حسب الشهر'!$C$1409:$AI$1524,13,FALSE),0)</f>
        <v>0</v>
      </c>
      <c r="P86" s="332">
        <f t="shared" ref="P86:P117" si="7">SUM(D86:O86)</f>
        <v>8986.5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الشهر'!$C$10:$AD$119,13,FALSE),0)</f>
        <v>0</v>
      </c>
      <c r="E87" s="330">
        <f>IFERROR(VLOOKUP(C87,'تقرير المصروفات حسب الشهر'!$C$136:$AD$245,13,FALSE),0)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الشهر'!$C$391:$AD$499,13,FALSE),0)</f>
        <v>0</v>
      </c>
      <c r="H87" s="330">
        <f>IFERROR(VLOOKUP(C87,'تقرير المصروفات حسب الشهر'!$C$519:$AD$634,13,FALSE),0)</f>
        <v>0</v>
      </c>
      <c r="I87" s="330">
        <f>IFERROR(VLOOKUP(C87,'تقرير المصروفات حسب الشهر'!$C$647:$AD$766,13,FALSE),0)</f>
        <v>0</v>
      </c>
      <c r="J87" s="330">
        <f>IFERROR(VLOOKUP(C87,'تقرير المصروفات حسب الشهر'!$C$775:$AD$884,13,FALSE),0)</f>
        <v>0</v>
      </c>
      <c r="K87" s="330">
        <f>IFERROR(VLOOKUP(C87,'تقرير المصروفات حسب الشهر'!$C$902:$AD$1011,13,FALSE),0)</f>
        <v>0</v>
      </c>
      <c r="L87" s="330">
        <f>IFERROR(VLOOKUP(C87,'تقرير المصروفات حسب الشهر'!$C$1028:$AD$1138,13,FALSE),0)</f>
        <v>0</v>
      </c>
      <c r="M87" s="344">
        <f>IFERROR(VLOOKUP(C87,'تقرير المصروفات حسب الشهر'!$C$1155:$AD$1266,13,FALSE),0)</f>
        <v>0</v>
      </c>
      <c r="N87" s="344">
        <f>IFERROR(VLOOKUP(C87,'تقرير المصروفات حسب الشهر'!$C$1282:$AD$1393,13,FALSE),0)</f>
        <v>0</v>
      </c>
      <c r="O87" s="344">
        <f>IFERROR(VLOOKUP(C87,'تقرير المصروفات حسب الشهر'!$C$1409:$AI$1524,13,FALSE),0)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الشهر'!$C$10:$AD$119,13,FALSE),0)</f>
        <v>0</v>
      </c>
      <c r="E88" s="330">
        <f>IFERROR(VLOOKUP(C88,'تقرير المصروفات حسب الشهر'!$C$136:$AD$245,13,FALSE),0)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الشهر'!$C$391:$AD$499,13,FALSE),0)</f>
        <v>0</v>
      </c>
      <c r="H88" s="330">
        <f>IFERROR(VLOOKUP(C88,'تقرير المصروفات حسب الشهر'!$C$519:$AD$634,13,FALSE),0)</f>
        <v>0</v>
      </c>
      <c r="I88" s="330">
        <f>IFERROR(VLOOKUP(C88,'تقرير المصروفات حسب الشهر'!$C$647:$AD$766,13,FALSE),0)</f>
        <v>0</v>
      </c>
      <c r="J88" s="330">
        <f>IFERROR(VLOOKUP(C88,'تقرير المصروفات حسب الشهر'!$C$775:$AD$884,13,FALSE),0)</f>
        <v>0</v>
      </c>
      <c r="K88" s="330">
        <f>IFERROR(VLOOKUP(C88,'تقرير المصروفات حسب الشهر'!$C$902:$AD$1011,13,FALSE),0)</f>
        <v>0</v>
      </c>
      <c r="L88" s="330">
        <f>IFERROR(VLOOKUP(C88,'تقرير المصروفات حسب الشهر'!$C$1028:$AD$1138,13,FALSE),0)</f>
        <v>0</v>
      </c>
      <c r="M88" s="344">
        <f>IFERROR(VLOOKUP(C88,'تقرير المصروفات حسب الشهر'!$C$1155:$AD$1266,13,FALSE),0)</f>
        <v>0</v>
      </c>
      <c r="N88" s="344">
        <f>IFERROR(VLOOKUP(C88,'تقرير المصروفات حسب الشهر'!$C$1282:$AD$1393,13,FALSE),0)</f>
        <v>0</v>
      </c>
      <c r="O88" s="344">
        <f>IFERROR(VLOOKUP(C88,'تقرير المصروفات حسب الشهر'!$C$1409:$AI$1524,13,FALSE),0)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الشهر'!$C$10:$AD$119,13,FALSE),0)</f>
        <v>0</v>
      </c>
      <c r="E89" s="330">
        <f>IFERROR(VLOOKUP(C89,'تقرير المصروفات حسب الشهر'!$C$136:$AD$245,13,FALSE),0)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الشهر'!$C$391:$AD$499,13,FALSE),0)</f>
        <v>0</v>
      </c>
      <c r="H89" s="330">
        <f>IFERROR(VLOOKUP(C89,'تقرير المصروفات حسب الشهر'!$C$519:$AD$634,13,FALSE),0)</f>
        <v>0</v>
      </c>
      <c r="I89" s="330">
        <f>IFERROR(VLOOKUP(C89,'تقرير المصروفات حسب الشهر'!$C$647:$AD$766,13,FALSE),0)</f>
        <v>0</v>
      </c>
      <c r="J89" s="330">
        <f>IFERROR(VLOOKUP(C89,'تقرير المصروفات حسب الشهر'!$C$775:$AD$884,13,FALSE),0)</f>
        <v>0</v>
      </c>
      <c r="K89" s="330">
        <f>IFERROR(VLOOKUP(C89,'تقرير المصروفات حسب الشهر'!$C$902:$AD$1011,13,FALSE),0)</f>
        <v>0</v>
      </c>
      <c r="L89" s="330">
        <f>IFERROR(VLOOKUP(C89,'تقرير المصروفات حسب الشهر'!$C$1028:$AD$1138,13,FALSE),0)</f>
        <v>0</v>
      </c>
      <c r="M89" s="344">
        <f>IFERROR(VLOOKUP(C89,'تقرير المصروفات حسب الشهر'!$C$1155:$AD$1266,13,FALSE),0)</f>
        <v>0</v>
      </c>
      <c r="N89" s="344">
        <f>IFERROR(VLOOKUP(C89,'تقرير المصروفات حسب الشهر'!$C$1282:$AD$1393,13,FALSE),0)</f>
        <v>0</v>
      </c>
      <c r="O89" s="344">
        <f>IFERROR(VLOOKUP(C89,'تقرير المصروفات حسب الشهر'!$C$1409:$AI$1524,13,FALSE),0)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الشهر'!$C$10:$AD$119,13,FALSE),0)</f>
        <v>0</v>
      </c>
      <c r="E90" s="330">
        <f>IFERROR(VLOOKUP(C90,'تقرير المصروفات حسب الشهر'!$C$136:$AD$245,13,FALSE),0)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الشهر'!$C$391:$AD$499,13,FALSE),0)</f>
        <v>0</v>
      </c>
      <c r="H90" s="330">
        <f>IFERROR(VLOOKUP(C90,'تقرير المصروفات حسب الشهر'!$C$519:$AD$634,13,FALSE),0)</f>
        <v>0</v>
      </c>
      <c r="I90" s="330">
        <f>IFERROR(VLOOKUP(C90,'تقرير المصروفات حسب الشهر'!$C$647:$AD$766,13,FALSE),0)</f>
        <v>0</v>
      </c>
      <c r="J90" s="330">
        <f>IFERROR(VLOOKUP(C90,'تقرير المصروفات حسب الشهر'!$C$775:$AD$884,13,FALSE),0)</f>
        <v>0</v>
      </c>
      <c r="K90" s="330">
        <f>IFERROR(VLOOKUP(C90,'تقرير المصروفات حسب الشهر'!$C$902:$AD$1011,13,FALSE),0)</f>
        <v>0</v>
      </c>
      <c r="L90" s="330">
        <f>IFERROR(VLOOKUP(C90,'تقرير المصروفات حسب الشهر'!$C$1028:$AD$1138,13,FALSE),0)</f>
        <v>0</v>
      </c>
      <c r="M90" s="344">
        <f>IFERROR(VLOOKUP(C90,'تقرير المصروفات حسب الشهر'!$C$1155:$AD$1266,13,FALSE),0)</f>
        <v>0</v>
      </c>
      <c r="N90" s="344">
        <f>IFERROR(VLOOKUP(C90,'تقرير المصروفات حسب الشهر'!$C$1282:$AD$1393,13,FALSE),0)</f>
        <v>0</v>
      </c>
      <c r="O90" s="344">
        <f>IFERROR(VLOOKUP(C90,'تقرير المصروفات حسب الشهر'!$C$1409:$AI$1524,13,FALSE),0)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الشهر'!$C$10:$AD$119,13,FALSE),0)</f>
        <v>920</v>
      </c>
      <c r="E91" s="330">
        <f>IFERROR(VLOOKUP(C91,'تقرير المصروفات حسب الشهر'!$C$136:$AD$245,13,FALSE),0)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الشهر'!$C$391:$AD$499,13,FALSE),0)</f>
        <v>200</v>
      </c>
      <c r="H91" s="330">
        <f>IFERROR(VLOOKUP(C91,'تقرير المصروفات حسب الشهر'!$C$519:$AD$634,13,FALSE),0)</f>
        <v>0</v>
      </c>
      <c r="I91" s="330">
        <f>IFERROR(VLOOKUP(C91,'تقرير المصروفات حسب الشهر'!$C$647:$AD$766,13,FALSE),0)</f>
        <v>0</v>
      </c>
      <c r="J91" s="330">
        <f>IFERROR(VLOOKUP(C91,'تقرير المصروفات حسب الشهر'!$C$775:$AD$884,13,FALSE),0)</f>
        <v>0</v>
      </c>
      <c r="K91" s="330">
        <f>IFERROR(VLOOKUP(C91,'تقرير المصروفات حسب الشهر'!$C$902:$AD$1011,13,FALSE),0)</f>
        <v>0</v>
      </c>
      <c r="L91" s="330">
        <f>IFERROR(VLOOKUP(C91,'تقرير المصروفات حسب الشهر'!$C$1028:$AD$1138,13,FALSE),0)</f>
        <v>0</v>
      </c>
      <c r="M91" s="344">
        <f>IFERROR(VLOOKUP(C91,'تقرير المصروفات حسب الشهر'!$C$1155:$AD$1266,13,FALSE),0)</f>
        <v>0</v>
      </c>
      <c r="N91" s="344">
        <f>IFERROR(VLOOKUP(C91,'تقرير المصروفات حسب الشهر'!$C$1282:$AD$1393,13,FALSE),0)</f>
        <v>0</v>
      </c>
      <c r="O91" s="344">
        <f>IFERROR(VLOOKUP(C91,'تقرير المصروفات حسب الشهر'!$C$1409:$AI$1524,13,FALSE),0)</f>
        <v>0</v>
      </c>
      <c r="P91" s="332">
        <f t="shared" si="7"/>
        <v>1120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الشهر'!$C$10:$AD$119,13,FALSE),0)</f>
        <v>0</v>
      </c>
      <c r="E92" s="330">
        <f>IFERROR(VLOOKUP(C92,'تقرير المصروفات حسب الشهر'!$C$136:$AD$245,13,FALSE),0)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الشهر'!$C$391:$AD$499,13,FALSE),0)</f>
        <v>0</v>
      </c>
      <c r="H92" s="330">
        <f>IFERROR(VLOOKUP(C92,'تقرير المصروفات حسب الشهر'!$C$519:$AD$634,13,FALSE),0)</f>
        <v>0</v>
      </c>
      <c r="I92" s="330">
        <f>IFERROR(VLOOKUP(C92,'تقرير المصروفات حسب الشهر'!$C$647:$AD$766,13,FALSE),0)</f>
        <v>0</v>
      </c>
      <c r="J92" s="330">
        <f>IFERROR(VLOOKUP(C92,'تقرير المصروفات حسب الشهر'!$C$775:$AD$884,13,FALSE),0)</f>
        <v>0</v>
      </c>
      <c r="K92" s="330">
        <f>IFERROR(VLOOKUP(C92,'تقرير المصروفات حسب الشهر'!$C$902:$AD$1011,13,FALSE),0)</f>
        <v>0</v>
      </c>
      <c r="L92" s="330">
        <f>IFERROR(VLOOKUP(C92,'تقرير المصروفات حسب الشهر'!$C$1028:$AD$1138,13,FALSE),0)</f>
        <v>0</v>
      </c>
      <c r="M92" s="344">
        <f>IFERROR(VLOOKUP(C92,'تقرير المصروفات حسب الشهر'!$C$1155:$AD$1266,13,FALSE),0)</f>
        <v>0</v>
      </c>
      <c r="N92" s="344">
        <f>IFERROR(VLOOKUP(C92,'تقرير المصروفات حسب الشهر'!$C$1282:$AD$1393,13,FALSE),0)</f>
        <v>0</v>
      </c>
      <c r="O92" s="344">
        <f>IFERROR(VLOOKUP(C92,'تقرير المصروفات حسب الشهر'!$C$1409:$AI$1524,13,FALSE),0)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الشهر'!$C$10:$AD$119,13,FALSE),0)</f>
        <v>808</v>
      </c>
      <c r="E93" s="330">
        <f>IFERROR(VLOOKUP(C93,'تقرير المصروفات حسب الشهر'!$C$136:$AD$245,13,FALSE),0)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الشهر'!$C$391:$AD$499,13,FALSE),0)</f>
        <v>1751.5</v>
      </c>
      <c r="H93" s="330">
        <f>IFERROR(VLOOKUP(C93,'تقرير المصروفات حسب الشهر'!$C$519:$AD$634,13,FALSE),0)</f>
        <v>0</v>
      </c>
      <c r="I93" s="330">
        <f>IFERROR(VLOOKUP(C93,'تقرير المصروفات حسب الشهر'!$C$647:$AD$766,13,FALSE),0)</f>
        <v>0</v>
      </c>
      <c r="J93" s="330">
        <f>IFERROR(VLOOKUP(C93,'تقرير المصروفات حسب الشهر'!$C$775:$AD$884,13,FALSE),0)</f>
        <v>0</v>
      </c>
      <c r="K93" s="330">
        <f>IFERROR(VLOOKUP(C93,'تقرير المصروفات حسب الشهر'!$C$902:$AD$1011,13,FALSE),0)</f>
        <v>0</v>
      </c>
      <c r="L93" s="330">
        <f>IFERROR(VLOOKUP(C93,'تقرير المصروفات حسب الشهر'!$C$1028:$AD$1138,13,FALSE),0)</f>
        <v>0</v>
      </c>
      <c r="M93" s="344">
        <f>IFERROR(VLOOKUP(C93,'تقرير المصروفات حسب الشهر'!$C$1155:$AD$1266,13,FALSE),0)</f>
        <v>0</v>
      </c>
      <c r="N93" s="344">
        <f>IFERROR(VLOOKUP(C93,'تقرير المصروفات حسب الشهر'!$C$1282:$AD$1393,13,FALSE),0)</f>
        <v>0</v>
      </c>
      <c r="O93" s="344">
        <f>IFERROR(VLOOKUP(C93,'تقرير المصروفات حسب الشهر'!$C$1409:$AI$1524,13,FALSE),0)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الشهر'!$C$10:$AD$119,13,FALSE),0)</f>
        <v>0</v>
      </c>
      <c r="E94" s="330">
        <f>IFERROR(VLOOKUP(C94,'تقرير المصروفات حسب الشهر'!$C$136:$AD$245,13,FALSE),0)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الشهر'!$C$391:$AD$499,13,FALSE),0)</f>
        <v>5522.3</v>
      </c>
      <c r="H94" s="330">
        <f>IFERROR(VLOOKUP(C94,'تقرير المصروفات حسب الشهر'!$C$519:$AD$634,13,FALSE),0)</f>
        <v>815</v>
      </c>
      <c r="I94" s="330">
        <f>IFERROR(VLOOKUP(C94,'تقرير المصروفات حسب الشهر'!$C$647:$AD$766,13,FALSE),0)</f>
        <v>0</v>
      </c>
      <c r="J94" s="330">
        <f>IFERROR(VLOOKUP(C94,'تقرير المصروفات حسب الشهر'!$C$775:$AD$884,13,FALSE),0)</f>
        <v>0</v>
      </c>
      <c r="K94" s="330">
        <f>IFERROR(VLOOKUP(C94,'تقرير المصروفات حسب الشهر'!$C$902:$AD$1011,13,FALSE),0)</f>
        <v>0</v>
      </c>
      <c r="L94" s="330">
        <f>IFERROR(VLOOKUP(C94,'تقرير المصروفات حسب الشهر'!$C$1028:$AD$1138,13,FALSE),0)</f>
        <v>0</v>
      </c>
      <c r="M94" s="344">
        <f>IFERROR(VLOOKUP(C94,'تقرير المصروفات حسب الشهر'!$C$1155:$AD$1266,13,FALSE),0)</f>
        <v>0</v>
      </c>
      <c r="N94" s="344">
        <f>IFERROR(VLOOKUP(C94,'تقرير المصروفات حسب الشهر'!$C$1282:$AD$1393,13,FALSE),0)</f>
        <v>0</v>
      </c>
      <c r="O94" s="344">
        <f>IFERROR(VLOOKUP(C94,'تقرير المصروفات حسب الشهر'!$C$1409:$AI$1524,13,FALSE),0)</f>
        <v>0</v>
      </c>
      <c r="P94" s="332">
        <f t="shared" si="7"/>
        <v>6337.3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الشهر'!$C$10:$AD$119,13,FALSE),0)</f>
        <v>1065</v>
      </c>
      <c r="E95" s="330">
        <f>IFERROR(VLOOKUP(C95,'تقرير المصروفات حسب الشهر'!$C$136:$AD$245,13,FALSE),0)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الشهر'!$C$391:$AD$499,13,FALSE),0)</f>
        <v>2130</v>
      </c>
      <c r="H95" s="330">
        <f>IFERROR(VLOOKUP(C95,'تقرير المصروفات حسب الشهر'!$C$519:$AD$634,13,FALSE),0)</f>
        <v>0</v>
      </c>
      <c r="I95" s="330">
        <f>IFERROR(VLOOKUP(C95,'تقرير المصروفات حسب الشهر'!$C$647:$AD$766,13,FALSE),0)</f>
        <v>2130</v>
      </c>
      <c r="J95" s="330">
        <f>IFERROR(VLOOKUP(C95,'تقرير المصروفات حسب الشهر'!$C$775:$AD$884,13,FALSE),0)</f>
        <v>0</v>
      </c>
      <c r="K95" s="330">
        <f>IFERROR(VLOOKUP(C95,'تقرير المصروفات حسب الشهر'!$C$902:$AD$1011,13,FALSE),0)</f>
        <v>0</v>
      </c>
      <c r="L95" s="330">
        <f>IFERROR(VLOOKUP(C95,'تقرير المصروفات حسب الشهر'!$C$1028:$AD$1138,13,FALSE),0)</f>
        <v>0</v>
      </c>
      <c r="M95" s="344">
        <f>IFERROR(VLOOKUP(C95,'تقرير المصروفات حسب الشهر'!$C$1155:$AD$1266,13,FALSE),0)</f>
        <v>0</v>
      </c>
      <c r="N95" s="344">
        <f>IFERROR(VLOOKUP(C95,'تقرير المصروفات حسب الشهر'!$C$1282:$AD$1393,13,FALSE),0)</f>
        <v>0</v>
      </c>
      <c r="O95" s="344">
        <f>IFERROR(VLOOKUP(C95,'تقرير المصروفات حسب الشهر'!$C$1409:$AI$1524,13,FALSE),0)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الشهر'!$C$10:$AD$119,13,FALSE),0)</f>
        <v>0</v>
      </c>
      <c r="E96" s="330">
        <f>IFERROR(VLOOKUP(C96,'تقرير المصروفات حسب الشهر'!$C$136:$AD$245,13,FALSE),0)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الشهر'!$C$391:$AD$499,13,FALSE),0)</f>
        <v>0</v>
      </c>
      <c r="H96" s="330">
        <f>IFERROR(VLOOKUP(C96,'تقرير المصروفات حسب الشهر'!$C$519:$AD$634,13,FALSE),0)</f>
        <v>0</v>
      </c>
      <c r="I96" s="330">
        <f>IFERROR(VLOOKUP(C96,'تقرير المصروفات حسب الشهر'!$C$647:$AD$766,13,FALSE),0)</f>
        <v>0</v>
      </c>
      <c r="J96" s="330">
        <f>IFERROR(VLOOKUP(C96,'تقرير المصروفات حسب الشهر'!$C$775:$AD$884,13,FALSE),0)</f>
        <v>0</v>
      </c>
      <c r="K96" s="330">
        <f>IFERROR(VLOOKUP(C96,'تقرير المصروفات حسب الشهر'!$C$902:$AD$1011,13,FALSE),0)</f>
        <v>0</v>
      </c>
      <c r="L96" s="330">
        <f>IFERROR(VLOOKUP(C96,'تقرير المصروفات حسب الشهر'!$C$1028:$AD$1138,13,FALSE),0)</f>
        <v>0</v>
      </c>
      <c r="M96" s="344">
        <f>IFERROR(VLOOKUP(C96,'تقرير المصروفات حسب الشهر'!$C$1155:$AD$1266,13,FALSE),0)</f>
        <v>0</v>
      </c>
      <c r="N96" s="344">
        <f>IFERROR(VLOOKUP(C96,'تقرير المصروفات حسب الشهر'!$C$1282:$AD$1393,13,FALSE),0)</f>
        <v>0</v>
      </c>
      <c r="O96" s="344">
        <f>IFERROR(VLOOKUP(C96,'تقرير المصروفات حسب الشهر'!$C$1409:$AI$1524,13,FALSE),0)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الشهر'!$C$10:$AD$119,13,FALSE),0)</f>
        <v>0</v>
      </c>
      <c r="E97" s="330">
        <f>IFERROR(VLOOKUP(C97,'تقرير المصروفات حسب الشهر'!$C$136:$AD$245,13,FALSE),0)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الشهر'!$C$391:$AD$499,13,FALSE),0)</f>
        <v>0</v>
      </c>
      <c r="H97" s="330">
        <f>IFERROR(VLOOKUP(C97,'تقرير المصروفات حسب الشهر'!$C$519:$AD$634,13,FALSE),0)</f>
        <v>0</v>
      </c>
      <c r="I97" s="330">
        <f>IFERROR(VLOOKUP(C97,'تقرير المصروفات حسب الشهر'!$C$647:$AD$766,13,FALSE),0)</f>
        <v>0</v>
      </c>
      <c r="J97" s="330">
        <f>IFERROR(VLOOKUP(C97,'تقرير المصروفات حسب الشهر'!$C$775:$AD$884,13,FALSE),0)</f>
        <v>0</v>
      </c>
      <c r="K97" s="330">
        <f>IFERROR(VLOOKUP(C97,'تقرير المصروفات حسب الشهر'!$C$902:$AD$1011,13,FALSE),0)</f>
        <v>0</v>
      </c>
      <c r="L97" s="330">
        <f>IFERROR(VLOOKUP(C97,'تقرير المصروفات حسب الشهر'!$C$1028:$AD$1138,13,FALSE),0)</f>
        <v>0</v>
      </c>
      <c r="M97" s="344">
        <f>IFERROR(VLOOKUP(C97,'تقرير المصروفات حسب الشهر'!$C$1155:$AD$1266,13,FALSE),0)</f>
        <v>0</v>
      </c>
      <c r="N97" s="344">
        <f>IFERROR(VLOOKUP(C97,'تقرير المصروفات حسب الشهر'!$C$1282:$AD$1393,13,FALSE),0)</f>
        <v>0</v>
      </c>
      <c r="O97" s="344">
        <f>IFERROR(VLOOKUP(C97,'تقرير المصروفات حسب الشهر'!$C$1409:$AI$1524,13,FALSE),0)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الشهر'!$C$10:$AD$119,13,FALSE),0)</f>
        <v>56.16</v>
      </c>
      <c r="E98" s="330">
        <f>IFERROR(VLOOKUP(C98,'تقرير المصروفات حسب الشهر'!$C$136:$AD$245,13,FALSE),0)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الشهر'!$C$391:$AD$499,13,FALSE),0)</f>
        <v>56.16</v>
      </c>
      <c r="H98" s="330">
        <f>IFERROR(VLOOKUP(C98,'تقرير المصروفات حسب الشهر'!$C$519:$AD$634,13,FALSE),0)</f>
        <v>56.16</v>
      </c>
      <c r="I98" s="330">
        <f>IFERROR(VLOOKUP(C98,'تقرير المصروفات حسب الشهر'!$C$647:$AD$766,13,FALSE),0)</f>
        <v>56.16</v>
      </c>
      <c r="J98" s="330">
        <f>IFERROR(VLOOKUP(C98,'تقرير المصروفات حسب الشهر'!$C$775:$AD$884,13,FALSE),0)</f>
        <v>0</v>
      </c>
      <c r="K98" s="330">
        <f>IFERROR(VLOOKUP(C98,'تقرير المصروفات حسب الشهر'!$C$902:$AD$1011,13,FALSE),0)</f>
        <v>0</v>
      </c>
      <c r="L98" s="330">
        <f>IFERROR(VLOOKUP(C98,'تقرير المصروفات حسب الشهر'!$C$1028:$AD$1138,13,FALSE),0)</f>
        <v>0</v>
      </c>
      <c r="M98" s="344">
        <f>IFERROR(VLOOKUP(C98,'تقرير المصروفات حسب الشهر'!$C$1155:$AD$1266,13,FALSE),0)</f>
        <v>0</v>
      </c>
      <c r="N98" s="344">
        <f>IFERROR(VLOOKUP(C98,'تقرير المصروفات حسب الشهر'!$C$1282:$AD$1393,13,FALSE),0)</f>
        <v>0</v>
      </c>
      <c r="O98" s="344">
        <f>IFERROR(VLOOKUP(C98,'تقرير المصروفات حسب الشهر'!$C$1409:$AI$1524,13,FALSE),0)</f>
        <v>0</v>
      </c>
      <c r="P98" s="332">
        <f t="shared" si="7"/>
        <v>336.95999999999992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الشهر'!$C$10:$AD$119,13,FALSE),0)</f>
        <v>0</v>
      </c>
      <c r="E99" s="330">
        <f>IFERROR(VLOOKUP(C99,'تقرير المصروفات حسب الشهر'!$C$136:$AD$245,13,FALSE),0)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الشهر'!$C$391:$AD$499,13,FALSE),0)</f>
        <v>3.05</v>
      </c>
      <c r="H99" s="330">
        <f>IFERROR(VLOOKUP(C99,'تقرير المصروفات حسب الشهر'!$C$519:$AD$634,13,FALSE),0)</f>
        <v>91.62</v>
      </c>
      <c r="I99" s="330">
        <f>IFERROR(VLOOKUP(C99,'تقرير المصروفات حسب الشهر'!$C$647:$AD$766,13,FALSE),0)</f>
        <v>91.62</v>
      </c>
      <c r="J99" s="330">
        <f>IFERROR(VLOOKUP(C99,'تقرير المصروفات حسب الشهر'!$C$775:$AD$884,13,FALSE),0)</f>
        <v>0</v>
      </c>
      <c r="K99" s="330">
        <f>IFERROR(VLOOKUP(C99,'تقرير المصروفات حسب الشهر'!$C$902:$AD$1011,13,FALSE),0)</f>
        <v>0</v>
      </c>
      <c r="L99" s="330">
        <f>IFERROR(VLOOKUP(C99,'تقرير المصروفات حسب الشهر'!$C$1028:$AD$1138,13,FALSE),0)</f>
        <v>0</v>
      </c>
      <c r="M99" s="344">
        <f>IFERROR(VLOOKUP(C99,'تقرير المصروفات حسب الشهر'!$C$1155:$AD$1266,13,FALSE),0)</f>
        <v>0</v>
      </c>
      <c r="N99" s="344">
        <f>IFERROR(VLOOKUP(C99,'تقرير المصروفات حسب الشهر'!$C$1282:$AD$1393,13,FALSE),0)</f>
        <v>0</v>
      </c>
      <c r="O99" s="344">
        <f>IFERROR(VLOOKUP(C99,'تقرير المصروفات حسب الشهر'!$C$1409:$AI$1524,13,FALSE),0)</f>
        <v>0</v>
      </c>
      <c r="P99" s="332">
        <f t="shared" si="7"/>
        <v>186.29000000000002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الشهر'!$C$10:$AD$119,13,FALSE),0)</f>
        <v>2305.88</v>
      </c>
      <c r="E100" s="330">
        <f>IFERROR(VLOOKUP(C100,'تقرير المصروفات حسب الشهر'!$C$136:$AD$245,13,FALSE),0)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الشهر'!$C$391:$AD$499,13,FALSE),0)</f>
        <v>2244.4299999999998</v>
      </c>
      <c r="H100" s="330">
        <f>IFERROR(VLOOKUP(C100,'تقرير المصروفات حسب الشهر'!$C$519:$AD$634,13,FALSE),0)</f>
        <v>2244.4299999999998</v>
      </c>
      <c r="I100" s="330">
        <f>IFERROR(VLOOKUP(C100,'تقرير المصروفات حسب الشهر'!$C$647:$AD$766,13,FALSE),0)</f>
        <v>2244.4299999999998</v>
      </c>
      <c r="J100" s="330">
        <f>IFERROR(VLOOKUP(C100,'تقرير المصروفات حسب الشهر'!$C$775:$AD$884,13,FALSE),0)</f>
        <v>0</v>
      </c>
      <c r="K100" s="330">
        <f>IFERROR(VLOOKUP(C100,'تقرير المصروفات حسب الشهر'!$C$902:$AD$1011,13,FALSE),0)</f>
        <v>0</v>
      </c>
      <c r="L100" s="330">
        <f>IFERROR(VLOOKUP(C100,'تقرير المصروفات حسب الشهر'!$C$1028:$AD$1138,13,FALSE),0)</f>
        <v>0</v>
      </c>
      <c r="M100" s="344">
        <f>IFERROR(VLOOKUP(C100,'تقرير المصروفات حسب الشهر'!$C$1155:$AD$1266,13,FALSE),0)</f>
        <v>0</v>
      </c>
      <c r="N100" s="344">
        <f>IFERROR(VLOOKUP(C100,'تقرير المصروفات حسب الشهر'!$C$1282:$AD$1393,13,FALSE),0)</f>
        <v>0</v>
      </c>
      <c r="O100" s="344">
        <f>IFERROR(VLOOKUP(C100,'تقرير المصروفات حسب الشهر'!$C$1409:$AI$1524,13,FALSE),0)</f>
        <v>0</v>
      </c>
      <c r="P100" s="332">
        <f t="shared" si="7"/>
        <v>14469.43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الشهر'!$C$10:$AD$119,13,FALSE),0)</f>
        <v>104.5</v>
      </c>
      <c r="E101" s="330">
        <f>IFERROR(VLOOKUP(C101,'تقرير المصروفات حسب الشهر'!$C$136:$AD$245,13,FALSE),0)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الشهر'!$C$391:$AD$499,13,FALSE),0)</f>
        <v>104.5</v>
      </c>
      <c r="H101" s="330">
        <f>IFERROR(VLOOKUP(C101,'تقرير المصروفات حسب الشهر'!$C$519:$AD$634,13,FALSE),0)</f>
        <v>104.5</v>
      </c>
      <c r="I101" s="330">
        <f>IFERROR(VLOOKUP(C101,'تقرير المصروفات حسب الشهر'!$C$647:$AD$766,13,FALSE),0)</f>
        <v>104.5</v>
      </c>
      <c r="J101" s="330">
        <f>IFERROR(VLOOKUP(C101,'تقرير المصروفات حسب الشهر'!$C$775:$AD$884,13,FALSE),0)</f>
        <v>0</v>
      </c>
      <c r="K101" s="330">
        <f>IFERROR(VLOOKUP(C101,'تقرير المصروفات حسب الشهر'!$C$902:$AD$1011,13,FALSE),0)</f>
        <v>0</v>
      </c>
      <c r="L101" s="330">
        <f>IFERROR(VLOOKUP(C101,'تقرير المصروفات حسب الشهر'!$C$1028:$AD$1138,13,FALSE),0)</f>
        <v>0</v>
      </c>
      <c r="M101" s="344">
        <f>IFERROR(VLOOKUP(C101,'تقرير المصروفات حسب الشهر'!$C$1155:$AD$1266,13,FALSE),0)</f>
        <v>0</v>
      </c>
      <c r="N101" s="344">
        <f>IFERROR(VLOOKUP(C101,'تقرير المصروفات حسب الشهر'!$C$1282:$AD$1393,13,FALSE),0)</f>
        <v>0</v>
      </c>
      <c r="O101" s="344">
        <f>IFERROR(VLOOKUP(C101,'تقرير المصروفات حسب الشهر'!$C$1409:$AI$1524,13,FALSE),0)</f>
        <v>0</v>
      </c>
      <c r="P101" s="332">
        <f t="shared" si="7"/>
        <v>627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الشهر'!$C$10:$AD$119,13,FALSE),0)</f>
        <v>791.94</v>
      </c>
      <c r="E102" s="330">
        <f>IFERROR(VLOOKUP(C102,'تقرير المصروفات حسب الشهر'!$C$136:$AD$245,13,FALSE),0)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الشهر'!$C$391:$AD$499,13,FALSE),0)</f>
        <v>1041.3900000000001</v>
      </c>
      <c r="H102" s="330">
        <f>IFERROR(VLOOKUP(C102,'تقرير المصروفات حسب الشهر'!$C$519:$AD$634,13,FALSE),0)</f>
        <v>1062.31</v>
      </c>
      <c r="I102" s="330">
        <f>IFERROR(VLOOKUP(C102,'تقرير المصروفات حسب الشهر'!$C$647:$AD$766,13,FALSE),0)</f>
        <v>1238.21</v>
      </c>
      <c r="J102" s="330">
        <f>IFERROR(VLOOKUP(C102,'تقرير المصروفات حسب الشهر'!$C$775:$AD$884,13,FALSE),0)</f>
        <v>0</v>
      </c>
      <c r="K102" s="330">
        <f>IFERROR(VLOOKUP(C102,'تقرير المصروفات حسب الشهر'!$C$902:$AD$1011,13,FALSE),0)</f>
        <v>0</v>
      </c>
      <c r="L102" s="330">
        <f>IFERROR(VLOOKUP(C102,'تقرير المصروفات حسب الشهر'!$C$1028:$AD$1138,13,FALSE),0)</f>
        <v>0</v>
      </c>
      <c r="M102" s="344">
        <f>IFERROR(VLOOKUP(C102,'تقرير المصروفات حسب الشهر'!$C$1155:$AD$1266,13,FALSE),0)</f>
        <v>0</v>
      </c>
      <c r="N102" s="344">
        <f>IFERROR(VLOOKUP(C102,'تقرير المصروفات حسب الشهر'!$C$1282:$AD$1393,13,FALSE),0)</f>
        <v>0</v>
      </c>
      <c r="O102" s="344">
        <f>IFERROR(VLOOKUP(C102,'تقرير المصروفات حسب الشهر'!$C$1409:$AI$1524,13,FALSE),0)</f>
        <v>0</v>
      </c>
      <c r="P102" s="332">
        <f t="shared" si="7"/>
        <v>6262.0700000000006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الشهر'!$C$10:$AD$119,13,FALSE),0)</f>
        <v>768.03</v>
      </c>
      <c r="E103" s="330">
        <f>IFERROR(VLOOKUP(C103,'تقرير المصروفات حسب الشهر'!$C$136:$AD$245,13,FALSE),0)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الشهر'!$C$391:$AD$499,13,FALSE),0)</f>
        <v>1171.3499999999999</v>
      </c>
      <c r="H103" s="330">
        <f>IFERROR(VLOOKUP(C103,'تقرير المصروفات حسب الشهر'!$C$519:$AD$634,13,FALSE),0)</f>
        <v>1171.3499999999999</v>
      </c>
      <c r="I103" s="330">
        <f>IFERROR(VLOOKUP(C103,'تقرير المصروفات حسب الشهر'!$C$647:$AD$766,13,FALSE),0)</f>
        <v>1264.69</v>
      </c>
      <c r="J103" s="330">
        <f>IFERROR(VLOOKUP(C103,'تقرير المصروفات حسب الشهر'!$C$775:$AD$884,13,FALSE),0)</f>
        <v>0</v>
      </c>
      <c r="K103" s="330">
        <f>IFERROR(VLOOKUP(C103,'تقرير المصروفات حسب الشهر'!$C$902:$AD$1011,13,FALSE),0)</f>
        <v>0</v>
      </c>
      <c r="L103" s="330">
        <f>IFERROR(VLOOKUP(C103,'تقرير المصروفات حسب الشهر'!$C$1028:$AD$1138,13,FALSE),0)</f>
        <v>0</v>
      </c>
      <c r="M103" s="344">
        <f>IFERROR(VLOOKUP(C103,'تقرير المصروفات حسب الشهر'!$C$1155:$AD$1266,13,FALSE),0)</f>
        <v>0</v>
      </c>
      <c r="N103" s="344">
        <f>IFERROR(VLOOKUP(C103,'تقرير المصروفات حسب الشهر'!$C$1282:$AD$1393,13,FALSE),0)</f>
        <v>0</v>
      </c>
      <c r="O103" s="344">
        <f>IFERROR(VLOOKUP(C103,'تقرير المصروفات حسب الشهر'!$C$1409:$AI$1524,13,FALSE),0)</f>
        <v>0</v>
      </c>
      <c r="P103" s="332">
        <f t="shared" si="7"/>
        <v>6718.1200000000008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الشهر'!$C$10:$AD$119,13,FALSE),0)</f>
        <v>0</v>
      </c>
      <c r="E104" s="330">
        <f>IFERROR(VLOOKUP(C104,'تقرير المصروفات حسب الشهر'!$C$136:$AD$245,13,FALSE),0)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الشهر'!$C$391:$AD$499,13,FALSE),0)</f>
        <v>0</v>
      </c>
      <c r="H104" s="330">
        <f>IFERROR(VLOOKUP(C104,'تقرير المصروفات حسب الشهر'!$C$519:$AD$634,13,FALSE),0)</f>
        <v>0</v>
      </c>
      <c r="I104" s="330">
        <f>IFERROR(VLOOKUP(C104,'تقرير المصروفات حسب الشهر'!$C$647:$AD$766,13,FALSE),0)</f>
        <v>0</v>
      </c>
      <c r="J104" s="330">
        <f>IFERROR(VLOOKUP(C104,'تقرير المصروفات حسب الشهر'!$C$775:$AD$884,13,FALSE),0)</f>
        <v>0</v>
      </c>
      <c r="K104" s="330">
        <f>IFERROR(VLOOKUP(C104,'تقرير المصروفات حسب الشهر'!$C$902:$AD$1011,13,FALSE),0)</f>
        <v>0</v>
      </c>
      <c r="L104" s="330">
        <f>IFERROR(VLOOKUP(C104,'تقرير المصروفات حسب الشهر'!$C$1028:$AD$1138,13,FALSE),0)</f>
        <v>0</v>
      </c>
      <c r="M104" s="344">
        <f>IFERROR(VLOOKUP(C104,'تقرير المصروفات حسب الشهر'!$C$1155:$AD$1266,13,FALSE),0)</f>
        <v>0</v>
      </c>
      <c r="N104" s="344">
        <f>IFERROR(VLOOKUP(C104,'تقرير المصروفات حسب الشهر'!$C$1282:$AD$1393,13,FALSE),0)</f>
        <v>0</v>
      </c>
      <c r="O104" s="344">
        <f>IFERROR(VLOOKUP(C104,'تقرير المصروفات حسب الشهر'!$C$1409:$AI$1524,13,FALSE),0)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الشهر'!$C$10:$AD$119,13,FALSE),0)</f>
        <v>0</v>
      </c>
      <c r="E105" s="330">
        <f>IFERROR(VLOOKUP(C105,'تقرير المصروفات حسب الشهر'!$C$136:$AD$245,13,FALSE),0)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الشهر'!$C$391:$AD$499,13,FALSE),0)</f>
        <v>0</v>
      </c>
      <c r="H105" s="330">
        <f>IFERROR(VLOOKUP(C105,'تقرير المصروفات حسب الشهر'!$C$519:$AD$634,13,FALSE),0)</f>
        <v>0</v>
      </c>
      <c r="I105" s="330">
        <f>IFERROR(VLOOKUP(C105,'تقرير المصروفات حسب الشهر'!$C$647:$AD$766,13,FALSE),0)</f>
        <v>0</v>
      </c>
      <c r="J105" s="330">
        <f>IFERROR(VLOOKUP(C105,'تقرير المصروفات حسب الشهر'!$C$775:$AD$884,13,FALSE),0)</f>
        <v>0</v>
      </c>
      <c r="K105" s="330">
        <f>IFERROR(VLOOKUP(C105,'تقرير المصروفات حسب الشهر'!$C$902:$AD$1011,13,FALSE),0)</f>
        <v>0</v>
      </c>
      <c r="L105" s="330">
        <f>IFERROR(VLOOKUP(C105,'تقرير المصروفات حسب الشهر'!$C$1028:$AD$1138,13,FALSE),0)</f>
        <v>0</v>
      </c>
      <c r="M105" s="344">
        <f>IFERROR(VLOOKUP(C105,'تقرير المصروفات حسب الشهر'!$C$1155:$AD$1266,13,FALSE),0)</f>
        <v>0</v>
      </c>
      <c r="N105" s="344">
        <f>IFERROR(VLOOKUP(C105,'تقرير المصروفات حسب الشهر'!$C$1282:$AD$1393,13,FALSE),0)</f>
        <v>0</v>
      </c>
      <c r="O105" s="344">
        <f>IFERROR(VLOOKUP(C105,'تقرير المصروفات حسب الشهر'!$C$1409:$AI$1524,13,FALSE),0)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الشهر'!$C$10:$AD$119,13,FALSE),0)</f>
        <v>2807.1</v>
      </c>
      <c r="E106" s="330">
        <f>IFERROR(VLOOKUP(C106,'تقرير المصروفات حسب الشهر'!$C$136:$AD$245,13,FALSE),0)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الشهر'!$C$391:$AD$499,13,FALSE),0)</f>
        <v>1071.27</v>
      </c>
      <c r="H106" s="330">
        <f>IFERROR(VLOOKUP(C106,'تقرير المصروفات حسب الشهر'!$C$519:$AD$634,13,FALSE),0)</f>
        <v>1100</v>
      </c>
      <c r="I106" s="330">
        <f>IFERROR(VLOOKUP(C106,'تقرير المصروفات حسب الشهر'!$C$647:$AD$766,13,FALSE),0)</f>
        <v>1582.96</v>
      </c>
      <c r="J106" s="330">
        <f>IFERROR(VLOOKUP(C106,'تقرير المصروفات حسب الشهر'!$C$775:$AD$884,13,FALSE),0)</f>
        <v>0</v>
      </c>
      <c r="K106" s="330">
        <f>IFERROR(VLOOKUP(C106,'تقرير المصروفات حسب الشهر'!$C$902:$AD$1011,13,FALSE),0)</f>
        <v>0</v>
      </c>
      <c r="L106" s="330">
        <f>IFERROR(VLOOKUP(C106,'تقرير المصروفات حسب الشهر'!$C$1028:$AD$1138,13,FALSE),0)</f>
        <v>0</v>
      </c>
      <c r="M106" s="344">
        <f>IFERROR(VLOOKUP(C106,'تقرير المصروفات حسب الشهر'!$C$1155:$AD$1266,13,FALSE),0)</f>
        <v>0</v>
      </c>
      <c r="N106" s="344">
        <f>IFERROR(VLOOKUP(C106,'تقرير المصروفات حسب الشهر'!$C$1282:$AD$1393,13,FALSE),0)</f>
        <v>0</v>
      </c>
      <c r="O106" s="344">
        <f>IFERROR(VLOOKUP(C106,'تقرير المصروفات حسب الشهر'!$C$1409:$AI$1524,13,FALSE),0)</f>
        <v>0</v>
      </c>
      <c r="P106" s="332">
        <f t="shared" si="7"/>
        <v>10755.54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الشهر'!$C$10:$AD$119,13,FALSE),0)</f>
        <v>0</v>
      </c>
      <c r="E107" s="330">
        <f>IFERROR(VLOOKUP(C107,'تقرير المصروفات حسب الشهر'!$C$136:$AD$245,13,FALSE),0)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الشهر'!$C$391:$AD$499,13,FALSE),0)</f>
        <v>0</v>
      </c>
      <c r="H107" s="330">
        <f>IFERROR(VLOOKUP(C107,'تقرير المصروفات حسب الشهر'!$C$519:$AD$634,13,FALSE),0)</f>
        <v>0</v>
      </c>
      <c r="I107" s="330">
        <f>IFERROR(VLOOKUP(C107,'تقرير المصروفات حسب الشهر'!$C$647:$AD$766,13,FALSE),0)</f>
        <v>0</v>
      </c>
      <c r="J107" s="330">
        <f>IFERROR(VLOOKUP(C107,'تقرير المصروفات حسب الشهر'!$C$775:$AD$884,13,FALSE),0)</f>
        <v>0</v>
      </c>
      <c r="K107" s="330">
        <f>IFERROR(VLOOKUP(C107,'تقرير المصروفات حسب الشهر'!$C$902:$AD$1011,13,FALSE),0)</f>
        <v>0</v>
      </c>
      <c r="L107" s="330">
        <f>IFERROR(VLOOKUP(C107,'تقرير المصروفات حسب الشهر'!$C$1028:$AD$1138,13,FALSE),0)</f>
        <v>0</v>
      </c>
      <c r="M107" s="344">
        <f>IFERROR(VLOOKUP(C107,'تقرير المصروفات حسب الشهر'!$C$1155:$AD$1266,13,FALSE),0)</f>
        <v>0</v>
      </c>
      <c r="N107" s="344">
        <f>IFERROR(VLOOKUP(C107,'تقرير المصروفات حسب الشهر'!$C$1282:$AD$1393,13,FALSE),0)</f>
        <v>0</v>
      </c>
      <c r="O107" s="344">
        <f>IFERROR(VLOOKUP(C107,'تقرير المصروفات حسب الشهر'!$C$1409:$AI$1524,13,FALSE),0)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الشهر'!$C$10:$AD$119,13,FALSE),0)</f>
        <v>166.66</v>
      </c>
      <c r="E108" s="330">
        <f>IFERROR(VLOOKUP(C108,'تقرير المصروفات حسب الشهر'!$C$136:$AD$245,13,FALSE),0)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الشهر'!$C$391:$AD$499,13,FALSE),0)</f>
        <v>166.66</v>
      </c>
      <c r="H108" s="330">
        <f>IFERROR(VLOOKUP(C108,'تقرير المصروفات حسب الشهر'!$C$519:$AD$634,13,FALSE),0)</f>
        <v>166.66</v>
      </c>
      <c r="I108" s="330">
        <f>IFERROR(VLOOKUP(C108,'تقرير المصروفات حسب الشهر'!$C$647:$AD$766,13,FALSE),0)</f>
        <v>166.66</v>
      </c>
      <c r="J108" s="330">
        <f>IFERROR(VLOOKUP(C108,'تقرير المصروفات حسب الشهر'!$C$775:$AD$884,13,FALSE),0)</f>
        <v>0</v>
      </c>
      <c r="K108" s="330">
        <f>IFERROR(VLOOKUP(C108,'تقرير المصروفات حسب الشهر'!$C$902:$AD$1011,13,FALSE),0)</f>
        <v>0</v>
      </c>
      <c r="L108" s="330">
        <f>IFERROR(VLOOKUP(C108,'تقرير المصروفات حسب الشهر'!$C$1028:$AD$1138,13,FALSE),0)</f>
        <v>0</v>
      </c>
      <c r="M108" s="344">
        <f>IFERROR(VLOOKUP(C108,'تقرير المصروفات حسب الشهر'!$C$1155:$AD$1266,13,FALSE),0)</f>
        <v>0</v>
      </c>
      <c r="N108" s="344">
        <f>IFERROR(VLOOKUP(C108,'تقرير المصروفات حسب الشهر'!$C$1282:$AD$1393,13,FALSE),0)</f>
        <v>0</v>
      </c>
      <c r="O108" s="344">
        <f>IFERROR(VLOOKUP(C108,'تقرير المصروفات حسب الشهر'!$C$1409:$AI$1524,13,FALSE),0)</f>
        <v>0</v>
      </c>
      <c r="P108" s="332">
        <f t="shared" si="7"/>
        <v>999.95999999999992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الشهر'!$C$10:$AD$119,13,FALSE),0)</f>
        <v>0</v>
      </c>
      <c r="E109" s="330">
        <f>IFERROR(VLOOKUP(C109,'تقرير المصروفات حسب الشهر'!$C$136:$AD$245,13,FALSE),0)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الشهر'!$C$391:$AD$499,13,FALSE),0)</f>
        <v>0</v>
      </c>
      <c r="H109" s="330">
        <f>IFERROR(VLOOKUP(C109,'تقرير المصروفات حسب الشهر'!$C$519:$AD$634,13,FALSE),0)</f>
        <v>0</v>
      </c>
      <c r="I109" s="330">
        <f>IFERROR(VLOOKUP(C109,'تقرير المصروفات حسب الشهر'!$C$647:$AD$766,13,FALSE),0)</f>
        <v>0</v>
      </c>
      <c r="J109" s="330">
        <f>IFERROR(VLOOKUP(C109,'تقرير المصروفات حسب الشهر'!$C$775:$AD$884,13,FALSE),0)</f>
        <v>0</v>
      </c>
      <c r="K109" s="330">
        <f>IFERROR(VLOOKUP(C109,'تقرير المصروفات حسب الشهر'!$C$902:$AD$1011,13,FALSE),0)</f>
        <v>0</v>
      </c>
      <c r="L109" s="330">
        <f>IFERROR(VLOOKUP(C109,'تقرير المصروفات حسب الشهر'!$C$1028:$AD$1138,13,FALSE),0)</f>
        <v>0</v>
      </c>
      <c r="M109" s="344">
        <f>IFERROR(VLOOKUP(C109,'تقرير المصروفات حسب الشهر'!$C$1155:$AD$1266,13,FALSE),0)</f>
        <v>0</v>
      </c>
      <c r="N109" s="344">
        <f>IFERROR(VLOOKUP(C109,'تقرير المصروفات حسب الشهر'!$C$1282:$AD$1393,13,FALSE),0)</f>
        <v>0</v>
      </c>
      <c r="O109" s="344">
        <f>IFERROR(VLOOKUP(C109,'تقرير المصروفات حسب الشهر'!$C$1409:$AI$1524,13,FALSE),0)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الشهر'!$C$10:$AD$119,13,FALSE),0)</f>
        <v>0</v>
      </c>
      <c r="E110" s="330">
        <f>IFERROR(VLOOKUP(C110,'تقرير المصروفات حسب الشهر'!$C$136:$AD$245,13,FALSE),0)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الشهر'!$C$391:$AD$499,13,FALSE),0)</f>
        <v>37296.730000000003</v>
      </c>
      <c r="H110" s="330">
        <f>IFERROR(VLOOKUP(C110,'تقرير المصروفات حسب الشهر'!$C$519:$AD$634,13,FALSE),0)</f>
        <v>0</v>
      </c>
      <c r="I110" s="330">
        <f>IFERROR(VLOOKUP(C110,'تقرير المصروفات حسب الشهر'!$C$647:$AD$766,13,FALSE),0)</f>
        <v>0</v>
      </c>
      <c r="J110" s="330">
        <f>IFERROR(VLOOKUP(C110,'تقرير المصروفات حسب الشهر'!$C$775:$AD$884,13,FALSE),0)</f>
        <v>0</v>
      </c>
      <c r="K110" s="330">
        <f>IFERROR(VLOOKUP(C110,'تقرير المصروفات حسب الشهر'!$C$902:$AD$1011,13,FALSE),0)</f>
        <v>0</v>
      </c>
      <c r="L110" s="330">
        <f>IFERROR(VLOOKUP(C110,'تقرير المصروفات حسب الشهر'!$C$1028:$AD$1138,13,FALSE),0)</f>
        <v>0</v>
      </c>
      <c r="M110" s="344">
        <f>IFERROR(VLOOKUP(C110,'تقرير المصروفات حسب الشهر'!$C$1155:$AD$1266,13,FALSE),0)</f>
        <v>0</v>
      </c>
      <c r="N110" s="344">
        <f>IFERROR(VLOOKUP(C110,'تقرير المصروفات حسب الشهر'!$C$1282:$AD$1393,13,FALSE),0)</f>
        <v>0</v>
      </c>
      <c r="O110" s="344">
        <f>IFERROR(VLOOKUP(C110,'تقرير المصروفات حسب الشهر'!$C$1409:$AI$1524,13,FALSE),0)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الشهر'!$C$10:$AD$119,13,FALSE),0)</f>
        <v>0</v>
      </c>
      <c r="E111" s="330">
        <f>IFERROR(VLOOKUP(C111,'تقرير المصروفات حسب الشهر'!$C$136:$AD$245,13,FALSE),0)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الشهر'!$C$391:$AD$499,13,FALSE),0)</f>
        <v>0</v>
      </c>
      <c r="H111" s="330">
        <f>IFERROR(VLOOKUP(C111,'تقرير المصروفات حسب الشهر'!$C$519:$AD$634,13,FALSE),0)</f>
        <v>0</v>
      </c>
      <c r="I111" s="330">
        <f>IFERROR(VLOOKUP(C111,'تقرير المصروفات حسب الشهر'!$C$647:$AD$766,13,FALSE),0)</f>
        <v>0</v>
      </c>
      <c r="J111" s="330">
        <f>IFERROR(VLOOKUP(C111,'تقرير المصروفات حسب الشهر'!$C$775:$AD$884,13,FALSE),0)</f>
        <v>0</v>
      </c>
      <c r="K111" s="330">
        <f>IFERROR(VLOOKUP(C111,'تقرير المصروفات حسب الشهر'!$C$902:$AD$1011,13,FALSE),0)</f>
        <v>0</v>
      </c>
      <c r="L111" s="330">
        <f>IFERROR(VLOOKUP(C111,'تقرير المصروفات حسب الشهر'!$C$1028:$AD$1138,13,FALSE),0)</f>
        <v>0</v>
      </c>
      <c r="M111" s="344">
        <f>IFERROR(VLOOKUP(C111,'تقرير المصروفات حسب الشهر'!$C$1155:$AD$1266,13,FALSE),0)</f>
        <v>0</v>
      </c>
      <c r="N111" s="344">
        <f>IFERROR(VLOOKUP(C111,'تقرير المصروفات حسب الشهر'!$C$1282:$AD$1393,13,FALSE),0)</f>
        <v>0</v>
      </c>
      <c r="O111" s="344">
        <f>IFERROR(VLOOKUP(C111,'تقرير المصروفات حسب الشهر'!$C$1409:$AI$1524,13,FALSE),0)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الشهر'!$C$10:$AD$119,13,FALSE),0)</f>
        <v>0</v>
      </c>
      <c r="E112" s="330">
        <f>IFERROR(VLOOKUP(C112,'تقرير المصروفات حسب الشهر'!$C$136:$AD$245,13,FALSE),0)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الشهر'!$C$391:$AD$499,13,FALSE),0)</f>
        <v>1960</v>
      </c>
      <c r="H112" s="330">
        <f>IFERROR(VLOOKUP(C112,'تقرير المصروفات حسب الشهر'!$C$519:$AD$634,13,FALSE),0)</f>
        <v>0</v>
      </c>
      <c r="I112" s="330">
        <f>IFERROR(VLOOKUP(C112,'تقرير المصروفات حسب الشهر'!$C$647:$AD$766,13,FALSE),0)</f>
        <v>1000</v>
      </c>
      <c r="J112" s="330">
        <f>IFERROR(VLOOKUP(C112,'تقرير المصروفات حسب الشهر'!$C$775:$AD$884,13,FALSE),0)</f>
        <v>0</v>
      </c>
      <c r="K112" s="330">
        <f>IFERROR(VLOOKUP(C112,'تقرير المصروفات حسب الشهر'!$C$902:$AD$1011,13,FALSE),0)</f>
        <v>0</v>
      </c>
      <c r="L112" s="330">
        <f>IFERROR(VLOOKUP(C112,'تقرير المصروفات حسب الشهر'!$C$1028:$AD$1138,13,FALSE),0)</f>
        <v>0</v>
      </c>
      <c r="M112" s="344">
        <f>IFERROR(VLOOKUP(C112,'تقرير المصروفات حسب الشهر'!$C$1155:$AD$1266,13,FALSE),0)</f>
        <v>0</v>
      </c>
      <c r="N112" s="344">
        <f>IFERROR(VLOOKUP(C112,'تقرير المصروفات حسب الشهر'!$C$1282:$AD$1393,13,FALSE),0)</f>
        <v>0</v>
      </c>
      <c r="O112" s="344">
        <f>IFERROR(VLOOKUP(C112,'تقرير المصروفات حسب الشهر'!$C$1409:$AI$1524,13,FALSE),0)</f>
        <v>0</v>
      </c>
      <c r="P112" s="332">
        <f t="shared" si="7"/>
        <v>3960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الشهر'!$C$10:$AD$119,13,FALSE),0)</f>
        <v>0</v>
      </c>
      <c r="E113" s="330">
        <f>IFERROR(VLOOKUP(C113,'تقرير المصروفات حسب الشهر'!$C$136:$AD$245,13,FALSE),0)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الشهر'!$C$391:$AD$499,13,FALSE),0)</f>
        <v>0</v>
      </c>
      <c r="H113" s="330">
        <f>IFERROR(VLOOKUP(C113,'تقرير المصروفات حسب الشهر'!$C$519:$AD$634,13,FALSE),0)</f>
        <v>0</v>
      </c>
      <c r="I113" s="330">
        <f>IFERROR(VLOOKUP(C113,'تقرير المصروفات حسب الشهر'!$C$647:$AD$766,13,FALSE),0)</f>
        <v>0</v>
      </c>
      <c r="J113" s="330">
        <f>IFERROR(VLOOKUP(C113,'تقرير المصروفات حسب الشهر'!$C$775:$AD$884,13,FALSE),0)</f>
        <v>0</v>
      </c>
      <c r="K113" s="330">
        <f>IFERROR(VLOOKUP(C113,'تقرير المصروفات حسب الشهر'!$C$902:$AD$1011,13,FALSE),0)</f>
        <v>0</v>
      </c>
      <c r="L113" s="330">
        <f>IFERROR(VLOOKUP(C113,'تقرير المصروفات حسب الشهر'!$C$1028:$AD$1138,13,FALSE),0)</f>
        <v>0</v>
      </c>
      <c r="M113" s="344">
        <f>IFERROR(VLOOKUP(C113,'تقرير المصروفات حسب الشهر'!$C$1155:$AD$1266,13,FALSE),0)</f>
        <v>0</v>
      </c>
      <c r="N113" s="344">
        <f>IFERROR(VLOOKUP(C113,'تقرير المصروفات حسب الشهر'!$C$1282:$AD$1393,13,FALSE),0)</f>
        <v>0</v>
      </c>
      <c r="O113" s="344">
        <f>IFERROR(VLOOKUP(C113,'تقرير المصروفات حسب الشهر'!$C$1409:$AI$1524,13,FALSE),0)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الشهر'!$C$10:$AD$119,13,FALSE),0)</f>
        <v>0</v>
      </c>
      <c r="E114" s="330">
        <f>IFERROR(VLOOKUP(C114,'تقرير المصروفات حسب الشهر'!$C$136:$AD$245,13,FALSE),0)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الشهر'!$C$391:$AD$499,13,FALSE),0)</f>
        <v>0</v>
      </c>
      <c r="H114" s="330">
        <f>IFERROR(VLOOKUP(C114,'تقرير المصروفات حسب الشهر'!$C$519:$AD$634,13,FALSE),0)</f>
        <v>0</v>
      </c>
      <c r="I114" s="330">
        <f>IFERROR(VLOOKUP(C114,'تقرير المصروفات حسب الشهر'!$C$647:$AD$766,13,FALSE),0)</f>
        <v>0</v>
      </c>
      <c r="J114" s="330">
        <f>IFERROR(VLOOKUP(C114,'تقرير المصروفات حسب الشهر'!$C$775:$AD$884,13,FALSE),0)</f>
        <v>0</v>
      </c>
      <c r="K114" s="330">
        <f>IFERROR(VLOOKUP(C114,'تقرير المصروفات حسب الشهر'!$C$902:$AD$1011,13,FALSE),0)</f>
        <v>0</v>
      </c>
      <c r="L114" s="330">
        <f>IFERROR(VLOOKUP(C114,'تقرير المصروفات حسب الشهر'!$C$1028:$AD$1138,13,FALSE),0)</f>
        <v>0</v>
      </c>
      <c r="M114" s="344">
        <f>IFERROR(VLOOKUP(C114,'تقرير المصروفات حسب الشهر'!$C$1155:$AD$1266,13,FALSE),0)</f>
        <v>0</v>
      </c>
      <c r="N114" s="344">
        <f>IFERROR(VLOOKUP(C114,'تقرير المصروفات حسب الشهر'!$C$1282:$AD$1393,13,FALSE),0)</f>
        <v>0</v>
      </c>
      <c r="O114" s="344">
        <f>IFERROR(VLOOKUP(C114,'تقرير المصروفات حسب الشهر'!$C$1409:$AI$1524,13,FALSE),0)</f>
        <v>0</v>
      </c>
      <c r="P114" s="332">
        <f t="shared" si="7"/>
        <v>1170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الشهر'!$C$10:$AD$119,13,FALSE),0)</f>
        <v>0</v>
      </c>
      <c r="E115" s="330">
        <f>IFERROR(VLOOKUP(C115,'تقرير المصروفات حسب الشهر'!$C$136:$AD$245,13,FALSE),0)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الشهر'!$C$391:$AD$499,13,FALSE),0)</f>
        <v>0</v>
      </c>
      <c r="H115" s="330">
        <f>IFERROR(VLOOKUP(C115,'تقرير المصروفات حسب الشهر'!$C$519:$AD$634,13,FALSE),0)</f>
        <v>0</v>
      </c>
      <c r="I115" s="330">
        <f>IFERROR(VLOOKUP(C115,'تقرير المصروفات حسب الشهر'!$C$647:$AD$766,13,FALSE),0)</f>
        <v>0</v>
      </c>
      <c r="J115" s="330">
        <f>IFERROR(VLOOKUP(C115,'تقرير المصروفات حسب الشهر'!$C$775:$AD$884,13,FALSE),0)</f>
        <v>0</v>
      </c>
      <c r="K115" s="330">
        <f>IFERROR(VLOOKUP(C115,'تقرير المصروفات حسب الشهر'!$C$902:$AD$1011,13,FALSE),0)</f>
        <v>0</v>
      </c>
      <c r="L115" s="330">
        <f>IFERROR(VLOOKUP(C115,'تقرير المصروفات حسب الشهر'!$C$1028:$AD$1138,13,FALSE),0)</f>
        <v>0</v>
      </c>
      <c r="M115" s="344">
        <f>IFERROR(VLOOKUP(C115,'تقرير المصروفات حسب الشهر'!$C$1155:$AD$1266,13,FALSE),0)</f>
        <v>0</v>
      </c>
      <c r="N115" s="344">
        <f>IFERROR(VLOOKUP(C115,'تقرير المصروفات حسب الشهر'!$C$1282:$AD$1393,13,FALSE),0)</f>
        <v>0</v>
      </c>
      <c r="O115" s="344">
        <f>IFERROR(VLOOKUP(C115,'تقرير المصروفات حسب الشهر'!$C$1409:$AI$1524,13,FALSE),0)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الشهر'!$C$10:$AD$119,13,FALSE),0)</f>
        <v>0</v>
      </c>
      <c r="E116" s="330">
        <f>IFERROR(VLOOKUP(C116,'تقرير المصروفات حسب الشهر'!$C$136:$AD$245,13,FALSE),0)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الشهر'!$C$391:$AD$499,13,FALSE),0)</f>
        <v>0</v>
      </c>
      <c r="H116" s="330">
        <f>IFERROR(VLOOKUP(C116,'تقرير المصروفات حسب الشهر'!$C$519:$AD$634,13,FALSE),0)</f>
        <v>0</v>
      </c>
      <c r="I116" s="330">
        <f>IFERROR(VLOOKUP(C116,'تقرير المصروفات حسب الشهر'!$C$647:$AD$766,13,FALSE),0)</f>
        <v>0</v>
      </c>
      <c r="J116" s="330">
        <f>IFERROR(VLOOKUP(C116,'تقرير المصروفات حسب الشهر'!$C$775:$AD$884,13,FALSE),0)</f>
        <v>0</v>
      </c>
      <c r="K116" s="330">
        <f>IFERROR(VLOOKUP(C116,'تقرير المصروفات حسب الشهر'!$C$902:$AD$1011,13,FALSE),0)</f>
        <v>0</v>
      </c>
      <c r="L116" s="330">
        <f>IFERROR(VLOOKUP(C116,'تقرير المصروفات حسب الشهر'!$C$1028:$AD$1138,13,FALSE),0)</f>
        <v>0</v>
      </c>
      <c r="M116" s="344">
        <f>IFERROR(VLOOKUP(C116,'تقرير المصروفات حسب الشهر'!$C$1155:$AD$1266,13,FALSE),0)</f>
        <v>0</v>
      </c>
      <c r="N116" s="344">
        <f>IFERROR(VLOOKUP(C116,'تقرير المصروفات حسب الشهر'!$C$1282:$AD$1393,13,FALSE),0)</f>
        <v>0</v>
      </c>
      <c r="O116" s="344">
        <f>IFERROR(VLOOKUP(C116,'تقرير المصروفات حسب الشهر'!$C$1409:$AI$1524,13,FALSE),0)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الشهر'!$C$10:$AD$119,13,FALSE),0)</f>
        <v>0</v>
      </c>
      <c r="E117" s="330">
        <f>IFERROR(VLOOKUP(C117,'تقرير المصروفات حسب الشهر'!$C$136:$AD$245,13,FALSE),0)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الشهر'!$C$391:$AD$499,13,FALSE),0)</f>
        <v>0</v>
      </c>
      <c r="H117" s="330">
        <f>IFERROR(VLOOKUP(C117,'تقرير المصروفات حسب الشهر'!$C$519:$AD$634,13,FALSE),0)</f>
        <v>0</v>
      </c>
      <c r="I117" s="330">
        <f>IFERROR(VLOOKUP(C117,'تقرير المصروفات حسب الشهر'!$C$647:$AD$766,13,FALSE),0)</f>
        <v>0</v>
      </c>
      <c r="J117" s="330">
        <f>IFERROR(VLOOKUP(C117,'تقرير المصروفات حسب الشهر'!$C$775:$AD$884,13,FALSE),0)</f>
        <v>0</v>
      </c>
      <c r="K117" s="330">
        <f>IFERROR(VLOOKUP(C117,'تقرير المصروفات حسب الشهر'!$C$902:$AD$1011,13,FALSE),0)</f>
        <v>0</v>
      </c>
      <c r="L117" s="330">
        <f>IFERROR(VLOOKUP(C117,'تقرير المصروفات حسب الشهر'!$C$1028:$AD$1138,13,FALSE),0)</f>
        <v>0</v>
      </c>
      <c r="M117" s="344">
        <f>IFERROR(VLOOKUP(C117,'تقرير المصروفات حسب الشهر'!$C$1155:$AD$1266,13,FALSE),0)</f>
        <v>0</v>
      </c>
      <c r="N117" s="344">
        <f>IFERROR(VLOOKUP(C117,'تقرير المصروفات حسب الشهر'!$C$1282:$AD$1393,13,FALSE),0)</f>
        <v>0</v>
      </c>
      <c r="O117" s="344">
        <f>IFERROR(VLOOKUP(C117,'تقرير المصروفات حسب الشهر'!$C$1409:$AI$1524,13,FALSE),0)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الشهر'!$C$10:$AD$119,13,FALSE),0)</f>
        <v>0</v>
      </c>
      <c r="E118" s="330">
        <f>IFERROR(VLOOKUP(C118,'تقرير المصروفات حسب الشهر'!$C$136:$AD$245,13,FALSE),0)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الشهر'!$C$391:$AD$499,13,FALSE),0)</f>
        <v>0</v>
      </c>
      <c r="H118" s="330">
        <f>IFERROR(VLOOKUP(C118,'تقرير المصروفات حسب الشهر'!$C$519:$AD$634,13,FALSE),0)</f>
        <v>0</v>
      </c>
      <c r="I118" s="330">
        <f>IFERROR(VLOOKUP(C118,'تقرير المصروفات حسب الشهر'!$C$647:$AD$766,13,FALSE),0)</f>
        <v>0</v>
      </c>
      <c r="J118" s="330">
        <f>IFERROR(VLOOKUP(C118,'تقرير المصروفات حسب الشهر'!$C$775:$AD$884,13,FALSE),0)</f>
        <v>0</v>
      </c>
      <c r="K118" s="330">
        <f>IFERROR(VLOOKUP(C118,'تقرير المصروفات حسب الشهر'!$C$902:$AD$1011,13,FALSE),0)</f>
        <v>0</v>
      </c>
      <c r="L118" s="330">
        <f>IFERROR(VLOOKUP(C118,'تقرير المصروفات حسب الشهر'!$C$1028:$AD$1138,13,FALSE),0)</f>
        <v>0</v>
      </c>
      <c r="M118" s="344">
        <f>IFERROR(VLOOKUP(C118,'تقرير المصروفات حسب الشهر'!$C$1155:$AD$1266,13,FALSE),0)</f>
        <v>0</v>
      </c>
      <c r="N118" s="344">
        <f>IFERROR(VLOOKUP(C118,'تقرير المصروفات حسب الشهر'!$C$1282:$AD$1393,13,FALSE),0)</f>
        <v>0</v>
      </c>
      <c r="O118" s="344">
        <f>IFERROR(VLOOKUP(C118,'تقرير المصروفات حسب الشهر'!$C$1409:$AI$1524,13,FALSE),0)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الشهر'!$C$10:$AD$119,13,FALSE),0)</f>
        <v>524</v>
      </c>
      <c r="E119" s="330">
        <f>IFERROR(VLOOKUP(C119,'تقرير المصروفات حسب الشهر'!$C$136:$AD$245,13,FALSE),0)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الشهر'!$C$391:$AD$499,13,FALSE),0)</f>
        <v>1919.14</v>
      </c>
      <c r="H119" s="330">
        <f>IFERROR(VLOOKUP(C119,'تقرير المصروفات حسب الشهر'!$C$519:$AD$634,13,FALSE),0)</f>
        <v>0</v>
      </c>
      <c r="I119" s="330">
        <f>IFERROR(VLOOKUP(C119,'تقرير المصروفات حسب الشهر'!$C$647:$AD$766,13,FALSE),0)</f>
        <v>708.3</v>
      </c>
      <c r="J119" s="330">
        <f>IFERROR(VLOOKUP(C119,'تقرير المصروفات حسب الشهر'!$C$775:$AD$884,13,FALSE),0)</f>
        <v>0</v>
      </c>
      <c r="K119" s="330">
        <f>IFERROR(VLOOKUP(C119,'تقرير المصروفات حسب الشهر'!$C$902:$AD$1011,13,FALSE),0)</f>
        <v>0</v>
      </c>
      <c r="L119" s="330">
        <f>IFERROR(VLOOKUP(C119,'تقرير المصروفات حسب الشهر'!$C$1028:$AD$1138,13,FALSE),0)</f>
        <v>0</v>
      </c>
      <c r="M119" s="344">
        <f>IFERROR(VLOOKUP(C119,'تقرير المصروفات حسب الشهر'!$C$1155:$AD$1266,13,FALSE),0)</f>
        <v>0</v>
      </c>
      <c r="N119" s="344">
        <f>IFERROR(VLOOKUP(C119,'تقرير المصروفات حسب الشهر'!$C$1282:$AD$1393,13,FALSE),0)</f>
        <v>0</v>
      </c>
      <c r="O119" s="344">
        <f>IFERROR(VLOOKUP(C119,'تقرير المصروفات حسب الشهر'!$C$1409:$AI$1524,13,FALSE),0)</f>
        <v>0</v>
      </c>
      <c r="P119" s="332">
        <f t="shared" si="8"/>
        <v>19766.14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الشهر'!$C$10:$AD$119,13,FALSE),0)</f>
        <v>0</v>
      </c>
      <c r="E120" s="330">
        <f>IFERROR(VLOOKUP(C120,'تقرير المصروفات حسب الشهر'!$C$136:$AD$245,13,FALSE),0)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الشهر'!$C$391:$AD$499,13,FALSE),0)</f>
        <v>0</v>
      </c>
      <c r="H120" s="330">
        <f>IFERROR(VLOOKUP(C120,'تقرير المصروفات حسب الشهر'!$C$519:$AD$634,13,FALSE),0)</f>
        <v>0</v>
      </c>
      <c r="I120" s="330">
        <f>IFERROR(VLOOKUP(C120,'تقرير المصروفات حسب الشهر'!$C$647:$AD$766,13,FALSE),0)</f>
        <v>0</v>
      </c>
      <c r="J120" s="330">
        <f>IFERROR(VLOOKUP(C120,'تقرير المصروفات حسب الشهر'!$C$775:$AD$884,13,FALSE),0)</f>
        <v>0</v>
      </c>
      <c r="K120" s="330">
        <f>IFERROR(VLOOKUP(C120,'تقرير المصروفات حسب الشهر'!$C$902:$AD$1011,13,FALSE),0)</f>
        <v>0</v>
      </c>
      <c r="L120" s="330">
        <f>IFERROR(VLOOKUP(C120,'تقرير المصروفات حسب الشهر'!$C$1028:$AD$1138,13,FALSE),0)</f>
        <v>0</v>
      </c>
      <c r="M120" s="344">
        <f>IFERROR(VLOOKUP(C120,'تقرير المصروفات حسب الشهر'!$C$1155:$AD$1266,13,FALSE),0)</f>
        <v>0</v>
      </c>
      <c r="N120" s="344">
        <f>IFERROR(VLOOKUP(C120,'تقرير المصروفات حسب الشهر'!$C$1282:$AD$1393,13,FALSE),0)</f>
        <v>0</v>
      </c>
      <c r="O120" s="344">
        <f>IFERROR(VLOOKUP(C120,'تقرير المصروفات حسب الشهر'!$C$1409:$AI$1524,13,FALSE),0)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الشهر'!$C$10:$AD$119,13,FALSE),0)</f>
        <v>0</v>
      </c>
      <c r="E121" s="330">
        <f>IFERROR(VLOOKUP(C121,'تقرير المصروفات حسب الشهر'!$C$136:$AD$245,13,FALSE),0)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الشهر'!$C$391:$AD$499,13,FALSE),0)</f>
        <v>0</v>
      </c>
      <c r="H121" s="330">
        <f>IFERROR(VLOOKUP(C121,'تقرير المصروفات حسب الشهر'!$C$519:$AD$634,13,FALSE),0)</f>
        <v>0</v>
      </c>
      <c r="I121" s="330">
        <f>IFERROR(VLOOKUP(C121,'تقرير المصروفات حسب الشهر'!$C$647:$AD$766,13,FALSE),0)</f>
        <v>0</v>
      </c>
      <c r="J121" s="330">
        <f>IFERROR(VLOOKUP(C121,'تقرير المصروفات حسب الشهر'!$C$775:$AD$884,13,FALSE),0)</f>
        <v>0</v>
      </c>
      <c r="K121" s="330">
        <f>IFERROR(VLOOKUP(C121,'تقرير المصروفات حسب الشهر'!$C$902:$AD$1011,13,FALSE),0)</f>
        <v>0</v>
      </c>
      <c r="L121" s="330">
        <f>IFERROR(VLOOKUP(C121,'تقرير المصروفات حسب الشهر'!$C$1028:$AD$1138,13,FALSE),0)</f>
        <v>0</v>
      </c>
      <c r="M121" s="344">
        <f>IFERROR(VLOOKUP(C121,'تقرير المصروفات حسب الشهر'!$C$1155:$AD$1266,13,FALSE),0)</f>
        <v>0</v>
      </c>
      <c r="N121" s="344">
        <f>IFERROR(VLOOKUP(C121,'تقرير المصروفات حسب الشهر'!$C$1282:$AD$1393,13,FALSE),0)</f>
        <v>0</v>
      </c>
      <c r="O121" s="344">
        <f>IFERROR(VLOOKUP(C121,'تقرير المصروفات حسب الشهر'!$C$1409:$AI$1524,13,FALSE),0)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الشهر'!$C$10:$AD$119,13,FALSE),0)</f>
        <v>0</v>
      </c>
      <c r="E122" s="330">
        <f>IFERROR(VLOOKUP(C122,'تقرير المصروفات حسب الشهر'!$C$136:$AD$245,13,FALSE),0)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الشهر'!$C$391:$AD$499,13,FALSE),0)</f>
        <v>0</v>
      </c>
      <c r="H122" s="330">
        <f>IFERROR(VLOOKUP(C122,'تقرير المصروفات حسب الشهر'!$C$519:$AD$634,13,FALSE),0)</f>
        <v>0</v>
      </c>
      <c r="I122" s="330">
        <f>IFERROR(VLOOKUP(C122,'تقرير المصروفات حسب الشهر'!$C$647:$AD$766,13,FALSE),0)</f>
        <v>0</v>
      </c>
      <c r="J122" s="330">
        <f>IFERROR(VLOOKUP(C122,'تقرير المصروفات حسب الشهر'!$C$775:$AD$884,13,FALSE),0)</f>
        <v>0</v>
      </c>
      <c r="K122" s="330">
        <f>IFERROR(VLOOKUP(C122,'تقرير المصروفات حسب الشهر'!$C$902:$AD$1011,13,FALSE),0)</f>
        <v>0</v>
      </c>
      <c r="L122" s="330">
        <f>IFERROR(VLOOKUP(C122,'تقرير المصروفات حسب الشهر'!$C$1028:$AD$1138,13,FALSE),0)</f>
        <v>0</v>
      </c>
      <c r="M122" s="344">
        <f>IFERROR(VLOOKUP(C122,'تقرير المصروفات حسب الشهر'!$C$1155:$AD$1266,13,FALSE),0)</f>
        <v>0</v>
      </c>
      <c r="N122" s="344">
        <f>IFERROR(VLOOKUP(C122,'تقرير المصروفات حسب الشهر'!$C$1282:$AD$1393,13,FALSE),0)</f>
        <v>0</v>
      </c>
      <c r="O122" s="344">
        <f>IFERROR(VLOOKUP(C122,'تقرير المصروفات حسب الشهر'!$C$1409:$AI$1524,13,FALSE),0)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الشهر'!$C$10:$AD$119,13,FALSE),0)</f>
        <v>0</v>
      </c>
      <c r="E123" s="330">
        <f>IFERROR(VLOOKUP(C123,'تقرير المصروفات حسب الشهر'!$C$136:$AD$245,13,FALSE),0)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الشهر'!$C$391:$AD$499,13,FALSE),0)</f>
        <v>0</v>
      </c>
      <c r="H123" s="330">
        <f>IFERROR(VLOOKUP(C123,'تقرير المصروفات حسب الشهر'!$C$519:$AD$634,13,FALSE),0)</f>
        <v>0</v>
      </c>
      <c r="I123" s="330">
        <f>IFERROR(VLOOKUP(C123,'تقرير المصروفات حسب الشهر'!$C$647:$AD$766,13,FALSE),0)</f>
        <v>0</v>
      </c>
      <c r="J123" s="330">
        <f>IFERROR(VLOOKUP(C123,'تقرير المصروفات حسب الشهر'!$C$775:$AD$884,13,FALSE),0)</f>
        <v>0</v>
      </c>
      <c r="K123" s="330">
        <f>IFERROR(VLOOKUP(C123,'تقرير المصروفات حسب الشهر'!$C$902:$AD$1011,13,FALSE),0)</f>
        <v>0</v>
      </c>
      <c r="L123" s="330">
        <f>IFERROR(VLOOKUP(C123,'تقرير المصروفات حسب الشهر'!$C$1028:$AD$1138,13,FALSE),0)</f>
        <v>0</v>
      </c>
      <c r="M123" s="344">
        <f>IFERROR(VLOOKUP(C123,'تقرير المصروفات حسب الشهر'!$C$1155:$AD$1266,13,FALSE),0)</f>
        <v>0</v>
      </c>
      <c r="N123" s="344">
        <f>IFERROR(VLOOKUP(C123,'تقرير المصروفات حسب الشهر'!$C$1282:$AD$1393,13,FALSE),0)</f>
        <v>0</v>
      </c>
      <c r="O123" s="344">
        <f>IFERROR(VLOOKUP(C123,'تقرير المصروفات حسب الشهر'!$C$1409:$AI$1524,13,FALSE),0)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الشهر'!$C$10:$AD$119,13,FALSE),0)</f>
        <v>0</v>
      </c>
      <c r="E124" s="330">
        <f>IFERROR(VLOOKUP(C124,'تقرير المصروفات حسب الشهر'!$C$136:$AD$245,13,FALSE),0)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الشهر'!$C$391:$AD$499,13,FALSE),0)</f>
        <v>0</v>
      </c>
      <c r="H124" s="330">
        <f>IFERROR(VLOOKUP(C124,'تقرير المصروفات حسب الشهر'!$C$519:$AD$634,13,FALSE),0)</f>
        <v>0</v>
      </c>
      <c r="I124" s="330">
        <f>IFERROR(VLOOKUP(C124,'تقرير المصروفات حسب الشهر'!$C$647:$AD$766,13,FALSE),0)</f>
        <v>0</v>
      </c>
      <c r="J124" s="330">
        <f>IFERROR(VLOOKUP(C124,'تقرير المصروفات حسب الشهر'!$C$775:$AD$884,13,FALSE),0)</f>
        <v>0</v>
      </c>
      <c r="K124" s="330">
        <f>IFERROR(VLOOKUP(C124,'تقرير المصروفات حسب الشهر'!$C$902:$AD$1011,13,FALSE),0)</f>
        <v>0</v>
      </c>
      <c r="L124" s="330">
        <f>IFERROR(VLOOKUP(C124,'تقرير المصروفات حسب الشهر'!$C$1028:$AD$1138,13,FALSE),0)</f>
        <v>0</v>
      </c>
      <c r="M124" s="344">
        <f>IFERROR(VLOOKUP(C124,'تقرير المصروفات حسب الشهر'!$C$1155:$AD$1266,13,FALSE),0)</f>
        <v>0</v>
      </c>
      <c r="N124" s="344">
        <f>IFERROR(VLOOKUP(C124,'تقرير المصروفات حسب الشهر'!$C$1282:$AD$1393,13,FALSE),0)</f>
        <v>0</v>
      </c>
      <c r="O124" s="344">
        <f>IFERROR(VLOOKUP(C124,'تقرير المصروفات حسب الشهر'!$C$1409:$AI$1524,13,FALSE),0)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الشهر'!$C$10:$AD$119,13,FALSE),0)</f>
        <v>0</v>
      </c>
      <c r="E125" s="330">
        <f>IFERROR(VLOOKUP(C125,'تقرير المصروفات حسب الشهر'!$C$136:$AD$245,13,FALSE),0)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الشهر'!$C$391:$AD$499,13,FALSE),0)</f>
        <v>0</v>
      </c>
      <c r="H125" s="330">
        <f>IFERROR(VLOOKUP(C125,'تقرير المصروفات حسب الشهر'!$C$519:$AD$634,13,FALSE),0)</f>
        <v>0</v>
      </c>
      <c r="I125" s="330">
        <f>IFERROR(VLOOKUP(C125,'تقرير المصروفات حسب الشهر'!$C$647:$AD$766,13,FALSE),0)</f>
        <v>0</v>
      </c>
      <c r="J125" s="330">
        <f>IFERROR(VLOOKUP(C125,'تقرير المصروفات حسب الشهر'!$C$775:$AD$884,13,FALSE),0)</f>
        <v>0</v>
      </c>
      <c r="K125" s="330">
        <f>IFERROR(VLOOKUP(C125,'تقرير المصروفات حسب الشهر'!$C$902:$AD$1011,13,FALSE),0)</f>
        <v>0</v>
      </c>
      <c r="L125" s="330">
        <f>IFERROR(VLOOKUP(C125,'تقرير المصروفات حسب الشهر'!$C$1028:$AD$1138,13,FALSE),0)</f>
        <v>0</v>
      </c>
      <c r="M125" s="344">
        <f>IFERROR(VLOOKUP(C125,'تقرير المصروفات حسب الشهر'!$C$1155:$AD$1266,13,FALSE),0)</f>
        <v>0</v>
      </c>
      <c r="N125" s="344">
        <f>IFERROR(VLOOKUP(C125,'تقرير المصروفات حسب الشهر'!$C$1282:$AD$1393,13,FALSE),0)</f>
        <v>0</v>
      </c>
      <c r="O125" s="344">
        <f>IFERROR(VLOOKUP(C125,'تقرير المصروفات حسب الشهر'!$C$1409:$AI$1524,13,FALSE),0)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الشهر'!$C$10:$AD$119,13,FALSE),0)</f>
        <v>0</v>
      </c>
      <c r="E126" s="330">
        <f>IFERROR(VLOOKUP(C126,'تقرير المصروفات حسب الشهر'!$C$136:$AD$245,13,FALSE),0)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الشهر'!$C$391:$AD$499,13,FALSE),0)</f>
        <v>0</v>
      </c>
      <c r="H126" s="330">
        <f>IFERROR(VLOOKUP(C126,'تقرير المصروفات حسب الشهر'!$C$519:$AD$634,13,FALSE),0)</f>
        <v>0</v>
      </c>
      <c r="I126" s="330">
        <f>IFERROR(VLOOKUP(C126,'تقرير المصروفات حسب الشهر'!$C$647:$AD$766,13,FALSE),0)</f>
        <v>0</v>
      </c>
      <c r="J126" s="330">
        <f>IFERROR(VLOOKUP(C126,'تقرير المصروفات حسب الشهر'!$C$775:$AD$884,13,FALSE),0)</f>
        <v>0</v>
      </c>
      <c r="K126" s="330">
        <f>IFERROR(VLOOKUP(C126,'تقرير المصروفات حسب الشهر'!$C$902:$AD$1011,13,FALSE),0)</f>
        <v>0</v>
      </c>
      <c r="L126" s="330">
        <f>IFERROR(VLOOKUP(C126,'تقرير المصروفات حسب الشهر'!$C$1028:$AD$1138,13,FALSE),0)</f>
        <v>0</v>
      </c>
      <c r="M126" s="344">
        <f>IFERROR(VLOOKUP(C126,'تقرير المصروفات حسب الشهر'!$C$1155:$AD$1266,13,FALSE),0)</f>
        <v>0</v>
      </c>
      <c r="N126" s="344">
        <f>IFERROR(VLOOKUP(C126,'تقرير المصروفات حسب الشهر'!$C$1282:$AD$1393,13,FALSE),0)</f>
        <v>0</v>
      </c>
      <c r="O126" s="344">
        <f>IFERROR(VLOOKUP(C126,'تقرير المصروفات حسب الشهر'!$C$1409:$AI$1524,13,FALSE),0)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الشهر'!$C$10:$AD$119,13,FALSE),0)</f>
        <v>0</v>
      </c>
      <c r="E127" s="330">
        <f>IFERROR(VLOOKUP(C127,'تقرير المصروفات حسب الشهر'!$C$136:$AD$245,13,FALSE),0)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الشهر'!$C$391:$AD$499,13,FALSE),0)</f>
        <v>0</v>
      </c>
      <c r="H127" s="330">
        <f>IFERROR(VLOOKUP(C127,'تقرير المصروفات حسب الشهر'!$C$519:$AD$634,13,FALSE),0)</f>
        <v>0</v>
      </c>
      <c r="I127" s="330">
        <f>IFERROR(VLOOKUP(C127,'تقرير المصروفات حسب الشهر'!$C$647:$AD$766,13,FALSE),0)</f>
        <v>0</v>
      </c>
      <c r="J127" s="330">
        <f>IFERROR(VLOOKUP(C127,'تقرير المصروفات حسب الشهر'!$C$775:$AD$884,13,FALSE),0)</f>
        <v>0</v>
      </c>
      <c r="K127" s="330">
        <f>IFERROR(VLOOKUP(C127,'تقرير المصروفات حسب الشهر'!$C$902:$AD$1011,13,FALSE),0)</f>
        <v>0</v>
      </c>
      <c r="L127" s="330">
        <f>IFERROR(VLOOKUP(C127,'تقرير المصروفات حسب الشهر'!$C$1028:$AD$1138,13,FALSE),0)</f>
        <v>0</v>
      </c>
      <c r="M127" s="344">
        <f>IFERROR(VLOOKUP(C127,'تقرير المصروفات حسب الشهر'!$C$1155:$AD$1266,13,FALSE),0)</f>
        <v>0</v>
      </c>
      <c r="N127" s="344">
        <f>IFERROR(VLOOKUP(C127,'تقرير المصروفات حسب الشهر'!$C$1282:$AD$1393,13,FALSE),0)</f>
        <v>0</v>
      </c>
      <c r="O127" s="344">
        <f>IFERROR(VLOOKUP(C127,'تقرير المصروفات حسب الشهر'!$C$1409:$AI$1524,13,FALSE),0)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الشهر'!$C$10:$AD$119,13,FALSE),0)</f>
        <v>0</v>
      </c>
      <c r="E128" s="330">
        <f>IFERROR(VLOOKUP(C128,'تقرير المصروفات حسب الشهر'!$C$136:$AD$245,13,FALSE),0)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الشهر'!$C$391:$AD$499,13,FALSE),0)</f>
        <v>0</v>
      </c>
      <c r="H128" s="330">
        <f>IFERROR(VLOOKUP(C128,'تقرير المصروفات حسب الشهر'!$C$519:$AD$634,13,FALSE),0)</f>
        <v>0</v>
      </c>
      <c r="I128" s="330">
        <f>IFERROR(VLOOKUP(C128,'تقرير المصروفات حسب الشهر'!$C$647:$AD$766,13,FALSE),0)</f>
        <v>0</v>
      </c>
      <c r="J128" s="330">
        <f>IFERROR(VLOOKUP(C128,'تقرير المصروفات حسب الشهر'!$C$775:$AD$884,13,FALSE),0)</f>
        <v>0</v>
      </c>
      <c r="K128" s="330">
        <f>IFERROR(VLOOKUP(C128,'تقرير المصروفات حسب الشهر'!$C$902:$AD$1011,13,FALSE),0)</f>
        <v>0</v>
      </c>
      <c r="L128" s="330">
        <f>IFERROR(VLOOKUP(C128,'تقرير المصروفات حسب الشهر'!$C$1028:$AD$1138,13,FALSE),0)</f>
        <v>0</v>
      </c>
      <c r="M128" s="344">
        <f>IFERROR(VLOOKUP(C128,'تقرير المصروفات حسب الشهر'!$C$1155:$AD$1266,13,FALSE),0)</f>
        <v>0</v>
      </c>
      <c r="N128" s="344">
        <f>IFERROR(VLOOKUP(C128,'تقرير المصروفات حسب الشهر'!$C$1282:$AD$1393,13,FALSE),0)</f>
        <v>0</v>
      </c>
      <c r="O128" s="344">
        <f>IFERROR(VLOOKUP(C128,'تقرير المصروفات حسب الشهر'!$C$1409:$AI$1524,13,FALSE),0)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الشهر'!$C$10:$AD$119,13,FALSE),0)</f>
        <v>1012.5</v>
      </c>
      <c r="E129" s="330">
        <f>IFERROR(VLOOKUP(C129,'تقرير المصروفات حسب الشهر'!$C$136:$AD$245,13,FALSE),0)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الشهر'!$C$391:$AD$499,13,FALSE),0)</f>
        <v>1012.5</v>
      </c>
      <c r="H129" s="330">
        <f>IFERROR(VLOOKUP(C129,'تقرير المصروفات حسب الشهر'!$C$519:$AD$634,13,FALSE),0)</f>
        <v>1012.5</v>
      </c>
      <c r="I129" s="330">
        <f>IFERROR(VLOOKUP(C129,'تقرير المصروفات حسب الشهر'!$C$647:$AD$766,13,FALSE),0)</f>
        <v>1012.5</v>
      </c>
      <c r="J129" s="330">
        <f>IFERROR(VLOOKUP(C129,'تقرير المصروفات حسب الشهر'!$C$775:$AD$884,13,FALSE),0)</f>
        <v>0</v>
      </c>
      <c r="K129" s="330">
        <f>IFERROR(VLOOKUP(C129,'تقرير المصروفات حسب الشهر'!$C$902:$AD$1011,13,FALSE),0)</f>
        <v>0</v>
      </c>
      <c r="L129" s="330">
        <f>IFERROR(VLOOKUP(C129,'تقرير المصروفات حسب الشهر'!$C$1028:$AD$1138,13,FALSE),0)</f>
        <v>0</v>
      </c>
      <c r="M129" s="344">
        <f>IFERROR(VLOOKUP(C129,'تقرير المصروفات حسب الشهر'!$C$1155:$AD$1266,13,FALSE),0)</f>
        <v>0</v>
      </c>
      <c r="N129" s="344">
        <f>IFERROR(VLOOKUP(C129,'تقرير المصروفات حسب الشهر'!$C$1282:$AD$1393,13,FALSE),0)</f>
        <v>0</v>
      </c>
      <c r="O129" s="344">
        <f>IFERROR(VLOOKUP(C129,'تقرير المصروفات حسب الشهر'!$C$1409:$AI$1524,13,FALSE),0)</f>
        <v>0</v>
      </c>
      <c r="P129" s="332">
        <f t="shared" si="8"/>
        <v>6075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الشهر'!$C$10:$AD$119,13,FALSE),0)</f>
        <v>0</v>
      </c>
      <c r="E130" s="330">
        <f>IFERROR(VLOOKUP(C130,'تقرير المصروفات حسب الشهر'!$C$136:$AD$245,13,FALSE),0)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الشهر'!$C$391:$AD$499,13,FALSE),0)</f>
        <v>0</v>
      </c>
      <c r="H130" s="330">
        <f>IFERROR(VLOOKUP(C130,'تقرير المصروفات حسب الشهر'!$C$519:$AD$634,13,FALSE),0)</f>
        <v>0</v>
      </c>
      <c r="I130" s="330">
        <f>IFERROR(VLOOKUP(C130,'تقرير المصروفات حسب الشهر'!$C$647:$AD$766,13,FALSE),0)</f>
        <v>0</v>
      </c>
      <c r="J130" s="330">
        <f>IFERROR(VLOOKUP(C130,'تقرير المصروفات حسب الشهر'!$C$775:$AD$884,13,FALSE),0)</f>
        <v>0</v>
      </c>
      <c r="K130" s="330">
        <f>IFERROR(VLOOKUP(C130,'تقرير المصروفات حسب الشهر'!$C$902:$AD$1011,13,FALSE),0)</f>
        <v>0</v>
      </c>
      <c r="L130" s="330">
        <f>IFERROR(VLOOKUP(C130,'تقرير المصروفات حسب الشهر'!$C$1028:$AI$1143,13,FALSE),0)</f>
        <v>0</v>
      </c>
      <c r="M130" s="344">
        <f>IFERROR(VLOOKUP(C130,'تقرير المصروفات حسب الشهر'!$C$1155:$AD$1266,13,FALSE),0)</f>
        <v>0</v>
      </c>
      <c r="N130" s="344">
        <f>IFERROR(VLOOKUP(C130,'تقرير المصروفات حسب الشهر'!$C$1282:$AD$1393,13,FALSE),0)</f>
        <v>0</v>
      </c>
      <c r="O130" s="344">
        <f>IFERROR(VLOOKUP(C130,'تقرير المصروفات حسب الشهر'!$C$1409:$AI$1524,13,FALSE),0)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الشهر'!$C$10:$AD$119,13,FALSE),0)</f>
        <v>0</v>
      </c>
      <c r="E131" s="330">
        <f>IFERROR(VLOOKUP(C131,'تقرير المصروفات حسب الشهر'!$C$136:$AD$245,13,FALSE),0)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الشهر'!$C$391:$AD$499,13,FALSE),0)</f>
        <v>0</v>
      </c>
      <c r="H131" s="330">
        <f>IFERROR(VLOOKUP(C131,'تقرير المصروفات حسب الشهر'!$C$519:$AD$634,13,FALSE),0)</f>
        <v>0</v>
      </c>
      <c r="I131" s="330">
        <f>IFERROR(VLOOKUP(C131,'تقرير المصروفات حسب الشهر'!$C$647:$AD$766,13,FALSE),0)</f>
        <v>0</v>
      </c>
      <c r="J131" s="330">
        <f>IFERROR(VLOOKUP(C131,'تقرير المصروفات حسب الشهر'!$C$775:$AD$884,13,FALSE),0)</f>
        <v>0</v>
      </c>
      <c r="K131" s="330">
        <f>IFERROR(VLOOKUP(C131,'تقرير المصروفات حسب الشهر'!$C$902:$AD$1011,13,FALSE),0)</f>
        <v>0</v>
      </c>
      <c r="L131" s="330">
        <f>IFERROR(VLOOKUP(C131,'تقرير المصروفات حسب الشهر'!$C$1028:$AI$1143,13,FALSE),0)</f>
        <v>0</v>
      </c>
      <c r="M131" s="344">
        <f>IFERROR(VLOOKUP(C131,'تقرير المصروفات حسب الشهر'!$C$1155:$AD$1266,13,FALSE),0)</f>
        <v>0</v>
      </c>
      <c r="N131" s="344">
        <f>IFERROR(VLOOKUP(C131,'تقرير المصروفات حسب الشهر'!$C$1282:$AD$1393,13,FALSE),0)</f>
        <v>0</v>
      </c>
      <c r="O131" s="344">
        <f>IFERROR(VLOOKUP(C131,'تقرير المصروفات حسب الشهر'!$C$1409:$AI$1524,13,FALSE),0)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الشهر'!$C$10:$AD$125,13,FALSE),0)</f>
        <v>309212.34999999998</v>
      </c>
      <c r="E132" s="330">
        <f>IFERROR(VLOOKUP(C132,'تقرير المصروفات حسب الشهر'!$C$136:$AD$2295,13,FALSE),0)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الشهر'!$C$391:$AD$510,13,FALSE),0)</f>
        <v>430231.34</v>
      </c>
      <c r="H132" s="330">
        <f>IFERROR(VLOOKUP(C132,'تقرير المصروفات حسب الشهر'!$C$519:$AD$634,13,FALSE),0)</f>
        <v>448697.58</v>
      </c>
      <c r="I132" s="330">
        <f>IFERROR(VLOOKUP(C132,'تقرير المصروفات حسب الشهر'!$C$647:$AD$766,13,FALSE),0)</f>
        <v>445603.43</v>
      </c>
      <c r="J132" s="330">
        <f>IFERROR(VLOOKUP(C132,'تقرير المصروفات حسب الشهر'!$C$775:$AD$889,13,FALSE),0)</f>
        <v>0</v>
      </c>
      <c r="K132" s="330">
        <f>IFERROR(VLOOKUP(C132,'تقرير المصروفات حسب الشهر'!$C$902:$AD$1019,13,FALSE),0)</f>
        <v>0</v>
      </c>
      <c r="L132" s="330">
        <f>IFERROR(VLOOKUP(C132,'تقرير المصروفات حسب الشهر'!$C$1028:$AI$1143,13,FALSE),0)</f>
        <v>0</v>
      </c>
      <c r="M132" s="344">
        <f>IFERROR(VLOOKUP(C132,'تقرير المصروفات حسب الشهر'!$C$1155:$AD$1271,13,FALSE),0)</f>
        <v>0</v>
      </c>
      <c r="N132" s="344">
        <f>IFERROR(VLOOKUP(C132,'تقرير المصروفات حسب الشهر'!$C$1282:$AD$1394,13,FALSE),0)</f>
        <v>0</v>
      </c>
      <c r="O132" s="344">
        <f>IFERROR(VLOOKUP(C132,'تقرير المصروفات حسب الشهر'!$C$1409:$AI$1524,13,FALSE),0)</f>
        <v>0</v>
      </c>
      <c r="P132" s="332">
        <f t="shared" si="8"/>
        <v>2200656.46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الشهر'!$C$10:$AD$125,13,FALSE),0)</f>
        <v>46566.85</v>
      </c>
      <c r="E133" s="330">
        <f>IFERROR(VLOOKUP(C133,'تقرير المصروفات حسب الشهر'!$C$136:$AD$2295,13,FALSE),0)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الشهر'!$C$391:$AD$510,13,FALSE),0)</f>
        <v>52047.9</v>
      </c>
      <c r="H133" s="330">
        <f>IFERROR(VLOOKUP(C133,'تقرير المصروفات حسب الشهر'!$C$519:$AD$634,13,FALSE),0)</f>
        <v>18972.5</v>
      </c>
      <c r="I133" s="330">
        <f>IFERROR(VLOOKUP(C133,'تقرير المصروفات حسب الشهر'!$C$647:$AD$766,13,FALSE),0)</f>
        <v>57846.53</v>
      </c>
      <c r="J133" s="330">
        <f>IFERROR(VLOOKUP(C133,'تقرير المصروفات حسب الشهر'!$C$775:$AD$889,13,FALSE),0)</f>
        <v>0</v>
      </c>
      <c r="K133" s="330">
        <f>IFERROR(VLOOKUP(C133,'تقرير المصروفات حسب الشهر'!$C$902:$AD$1019,13,FALSE),0)</f>
        <v>0</v>
      </c>
      <c r="L133" s="330">
        <f>IFERROR(VLOOKUP(C133,'تقرير المصروفات حسب الشهر'!$C$1028:$AI$1143,13,FALSE),0)</f>
        <v>0</v>
      </c>
      <c r="M133" s="344">
        <f>IFERROR(VLOOKUP(C133,'تقرير المصروفات حسب الشهر'!$C$1155:$AD$1271,13,FALSE),0)</f>
        <v>0</v>
      </c>
      <c r="N133" s="344">
        <f>IFERROR(VLOOKUP(C133,'تقرير المصروفات حسب الشهر'!$C$1282:$AD$1396,13,FALSE),0)</f>
        <v>0</v>
      </c>
      <c r="O133" s="344">
        <f>IFERROR(VLOOKUP(C133,'تقرير المصروفات حسب الشهر'!$C$1409:$AI$1524,13,FALSE),0)</f>
        <v>0</v>
      </c>
      <c r="P133" s="332">
        <f t="shared" si="8"/>
        <v>249096.88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 t="shared" ref="E134:O134" si="9">SUM(E22:E133)</f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5331761.3900000006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5192700.8600000031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-139060.52999999723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7030A0"/>
  </sheetPr>
  <dimension ref="A1:T145"/>
  <sheetViews>
    <sheetView rightToLeft="1" topLeftCell="J121" workbookViewId="0">
      <selection activeCell="P137" sqref="P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267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26</v>
      </c>
      <c r="B8" s="357"/>
      <c r="C8" s="337" t="s">
        <v>242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3508808.1399999997</v>
      </c>
      <c r="I8" s="332">
        <f t="shared" si="0"/>
        <v>3211159.34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19609070.990000002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2867291.8599999994</v>
      </c>
      <c r="I9" s="333">
        <f>VLOOKUP($A$8,'تقرير إحصائية بحجم المبيعات'!$B$182:$G$212,2,FALSE)</f>
        <v>2450152.1199999996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14762792.49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1147816.6400000001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3698461.8600000003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15656548.130000001</v>
      </c>
    </row>
    <row r="13" spans="1:20" ht="18" customHeight="1">
      <c r="B13" s="94"/>
      <c r="C13" s="339" t="s">
        <v>247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699844.62999999989</v>
      </c>
      <c r="I13" s="334">
        <f t="shared" si="2"/>
        <v>644462.77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3952522.86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62418.420000000006</v>
      </c>
      <c r="I16" s="335">
        <v>11.82</v>
      </c>
      <c r="J16" s="335"/>
      <c r="K16" s="335"/>
      <c r="L16" s="335"/>
      <c r="M16" s="335"/>
      <c r="N16" s="335"/>
      <c r="O16" s="335"/>
      <c r="P16" s="332">
        <f t="shared" si="1"/>
        <v>87857.459999999992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62418.420000000006</v>
      </c>
      <c r="I18" s="331">
        <f t="shared" si="3"/>
        <v>11.82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87857.459999999992</v>
      </c>
    </row>
    <row r="19" spans="2:16" ht="18" customHeight="1">
      <c r="B19" s="94"/>
      <c r="C19" s="353" t="s">
        <v>247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762263.04999999993</v>
      </c>
      <c r="I19" s="342">
        <f t="shared" si="4"/>
        <v>644474.59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4040380.3199999994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الشهر'!$C$10:$AD$119,14,FALSE),0)</f>
        <v>0</v>
      </c>
      <c r="E22" s="330">
        <f>IFERROR(VLOOKUP(C22,'تقرير المصروفات حسب الشهر'!$C$136:$AD$245,14,FALSE),0)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الشهر'!$C$391:$AD$510,14,FALSE),0)</f>
        <v>0</v>
      </c>
      <c r="H22" s="330">
        <f>IFERROR(VLOOKUP(C22,'تقرير المصروفات حسب الشهر'!$C$519:$AD$634,14,FALSE),0)</f>
        <v>0</v>
      </c>
      <c r="I22" s="330">
        <f>IFERROR(VLOOKUP(C22,'تقرير المصروفات حسب الشهر'!$C$647:$AD$763,14,FALSE),0)</f>
        <v>0</v>
      </c>
      <c r="J22" s="330">
        <f>IFERROR(VLOOKUP(C22,'تقرير المصروفات حسب الشهر'!$C$775:$AD$884,14,FALSE),0)</f>
        <v>0</v>
      </c>
      <c r="K22" s="330">
        <f>IFERROR(VLOOKUP(C22,'تقرير المصروفات حسب الشهر'!$C$902:$AD$1011,14,FALSE),0)</f>
        <v>0</v>
      </c>
      <c r="L22" s="330">
        <f>IFERROR(VLOOKUP(C22,'تقرير المصروفات حسب الشهر'!$C$1028:$AD$1138,14,FALSE),0)</f>
        <v>0</v>
      </c>
      <c r="M22" s="344">
        <f>IFERROR(VLOOKUP(C22,'تقرير المصروفات حسب الشهر'!$C$1155:$AD$1266,14,FALSE),0)</f>
        <v>0</v>
      </c>
      <c r="N22" s="344">
        <f>IFERROR(VLOOKUP(C22,'تقرير المصروفات حسب الشهر'!$C$1282:$AD$1393,14,FALSE),0)</f>
        <v>0</v>
      </c>
      <c r="O22" s="344">
        <f>IFERROR(VLOOKUP(C22,'تقرير المصروفات حسب الشهر'!$C$1409:$AI$1524,14,FALSE),0)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الشهر'!$C$10:$AD$119,14,FALSE),0)</f>
        <v>247228.26</v>
      </c>
      <c r="E23" s="330">
        <f>IFERROR(VLOOKUP(C23,'تقرير المصروفات حسب الشهر'!$C$136:$AD$245,14,FALSE),0)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الشهر'!$C$391:$AD$510,14,FALSE),0)</f>
        <v>261788.89</v>
      </c>
      <c r="H23" s="330">
        <f>IFERROR(VLOOKUP(C23,'تقرير المصروفات حسب الشهر'!$C$519:$AD$634,14,FALSE),0)</f>
        <v>277619.74</v>
      </c>
      <c r="I23" s="330">
        <f>IFERROR(VLOOKUP(C23,'تقرير المصروفات حسب الشهر'!$C$647:$AD$763,14,FALSE),0)</f>
        <v>283558.33</v>
      </c>
      <c r="J23" s="330">
        <f>IFERROR(VLOOKUP(C23,'تقرير المصروفات حسب الشهر'!$C$775:$AD$884,14,FALSE),0)</f>
        <v>0</v>
      </c>
      <c r="K23" s="330">
        <f>IFERROR(VLOOKUP(C23,'تقرير المصروفات حسب الشهر'!$C$902:$AD$1011,14,FALSE),0)</f>
        <v>0</v>
      </c>
      <c r="L23" s="330">
        <f>IFERROR(VLOOKUP(C23,'تقرير المصروفات حسب الشهر'!$C$1028:$AD$1138,14,FALSE),0)</f>
        <v>0</v>
      </c>
      <c r="M23" s="344">
        <f>IFERROR(VLOOKUP(C23,'تقرير المصروفات حسب الشهر'!$C$1155:$AD$1266,14,FALSE),0)</f>
        <v>0</v>
      </c>
      <c r="N23" s="344">
        <f>IFERROR(VLOOKUP(C23,'تقرير المصروفات حسب الشهر'!$C$1282:$AD$1393,14,FALSE),0)</f>
        <v>0</v>
      </c>
      <c r="O23" s="344">
        <f>IFERROR(VLOOKUP(C23,'تقرير المصروفات حسب الشهر'!$C$1409:$AI$1524,14,FALSE),0)</f>
        <v>0</v>
      </c>
      <c r="P23" s="332">
        <f t="shared" si="5"/>
        <v>1611205.79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الشهر'!$C$10:$AD$119,14,FALSE),0)</f>
        <v>3265</v>
      </c>
      <c r="E24" s="330">
        <f>IFERROR(VLOOKUP(C24,'تقرير المصروفات حسب الشهر'!$C$136:$AD$245,14,FALSE),0)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الشهر'!$C$391:$AD$510,14,FALSE),0)</f>
        <v>2580</v>
      </c>
      <c r="H24" s="330">
        <f>IFERROR(VLOOKUP(C24,'تقرير المصروفات حسب الشهر'!$C$519:$AD$634,14,FALSE),0)</f>
        <v>3130</v>
      </c>
      <c r="I24" s="330">
        <f>IFERROR(VLOOKUP(C24,'تقرير المصروفات حسب الشهر'!$C$647:$AD$763,14,FALSE),0)</f>
        <v>4200</v>
      </c>
      <c r="J24" s="330">
        <f>IFERROR(VLOOKUP(C24,'تقرير المصروفات حسب الشهر'!$C$775:$AD$884,14,FALSE),0)</f>
        <v>0</v>
      </c>
      <c r="K24" s="330">
        <f>IFERROR(VLOOKUP(C24,'تقرير المصروفات حسب الشهر'!$C$902:$AD$1011,14,FALSE),0)</f>
        <v>0</v>
      </c>
      <c r="L24" s="330">
        <f>IFERROR(VLOOKUP(C24,'تقرير المصروفات حسب الشهر'!$C$1028:$AD$1138,14,FALSE),0)</f>
        <v>0</v>
      </c>
      <c r="M24" s="344">
        <f>IFERROR(VLOOKUP(C24,'تقرير المصروفات حسب الشهر'!$C$1155:$AD$1266,14,FALSE),0)</f>
        <v>0</v>
      </c>
      <c r="N24" s="344">
        <f>IFERROR(VLOOKUP(C24,'تقرير المصروفات حسب الشهر'!$C$1282:$AD$1393,14,FALSE),0)</f>
        <v>0</v>
      </c>
      <c r="O24" s="344">
        <f>IFERROR(VLOOKUP(C24,'تقرير المصروفات حسب الشهر'!$C$1409:$AI$1524,14,FALSE),0)</f>
        <v>0</v>
      </c>
      <c r="P24" s="332">
        <f t="shared" si="5"/>
        <v>18260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الشهر'!$C$10:$AD$119,14,FALSE),0)</f>
        <v>0</v>
      </c>
      <c r="E25" s="330">
        <f>IFERROR(VLOOKUP(C25,'تقرير المصروفات حسب الشهر'!$C$136:$AD$245,14,FALSE),0)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الشهر'!$C$391:$AD$510,14,FALSE),0)</f>
        <v>935</v>
      </c>
      <c r="H25" s="330">
        <f>IFERROR(VLOOKUP(C25,'تقرير المصروفات حسب الشهر'!$C$519:$AD$634,14,FALSE),0)</f>
        <v>0</v>
      </c>
      <c r="I25" s="330">
        <f>IFERROR(VLOOKUP(C25,'تقرير المصروفات حسب الشهر'!$C$647:$AD$763,14,FALSE),0)</f>
        <v>0</v>
      </c>
      <c r="J25" s="330">
        <f>IFERROR(VLOOKUP(C25,'تقرير المصروفات حسب الشهر'!$C$775:$AD$884,14,FALSE),0)</f>
        <v>0</v>
      </c>
      <c r="K25" s="330">
        <f>IFERROR(VLOOKUP(C25,'تقرير المصروفات حسب الشهر'!$C$902:$AD$1011,14,FALSE),0)</f>
        <v>0</v>
      </c>
      <c r="L25" s="330">
        <f>IFERROR(VLOOKUP(C25,'تقرير المصروفات حسب الشهر'!$C$1028:$AD$1138,14,FALSE),0)</f>
        <v>0</v>
      </c>
      <c r="M25" s="344">
        <f>IFERROR(VLOOKUP(C25,'تقرير المصروفات حسب الشهر'!$C$1155:$AD$1266,14,FALSE),0)</f>
        <v>0</v>
      </c>
      <c r="N25" s="344">
        <f>IFERROR(VLOOKUP(C25,'تقرير المصروفات حسب الشهر'!$C$1282:$AD$1393,14,FALSE),0)</f>
        <v>0</v>
      </c>
      <c r="O25" s="344">
        <f>IFERROR(VLOOKUP(C25,'تقرير المصروفات حسب الشهر'!$C$1409:$AI$1524,14,FALSE),0)</f>
        <v>0</v>
      </c>
      <c r="P25" s="332">
        <f t="shared" si="5"/>
        <v>935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الشهر'!$C$10:$AD$119,14,FALSE),0)</f>
        <v>0</v>
      </c>
      <c r="E26" s="330">
        <f>IFERROR(VLOOKUP(C26,'تقرير المصروفات حسب الشهر'!$C$136:$AD$245,14,FALSE),0)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الشهر'!$C$391:$AD$510,14,FALSE),0)</f>
        <v>0</v>
      </c>
      <c r="H26" s="330">
        <f>IFERROR(VLOOKUP(C26,'تقرير المصروفات حسب الشهر'!$C$519:$AD$634,14,FALSE),0)</f>
        <v>0</v>
      </c>
      <c r="I26" s="330">
        <f>IFERROR(VLOOKUP(C26,'تقرير المصروفات حسب الشهر'!$C$647:$AD$763,14,FALSE),0)</f>
        <v>0</v>
      </c>
      <c r="J26" s="330">
        <f>IFERROR(VLOOKUP(C26,'تقرير المصروفات حسب الشهر'!$C$775:$AD$884,14,FALSE),0)</f>
        <v>0</v>
      </c>
      <c r="K26" s="330">
        <f>IFERROR(VLOOKUP(C26,'تقرير المصروفات حسب الشهر'!$C$902:$AD$1011,14,FALSE),0)</f>
        <v>0</v>
      </c>
      <c r="L26" s="330">
        <f>IFERROR(VLOOKUP(C26,'تقرير المصروفات حسب الشهر'!$C$1028:$AD$1138,14,FALSE),0)</f>
        <v>0</v>
      </c>
      <c r="M26" s="344">
        <f>IFERROR(VLOOKUP(C26,'تقرير المصروفات حسب الشهر'!$C$1155:$AD$1266,14,FALSE),0)</f>
        <v>0</v>
      </c>
      <c r="N26" s="344">
        <f>IFERROR(VLOOKUP(C26,'تقرير المصروفات حسب الشهر'!$C$1282:$AD$1393,14,FALSE),0)</f>
        <v>0</v>
      </c>
      <c r="O26" s="344">
        <f>IFERROR(VLOOKUP(C26,'تقرير المصروفات حسب الشهر'!$C$1409:$AI$1524,14,FALSE),0)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الشهر'!$C$10:$AD$119,14,FALSE),0)</f>
        <v>0</v>
      </c>
      <c r="E27" s="330">
        <f>IFERROR(VLOOKUP(C27,'تقرير المصروفات حسب الشهر'!$C$136:$AD$245,14,FALSE),0)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الشهر'!$C$391:$AD$510,14,FALSE),0)</f>
        <v>0</v>
      </c>
      <c r="H27" s="330">
        <f>IFERROR(VLOOKUP(C27,'تقرير المصروفات حسب الشهر'!$C$519:$AD$634,14,FALSE),0)</f>
        <v>0</v>
      </c>
      <c r="I27" s="330">
        <f>IFERROR(VLOOKUP(C27,'تقرير المصروفات حسب الشهر'!$C$647:$AD$763,14,FALSE),0)</f>
        <v>0</v>
      </c>
      <c r="J27" s="330">
        <f>IFERROR(VLOOKUP(C27,'تقرير المصروفات حسب الشهر'!$C$775:$AD$884,14,FALSE),0)</f>
        <v>0</v>
      </c>
      <c r="K27" s="330">
        <f>IFERROR(VLOOKUP(C27,'تقرير المصروفات حسب الشهر'!$C$902:$AD$1011,14,FALSE),0)</f>
        <v>0</v>
      </c>
      <c r="L27" s="330">
        <f>IFERROR(VLOOKUP(C27,'تقرير المصروفات حسب الشهر'!$C$1028:$AD$1138,14,FALSE),0)</f>
        <v>0</v>
      </c>
      <c r="M27" s="344">
        <f>IFERROR(VLOOKUP(C27,'تقرير المصروفات حسب الشهر'!$C$1155:$AD$1266,14,FALSE),0)</f>
        <v>0</v>
      </c>
      <c r="N27" s="344">
        <f>IFERROR(VLOOKUP(C27,'تقرير المصروفات حسب الشهر'!$C$1282:$AD$1393,14,FALSE),0)</f>
        <v>0</v>
      </c>
      <c r="O27" s="344">
        <f>IFERROR(VLOOKUP(C27,'تقرير المصروفات حسب الشهر'!$C$1409:$AI$1524,14,FALSE),0)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الشهر'!$C$10:$AD$119,14,FALSE),0)</f>
        <v>0</v>
      </c>
      <c r="E28" s="330">
        <f>IFERROR(VLOOKUP(C28,'تقرير المصروفات حسب الشهر'!$C$136:$AD$245,14,FALSE),0)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الشهر'!$C$391:$AD$510,14,FALSE),0)</f>
        <v>0</v>
      </c>
      <c r="H28" s="330">
        <f>IFERROR(VLOOKUP(C28,'تقرير المصروفات حسب الشهر'!$C$519:$AD$634,14,FALSE),0)</f>
        <v>0</v>
      </c>
      <c r="I28" s="330">
        <f>IFERROR(VLOOKUP(C28,'تقرير المصروفات حسب الشهر'!$C$647:$AD$763,14,FALSE),0)</f>
        <v>0</v>
      </c>
      <c r="J28" s="330">
        <f>IFERROR(VLOOKUP(C28,'تقرير المصروفات حسب الشهر'!$C$775:$AD$884,14,FALSE),0)</f>
        <v>0</v>
      </c>
      <c r="K28" s="330">
        <f>IFERROR(VLOOKUP(C28,'تقرير المصروفات حسب الشهر'!$C$902:$AD$1011,14,FALSE),0)</f>
        <v>0</v>
      </c>
      <c r="L28" s="330">
        <f>IFERROR(VLOOKUP(C28,'تقرير المصروفات حسب الشهر'!$C$1028:$AD$1138,14,FALSE),0)</f>
        <v>0</v>
      </c>
      <c r="M28" s="344">
        <f>IFERROR(VLOOKUP(C28,'تقرير المصروفات حسب الشهر'!$C$1155:$AD$1266,14,FALSE),0)</f>
        <v>0</v>
      </c>
      <c r="N28" s="344">
        <f>IFERROR(VLOOKUP(C28,'تقرير المصروفات حسب الشهر'!$C$1282:$AD$1393,14,FALSE),0)</f>
        <v>0</v>
      </c>
      <c r="O28" s="344">
        <f>IFERROR(VLOOKUP(C28,'تقرير المصروفات حسب الشهر'!$C$1409:$AI$1524,14,FALSE),0)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الشهر'!$C$10:$AD$119,14,FALSE),0)</f>
        <v>20570</v>
      </c>
      <c r="E29" s="330">
        <f>IFERROR(VLOOKUP(C29,'تقرير المصروفات حسب الشهر'!$C$136:$AD$245,14,FALSE),0)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الشهر'!$C$391:$AD$510,14,FALSE),0)</f>
        <v>20570</v>
      </c>
      <c r="H29" s="330">
        <f>IFERROR(VLOOKUP(C29,'تقرير المصروفات حسب الشهر'!$C$519:$AD$634,14,FALSE),0)</f>
        <v>20570</v>
      </c>
      <c r="I29" s="330">
        <f>IFERROR(VLOOKUP(C29,'تقرير المصروفات حسب الشهر'!$C$647:$AD$763,14,FALSE),0)</f>
        <v>20570</v>
      </c>
      <c r="J29" s="330">
        <f>IFERROR(VLOOKUP(C29,'تقرير المصروفات حسب الشهر'!$C$775:$AD$884,14,FALSE),0)</f>
        <v>0</v>
      </c>
      <c r="K29" s="330">
        <f>IFERROR(VLOOKUP(C29,'تقرير المصروفات حسب الشهر'!$C$902:$AD$1011,14,FALSE),0)</f>
        <v>0</v>
      </c>
      <c r="L29" s="330">
        <f>IFERROR(VLOOKUP(C29,'تقرير المصروفات حسب الشهر'!$C$1028:$AD$1138,14,FALSE),0)</f>
        <v>0</v>
      </c>
      <c r="M29" s="344">
        <f>IFERROR(VLOOKUP(C29,'تقرير المصروفات حسب الشهر'!$C$1155:$AD$1266,14,FALSE),0)</f>
        <v>0</v>
      </c>
      <c r="N29" s="344">
        <f>IFERROR(VLOOKUP(C29,'تقرير المصروفات حسب الشهر'!$C$1282:$AD$1393,14,FALSE),0)</f>
        <v>0</v>
      </c>
      <c r="O29" s="344">
        <f>IFERROR(VLOOKUP(C29,'تقرير المصروفات حسب الشهر'!$C$1409:$AI$1524,14,FALSE),0)</f>
        <v>0</v>
      </c>
      <c r="P29" s="332">
        <f t="shared" si="5"/>
        <v>123420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الشهر'!$C$10:$AD$119,14,FALSE),0)</f>
        <v>0</v>
      </c>
      <c r="E30" s="330">
        <f>IFERROR(VLOOKUP(C30,'تقرير المصروفات حسب الشهر'!$C$136:$AD$245,14,FALSE),0)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الشهر'!$C$391:$AD$510,14,FALSE),0)</f>
        <v>0</v>
      </c>
      <c r="H30" s="330">
        <f>IFERROR(VLOOKUP(C30,'تقرير المصروفات حسب الشهر'!$C$519:$AD$634,14,FALSE),0)</f>
        <v>0</v>
      </c>
      <c r="I30" s="330">
        <f>IFERROR(VLOOKUP(C30,'تقرير المصروفات حسب الشهر'!$C$647:$AD$763,14,FALSE),0)</f>
        <v>875</v>
      </c>
      <c r="J30" s="330">
        <f>IFERROR(VLOOKUP(C30,'تقرير المصروفات حسب الشهر'!$C$775:$AD$884,14,FALSE),0)</f>
        <v>0</v>
      </c>
      <c r="K30" s="330">
        <f>IFERROR(VLOOKUP(C30,'تقرير المصروفات حسب الشهر'!$C$902:$AD$1011,14,FALSE),0)</f>
        <v>0</v>
      </c>
      <c r="L30" s="330">
        <f>IFERROR(VLOOKUP(C30,'تقرير المصروفات حسب الشهر'!$C$1028:$AD$1138,14,FALSE),0)</f>
        <v>0</v>
      </c>
      <c r="M30" s="344">
        <f>IFERROR(VLOOKUP(C30,'تقرير المصروفات حسب الشهر'!$C$1155:$AD$1266,14,FALSE),0)</f>
        <v>0</v>
      </c>
      <c r="N30" s="344">
        <f>IFERROR(VLOOKUP(C30,'تقرير المصروفات حسب الشهر'!$C$1282:$AD$1393,14,FALSE),0)</f>
        <v>0</v>
      </c>
      <c r="O30" s="344">
        <f>IFERROR(VLOOKUP(C30,'تقرير المصروفات حسب الشهر'!$C$1409:$AI$1524,14,FALSE),0)</f>
        <v>0</v>
      </c>
      <c r="P30" s="332">
        <f t="shared" si="5"/>
        <v>875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الشهر'!$C$10:$AD$119,14,FALSE),0)</f>
        <v>608.80999999999995</v>
      </c>
      <c r="E31" s="330">
        <f>IFERROR(VLOOKUP(C31,'تقرير المصروفات حسب الشهر'!$C$136:$AD$245,14,FALSE),0)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الشهر'!$C$391:$AD$510,14,FALSE),0)</f>
        <v>598.80999999999995</v>
      </c>
      <c r="H31" s="330">
        <f>IFERROR(VLOOKUP(C31,'تقرير المصروفات حسب الشهر'!$C$519:$AD$634,14,FALSE),0)</f>
        <v>568.80999999999995</v>
      </c>
      <c r="I31" s="330">
        <f>IFERROR(VLOOKUP(C31,'تقرير المصروفات حسب الشهر'!$C$647:$AD$763,14,FALSE),0)</f>
        <v>692.57</v>
      </c>
      <c r="J31" s="330">
        <f>IFERROR(VLOOKUP(C31,'تقرير المصروفات حسب الشهر'!$C$775:$AD$884,14,FALSE),0)</f>
        <v>0</v>
      </c>
      <c r="K31" s="330">
        <f>IFERROR(VLOOKUP(C31,'تقرير المصروفات حسب الشهر'!$C$902:$AD$1011,14,FALSE),0)</f>
        <v>0</v>
      </c>
      <c r="L31" s="330">
        <f>IFERROR(VLOOKUP(C31,'تقرير المصروفات حسب الشهر'!$C$1028:$AD$1138,14,FALSE),0)</f>
        <v>0</v>
      </c>
      <c r="M31" s="344">
        <f>IFERROR(VLOOKUP(C31,'تقرير المصروفات حسب الشهر'!$C$1155:$AD$1266,14,FALSE),0)</f>
        <v>0</v>
      </c>
      <c r="N31" s="344">
        <f>IFERROR(VLOOKUP(C31,'تقرير المصروفات حسب الشهر'!$C$1282:$AD$1393,14,FALSE),0)</f>
        <v>0</v>
      </c>
      <c r="O31" s="344">
        <f>IFERROR(VLOOKUP(C31,'تقرير المصروفات حسب الشهر'!$C$1409:$AI$1524,14,FALSE),0)</f>
        <v>0</v>
      </c>
      <c r="P31" s="332">
        <f t="shared" si="5"/>
        <v>3902.93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الشهر'!$C$10:$AD$119,14,FALSE),0)</f>
        <v>0</v>
      </c>
      <c r="E32" s="330">
        <f>IFERROR(VLOOKUP(C32,'تقرير المصروفات حسب الشهر'!$C$136:$AD$245,14,FALSE),0)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الشهر'!$C$391:$AD$510,14,FALSE),0)</f>
        <v>0</v>
      </c>
      <c r="H32" s="330">
        <f>IFERROR(VLOOKUP(C32,'تقرير المصروفات حسب الشهر'!$C$519:$AD$634,14,FALSE),0)</f>
        <v>0</v>
      </c>
      <c r="I32" s="330">
        <f>IFERROR(VLOOKUP(C32,'تقرير المصروفات حسب الشهر'!$C$647:$AD$763,14,FALSE),0)</f>
        <v>0</v>
      </c>
      <c r="J32" s="330">
        <f>IFERROR(VLOOKUP(C32,'تقرير المصروفات حسب الشهر'!$C$775:$AD$884,14,FALSE),0)</f>
        <v>0</v>
      </c>
      <c r="K32" s="330">
        <f>IFERROR(VLOOKUP(C32,'تقرير المصروفات حسب الشهر'!$C$902:$AD$1011,14,FALSE),0)</f>
        <v>0</v>
      </c>
      <c r="L32" s="330">
        <f>IFERROR(VLOOKUP(C32,'تقرير المصروفات حسب الشهر'!$C$1028:$AD$1138,14,FALSE),0)</f>
        <v>0</v>
      </c>
      <c r="M32" s="344">
        <f>IFERROR(VLOOKUP(C32,'تقرير المصروفات حسب الشهر'!$C$1155:$AD$1266,14,FALSE),0)</f>
        <v>0</v>
      </c>
      <c r="N32" s="344">
        <f>IFERROR(VLOOKUP(C32,'تقرير المصروفات حسب الشهر'!$C$1282:$AD$1393,14,FALSE),0)</f>
        <v>0</v>
      </c>
      <c r="O32" s="344">
        <f>IFERROR(VLOOKUP(C32,'تقرير المصروفات حسب الشهر'!$C$1409:$AI$1524,14,FALSE),0)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الشهر'!$C$10:$AD$119,14,FALSE),0)</f>
        <v>500</v>
      </c>
      <c r="E33" s="330">
        <f>IFERROR(VLOOKUP(C33,'تقرير المصروفات حسب الشهر'!$C$136:$AD$245,14,FALSE),0)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الشهر'!$C$391:$AD$510,14,FALSE),0)</f>
        <v>2348</v>
      </c>
      <c r="H33" s="330">
        <f>IFERROR(VLOOKUP(C33,'تقرير المصروفات حسب الشهر'!$C$519:$AD$634,14,FALSE),0)</f>
        <v>770</v>
      </c>
      <c r="I33" s="330">
        <f>IFERROR(VLOOKUP(C33,'تقرير المصروفات حسب الشهر'!$C$647:$AD$763,14,FALSE),0)</f>
        <v>0</v>
      </c>
      <c r="J33" s="330">
        <f>IFERROR(VLOOKUP(C33,'تقرير المصروفات حسب الشهر'!$C$775:$AD$884,14,FALSE),0)</f>
        <v>0</v>
      </c>
      <c r="K33" s="330">
        <f>IFERROR(VLOOKUP(C33,'تقرير المصروفات حسب الشهر'!$C$902:$AD$1011,14,FALSE),0)</f>
        <v>0</v>
      </c>
      <c r="L33" s="330">
        <f>IFERROR(VLOOKUP(C33,'تقرير المصروفات حسب الشهر'!$C$1028:$AD$1138,14,FALSE),0)</f>
        <v>0</v>
      </c>
      <c r="M33" s="344">
        <f>IFERROR(VLOOKUP(C33,'تقرير المصروفات حسب الشهر'!$C$1155:$AD$1266,14,FALSE),0)</f>
        <v>0</v>
      </c>
      <c r="N33" s="344">
        <f>IFERROR(VLOOKUP(C33,'تقرير المصروفات حسب الشهر'!$C$1282:$AD$1393,14,FALSE),0)</f>
        <v>0</v>
      </c>
      <c r="O33" s="344">
        <f>IFERROR(VLOOKUP(C33,'تقرير المصروفات حسب الشهر'!$C$1409:$AI$1524,14,FALSE),0)</f>
        <v>0</v>
      </c>
      <c r="P33" s="332">
        <f t="shared" si="5"/>
        <v>4218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الشهر'!$C$10:$AD$119,14,FALSE),0)</f>
        <v>0</v>
      </c>
      <c r="E34" s="330">
        <f>IFERROR(VLOOKUP(C34,'تقرير المصروفات حسب الشهر'!$C$136:$AD$245,14,FALSE),0)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الشهر'!$C$391:$AD$510,14,FALSE),0)</f>
        <v>0</v>
      </c>
      <c r="H34" s="330">
        <f>IFERROR(VLOOKUP(C34,'تقرير المصروفات حسب الشهر'!$C$519:$AD$634,14,FALSE),0)</f>
        <v>0</v>
      </c>
      <c r="I34" s="330">
        <f>IFERROR(VLOOKUP(C34,'تقرير المصروفات حسب الشهر'!$C$647:$AD$763,14,FALSE),0)</f>
        <v>0</v>
      </c>
      <c r="J34" s="330">
        <f>IFERROR(VLOOKUP(C34,'تقرير المصروفات حسب الشهر'!$C$775:$AD$884,14,FALSE),0)</f>
        <v>0</v>
      </c>
      <c r="K34" s="330">
        <f>IFERROR(VLOOKUP(C34,'تقرير المصروفات حسب الشهر'!$C$902:$AD$1011,14,FALSE),0)</f>
        <v>0</v>
      </c>
      <c r="L34" s="330">
        <f>IFERROR(VLOOKUP(C34,'تقرير المصروفات حسب الشهر'!$C$1028:$AD$1138,14,FALSE),0)</f>
        <v>0</v>
      </c>
      <c r="M34" s="344">
        <f>IFERROR(VLOOKUP(C34,'تقرير المصروفات حسب الشهر'!$C$1155:$AD$1266,14,FALSE),0)</f>
        <v>0</v>
      </c>
      <c r="N34" s="344">
        <f>IFERROR(VLOOKUP(C34,'تقرير المصروفات حسب الشهر'!$C$1282:$AD$1393,14,FALSE),0)</f>
        <v>0</v>
      </c>
      <c r="O34" s="344">
        <f>IFERROR(VLOOKUP(C34,'تقرير المصروفات حسب الشهر'!$C$1409:$AI$1524,14,FALSE),0)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الشهر'!$C$10:$AD$119,14,FALSE),0)</f>
        <v>0</v>
      </c>
      <c r="E35" s="330">
        <f>IFERROR(VLOOKUP(C35,'تقرير المصروفات حسب الشهر'!$C$136:$AD$245,14,FALSE),0)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الشهر'!$C$391:$AD$510,14,FALSE),0)</f>
        <v>0</v>
      </c>
      <c r="H35" s="330">
        <f>IFERROR(VLOOKUP(C35,'تقرير المصروفات حسب الشهر'!$C$519:$AD$634,14,FALSE),0)</f>
        <v>0</v>
      </c>
      <c r="I35" s="330">
        <f>IFERROR(VLOOKUP(C35,'تقرير المصروفات حسب الشهر'!$C$647:$AD$763,14,FALSE),0)</f>
        <v>0</v>
      </c>
      <c r="J35" s="330">
        <f>IFERROR(VLOOKUP(C35,'تقرير المصروفات حسب الشهر'!$C$775:$AD$884,14,FALSE),0)</f>
        <v>0</v>
      </c>
      <c r="K35" s="330">
        <f>IFERROR(VLOOKUP(C35,'تقرير المصروفات حسب الشهر'!$C$902:$AD$1011,14,FALSE),0)</f>
        <v>0</v>
      </c>
      <c r="L35" s="330">
        <f>IFERROR(VLOOKUP(C35,'تقرير المصروفات حسب الشهر'!$C$1028:$AD$1138,14,FALSE),0)</f>
        <v>0</v>
      </c>
      <c r="M35" s="344">
        <f>IFERROR(VLOOKUP(C35,'تقرير المصروفات حسب الشهر'!$C$1155:$AD$1266,14,FALSE),0)</f>
        <v>0</v>
      </c>
      <c r="N35" s="344">
        <f>IFERROR(VLOOKUP(C35,'تقرير المصروفات حسب الشهر'!$C$1282:$AD$1393,14,FALSE),0)</f>
        <v>0</v>
      </c>
      <c r="O35" s="344">
        <f>IFERROR(VLOOKUP(C35,'تقرير المصروفات حسب الشهر'!$C$1409:$AI$1524,14,FALSE),0)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الشهر'!$C$10:$AD$119,14,FALSE),0)</f>
        <v>770</v>
      </c>
      <c r="E36" s="330">
        <f>IFERROR(VLOOKUP(C36,'تقرير المصروفات حسب الشهر'!$C$136:$AD$245,14,FALSE),0)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الشهر'!$C$391:$AD$510,14,FALSE),0)</f>
        <v>0</v>
      </c>
      <c r="H36" s="330">
        <f>IFERROR(VLOOKUP(C36,'تقرير المصروفات حسب الشهر'!$C$519:$AD$634,14,FALSE),0)</f>
        <v>1500</v>
      </c>
      <c r="I36" s="330">
        <f>IFERROR(VLOOKUP(C36,'تقرير المصروفات حسب الشهر'!$C$647:$AD$763,14,FALSE),0)</f>
        <v>750</v>
      </c>
      <c r="J36" s="330">
        <f>IFERROR(VLOOKUP(C36,'تقرير المصروفات حسب الشهر'!$C$775:$AD$884,14,FALSE),0)</f>
        <v>0</v>
      </c>
      <c r="K36" s="330">
        <f>IFERROR(VLOOKUP(C36,'تقرير المصروفات حسب الشهر'!$C$902:$AD$1011,14,FALSE),0)</f>
        <v>0</v>
      </c>
      <c r="L36" s="330">
        <f>IFERROR(VLOOKUP(C36,'تقرير المصروفات حسب الشهر'!$C$1028:$AD$1138,14,FALSE),0)</f>
        <v>0</v>
      </c>
      <c r="M36" s="344">
        <f>IFERROR(VLOOKUP(C36,'تقرير المصروفات حسب الشهر'!$C$1155:$AD$1266,14,FALSE),0)</f>
        <v>0</v>
      </c>
      <c r="N36" s="344">
        <f>IFERROR(VLOOKUP(C36,'تقرير المصروفات حسب الشهر'!$C$1282:$AD$1393,14,FALSE),0)</f>
        <v>0</v>
      </c>
      <c r="O36" s="344">
        <f>IFERROR(VLOOKUP(C36,'تقرير المصروفات حسب الشهر'!$C$1409:$AI$1524,14,FALSE),0)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الشهر'!$C$10:$AD$119,14,FALSE),0)</f>
        <v>2260</v>
      </c>
      <c r="E37" s="330">
        <f>IFERROR(VLOOKUP(C37,'تقرير المصروفات حسب الشهر'!$C$136:$AD$245,14,FALSE),0)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الشهر'!$C$391:$AD$510,14,FALSE),0)</f>
        <v>0</v>
      </c>
      <c r="H37" s="330">
        <f>IFERROR(VLOOKUP(C37,'تقرير المصروفات حسب الشهر'!$C$519:$AD$634,14,FALSE),0)</f>
        <v>2250</v>
      </c>
      <c r="I37" s="330">
        <f>IFERROR(VLOOKUP(C37,'تقرير المصروفات حسب الشهر'!$C$647:$AD$763,14,FALSE),0)</f>
        <v>2250</v>
      </c>
      <c r="J37" s="330">
        <f>IFERROR(VLOOKUP(C37,'تقرير المصروفات حسب الشهر'!$C$775:$AD$884,14,FALSE),0)</f>
        <v>0</v>
      </c>
      <c r="K37" s="330">
        <f>IFERROR(VLOOKUP(C37,'تقرير المصروفات حسب الشهر'!$C$902:$AD$1011,14,FALSE),0)</f>
        <v>0</v>
      </c>
      <c r="L37" s="330">
        <f>IFERROR(VLOOKUP(C37,'تقرير المصروفات حسب الشهر'!$C$1028:$AD$1138,14,FALSE),0)</f>
        <v>0</v>
      </c>
      <c r="M37" s="344">
        <f>IFERROR(VLOOKUP(C37,'تقرير المصروفات حسب الشهر'!$C$1155:$AD$1266,14,FALSE),0)</f>
        <v>0</v>
      </c>
      <c r="N37" s="344">
        <f>IFERROR(VLOOKUP(C37,'تقرير المصروفات حسب الشهر'!$C$1282:$AD$1393,14,FALSE),0)</f>
        <v>0</v>
      </c>
      <c r="O37" s="344">
        <f>IFERROR(VLOOKUP(C37,'تقرير المصروفات حسب الشهر'!$C$1409:$AI$1524,14,FALSE),0)</f>
        <v>0</v>
      </c>
      <c r="P37" s="332">
        <f t="shared" si="5"/>
        <v>6760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الشهر'!$C$10:$AD$119,14,FALSE),0)</f>
        <v>0</v>
      </c>
      <c r="E38" s="330">
        <f>IFERROR(VLOOKUP(C38,'تقرير المصروفات حسب الشهر'!$C$136:$AD$245,14,FALSE),0)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الشهر'!$C$391:$AD$510,14,FALSE),0)</f>
        <v>0</v>
      </c>
      <c r="H38" s="330">
        <f>IFERROR(VLOOKUP(C38,'تقرير المصروفات حسب الشهر'!$C$519:$AD$634,14,FALSE),0)</f>
        <v>0</v>
      </c>
      <c r="I38" s="330">
        <f>IFERROR(VLOOKUP(C38,'تقرير المصروفات حسب الشهر'!$C$647:$AD$763,14,FALSE),0)</f>
        <v>0</v>
      </c>
      <c r="J38" s="330">
        <f>IFERROR(VLOOKUP(C38,'تقرير المصروفات حسب الشهر'!$C$775:$AD$884,14,FALSE),0)</f>
        <v>0</v>
      </c>
      <c r="K38" s="330">
        <f>IFERROR(VLOOKUP(C38,'تقرير المصروفات حسب الشهر'!$C$902:$AD$1011,14,FALSE),0)</f>
        <v>0</v>
      </c>
      <c r="L38" s="330">
        <f>IFERROR(VLOOKUP(C38,'تقرير المصروفات حسب الشهر'!$C$1028:$AD$1138,14,FALSE),0)</f>
        <v>0</v>
      </c>
      <c r="M38" s="344">
        <f>IFERROR(VLOOKUP(C38,'تقرير المصروفات حسب الشهر'!$C$1155:$AD$1266,14,FALSE),0)</f>
        <v>0</v>
      </c>
      <c r="N38" s="344">
        <f>IFERROR(VLOOKUP(C38,'تقرير المصروفات حسب الشهر'!$C$1282:$AD$1393,14,FALSE),0)</f>
        <v>0</v>
      </c>
      <c r="O38" s="344">
        <f>IFERROR(VLOOKUP(C38,'تقرير المصروفات حسب الشهر'!$C$1409:$AI$1524,14,FALSE),0)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الشهر'!$C$10:$AD$119,14,FALSE),0)</f>
        <v>2086</v>
      </c>
      <c r="E39" s="330">
        <f>IFERROR(VLOOKUP(C39,'تقرير المصروفات حسب الشهر'!$C$136:$AD$245,14,FALSE),0)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الشهر'!$C$391:$AD$510,14,FALSE),0)</f>
        <v>2511</v>
      </c>
      <c r="H39" s="330">
        <f>IFERROR(VLOOKUP(C39,'تقرير المصروفات حسب الشهر'!$C$519:$AD$634,14,FALSE),0)</f>
        <v>1615</v>
      </c>
      <c r="I39" s="330">
        <f>IFERROR(VLOOKUP(C39,'تقرير المصروفات حسب الشهر'!$C$647:$AD$763,14,FALSE),0)</f>
        <v>1716</v>
      </c>
      <c r="J39" s="330">
        <f>IFERROR(VLOOKUP(C39,'تقرير المصروفات حسب الشهر'!$C$775:$AD$884,14,FALSE),0)</f>
        <v>0</v>
      </c>
      <c r="K39" s="330">
        <f>IFERROR(VLOOKUP(C39,'تقرير المصروفات حسب الشهر'!$C$902:$AD$1011,14,FALSE),0)</f>
        <v>0</v>
      </c>
      <c r="L39" s="330">
        <f>IFERROR(VLOOKUP(C39,'تقرير المصروفات حسب الشهر'!$C$1028:$AD$1138,14,FALSE),0)</f>
        <v>0</v>
      </c>
      <c r="M39" s="344">
        <f>IFERROR(VLOOKUP(C39,'تقرير المصروفات حسب الشهر'!$C$1155:$AD$1266,14,FALSE),0)</f>
        <v>0</v>
      </c>
      <c r="N39" s="344">
        <f>IFERROR(VLOOKUP(C39,'تقرير المصروفات حسب الشهر'!$C$1282:$AD$1393,14,FALSE),0)</f>
        <v>0</v>
      </c>
      <c r="O39" s="344">
        <f>IFERROR(VLOOKUP(C39,'تقرير المصروفات حسب الشهر'!$C$1409:$AI$1524,14,FALSE),0)</f>
        <v>0</v>
      </c>
      <c r="P39" s="332">
        <f t="shared" si="5"/>
        <v>10890.5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الشهر'!$C$10:$AD$119,14,FALSE),0)</f>
        <v>0</v>
      </c>
      <c r="E40" s="330">
        <f>IFERROR(VLOOKUP(C40,'تقرير المصروفات حسب الشهر'!$C$136:$AD$245,14,FALSE),0)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الشهر'!$C$391:$AD$510,14,FALSE),0)</f>
        <v>0</v>
      </c>
      <c r="H40" s="330">
        <f>IFERROR(VLOOKUP(C40,'تقرير المصروفات حسب الشهر'!$C$519:$AD$634,14,FALSE),0)</f>
        <v>372</v>
      </c>
      <c r="I40" s="330">
        <f>IFERROR(VLOOKUP(C40,'تقرير المصروفات حسب الشهر'!$C$647:$AD$763,14,FALSE),0)</f>
        <v>0</v>
      </c>
      <c r="J40" s="330">
        <f>IFERROR(VLOOKUP(C40,'تقرير المصروفات حسب الشهر'!$C$775:$AD$884,14,FALSE),0)</f>
        <v>0</v>
      </c>
      <c r="K40" s="330">
        <f>IFERROR(VLOOKUP(C40,'تقرير المصروفات حسب الشهر'!$C$902:$AD$1011,14,FALSE),0)</f>
        <v>0</v>
      </c>
      <c r="L40" s="330">
        <f>IFERROR(VLOOKUP(C40,'تقرير المصروفات حسب الشهر'!$C$1028:$AD$1138,14,FALSE),0)</f>
        <v>0</v>
      </c>
      <c r="M40" s="344">
        <f>IFERROR(VLOOKUP(C40,'تقرير المصروفات حسب الشهر'!$C$1155:$AD$1266,14,FALSE),0)</f>
        <v>0</v>
      </c>
      <c r="N40" s="344">
        <f>IFERROR(VLOOKUP(C40,'تقرير المصروفات حسب الشهر'!$C$1282:$AD$1393,14,FALSE),0)</f>
        <v>0</v>
      </c>
      <c r="O40" s="344">
        <f>IFERROR(VLOOKUP(C40,'تقرير المصروفات حسب الشهر'!$C$1409:$AI$1524,14,FALSE),0)</f>
        <v>0</v>
      </c>
      <c r="P40" s="332">
        <f t="shared" si="5"/>
        <v>372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الشهر'!$C$10:$AD$119,14,FALSE),0)</f>
        <v>0</v>
      </c>
      <c r="E41" s="330">
        <f>IFERROR(VLOOKUP(C41,'تقرير المصروفات حسب الشهر'!$C$136:$AD$245,14,FALSE),0)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الشهر'!$C$391:$AD$510,14,FALSE),0)</f>
        <v>0</v>
      </c>
      <c r="H41" s="330">
        <f>IFERROR(VLOOKUP(C41,'تقرير المصروفات حسب الشهر'!$C$519:$AD$634,14,FALSE),0)</f>
        <v>0</v>
      </c>
      <c r="I41" s="330">
        <f>IFERROR(VLOOKUP(C41,'تقرير المصروفات حسب الشهر'!$C$647:$AD$763,14,FALSE),0)</f>
        <v>0</v>
      </c>
      <c r="J41" s="330">
        <f>IFERROR(VLOOKUP(C41,'تقرير المصروفات حسب الشهر'!$C$775:$AD$884,14,FALSE),0)</f>
        <v>0</v>
      </c>
      <c r="K41" s="330">
        <f>IFERROR(VLOOKUP(C41,'تقرير المصروفات حسب الشهر'!$C$902:$AD$1011,14,FALSE),0)</f>
        <v>0</v>
      </c>
      <c r="L41" s="330">
        <f>IFERROR(VLOOKUP(C41,'تقرير المصروفات حسب الشهر'!$C$1028:$AD$1138,14,FALSE),0)</f>
        <v>0</v>
      </c>
      <c r="M41" s="344">
        <f>IFERROR(VLOOKUP(C41,'تقرير المصروفات حسب الشهر'!$C$1155:$AD$1266,14,FALSE),0)</f>
        <v>0</v>
      </c>
      <c r="N41" s="344">
        <f>IFERROR(VLOOKUP(C41,'تقرير المصروفات حسب الشهر'!$C$1282:$AD$1393,14,FALSE),0)</f>
        <v>0</v>
      </c>
      <c r="O41" s="344">
        <f>IFERROR(VLOOKUP(C41,'تقرير المصروفات حسب الشهر'!$C$1409:$AI$1524,14,FALSE),0)</f>
        <v>0</v>
      </c>
      <c r="P41" s="332">
        <f t="shared" si="5"/>
        <v>195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الشهر'!$C$10:$AD$119,14,FALSE),0)</f>
        <v>0</v>
      </c>
      <c r="E42" s="330">
        <f>IFERROR(VLOOKUP(C42,'تقرير المصروفات حسب الشهر'!$C$136:$AD$245,14,FALSE),0)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الشهر'!$C$391:$AD$510,14,FALSE),0)</f>
        <v>0</v>
      </c>
      <c r="H42" s="330">
        <f>IFERROR(VLOOKUP(C42,'تقرير المصروفات حسب الشهر'!$C$519:$AD$634,14,FALSE),0)</f>
        <v>0</v>
      </c>
      <c r="I42" s="330">
        <f>IFERROR(VLOOKUP(C42,'تقرير المصروفات حسب الشهر'!$C$647:$AD$763,14,FALSE),0)</f>
        <v>0</v>
      </c>
      <c r="J42" s="330">
        <f>IFERROR(VLOOKUP(C42,'تقرير المصروفات حسب الشهر'!$C$775:$AD$884,14,FALSE),0)</f>
        <v>0</v>
      </c>
      <c r="K42" s="330">
        <f>IFERROR(VLOOKUP(C42,'تقرير المصروفات حسب الشهر'!$C$902:$AD$1011,14,FALSE),0)</f>
        <v>0</v>
      </c>
      <c r="L42" s="330">
        <f>IFERROR(VLOOKUP(C42,'تقرير المصروفات حسب الشهر'!$C$1028:$AD$1138,14,FALSE),0)</f>
        <v>0</v>
      </c>
      <c r="M42" s="344">
        <f>IFERROR(VLOOKUP(C42,'تقرير المصروفات حسب الشهر'!$C$1155:$AD$1266,14,FALSE),0)</f>
        <v>0</v>
      </c>
      <c r="N42" s="344">
        <f>IFERROR(VLOOKUP(C42,'تقرير المصروفات حسب الشهر'!$C$1282:$AD$1393,14,FALSE),0)</f>
        <v>0</v>
      </c>
      <c r="O42" s="344">
        <f>IFERROR(VLOOKUP(C42,'تقرير المصروفات حسب الشهر'!$C$1409:$AI$1524,14,FALSE),0)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الشهر'!$C$10:$AD$119,14,FALSE),0)</f>
        <v>0</v>
      </c>
      <c r="E43" s="330">
        <f>IFERROR(VLOOKUP(C43,'تقرير المصروفات حسب الشهر'!$C$136:$AD$245,14,FALSE),0)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الشهر'!$C$391:$AD$510,14,FALSE),0)</f>
        <v>0</v>
      </c>
      <c r="H43" s="330">
        <f>IFERROR(VLOOKUP(C43,'تقرير المصروفات حسب الشهر'!$C$519:$AD$634,14,FALSE),0)</f>
        <v>0</v>
      </c>
      <c r="I43" s="330">
        <f>IFERROR(VLOOKUP(C43,'تقرير المصروفات حسب الشهر'!$C$647:$AD$763,14,FALSE),0)</f>
        <v>0</v>
      </c>
      <c r="J43" s="330">
        <f>IFERROR(VLOOKUP(C43,'تقرير المصروفات حسب الشهر'!$C$775:$AD$884,14,FALSE),0)</f>
        <v>0</v>
      </c>
      <c r="K43" s="330">
        <f>IFERROR(VLOOKUP(C43,'تقرير المصروفات حسب الشهر'!$C$902:$AD$1011,14,FALSE),0)</f>
        <v>0</v>
      </c>
      <c r="L43" s="330">
        <f>IFERROR(VLOOKUP(C43,'تقرير المصروفات حسب الشهر'!$C$1028:$AD$1138,14,FALSE),0)</f>
        <v>0</v>
      </c>
      <c r="M43" s="344">
        <f>IFERROR(VLOOKUP(C43,'تقرير المصروفات حسب الشهر'!$C$1155:$AD$1266,14,FALSE),0)</f>
        <v>0</v>
      </c>
      <c r="N43" s="344">
        <f>IFERROR(VLOOKUP(C43,'تقرير المصروفات حسب الشهر'!$C$1282:$AD$1393,14,FALSE),0)</f>
        <v>0</v>
      </c>
      <c r="O43" s="344">
        <f>IFERROR(VLOOKUP(C43,'تقرير المصروفات حسب الشهر'!$C$1409:$AI$1524,14,FALSE),0)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الشهر'!$C$10:$AD$119,14,FALSE),0)</f>
        <v>245</v>
      </c>
      <c r="E44" s="330">
        <f>IFERROR(VLOOKUP(C44,'تقرير المصروفات حسب الشهر'!$C$136:$AD$245,14,FALSE),0)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الشهر'!$C$391:$AD$510,14,FALSE),0)</f>
        <v>0</v>
      </c>
      <c r="H44" s="330">
        <f>IFERROR(VLOOKUP(C44,'تقرير المصروفات حسب الشهر'!$C$519:$AD$634,14,FALSE),0)</f>
        <v>250</v>
      </c>
      <c r="I44" s="330">
        <f>IFERROR(VLOOKUP(C44,'تقرير المصروفات حسب الشهر'!$C$647:$AD$763,14,FALSE),0)</f>
        <v>200</v>
      </c>
      <c r="J44" s="330">
        <f>IFERROR(VLOOKUP(C44,'تقرير المصروفات حسب الشهر'!$C$775:$AD$884,14,FALSE),0)</f>
        <v>0</v>
      </c>
      <c r="K44" s="330">
        <f>IFERROR(VLOOKUP(C44,'تقرير المصروفات حسب الشهر'!$C$902:$AD$1011,14,FALSE),0)</f>
        <v>0</v>
      </c>
      <c r="L44" s="330">
        <f>IFERROR(VLOOKUP(C44,'تقرير المصروفات حسب الشهر'!$C$1028:$AD$1138,14,FALSE),0)</f>
        <v>0</v>
      </c>
      <c r="M44" s="344">
        <f>IFERROR(VLOOKUP(C44,'تقرير المصروفات حسب الشهر'!$C$1155:$AD$1266,14,FALSE),0)</f>
        <v>0</v>
      </c>
      <c r="N44" s="344">
        <f>IFERROR(VLOOKUP(C44,'تقرير المصروفات حسب الشهر'!$C$1282:$AD$1393,14,FALSE),0)</f>
        <v>0</v>
      </c>
      <c r="O44" s="344">
        <f>IFERROR(VLOOKUP(C44,'تقرير المصروفات حسب الشهر'!$C$1409:$AI$1524,14,FALSE),0)</f>
        <v>0</v>
      </c>
      <c r="P44" s="332">
        <f t="shared" si="5"/>
        <v>1009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الشهر'!$C$10:$AD$119,14,FALSE),0)</f>
        <v>0</v>
      </c>
      <c r="E45" s="330">
        <f>IFERROR(VLOOKUP(C45,'تقرير المصروفات حسب الشهر'!$C$136:$AD$245,14,FALSE),0)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الشهر'!$C$391:$AD$510,14,FALSE),0)</f>
        <v>120</v>
      </c>
      <c r="H45" s="330">
        <f>IFERROR(VLOOKUP(C45,'تقرير المصروفات حسب الشهر'!$C$519:$AD$634,14,FALSE),0)</f>
        <v>120</v>
      </c>
      <c r="I45" s="330">
        <f>IFERROR(VLOOKUP(C45,'تقرير المصروفات حسب الشهر'!$C$647:$AD$763,14,FALSE),0)</f>
        <v>0</v>
      </c>
      <c r="J45" s="330">
        <f>IFERROR(VLOOKUP(C45,'تقرير المصروفات حسب الشهر'!$C$775:$AD$884,14,FALSE),0)</f>
        <v>0</v>
      </c>
      <c r="K45" s="330">
        <f>IFERROR(VLOOKUP(C45,'تقرير المصروفات حسب الشهر'!$C$902:$AD$1011,14,FALSE),0)</f>
        <v>0</v>
      </c>
      <c r="L45" s="330">
        <f>IFERROR(VLOOKUP(C45,'تقرير المصروفات حسب الشهر'!$C$1028:$AD$1138,14,FALSE),0)</f>
        <v>0</v>
      </c>
      <c r="M45" s="344">
        <f>IFERROR(VLOOKUP(C45,'تقرير المصروفات حسب الشهر'!$C$1155:$AD$1266,14,FALSE),0)</f>
        <v>0</v>
      </c>
      <c r="N45" s="344">
        <f>IFERROR(VLOOKUP(C45,'تقرير المصروفات حسب الشهر'!$C$1282:$AD$1393,14,FALSE),0)</f>
        <v>0</v>
      </c>
      <c r="O45" s="344">
        <f>IFERROR(VLOOKUP(C45,'تقرير المصروفات حسب الشهر'!$C$1409:$AI$1524,14,FALSE),0)</f>
        <v>0</v>
      </c>
      <c r="P45" s="332">
        <f t="shared" si="5"/>
        <v>480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الشهر'!$C$10:$AD$119,14,FALSE),0)</f>
        <v>0</v>
      </c>
      <c r="E46" s="330">
        <f>IFERROR(VLOOKUP(C46,'تقرير المصروفات حسب الشهر'!$C$136:$AD$245,14,FALSE),0)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الشهر'!$C$391:$AD$510,14,FALSE),0)</f>
        <v>0</v>
      </c>
      <c r="H46" s="330">
        <f>IFERROR(VLOOKUP(C46,'تقرير المصروفات حسب الشهر'!$C$519:$AD$634,14,FALSE),0)</f>
        <v>0</v>
      </c>
      <c r="I46" s="330">
        <f>IFERROR(VLOOKUP(C46,'تقرير المصروفات حسب الشهر'!$C$647:$AD$763,14,FALSE),0)</f>
        <v>0</v>
      </c>
      <c r="J46" s="330">
        <f>IFERROR(VLOOKUP(C46,'تقرير المصروفات حسب الشهر'!$C$775:$AD$884,14,FALSE),0)</f>
        <v>0</v>
      </c>
      <c r="K46" s="330">
        <f>IFERROR(VLOOKUP(C46,'تقرير المصروفات حسب الشهر'!$C$902:$AD$1011,14,FALSE),0)</f>
        <v>0</v>
      </c>
      <c r="L46" s="330">
        <f>IFERROR(VLOOKUP(C46,'تقرير المصروفات حسب الشهر'!$C$1028:$AD$1138,14,FALSE),0)</f>
        <v>0</v>
      </c>
      <c r="M46" s="344">
        <f>IFERROR(VLOOKUP(C46,'تقرير المصروفات حسب الشهر'!$C$1155:$AD$1266,14,FALSE),0)</f>
        <v>0</v>
      </c>
      <c r="N46" s="344">
        <f>IFERROR(VLOOKUP(C46,'تقرير المصروفات حسب الشهر'!$C$1282:$AD$1393,14,FALSE),0)</f>
        <v>0</v>
      </c>
      <c r="O46" s="344">
        <f>IFERROR(VLOOKUP(C46,'تقرير المصروفات حسب الشهر'!$C$1409:$AI$1524,14,FALSE),0)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الشهر'!$C$10:$AD$119,14,FALSE),0)</f>
        <v>0</v>
      </c>
      <c r="E47" s="330">
        <f>IFERROR(VLOOKUP(C47,'تقرير المصروفات حسب الشهر'!$C$136:$AD$245,14,FALSE),0)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الشهر'!$C$391:$AD$510,14,FALSE),0)</f>
        <v>1100</v>
      </c>
      <c r="H47" s="330">
        <f>IFERROR(VLOOKUP(C47,'تقرير المصروفات حسب الشهر'!$C$519:$AD$634,14,FALSE),0)</f>
        <v>0</v>
      </c>
      <c r="I47" s="330">
        <f>IFERROR(VLOOKUP(C47,'تقرير المصروفات حسب الشهر'!$C$647:$AD$763,14,FALSE),0)</f>
        <v>3600</v>
      </c>
      <c r="J47" s="330">
        <f>IFERROR(VLOOKUP(C47,'تقرير المصروفات حسب الشهر'!$C$775:$AD$884,14,FALSE),0)</f>
        <v>0</v>
      </c>
      <c r="K47" s="330">
        <f>IFERROR(VLOOKUP(C47,'تقرير المصروفات حسب الشهر'!$C$902:$AD$1011,14,FALSE),0)</f>
        <v>0</v>
      </c>
      <c r="L47" s="330">
        <f>IFERROR(VLOOKUP(C47,'تقرير المصروفات حسب الشهر'!$C$1028:$AD$1138,14,FALSE),0)</f>
        <v>0</v>
      </c>
      <c r="M47" s="344">
        <f>IFERROR(VLOOKUP(C47,'تقرير المصروفات حسب الشهر'!$C$1155:$AD$1266,14,FALSE),0)</f>
        <v>0</v>
      </c>
      <c r="N47" s="344">
        <f>IFERROR(VLOOKUP(C47,'تقرير المصروفات حسب الشهر'!$C$1282:$AD$1393,14,FALSE),0)</f>
        <v>0</v>
      </c>
      <c r="O47" s="344">
        <f>IFERROR(VLOOKUP(C47,'تقرير المصروفات حسب الشهر'!$C$1409:$AI$1524,14,FALSE),0)</f>
        <v>0</v>
      </c>
      <c r="P47" s="332">
        <f t="shared" si="5"/>
        <v>4700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الشهر'!$C$10:$AD$119,14,FALSE),0)</f>
        <v>0</v>
      </c>
      <c r="E48" s="330">
        <f>IFERROR(VLOOKUP(C48,'تقرير المصروفات حسب الشهر'!$C$136:$AD$245,14,FALSE),0)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الشهر'!$C$391:$AD$510,14,FALSE),0)</f>
        <v>0</v>
      </c>
      <c r="H48" s="330">
        <f>IFERROR(VLOOKUP(C48,'تقرير المصروفات حسب الشهر'!$C$519:$AD$634,14,FALSE),0)</f>
        <v>0</v>
      </c>
      <c r="I48" s="330">
        <f>IFERROR(VLOOKUP(C48,'تقرير المصروفات حسب الشهر'!$C$647:$AD$763,14,FALSE),0)</f>
        <v>0</v>
      </c>
      <c r="J48" s="330">
        <f>IFERROR(VLOOKUP(C48,'تقرير المصروفات حسب الشهر'!$C$775:$AD$884,14,FALSE),0)</f>
        <v>0</v>
      </c>
      <c r="K48" s="330">
        <f>IFERROR(VLOOKUP(C48,'تقرير المصروفات حسب الشهر'!$C$902:$AD$1011,14,FALSE),0)</f>
        <v>0</v>
      </c>
      <c r="L48" s="330">
        <f>IFERROR(VLOOKUP(C48,'تقرير المصروفات حسب الشهر'!$C$1028:$AD$1138,14,FALSE),0)</f>
        <v>0</v>
      </c>
      <c r="M48" s="344">
        <f>IFERROR(VLOOKUP(C48,'تقرير المصروفات حسب الشهر'!$C$1155:$AD$1266,14,FALSE),0)</f>
        <v>0</v>
      </c>
      <c r="N48" s="344">
        <f>IFERROR(VLOOKUP(C48,'تقرير المصروفات حسب الشهر'!$C$1282:$AD$1393,14,FALSE),0)</f>
        <v>0</v>
      </c>
      <c r="O48" s="344">
        <f>IFERROR(VLOOKUP(C48,'تقرير المصروفات حسب الشهر'!$C$1409:$AI$1524,14,FALSE),0)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الشهر'!$C$10:$AD$119,14,FALSE),0)</f>
        <v>0</v>
      </c>
      <c r="E49" s="330">
        <f>IFERROR(VLOOKUP(C49,'تقرير المصروفات حسب الشهر'!$C$136:$AD$245,14,FALSE),0)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الشهر'!$C$391:$AD$510,14,FALSE),0)</f>
        <v>0</v>
      </c>
      <c r="H49" s="330">
        <f>IFERROR(VLOOKUP(C49,'تقرير المصروفات حسب الشهر'!$C$519:$AD$634,14,FALSE),0)</f>
        <v>0</v>
      </c>
      <c r="I49" s="330">
        <f>IFERROR(VLOOKUP(C49,'تقرير المصروفات حسب الشهر'!$C$647:$AD$763,14,FALSE),0)</f>
        <v>0</v>
      </c>
      <c r="J49" s="330">
        <f>IFERROR(VLOOKUP(C49,'تقرير المصروفات حسب الشهر'!$C$775:$AD$884,14,FALSE),0)</f>
        <v>0</v>
      </c>
      <c r="K49" s="330">
        <f>IFERROR(VLOOKUP(C49,'تقرير المصروفات حسب الشهر'!$C$902:$AD$1011,14,FALSE),0)</f>
        <v>0</v>
      </c>
      <c r="L49" s="330">
        <f>IFERROR(VLOOKUP(C49,'تقرير المصروفات حسب الشهر'!$C$1028:$AD$1138,14,FALSE),0)</f>
        <v>0</v>
      </c>
      <c r="M49" s="344">
        <f>IFERROR(VLOOKUP(C49,'تقرير المصروفات حسب الشهر'!$C$1155:$AD$1266,14,FALSE),0)</f>
        <v>0</v>
      </c>
      <c r="N49" s="344">
        <f>IFERROR(VLOOKUP(C49,'تقرير المصروفات حسب الشهر'!$C$1282:$AD$1393,14,FALSE),0)</f>
        <v>0</v>
      </c>
      <c r="O49" s="344">
        <f>IFERROR(VLOOKUP(C49,'تقرير المصروفات حسب الشهر'!$C$1409:$AI$1524,14,FALSE),0)</f>
        <v>0</v>
      </c>
      <c r="P49" s="332">
        <f t="shared" si="5"/>
        <v>350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الشهر'!$C$10:$AD$119,14,FALSE),0)</f>
        <v>0</v>
      </c>
      <c r="E50" s="330">
        <f>IFERROR(VLOOKUP(C50,'تقرير المصروفات حسب الشهر'!$C$136:$AD$245,14,FALSE),0)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الشهر'!$C$391:$AD$510,14,FALSE),0)</f>
        <v>0</v>
      </c>
      <c r="H50" s="330">
        <f>IFERROR(VLOOKUP(C50,'تقرير المصروفات حسب الشهر'!$C$519:$AD$634,14,FALSE),0)</f>
        <v>0</v>
      </c>
      <c r="I50" s="330">
        <f>IFERROR(VLOOKUP(C50,'تقرير المصروفات حسب الشهر'!$C$647:$AD$763,14,FALSE),0)</f>
        <v>0</v>
      </c>
      <c r="J50" s="330">
        <f>IFERROR(VLOOKUP(C50,'تقرير المصروفات حسب الشهر'!$C$775:$AD$884,14,FALSE),0)</f>
        <v>0</v>
      </c>
      <c r="K50" s="330">
        <f>IFERROR(VLOOKUP(C50,'تقرير المصروفات حسب الشهر'!$C$902:$AD$1011,14,FALSE),0)</f>
        <v>0</v>
      </c>
      <c r="L50" s="330">
        <f>IFERROR(VLOOKUP(C50,'تقرير المصروفات حسب الشهر'!$C$1028:$AD$1138,14,FALSE),0)</f>
        <v>0</v>
      </c>
      <c r="M50" s="344">
        <f>IFERROR(VLOOKUP(C50,'تقرير المصروفات حسب الشهر'!$C$1155:$AD$1266,14,FALSE),0)</f>
        <v>0</v>
      </c>
      <c r="N50" s="344">
        <f>IFERROR(VLOOKUP(C50,'تقرير المصروفات حسب الشهر'!$C$1282:$AD$1393,14,FALSE),0)</f>
        <v>0</v>
      </c>
      <c r="O50" s="344">
        <f>IFERROR(VLOOKUP(C50,'تقرير المصروفات حسب الشهر'!$C$1409:$AI$1524,14,FALSE),0)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الشهر'!$C$10:$AD$119,14,FALSE),0)</f>
        <v>260</v>
      </c>
      <c r="E51" s="330">
        <f>IFERROR(VLOOKUP(C51,'تقرير المصروفات حسب الشهر'!$C$136:$AD$245,14,FALSE),0)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الشهر'!$C$391:$AD$510,14,FALSE),0)</f>
        <v>0</v>
      </c>
      <c r="H51" s="330">
        <f>IFERROR(VLOOKUP(C51,'تقرير المصروفات حسب الشهر'!$C$519:$AD$634,14,FALSE),0)</f>
        <v>0</v>
      </c>
      <c r="I51" s="330">
        <f>IFERROR(VLOOKUP(C51,'تقرير المصروفات حسب الشهر'!$C$647:$AD$763,14,FALSE),0)</f>
        <v>600</v>
      </c>
      <c r="J51" s="330">
        <f>IFERROR(VLOOKUP(C51,'تقرير المصروفات حسب الشهر'!$C$775:$AD$884,14,FALSE),0)</f>
        <v>0</v>
      </c>
      <c r="K51" s="330">
        <f>IFERROR(VLOOKUP(C51,'تقرير المصروفات حسب الشهر'!$C$902:$AD$1011,14,FALSE),0)</f>
        <v>0</v>
      </c>
      <c r="L51" s="330">
        <f>IFERROR(VLOOKUP(C51,'تقرير المصروفات حسب الشهر'!$C$1028:$AD$1138,14,FALSE),0)</f>
        <v>0</v>
      </c>
      <c r="M51" s="344">
        <f>IFERROR(VLOOKUP(C51,'تقرير المصروفات حسب الشهر'!$C$1155:$AD$1266,14,FALSE),0)</f>
        <v>0</v>
      </c>
      <c r="N51" s="344">
        <f>IFERROR(VLOOKUP(C51,'تقرير المصروفات حسب الشهر'!$C$1282:$AD$1393,14,FALSE),0)</f>
        <v>0</v>
      </c>
      <c r="O51" s="344">
        <f>IFERROR(VLOOKUP(C51,'تقرير المصروفات حسب الشهر'!$C$1409:$AI$1524,14,FALSE),0)</f>
        <v>0</v>
      </c>
      <c r="P51" s="332">
        <f t="shared" si="5"/>
        <v>1040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الشهر'!$C$10:$AD$119,14,FALSE),0)</f>
        <v>2000</v>
      </c>
      <c r="E52" s="330">
        <f>IFERROR(VLOOKUP(C52,'تقرير المصروفات حسب الشهر'!$C$136:$AD$245,14,FALSE),0)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الشهر'!$C$391:$AD$510,14,FALSE),0)</f>
        <v>0</v>
      </c>
      <c r="H52" s="330">
        <f>IFERROR(VLOOKUP(C52,'تقرير المصروفات حسب الشهر'!$C$519:$AD$634,14,FALSE),0)</f>
        <v>0</v>
      </c>
      <c r="I52" s="330">
        <f>IFERROR(VLOOKUP(C52,'تقرير المصروفات حسب الشهر'!$C$647:$AD$763,14,FALSE),0)</f>
        <v>0</v>
      </c>
      <c r="J52" s="330">
        <f>IFERROR(VLOOKUP(C52,'تقرير المصروفات حسب الشهر'!$C$775:$AD$884,14,FALSE),0)</f>
        <v>0</v>
      </c>
      <c r="K52" s="330">
        <f>IFERROR(VLOOKUP(C52,'تقرير المصروفات حسب الشهر'!$C$902:$AD$1011,14,FALSE),0)</f>
        <v>0</v>
      </c>
      <c r="L52" s="330">
        <f>IFERROR(VLOOKUP(C52,'تقرير المصروفات حسب الشهر'!$C$1028:$AD$1138,14,FALSE),0)</f>
        <v>0</v>
      </c>
      <c r="M52" s="344">
        <f>IFERROR(VLOOKUP(C52,'تقرير المصروفات حسب الشهر'!$C$1155:$AD$1266,14,FALSE),0)</f>
        <v>0</v>
      </c>
      <c r="N52" s="344">
        <f>IFERROR(VLOOKUP(C52,'تقرير المصروفات حسب الشهر'!$C$1282:$AD$1393,14,FALSE),0)</f>
        <v>0</v>
      </c>
      <c r="O52" s="344">
        <f>IFERROR(VLOOKUP(C52,'تقرير المصروفات حسب الشهر'!$C$1409:$AI$1524,14,FALSE),0)</f>
        <v>0</v>
      </c>
      <c r="P52" s="332">
        <f t="shared" si="5"/>
        <v>2000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الشهر'!$C$10:$AD$119,14,FALSE),0)</f>
        <v>0</v>
      </c>
      <c r="E53" s="330">
        <f>IFERROR(VLOOKUP(C53,'تقرير المصروفات حسب الشهر'!$C$136:$AD$245,14,FALSE),0)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الشهر'!$C$391:$AD$510,14,FALSE),0)</f>
        <v>0</v>
      </c>
      <c r="H53" s="330">
        <f>IFERROR(VLOOKUP(C53,'تقرير المصروفات حسب الشهر'!$C$519:$AD$634,14,FALSE),0)</f>
        <v>0</v>
      </c>
      <c r="I53" s="330">
        <f>IFERROR(VLOOKUP(C53,'تقرير المصروفات حسب الشهر'!$C$647:$AD$763,14,FALSE),0)</f>
        <v>0</v>
      </c>
      <c r="J53" s="330">
        <f>IFERROR(VLOOKUP(C53,'تقرير المصروفات حسب الشهر'!$C$775:$AD$884,14,FALSE),0)</f>
        <v>0</v>
      </c>
      <c r="K53" s="330">
        <f>IFERROR(VLOOKUP(C53,'تقرير المصروفات حسب الشهر'!$C$902:$AD$1011,14,FALSE),0)</f>
        <v>0</v>
      </c>
      <c r="L53" s="330">
        <f>IFERROR(VLOOKUP(C53,'تقرير المصروفات حسب الشهر'!$C$1028:$AD$1138,14,FALSE),0)</f>
        <v>0</v>
      </c>
      <c r="M53" s="344">
        <f>IFERROR(VLOOKUP(C53,'تقرير المصروفات حسب الشهر'!$C$1155:$AD$1266,14,FALSE),0)</f>
        <v>0</v>
      </c>
      <c r="N53" s="344">
        <f>IFERROR(VLOOKUP(C53,'تقرير المصروفات حسب الشهر'!$C$1282:$AD$1393,14,FALSE),0)</f>
        <v>0</v>
      </c>
      <c r="O53" s="344">
        <f>IFERROR(VLOOKUP(C53,'تقرير المصروفات حسب الشهر'!$C$1409:$AI$1524,14,FALSE),0)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الشهر'!$C$10:$AD$119,14,FALSE),0)</f>
        <v>8601</v>
      </c>
      <c r="E54" s="330">
        <f>IFERROR(VLOOKUP(C54,'تقرير المصروفات حسب الشهر'!$C$136:$AD$245,14,FALSE),0)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الشهر'!$C$391:$AD$510,14,FALSE),0)</f>
        <v>11316</v>
      </c>
      <c r="H54" s="330">
        <f>IFERROR(VLOOKUP(C54,'تقرير المصروفات حسب الشهر'!$C$519:$AD$634,14,FALSE),0)</f>
        <v>11479</v>
      </c>
      <c r="I54" s="330">
        <f>IFERROR(VLOOKUP(C54,'تقرير المصروفات حسب الشهر'!$C$647:$AD$763,14,FALSE),0)</f>
        <v>11563</v>
      </c>
      <c r="J54" s="330">
        <f>IFERROR(VLOOKUP(C54,'تقرير المصروفات حسب الشهر'!$C$775:$AD$884,14,FALSE),0)</f>
        <v>0</v>
      </c>
      <c r="K54" s="330">
        <f>IFERROR(VLOOKUP(C54,'تقرير المصروفات حسب الشهر'!$C$902:$AD$1011,14,FALSE),0)</f>
        <v>0</v>
      </c>
      <c r="L54" s="330">
        <f>IFERROR(VLOOKUP(C54,'تقرير المصروفات حسب الشهر'!$C$1028:$AD$1138,14,FALSE),0)</f>
        <v>0</v>
      </c>
      <c r="M54" s="344">
        <f>IFERROR(VLOOKUP(C54,'تقرير المصروفات حسب الشهر'!$C$1155:$AD$1266,14,FALSE),0)</f>
        <v>0</v>
      </c>
      <c r="N54" s="344">
        <f>IFERROR(VLOOKUP(C54,'تقرير المصروفات حسب الشهر'!$C$1282:$AD$1393,14,FALSE),0)</f>
        <v>0</v>
      </c>
      <c r="O54" s="344">
        <f>IFERROR(VLOOKUP(C54,'تقرير المصروفات حسب الشهر'!$C$1409:$AI$1524,14,FALSE),0)</f>
        <v>0</v>
      </c>
      <c r="P54" s="332">
        <f t="shared" ref="P54:P85" si="6">SUM(D54:O54)</f>
        <v>51334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الشهر'!$C$10:$AD$119,14,FALSE),0)</f>
        <v>0</v>
      </c>
      <c r="E55" s="330">
        <f>IFERROR(VLOOKUP(C55,'تقرير المصروفات حسب الشهر'!$C$136:$AD$245,14,FALSE),0)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الشهر'!$C$391:$AD$510,14,FALSE),0)</f>
        <v>0</v>
      </c>
      <c r="H55" s="330">
        <f>IFERROR(VLOOKUP(C55,'تقرير المصروفات حسب الشهر'!$C$519:$AD$634,14,FALSE),0)</f>
        <v>0</v>
      </c>
      <c r="I55" s="330">
        <f>IFERROR(VLOOKUP(C55,'تقرير المصروفات حسب الشهر'!$C$647:$AD$763,14,FALSE),0)</f>
        <v>0</v>
      </c>
      <c r="J55" s="330">
        <f>IFERROR(VLOOKUP(C55,'تقرير المصروفات حسب الشهر'!$C$775:$AD$884,14,FALSE),0)</f>
        <v>0</v>
      </c>
      <c r="K55" s="330">
        <f>IFERROR(VLOOKUP(C55,'تقرير المصروفات حسب الشهر'!$C$902:$AD$1011,14,FALSE),0)</f>
        <v>0</v>
      </c>
      <c r="L55" s="330">
        <f>IFERROR(VLOOKUP(C55,'تقرير المصروفات حسب الشهر'!$C$1028:$AD$1138,14,FALSE),0)</f>
        <v>0</v>
      </c>
      <c r="M55" s="344">
        <f>IFERROR(VLOOKUP(C55,'تقرير المصروفات حسب الشهر'!$C$1155:$AD$1266,14,FALSE),0)</f>
        <v>0</v>
      </c>
      <c r="N55" s="344">
        <f>IFERROR(VLOOKUP(C55,'تقرير المصروفات حسب الشهر'!$C$1282:$AD$1393,14,FALSE),0)</f>
        <v>0</v>
      </c>
      <c r="O55" s="344">
        <f>IFERROR(VLOOKUP(C55,'تقرير المصروفات حسب الشهر'!$C$1409:$AI$1524,14,FALSE),0)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الشهر'!$C$10:$AD$119,14,FALSE),0)</f>
        <v>1129.8499999999999</v>
      </c>
      <c r="E56" s="330">
        <f>IFERROR(VLOOKUP(C56,'تقرير المصروفات حسب الشهر'!$C$136:$AD$245,14,FALSE),0)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الشهر'!$C$391:$AD$510,14,FALSE),0)</f>
        <v>101.6</v>
      </c>
      <c r="H56" s="330">
        <f>IFERROR(VLOOKUP(C56,'تقرير المصروفات حسب الشهر'!$C$519:$AD$634,14,FALSE),0)</f>
        <v>137.41</v>
      </c>
      <c r="I56" s="330">
        <f>IFERROR(VLOOKUP(C56,'تقرير المصروفات حسب الشهر'!$C$647:$AD$763,14,FALSE),0)</f>
        <v>639.91999999999996</v>
      </c>
      <c r="J56" s="330">
        <f>IFERROR(VLOOKUP(C56,'تقرير المصروفات حسب الشهر'!$C$775:$AD$884,14,FALSE),0)</f>
        <v>0</v>
      </c>
      <c r="K56" s="330">
        <f>IFERROR(VLOOKUP(C56,'تقرير المصروفات حسب الشهر'!$C$902:$AD$1011,14,FALSE),0)</f>
        <v>0</v>
      </c>
      <c r="L56" s="330">
        <f>IFERROR(VLOOKUP(C56,'تقرير المصروفات حسب الشهر'!$C$1028:$AD$1138,14,FALSE),0)</f>
        <v>0</v>
      </c>
      <c r="M56" s="344">
        <f>IFERROR(VLOOKUP(C56,'تقرير المصروفات حسب الشهر'!$C$1155:$AD$1266,14,FALSE),0)</f>
        <v>0</v>
      </c>
      <c r="N56" s="344">
        <f>IFERROR(VLOOKUP(C56,'تقرير المصروفات حسب الشهر'!$C$1282:$AD$1393,14,FALSE),0)</f>
        <v>0</v>
      </c>
      <c r="O56" s="344">
        <f>IFERROR(VLOOKUP(C56,'تقرير المصروفات حسب الشهر'!$C$1409:$AI$1524,14,FALSE),0)</f>
        <v>0</v>
      </c>
      <c r="P56" s="332">
        <f t="shared" si="6"/>
        <v>2427.62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الشهر'!$C$10:$AD$119,14,FALSE),0)</f>
        <v>0</v>
      </c>
      <c r="E57" s="330">
        <f>IFERROR(VLOOKUP(C57,'تقرير المصروفات حسب الشهر'!$C$136:$AD$245,14,FALSE),0)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الشهر'!$C$391:$AD$510,14,FALSE),0)</f>
        <v>0</v>
      </c>
      <c r="H57" s="330">
        <f>IFERROR(VLOOKUP(C57,'تقرير المصروفات حسب الشهر'!$C$519:$AD$634,14,FALSE),0)</f>
        <v>0</v>
      </c>
      <c r="I57" s="330">
        <f>IFERROR(VLOOKUP(C57,'تقرير المصروفات حسب الشهر'!$C$647:$AD$763,14,FALSE),0)</f>
        <v>0</v>
      </c>
      <c r="J57" s="330">
        <f>IFERROR(VLOOKUP(C57,'تقرير المصروفات حسب الشهر'!$C$775:$AD$884,14,FALSE),0)</f>
        <v>0</v>
      </c>
      <c r="K57" s="330">
        <f>IFERROR(VLOOKUP(C57,'تقرير المصروفات حسب الشهر'!$C$902:$AD$1011,14,FALSE),0)</f>
        <v>0</v>
      </c>
      <c r="L57" s="330">
        <f>IFERROR(VLOOKUP(C57,'تقرير المصروفات حسب الشهر'!$C$1028:$AD$1138,14,FALSE),0)</f>
        <v>0</v>
      </c>
      <c r="M57" s="344">
        <f>IFERROR(VLOOKUP(C57,'تقرير المصروفات حسب الشهر'!$C$1155:$AD$1266,14,FALSE),0)</f>
        <v>0</v>
      </c>
      <c r="N57" s="344">
        <f>IFERROR(VLOOKUP(C57,'تقرير المصروفات حسب الشهر'!$C$1282:$AD$1393,14,FALSE),0)</f>
        <v>0</v>
      </c>
      <c r="O57" s="344">
        <f>IFERROR(VLOOKUP(C57,'تقرير المصروفات حسب الشهر'!$C$1409:$AI$1524,14,FALSE),0)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الشهر'!$C$10:$AD$119,14,FALSE),0)</f>
        <v>0</v>
      </c>
      <c r="E58" s="330">
        <f>IFERROR(VLOOKUP(C58,'تقرير المصروفات حسب الشهر'!$C$136:$AD$245,14,FALSE),0)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الشهر'!$C$391:$AD$510,14,FALSE),0)</f>
        <v>0</v>
      </c>
      <c r="H58" s="330">
        <f>IFERROR(VLOOKUP(C58,'تقرير المصروفات حسب الشهر'!$C$519:$AD$634,14,FALSE),0)</f>
        <v>0</v>
      </c>
      <c r="I58" s="330">
        <f>IFERROR(VLOOKUP(C58,'تقرير المصروفات حسب الشهر'!$C$647:$AD$763,14,FALSE),0)</f>
        <v>0</v>
      </c>
      <c r="J58" s="330">
        <f>IFERROR(VLOOKUP(C58,'تقرير المصروفات حسب الشهر'!$C$775:$AD$884,14,FALSE),0)</f>
        <v>0</v>
      </c>
      <c r="K58" s="330">
        <f>IFERROR(VLOOKUP(C58,'تقرير المصروفات حسب الشهر'!$C$902:$AD$1011,14,FALSE),0)</f>
        <v>0</v>
      </c>
      <c r="L58" s="330">
        <f>IFERROR(VLOOKUP(C58,'تقرير المصروفات حسب الشهر'!$C$1028:$AD$1138,14,FALSE),0)</f>
        <v>0</v>
      </c>
      <c r="M58" s="344">
        <f>IFERROR(VLOOKUP(C58,'تقرير المصروفات حسب الشهر'!$C$1155:$AD$1266,14,FALSE),0)</f>
        <v>0</v>
      </c>
      <c r="N58" s="344">
        <f>IFERROR(VLOOKUP(C58,'تقرير المصروفات حسب الشهر'!$C$1282:$AD$1393,14,FALSE),0)</f>
        <v>0</v>
      </c>
      <c r="O58" s="344">
        <f>IFERROR(VLOOKUP(C58,'تقرير المصروفات حسب الشهر'!$C$1409:$AI$1524,14,FALSE),0)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الشهر'!$C$10:$AD$119,14,FALSE),0)</f>
        <v>9888.25</v>
      </c>
      <c r="E59" s="330">
        <f>IFERROR(VLOOKUP(C59,'تقرير المصروفات حسب الشهر'!$C$136:$AD$245,14,FALSE),0)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الشهر'!$C$391:$AD$510,14,FALSE),0)</f>
        <v>7800.26</v>
      </c>
      <c r="H59" s="330">
        <f>IFERROR(VLOOKUP(C59,'تقرير المصروفات حسب الشهر'!$C$519:$AD$634,14,FALSE),0)</f>
        <v>0</v>
      </c>
      <c r="I59" s="330">
        <f>IFERROR(VLOOKUP(C59,'تقرير المصروفات حسب الشهر'!$C$647:$AD$763,14,FALSE),0)</f>
        <v>8500</v>
      </c>
      <c r="J59" s="330">
        <f>IFERROR(VLOOKUP(C59,'تقرير المصروفات حسب الشهر'!$C$775:$AD$884,14,FALSE),0)</f>
        <v>0</v>
      </c>
      <c r="K59" s="330">
        <f>IFERROR(VLOOKUP(C59,'تقرير المصروفات حسب الشهر'!$C$902:$AD$1011,14,FALSE),0)</f>
        <v>0</v>
      </c>
      <c r="L59" s="330">
        <f>IFERROR(VLOOKUP(C59,'تقرير المصروفات حسب الشهر'!$C$1028:$AD$1138,14,FALSE),0)</f>
        <v>0</v>
      </c>
      <c r="M59" s="344">
        <f>IFERROR(VLOOKUP(C59,'تقرير المصروفات حسب الشهر'!$C$1155:$AD$1266,14,FALSE),0)</f>
        <v>0</v>
      </c>
      <c r="N59" s="344">
        <f>IFERROR(VLOOKUP(C59,'تقرير المصروفات حسب الشهر'!$C$1282:$AD$1393,14,FALSE),0)</f>
        <v>0</v>
      </c>
      <c r="O59" s="344">
        <f>IFERROR(VLOOKUP(C59,'تقرير المصروفات حسب الشهر'!$C$1409:$AI$1524,14,FALSE),0)</f>
        <v>0</v>
      </c>
      <c r="P59" s="332">
        <f t="shared" si="6"/>
        <v>41888.51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الشهر'!$C$10:$AD$119,14,FALSE),0)</f>
        <v>3300</v>
      </c>
      <c r="E60" s="330">
        <f>IFERROR(VLOOKUP(C60,'تقرير المصروفات حسب الشهر'!$C$136:$AD$245,14,FALSE),0)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الشهر'!$C$391:$AD$510,14,FALSE),0)</f>
        <v>0</v>
      </c>
      <c r="H60" s="330">
        <f>IFERROR(VLOOKUP(C60,'تقرير المصروفات حسب الشهر'!$C$519:$AD$634,14,FALSE),0)</f>
        <v>13775</v>
      </c>
      <c r="I60" s="330">
        <f>IFERROR(VLOOKUP(C60,'تقرير المصروفات حسب الشهر'!$C$647:$AD$763,14,FALSE),0)</f>
        <v>9300</v>
      </c>
      <c r="J60" s="330">
        <f>IFERROR(VLOOKUP(C60,'تقرير المصروفات حسب الشهر'!$C$775:$AD$884,14,FALSE),0)</f>
        <v>0</v>
      </c>
      <c r="K60" s="330">
        <f>IFERROR(VLOOKUP(C60,'تقرير المصروفات حسب الشهر'!$C$902:$AD$1011,14,FALSE),0)</f>
        <v>0</v>
      </c>
      <c r="L60" s="330">
        <f>IFERROR(VLOOKUP(C60,'تقرير المصروفات حسب الشهر'!$C$1028:$AD$1138,14,FALSE),0)</f>
        <v>0</v>
      </c>
      <c r="M60" s="344">
        <f>IFERROR(VLOOKUP(C60,'تقرير المصروفات حسب الشهر'!$C$1155:$AD$1266,14,FALSE),0)</f>
        <v>0</v>
      </c>
      <c r="N60" s="344">
        <f>IFERROR(VLOOKUP(C60,'تقرير المصروفات حسب الشهر'!$C$1282:$AD$1393,14,FALSE),0)</f>
        <v>0</v>
      </c>
      <c r="O60" s="344">
        <f>IFERROR(VLOOKUP(C60,'تقرير المصروفات حسب الشهر'!$C$1409:$AI$1524,14,FALSE),0)</f>
        <v>0</v>
      </c>
      <c r="P60" s="332">
        <f t="shared" si="6"/>
        <v>31325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الشهر'!$C$10:$AD$119,14,FALSE),0)</f>
        <v>0</v>
      </c>
      <c r="E61" s="330">
        <f>IFERROR(VLOOKUP(C61,'تقرير المصروفات حسب الشهر'!$C$136:$AD$245,14,FALSE),0)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الشهر'!$C$391:$AD$510,14,FALSE),0)</f>
        <v>200</v>
      </c>
      <c r="H61" s="330">
        <f>IFERROR(VLOOKUP(C61,'تقرير المصروفات حسب الشهر'!$C$519:$AD$634,14,FALSE),0)</f>
        <v>0</v>
      </c>
      <c r="I61" s="330">
        <f>IFERROR(VLOOKUP(C61,'تقرير المصروفات حسب الشهر'!$C$647:$AD$763,14,FALSE),0)</f>
        <v>0</v>
      </c>
      <c r="J61" s="330">
        <f>IFERROR(VLOOKUP(C61,'تقرير المصروفات حسب الشهر'!$C$775:$AD$884,14,FALSE),0)</f>
        <v>0</v>
      </c>
      <c r="K61" s="330">
        <f>IFERROR(VLOOKUP(C61,'تقرير المصروفات حسب الشهر'!$C$902:$AD$1011,14,FALSE),0)</f>
        <v>0</v>
      </c>
      <c r="L61" s="330">
        <f>IFERROR(VLOOKUP(C61,'تقرير المصروفات حسب الشهر'!$C$1028:$AD$1138,14,FALSE),0)</f>
        <v>0</v>
      </c>
      <c r="M61" s="344">
        <f>IFERROR(VLOOKUP(C61,'تقرير المصروفات حسب الشهر'!$C$1155:$AD$1266,14,FALSE),0)</f>
        <v>0</v>
      </c>
      <c r="N61" s="344">
        <f>IFERROR(VLOOKUP(C61,'تقرير المصروفات حسب الشهر'!$C$1282:$AD$1393,14,FALSE),0)</f>
        <v>0</v>
      </c>
      <c r="O61" s="344">
        <f>IFERROR(VLOOKUP(C61,'تقرير المصروفات حسب الشهر'!$C$1409:$AI$1524,14,FALSE),0)</f>
        <v>0</v>
      </c>
      <c r="P61" s="332">
        <f t="shared" si="6"/>
        <v>500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الشهر'!$C$10:$AD$119,14,FALSE),0)</f>
        <v>2072</v>
      </c>
      <c r="E62" s="330">
        <f>IFERROR(VLOOKUP(C62,'تقرير المصروفات حسب الشهر'!$C$136:$AD$245,14,FALSE),0)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الشهر'!$C$391:$AD$510,14,FALSE),0)</f>
        <v>0</v>
      </c>
      <c r="H62" s="330">
        <f>IFERROR(VLOOKUP(C62,'تقرير المصروفات حسب الشهر'!$C$519:$AD$634,14,FALSE),0)</f>
        <v>0</v>
      </c>
      <c r="I62" s="330">
        <f>IFERROR(VLOOKUP(C62,'تقرير المصروفات حسب الشهر'!$C$647:$AD$763,14,FALSE),0)</f>
        <v>0</v>
      </c>
      <c r="J62" s="330">
        <f>IFERROR(VLOOKUP(C62,'تقرير المصروفات حسب الشهر'!$C$775:$AD$884,14,FALSE),0)</f>
        <v>0</v>
      </c>
      <c r="K62" s="330">
        <f>IFERROR(VLOOKUP(C62,'تقرير المصروفات حسب الشهر'!$C$902:$AD$1011,14,FALSE),0)</f>
        <v>0</v>
      </c>
      <c r="L62" s="330">
        <f>IFERROR(VLOOKUP(C62,'تقرير المصروفات حسب الشهر'!$C$1028:$AD$1138,14,FALSE),0)</f>
        <v>0</v>
      </c>
      <c r="M62" s="344">
        <f>IFERROR(VLOOKUP(C62,'تقرير المصروفات حسب الشهر'!$C$1155:$AD$1266,14,FALSE),0)</f>
        <v>0</v>
      </c>
      <c r="N62" s="344">
        <f>IFERROR(VLOOKUP(C62,'تقرير المصروفات حسب الشهر'!$C$1282:$AD$1393,14,FALSE),0)</f>
        <v>0</v>
      </c>
      <c r="O62" s="344">
        <f>IFERROR(VLOOKUP(C62,'تقرير المصروفات حسب الشهر'!$C$1409:$AI$1524,14,FALSE),0)</f>
        <v>0</v>
      </c>
      <c r="P62" s="332">
        <f t="shared" si="6"/>
        <v>5181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الشهر'!$C$10:$AD$119,14,FALSE),0)</f>
        <v>0</v>
      </c>
      <c r="E63" s="330">
        <f>IFERROR(VLOOKUP(C63,'تقرير المصروفات حسب الشهر'!$C$136:$AD$245,14,FALSE),0)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الشهر'!$C$391:$AD$510,14,FALSE),0)</f>
        <v>0</v>
      </c>
      <c r="H63" s="330">
        <f>IFERROR(VLOOKUP(C63,'تقرير المصروفات حسب الشهر'!$C$519:$AD$634,14,FALSE),0)</f>
        <v>0</v>
      </c>
      <c r="I63" s="330">
        <f>IFERROR(VLOOKUP(C63,'تقرير المصروفات حسب الشهر'!$C$647:$AD$763,14,FALSE),0)</f>
        <v>0</v>
      </c>
      <c r="J63" s="330">
        <f>IFERROR(VLOOKUP(C63,'تقرير المصروفات حسب الشهر'!$C$775:$AD$884,14,FALSE),0)</f>
        <v>0</v>
      </c>
      <c r="K63" s="330">
        <f>IFERROR(VLOOKUP(C63,'تقرير المصروفات حسب الشهر'!$C$902:$AD$1011,14,FALSE),0)</f>
        <v>0</v>
      </c>
      <c r="L63" s="330">
        <f>IFERROR(VLOOKUP(C63,'تقرير المصروفات حسب الشهر'!$C$1028:$AD$1138,14,FALSE),0)</f>
        <v>0</v>
      </c>
      <c r="M63" s="344">
        <f>IFERROR(VLOOKUP(C63,'تقرير المصروفات حسب الشهر'!$C$1155:$AD$1266,14,FALSE),0)</f>
        <v>0</v>
      </c>
      <c r="N63" s="344">
        <f>IFERROR(VLOOKUP(C63,'تقرير المصروفات حسب الشهر'!$C$1282:$AD$1393,14,FALSE),0)</f>
        <v>0</v>
      </c>
      <c r="O63" s="344">
        <f>IFERROR(VLOOKUP(C63,'تقرير المصروفات حسب الشهر'!$C$1409:$AI$1524,14,FALSE),0)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الشهر'!$C$10:$AD$119,14,FALSE),0)</f>
        <v>0</v>
      </c>
      <c r="E64" s="330">
        <f>IFERROR(VLOOKUP(C64,'تقرير المصروفات حسب الشهر'!$C$136:$AD$245,14,FALSE),0)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الشهر'!$C$391:$AD$510,14,FALSE),0)</f>
        <v>0</v>
      </c>
      <c r="H64" s="330">
        <f>IFERROR(VLOOKUP(C64,'تقرير المصروفات حسب الشهر'!$C$519:$AD$634,14,FALSE),0)</f>
        <v>900</v>
      </c>
      <c r="I64" s="330">
        <f>IFERROR(VLOOKUP(C64,'تقرير المصروفات حسب الشهر'!$C$647:$AD$763,14,FALSE),0)</f>
        <v>0</v>
      </c>
      <c r="J64" s="330">
        <f>IFERROR(VLOOKUP(C64,'تقرير المصروفات حسب الشهر'!$C$775:$AD$884,14,FALSE),0)</f>
        <v>0</v>
      </c>
      <c r="K64" s="330">
        <f>IFERROR(VLOOKUP(C64,'تقرير المصروفات حسب الشهر'!$C$902:$AD$1011,14,FALSE),0)</f>
        <v>0</v>
      </c>
      <c r="L64" s="330">
        <f>IFERROR(VLOOKUP(C64,'تقرير المصروفات حسب الشهر'!$C$1028:$AD$1138,14,FALSE),0)</f>
        <v>0</v>
      </c>
      <c r="M64" s="344">
        <f>IFERROR(VLOOKUP(C64,'تقرير المصروفات حسب الشهر'!$C$1155:$AD$1266,14,FALSE),0)</f>
        <v>0</v>
      </c>
      <c r="N64" s="344">
        <f>IFERROR(VLOOKUP(C64,'تقرير المصروفات حسب الشهر'!$C$1282:$AD$1393,14,FALSE),0)</f>
        <v>0</v>
      </c>
      <c r="O64" s="344">
        <f>IFERROR(VLOOKUP(C64,'تقرير المصروفات حسب الشهر'!$C$1409:$AI$1524,14,FALSE),0)</f>
        <v>0</v>
      </c>
      <c r="P64" s="332">
        <f t="shared" si="6"/>
        <v>17550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الشهر'!$C$10:$AD$119,14,FALSE),0)</f>
        <v>0</v>
      </c>
      <c r="E65" s="330">
        <f>IFERROR(VLOOKUP(C65,'تقرير المصروفات حسب الشهر'!$C$136:$AD$245,14,FALSE),0)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الشهر'!$C$391:$AD$510,14,FALSE),0)</f>
        <v>0</v>
      </c>
      <c r="H65" s="330">
        <f>IFERROR(VLOOKUP(C65,'تقرير المصروفات حسب الشهر'!$C$519:$AD$634,14,FALSE),0)</f>
        <v>0</v>
      </c>
      <c r="I65" s="330">
        <f>IFERROR(VLOOKUP(C65,'تقرير المصروفات حسب الشهر'!$C$647:$AD$763,14,FALSE),0)</f>
        <v>0</v>
      </c>
      <c r="J65" s="330">
        <f>IFERROR(VLOOKUP(C65,'تقرير المصروفات حسب الشهر'!$C$775:$AD$884,14,FALSE),0)</f>
        <v>0</v>
      </c>
      <c r="K65" s="330">
        <f>IFERROR(VLOOKUP(C65,'تقرير المصروفات حسب الشهر'!$C$902:$AD$1011,14,FALSE),0)</f>
        <v>0</v>
      </c>
      <c r="L65" s="330">
        <f>IFERROR(VLOOKUP(C65,'تقرير المصروفات حسب الشهر'!$C$1028:$AD$1138,14,FALSE),0)</f>
        <v>0</v>
      </c>
      <c r="M65" s="344">
        <f>IFERROR(VLOOKUP(C65,'تقرير المصروفات حسب الشهر'!$C$1155:$AD$1266,14,FALSE),0)</f>
        <v>0</v>
      </c>
      <c r="N65" s="344">
        <f>IFERROR(VLOOKUP(C65,'تقرير المصروفات حسب الشهر'!$C$1282:$AD$1393,14,FALSE),0)</f>
        <v>0</v>
      </c>
      <c r="O65" s="344">
        <f>IFERROR(VLOOKUP(C65,'تقرير المصروفات حسب الشهر'!$C$1409:$AI$1524,14,FALSE),0)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الشهر'!$C$10:$AD$119,14,FALSE),0)</f>
        <v>0</v>
      </c>
      <c r="E66" s="330">
        <f>IFERROR(VLOOKUP(C66,'تقرير المصروفات حسب الشهر'!$C$136:$AD$245,14,FALSE),0)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الشهر'!$C$391:$AD$510,14,FALSE),0)</f>
        <v>0</v>
      </c>
      <c r="H66" s="330">
        <f>IFERROR(VLOOKUP(C66,'تقرير المصروفات حسب الشهر'!$C$519:$AD$634,14,FALSE),0)</f>
        <v>0</v>
      </c>
      <c r="I66" s="330">
        <f>IFERROR(VLOOKUP(C66,'تقرير المصروفات حسب الشهر'!$C$647:$AD$763,14,FALSE),0)</f>
        <v>0</v>
      </c>
      <c r="J66" s="330">
        <f>IFERROR(VLOOKUP(C66,'تقرير المصروفات حسب الشهر'!$C$775:$AD$884,14,FALSE),0)</f>
        <v>0</v>
      </c>
      <c r="K66" s="330">
        <f>IFERROR(VLOOKUP(C66,'تقرير المصروفات حسب الشهر'!$C$902:$AD$1011,14,FALSE),0)</f>
        <v>0</v>
      </c>
      <c r="L66" s="330">
        <f>IFERROR(VLOOKUP(C66,'تقرير المصروفات حسب الشهر'!$C$1028:$AD$1138,14,FALSE),0)</f>
        <v>0</v>
      </c>
      <c r="M66" s="344">
        <f>IFERROR(VLOOKUP(C66,'تقرير المصروفات حسب الشهر'!$C$1155:$AD$1266,14,FALSE),0)</f>
        <v>0</v>
      </c>
      <c r="N66" s="344">
        <f>IFERROR(VLOOKUP(C66,'تقرير المصروفات حسب الشهر'!$C$1282:$AD$1393,14,FALSE),0)</f>
        <v>0</v>
      </c>
      <c r="O66" s="344">
        <f>IFERROR(VLOOKUP(C66,'تقرير المصروفات حسب الشهر'!$C$1409:$AI$1524,14,FALSE),0)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الشهر'!$C$10:$AD$119,14,FALSE),0)</f>
        <v>0</v>
      </c>
      <c r="E67" s="330">
        <f>IFERROR(VLOOKUP(C67,'تقرير المصروفات حسب الشهر'!$C$136:$AD$245,14,FALSE),0)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الشهر'!$C$391:$AD$510,14,FALSE),0)</f>
        <v>0</v>
      </c>
      <c r="H67" s="330">
        <f>IFERROR(VLOOKUP(C67,'تقرير المصروفات حسب الشهر'!$C$519:$AD$634,14,FALSE),0)</f>
        <v>0</v>
      </c>
      <c r="I67" s="330">
        <f>IFERROR(VLOOKUP(C67,'تقرير المصروفات حسب الشهر'!$C$647:$AD$763,14,FALSE),0)</f>
        <v>0</v>
      </c>
      <c r="J67" s="330">
        <f>IFERROR(VLOOKUP(C67,'تقرير المصروفات حسب الشهر'!$C$775:$AD$884,14,FALSE),0)</f>
        <v>0</v>
      </c>
      <c r="K67" s="330">
        <f>IFERROR(VLOOKUP(C67,'تقرير المصروفات حسب الشهر'!$C$902:$AD$1011,14,FALSE),0)</f>
        <v>0</v>
      </c>
      <c r="L67" s="330">
        <f>IFERROR(VLOOKUP(C67,'تقرير المصروفات حسب الشهر'!$C$1028:$AD$1138,14,FALSE),0)</f>
        <v>0</v>
      </c>
      <c r="M67" s="344">
        <f>IFERROR(VLOOKUP(C67,'تقرير المصروفات حسب الشهر'!$C$1155:$AD$1266,14,FALSE),0)</f>
        <v>0</v>
      </c>
      <c r="N67" s="344">
        <f>IFERROR(VLOOKUP(C67,'تقرير المصروفات حسب الشهر'!$C$1282:$AD$1393,14,FALSE),0)</f>
        <v>0</v>
      </c>
      <c r="O67" s="344">
        <f>IFERROR(VLOOKUP(C67,'تقرير المصروفات حسب الشهر'!$C$1409:$AI$1524,14,FALSE),0)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الشهر'!$C$10:$AD$119,14,FALSE),0)</f>
        <v>0</v>
      </c>
      <c r="E68" s="330">
        <f>IFERROR(VLOOKUP(C68,'تقرير المصروفات حسب الشهر'!$C$136:$AD$245,14,FALSE),0)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الشهر'!$C$391:$AD$510,14,FALSE),0)</f>
        <v>0</v>
      </c>
      <c r="H68" s="330">
        <f>IFERROR(VLOOKUP(C68,'تقرير المصروفات حسب الشهر'!$C$519:$AD$634,14,FALSE),0)</f>
        <v>0</v>
      </c>
      <c r="I68" s="330">
        <f>IFERROR(VLOOKUP(C68,'تقرير المصروفات حسب الشهر'!$C$647:$AD$763,14,FALSE),0)</f>
        <v>0</v>
      </c>
      <c r="J68" s="330">
        <f>IFERROR(VLOOKUP(C68,'تقرير المصروفات حسب الشهر'!$C$775:$AD$884,14,FALSE),0)</f>
        <v>0</v>
      </c>
      <c r="K68" s="330">
        <f>IFERROR(VLOOKUP(C68,'تقرير المصروفات حسب الشهر'!$C$902:$AD$1011,14,FALSE),0)</f>
        <v>0</v>
      </c>
      <c r="L68" s="330">
        <f>IFERROR(VLOOKUP(C68,'تقرير المصروفات حسب الشهر'!$C$1028:$AD$1138,14,FALSE),0)</f>
        <v>0</v>
      </c>
      <c r="M68" s="344">
        <f>IFERROR(VLOOKUP(C68,'تقرير المصروفات حسب الشهر'!$C$1155:$AD$1266,14,FALSE),0)</f>
        <v>0</v>
      </c>
      <c r="N68" s="344">
        <f>IFERROR(VLOOKUP(C68,'تقرير المصروفات حسب الشهر'!$C$1282:$AD$1393,14,FALSE),0)</f>
        <v>0</v>
      </c>
      <c r="O68" s="344">
        <f>IFERROR(VLOOKUP(C68,'تقرير المصروفات حسب الشهر'!$C$1409:$AI$1524,14,FALSE),0)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الشهر'!$C$10:$AD$119,14,FALSE),0)</f>
        <v>0</v>
      </c>
      <c r="E69" s="330">
        <f>IFERROR(VLOOKUP(C69,'تقرير المصروفات حسب الشهر'!$C$136:$AD$245,14,FALSE),0)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الشهر'!$C$391:$AD$510,14,FALSE),0)</f>
        <v>0</v>
      </c>
      <c r="H69" s="330">
        <f>IFERROR(VLOOKUP(C69,'تقرير المصروفات حسب الشهر'!$C$519:$AD$634,14,FALSE),0)</f>
        <v>0</v>
      </c>
      <c r="I69" s="330">
        <f>IFERROR(VLOOKUP(C69,'تقرير المصروفات حسب الشهر'!$C$647:$AD$763,14,FALSE),0)</f>
        <v>0</v>
      </c>
      <c r="J69" s="330">
        <f>IFERROR(VLOOKUP(C69,'تقرير المصروفات حسب الشهر'!$C$775:$AD$884,14,FALSE),0)</f>
        <v>0</v>
      </c>
      <c r="K69" s="330">
        <f>IFERROR(VLOOKUP(C69,'تقرير المصروفات حسب الشهر'!$C$902:$AD$1011,14,FALSE),0)</f>
        <v>0</v>
      </c>
      <c r="L69" s="330">
        <f>IFERROR(VLOOKUP(C69,'تقرير المصروفات حسب الشهر'!$C$1028:$AD$1138,14,FALSE),0)</f>
        <v>0</v>
      </c>
      <c r="M69" s="344">
        <f>IFERROR(VLOOKUP(C69,'تقرير المصروفات حسب الشهر'!$C$1155:$AD$1266,14,FALSE),0)</f>
        <v>0</v>
      </c>
      <c r="N69" s="344">
        <f>IFERROR(VLOOKUP(C69,'تقرير المصروفات حسب الشهر'!$C$1282:$AD$1393,14,FALSE),0)</f>
        <v>0</v>
      </c>
      <c r="O69" s="344">
        <f>IFERROR(VLOOKUP(C69,'تقرير المصروفات حسب الشهر'!$C$1409:$AI$1524,14,FALSE),0)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الشهر'!$C$10:$AD$119,14,FALSE),0)</f>
        <v>0</v>
      </c>
      <c r="E70" s="330">
        <f>IFERROR(VLOOKUP(C70,'تقرير المصروفات حسب الشهر'!$C$136:$AD$245,14,FALSE),0)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الشهر'!$C$391:$AD$510,14,FALSE),0)</f>
        <v>0</v>
      </c>
      <c r="H70" s="330">
        <f>IFERROR(VLOOKUP(C70,'تقرير المصروفات حسب الشهر'!$C$519:$AD$634,14,FALSE),0)</f>
        <v>0</v>
      </c>
      <c r="I70" s="330">
        <f>IFERROR(VLOOKUP(C70,'تقرير المصروفات حسب الشهر'!$C$647:$AD$763,14,FALSE),0)</f>
        <v>0</v>
      </c>
      <c r="J70" s="330">
        <f>IFERROR(VLOOKUP(C70,'تقرير المصروفات حسب الشهر'!$C$775:$AD$884,14,FALSE),0)</f>
        <v>0</v>
      </c>
      <c r="K70" s="330">
        <f>IFERROR(VLOOKUP(C70,'تقرير المصروفات حسب الشهر'!$C$902:$AD$1011,14,FALSE),0)</f>
        <v>0</v>
      </c>
      <c r="L70" s="330">
        <f>IFERROR(VLOOKUP(C70,'تقرير المصروفات حسب الشهر'!$C$1028:$AD$1138,14,FALSE),0)</f>
        <v>0</v>
      </c>
      <c r="M70" s="344">
        <f>IFERROR(VLOOKUP(C70,'تقرير المصروفات حسب الشهر'!$C$1155:$AD$1266,14,FALSE),0)</f>
        <v>0</v>
      </c>
      <c r="N70" s="344">
        <f>IFERROR(VLOOKUP(C70,'تقرير المصروفات حسب الشهر'!$C$1282:$AD$1393,14,FALSE),0)</f>
        <v>0</v>
      </c>
      <c r="O70" s="344">
        <f>IFERROR(VLOOKUP(C70,'تقرير المصروفات حسب الشهر'!$C$1409:$AI$1524,14,FALSE),0)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الشهر'!$C$10:$AD$119,14,FALSE),0)</f>
        <v>0</v>
      </c>
      <c r="E71" s="330">
        <f>IFERROR(VLOOKUP(C71,'تقرير المصروفات حسب الشهر'!$C$136:$AD$245,14,FALSE),0)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الشهر'!$C$391:$AD$510,14,FALSE),0)</f>
        <v>0</v>
      </c>
      <c r="H71" s="330">
        <f>IFERROR(VLOOKUP(C71,'تقرير المصروفات حسب الشهر'!$C$519:$AD$634,14,FALSE),0)</f>
        <v>0</v>
      </c>
      <c r="I71" s="330">
        <f>IFERROR(VLOOKUP(C71,'تقرير المصروفات حسب الشهر'!$C$647:$AD$763,14,FALSE),0)</f>
        <v>0</v>
      </c>
      <c r="J71" s="330">
        <f>IFERROR(VLOOKUP(C71,'تقرير المصروفات حسب الشهر'!$C$775:$AD$884,14,FALSE),0)</f>
        <v>0</v>
      </c>
      <c r="K71" s="330">
        <f>IFERROR(VLOOKUP(C71,'تقرير المصروفات حسب الشهر'!$C$902:$AD$1011,14,FALSE),0)</f>
        <v>0</v>
      </c>
      <c r="L71" s="330">
        <f>IFERROR(VLOOKUP(C71,'تقرير المصروفات حسب الشهر'!$C$1028:$AD$1138,14,FALSE),0)</f>
        <v>0</v>
      </c>
      <c r="M71" s="344">
        <f>IFERROR(VLOOKUP(C71,'تقرير المصروفات حسب الشهر'!$C$1155:$AD$1266,14,FALSE),0)</f>
        <v>0</v>
      </c>
      <c r="N71" s="344">
        <f>IFERROR(VLOOKUP(C71,'تقرير المصروفات حسب الشهر'!$C$1282:$AD$1393,14,FALSE),0)</f>
        <v>0</v>
      </c>
      <c r="O71" s="344">
        <f>IFERROR(VLOOKUP(C71,'تقرير المصروفات حسب الشهر'!$C$1409:$AI$1524,14,FALSE),0)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الشهر'!$C$10:$AD$119,14,FALSE),0)</f>
        <v>0</v>
      </c>
      <c r="E72" s="330">
        <f>IFERROR(VLOOKUP(C72,'تقرير المصروفات حسب الشهر'!$C$136:$AD$245,14,FALSE),0)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الشهر'!$C$391:$AD$510,14,FALSE),0)</f>
        <v>0</v>
      </c>
      <c r="H72" s="330">
        <f>IFERROR(VLOOKUP(C72,'تقرير المصروفات حسب الشهر'!$C$519:$AD$634,14,FALSE),0)</f>
        <v>0</v>
      </c>
      <c r="I72" s="330">
        <f>IFERROR(VLOOKUP(C72,'تقرير المصروفات حسب الشهر'!$C$647:$AD$763,14,FALSE),0)</f>
        <v>0</v>
      </c>
      <c r="J72" s="330">
        <f>IFERROR(VLOOKUP(C72,'تقرير المصروفات حسب الشهر'!$C$775:$AD$884,14,FALSE),0)</f>
        <v>0</v>
      </c>
      <c r="K72" s="330">
        <f>IFERROR(VLOOKUP(C72,'تقرير المصروفات حسب الشهر'!$C$902:$AD$1011,14,FALSE),0)</f>
        <v>0</v>
      </c>
      <c r="L72" s="330">
        <f>IFERROR(VLOOKUP(C72,'تقرير المصروفات حسب الشهر'!$C$1028:$AD$1138,14,FALSE),0)</f>
        <v>0</v>
      </c>
      <c r="M72" s="344">
        <f>IFERROR(VLOOKUP(C72,'تقرير المصروفات حسب الشهر'!$C$1155:$AD$1266,14,FALSE),0)</f>
        <v>0</v>
      </c>
      <c r="N72" s="344">
        <f>IFERROR(VLOOKUP(C72,'تقرير المصروفات حسب الشهر'!$C$1282:$AD$1393,14,FALSE),0)</f>
        <v>0</v>
      </c>
      <c r="O72" s="344">
        <f>IFERROR(VLOOKUP(C72,'تقرير المصروفات حسب الشهر'!$C$1409:$AI$1524,14,FALSE),0)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الشهر'!$C$10:$AD$119,14,FALSE),0)</f>
        <v>0</v>
      </c>
      <c r="E73" s="330">
        <f>IFERROR(VLOOKUP(C73,'تقرير المصروفات حسب الشهر'!$C$136:$AD$245,14,FALSE),0)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الشهر'!$C$391:$AD$510,14,FALSE),0)</f>
        <v>0</v>
      </c>
      <c r="H73" s="330">
        <f>IFERROR(VLOOKUP(C73,'تقرير المصروفات حسب الشهر'!$C$519:$AD$634,14,FALSE),0)</f>
        <v>0</v>
      </c>
      <c r="I73" s="330">
        <f>IFERROR(VLOOKUP(C73,'تقرير المصروفات حسب الشهر'!$C$647:$AD$763,14,FALSE),0)</f>
        <v>0</v>
      </c>
      <c r="J73" s="330">
        <f>IFERROR(VLOOKUP(C73,'تقرير المصروفات حسب الشهر'!$C$775:$AD$884,14,FALSE),0)</f>
        <v>0</v>
      </c>
      <c r="K73" s="330">
        <f>IFERROR(VLOOKUP(C73,'تقرير المصروفات حسب الشهر'!$C$902:$AD$1011,14,FALSE),0)</f>
        <v>0</v>
      </c>
      <c r="L73" s="330">
        <f>IFERROR(VLOOKUP(C73,'تقرير المصروفات حسب الشهر'!$C$1028:$AD$1138,14,FALSE),0)</f>
        <v>0</v>
      </c>
      <c r="M73" s="344">
        <f>IFERROR(VLOOKUP(C73,'تقرير المصروفات حسب الشهر'!$C$1155:$AD$1266,14,FALSE),0)</f>
        <v>0</v>
      </c>
      <c r="N73" s="344">
        <f>IFERROR(VLOOKUP(C73,'تقرير المصروفات حسب الشهر'!$C$1282:$AD$1393,14,FALSE),0)</f>
        <v>0</v>
      </c>
      <c r="O73" s="344">
        <f>IFERROR(VLOOKUP(C73,'تقرير المصروفات حسب الشهر'!$C$1409:$AI$1524,14,FALSE),0)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الشهر'!$C$10:$AD$119,14,FALSE),0)</f>
        <v>0</v>
      </c>
      <c r="E74" s="330">
        <f>IFERROR(VLOOKUP(C74,'تقرير المصروفات حسب الشهر'!$C$136:$AD$245,14,FALSE),0)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الشهر'!$C$391:$AD$510,14,FALSE),0)</f>
        <v>0</v>
      </c>
      <c r="H74" s="330">
        <f>IFERROR(VLOOKUP(C74,'تقرير المصروفات حسب الشهر'!$C$519:$AD$634,14,FALSE),0)</f>
        <v>0</v>
      </c>
      <c r="I74" s="330">
        <f>IFERROR(VLOOKUP(C74,'تقرير المصروفات حسب الشهر'!$C$647:$AD$763,14,FALSE),0)</f>
        <v>0</v>
      </c>
      <c r="J74" s="330">
        <f>IFERROR(VLOOKUP(C74,'تقرير المصروفات حسب الشهر'!$C$775:$AD$884,14,FALSE),0)</f>
        <v>0</v>
      </c>
      <c r="K74" s="330">
        <f>IFERROR(VLOOKUP(C74,'تقرير المصروفات حسب الشهر'!$C$902:$AD$1011,14,FALSE),0)</f>
        <v>0</v>
      </c>
      <c r="L74" s="330">
        <f>IFERROR(VLOOKUP(C74,'تقرير المصروفات حسب الشهر'!$C$1028:$AD$1138,14,FALSE),0)</f>
        <v>0</v>
      </c>
      <c r="M74" s="344">
        <f>IFERROR(VLOOKUP(C74,'تقرير المصروفات حسب الشهر'!$C$1155:$AD$1266,14,FALSE),0)</f>
        <v>0</v>
      </c>
      <c r="N74" s="344">
        <f>IFERROR(VLOOKUP(C74,'تقرير المصروفات حسب الشهر'!$C$1282:$AD$1393,14,FALSE),0)</f>
        <v>0</v>
      </c>
      <c r="O74" s="344">
        <f>IFERROR(VLOOKUP(C74,'تقرير المصروفات حسب الشهر'!$C$1409:$AI$1524,14,FALSE),0)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الشهر'!$C$10:$AD$119,14,FALSE),0)</f>
        <v>0</v>
      </c>
      <c r="E75" s="330">
        <f>IFERROR(VLOOKUP(C75,'تقرير المصروفات حسب الشهر'!$C$136:$AD$245,14,FALSE),0)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الشهر'!$C$391:$AD$510,14,FALSE),0)</f>
        <v>0</v>
      </c>
      <c r="H75" s="330">
        <f>IFERROR(VLOOKUP(C75,'تقرير المصروفات حسب الشهر'!$C$519:$AD$634,14,FALSE),0)</f>
        <v>0</v>
      </c>
      <c r="I75" s="330">
        <f>IFERROR(VLOOKUP(C75,'تقرير المصروفات حسب الشهر'!$C$647:$AD$763,14,FALSE),0)</f>
        <v>0</v>
      </c>
      <c r="J75" s="330">
        <f>IFERROR(VLOOKUP(C75,'تقرير المصروفات حسب الشهر'!$C$775:$AD$884,14,FALSE),0)</f>
        <v>0</v>
      </c>
      <c r="K75" s="330">
        <f>IFERROR(VLOOKUP(C75,'تقرير المصروفات حسب الشهر'!$C$902:$AD$1011,14,FALSE),0)</f>
        <v>0</v>
      </c>
      <c r="L75" s="330">
        <f>IFERROR(VLOOKUP(C75,'تقرير المصروفات حسب الشهر'!$C$1028:$AD$1138,14,FALSE),0)</f>
        <v>0</v>
      </c>
      <c r="M75" s="344">
        <f>IFERROR(VLOOKUP(C75,'تقرير المصروفات حسب الشهر'!$C$1155:$AD$1266,14,FALSE),0)</f>
        <v>0</v>
      </c>
      <c r="N75" s="344">
        <f>IFERROR(VLOOKUP(C75,'تقرير المصروفات حسب الشهر'!$C$1282:$AD$1393,14,FALSE),0)</f>
        <v>0</v>
      </c>
      <c r="O75" s="344">
        <f>IFERROR(VLOOKUP(C75,'تقرير المصروفات حسب الشهر'!$C$1409:$AI$1524,14,FALSE),0)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الشهر'!$C$10:$AD$119,14,FALSE),0)</f>
        <v>0</v>
      </c>
      <c r="E76" s="330">
        <f>IFERROR(VLOOKUP(C76,'تقرير المصروفات حسب الشهر'!$C$136:$AD$245,14,FALSE),0)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الشهر'!$C$391:$AD$510,14,FALSE),0)</f>
        <v>0</v>
      </c>
      <c r="H76" s="330">
        <f>IFERROR(VLOOKUP(C76,'تقرير المصروفات حسب الشهر'!$C$519:$AD$634,14,FALSE),0)</f>
        <v>0</v>
      </c>
      <c r="I76" s="330">
        <f>IFERROR(VLOOKUP(C76,'تقرير المصروفات حسب الشهر'!$C$647:$AD$763,14,FALSE),0)</f>
        <v>0</v>
      </c>
      <c r="J76" s="330">
        <f>IFERROR(VLOOKUP(C76,'تقرير المصروفات حسب الشهر'!$C$775:$AD$884,14,FALSE),0)</f>
        <v>0</v>
      </c>
      <c r="K76" s="330">
        <f>IFERROR(VLOOKUP(C76,'تقرير المصروفات حسب الشهر'!$C$902:$AD$1011,14,FALSE),0)</f>
        <v>0</v>
      </c>
      <c r="L76" s="330">
        <f>IFERROR(VLOOKUP(C76,'تقرير المصروفات حسب الشهر'!$C$1028:$AD$1138,14,FALSE),0)</f>
        <v>0</v>
      </c>
      <c r="M76" s="344">
        <f>IFERROR(VLOOKUP(C76,'تقرير المصروفات حسب الشهر'!$C$1155:$AD$1266,14,FALSE),0)</f>
        <v>0</v>
      </c>
      <c r="N76" s="344">
        <f>IFERROR(VLOOKUP(C76,'تقرير المصروفات حسب الشهر'!$C$1282:$AD$1393,14,FALSE),0)</f>
        <v>0</v>
      </c>
      <c r="O76" s="344">
        <f>IFERROR(VLOOKUP(C76,'تقرير المصروفات حسب الشهر'!$C$1409:$AI$1524,14,FALSE),0)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الشهر'!$C$10:$AD$119,14,FALSE),0)</f>
        <v>0</v>
      </c>
      <c r="E77" s="330">
        <f>IFERROR(VLOOKUP(C77,'تقرير المصروفات حسب الشهر'!$C$136:$AD$245,14,FALSE),0)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الشهر'!$C$391:$AD$510,14,FALSE),0)</f>
        <v>0</v>
      </c>
      <c r="H77" s="330">
        <f>IFERROR(VLOOKUP(C77,'تقرير المصروفات حسب الشهر'!$C$519:$AD$634,14,FALSE),0)</f>
        <v>0</v>
      </c>
      <c r="I77" s="330">
        <f>IFERROR(VLOOKUP(C77,'تقرير المصروفات حسب الشهر'!$C$647:$AD$763,14,FALSE),0)</f>
        <v>0</v>
      </c>
      <c r="J77" s="330">
        <f>IFERROR(VLOOKUP(C77,'تقرير المصروفات حسب الشهر'!$C$775:$AD$884,14,FALSE),0)</f>
        <v>0</v>
      </c>
      <c r="K77" s="330">
        <f>IFERROR(VLOOKUP(C77,'تقرير المصروفات حسب الشهر'!$C$902:$AD$1011,14,FALSE),0)</f>
        <v>0</v>
      </c>
      <c r="L77" s="330">
        <f>IFERROR(VLOOKUP(C77,'تقرير المصروفات حسب الشهر'!$C$1028:$AD$1138,14,FALSE),0)</f>
        <v>0</v>
      </c>
      <c r="M77" s="344">
        <f>IFERROR(VLOOKUP(C77,'تقرير المصروفات حسب الشهر'!$C$1155:$AD$1266,14,FALSE),0)</f>
        <v>0</v>
      </c>
      <c r="N77" s="344">
        <f>IFERROR(VLOOKUP(C77,'تقرير المصروفات حسب الشهر'!$C$1282:$AD$1393,14,FALSE),0)</f>
        <v>0</v>
      </c>
      <c r="O77" s="344">
        <f>IFERROR(VLOOKUP(C77,'تقرير المصروفات حسب الشهر'!$C$1409:$AI$1524,14,FALSE),0)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الشهر'!$C$10:$AD$119,14,FALSE),0)</f>
        <v>0</v>
      </c>
      <c r="E78" s="330">
        <f>IFERROR(VLOOKUP(C78,'تقرير المصروفات حسب الشهر'!$C$136:$AD$245,14,FALSE),0)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الشهر'!$C$391:$AD$510,14,FALSE),0)</f>
        <v>0</v>
      </c>
      <c r="H78" s="330">
        <f>IFERROR(VLOOKUP(C78,'تقرير المصروفات حسب الشهر'!$C$519:$AD$634,14,FALSE),0)</f>
        <v>0</v>
      </c>
      <c r="I78" s="330">
        <f>IFERROR(VLOOKUP(C78,'تقرير المصروفات حسب الشهر'!$C$647:$AD$763,14,FALSE),0)</f>
        <v>0</v>
      </c>
      <c r="J78" s="330">
        <f>IFERROR(VLOOKUP(C78,'تقرير المصروفات حسب الشهر'!$C$775:$AD$884,14,FALSE),0)</f>
        <v>0</v>
      </c>
      <c r="K78" s="330">
        <f>IFERROR(VLOOKUP(C78,'تقرير المصروفات حسب الشهر'!$C$902:$AD$1011,14,FALSE),0)</f>
        <v>0</v>
      </c>
      <c r="L78" s="330">
        <f>IFERROR(VLOOKUP(C78,'تقرير المصروفات حسب الشهر'!$C$1028:$AD$1138,14,FALSE),0)</f>
        <v>0</v>
      </c>
      <c r="M78" s="344">
        <f>IFERROR(VLOOKUP(C78,'تقرير المصروفات حسب الشهر'!$C$1155:$AD$1266,14,FALSE),0)</f>
        <v>0</v>
      </c>
      <c r="N78" s="344">
        <f>IFERROR(VLOOKUP(C78,'تقرير المصروفات حسب الشهر'!$C$1282:$AD$1393,14,FALSE),0)</f>
        <v>0</v>
      </c>
      <c r="O78" s="344">
        <f>IFERROR(VLOOKUP(C78,'تقرير المصروفات حسب الشهر'!$C$1409:$AI$1524,14,FALSE),0)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الشهر'!$C$10:$AD$119,14,FALSE),0)</f>
        <v>0</v>
      </c>
      <c r="E79" s="330">
        <f>IFERROR(VLOOKUP(C79,'تقرير المصروفات حسب الشهر'!$C$136:$AD$245,14,FALSE),0)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الشهر'!$C$391:$AD$510,14,FALSE),0)</f>
        <v>0</v>
      </c>
      <c r="H79" s="330">
        <f>IFERROR(VLOOKUP(C79,'تقرير المصروفات حسب الشهر'!$C$519:$AD$634,14,FALSE),0)</f>
        <v>0</v>
      </c>
      <c r="I79" s="330">
        <f>IFERROR(VLOOKUP(C79,'تقرير المصروفات حسب الشهر'!$C$647:$AD$763,14,FALSE),0)</f>
        <v>0</v>
      </c>
      <c r="J79" s="330">
        <f>IFERROR(VLOOKUP(C79,'تقرير المصروفات حسب الشهر'!$C$775:$AD$884,14,FALSE),0)</f>
        <v>0</v>
      </c>
      <c r="K79" s="330">
        <f>IFERROR(VLOOKUP(C79,'تقرير المصروفات حسب الشهر'!$C$902:$AD$1011,14,FALSE),0)</f>
        <v>0</v>
      </c>
      <c r="L79" s="330">
        <f>IFERROR(VLOOKUP(C79,'تقرير المصروفات حسب الشهر'!$C$1028:$AD$1138,14,FALSE),0)</f>
        <v>0</v>
      </c>
      <c r="M79" s="344">
        <f>IFERROR(VLOOKUP(C79,'تقرير المصروفات حسب الشهر'!$C$1155:$AD$1266,14,FALSE),0)</f>
        <v>0</v>
      </c>
      <c r="N79" s="344">
        <f>IFERROR(VLOOKUP(C79,'تقرير المصروفات حسب الشهر'!$C$1282:$AD$1393,14,FALSE),0)</f>
        <v>0</v>
      </c>
      <c r="O79" s="344">
        <f>IFERROR(VLOOKUP(C79,'تقرير المصروفات حسب الشهر'!$C$1409:$AI$1524,14,FALSE),0)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الشهر'!$C$10:$AD$119,14,FALSE),0)</f>
        <v>0</v>
      </c>
      <c r="E80" s="330">
        <f>IFERROR(VLOOKUP(C80,'تقرير المصروفات حسب الشهر'!$C$136:$AD$245,14,FALSE),0)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الشهر'!$C$391:$AD$510,14,FALSE),0)</f>
        <v>0</v>
      </c>
      <c r="H80" s="330">
        <f>IFERROR(VLOOKUP(C80,'تقرير المصروفات حسب الشهر'!$C$519:$AD$634,14,FALSE),0)</f>
        <v>0</v>
      </c>
      <c r="I80" s="330">
        <f>IFERROR(VLOOKUP(C80,'تقرير المصروفات حسب الشهر'!$C$647:$AD$763,14,FALSE),0)</f>
        <v>0</v>
      </c>
      <c r="J80" s="330">
        <f>IFERROR(VLOOKUP(C80,'تقرير المصروفات حسب الشهر'!$C$775:$AD$884,14,FALSE),0)</f>
        <v>0</v>
      </c>
      <c r="K80" s="330">
        <f>IFERROR(VLOOKUP(C80,'تقرير المصروفات حسب الشهر'!$C$902:$AD$1011,14,FALSE),0)</f>
        <v>0</v>
      </c>
      <c r="L80" s="330">
        <f>IFERROR(VLOOKUP(C80,'تقرير المصروفات حسب الشهر'!$C$1028:$AD$1138,14,FALSE),0)</f>
        <v>0</v>
      </c>
      <c r="M80" s="344">
        <f>IFERROR(VLOOKUP(C80,'تقرير المصروفات حسب الشهر'!$C$1155:$AD$1266,14,FALSE),0)</f>
        <v>0</v>
      </c>
      <c r="N80" s="344">
        <f>IFERROR(VLOOKUP(C80,'تقرير المصروفات حسب الشهر'!$C$1282:$AD$1393,14,FALSE),0)</f>
        <v>0</v>
      </c>
      <c r="O80" s="344">
        <f>IFERROR(VLOOKUP(C80,'تقرير المصروفات حسب الشهر'!$C$1409:$AI$1524,14,FALSE),0)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الشهر'!$C$10:$AD$119,14,FALSE),0)</f>
        <v>7200</v>
      </c>
      <c r="E81" s="330">
        <f>IFERROR(VLOOKUP(C81,'تقرير المصروفات حسب الشهر'!$C$136:$AD$245,14,FALSE),0)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الشهر'!$C$391:$AD$510,14,FALSE),0)</f>
        <v>200</v>
      </c>
      <c r="H81" s="330">
        <f>IFERROR(VLOOKUP(C81,'تقرير المصروفات حسب الشهر'!$C$519:$AD$634,14,FALSE),0)</f>
        <v>200</v>
      </c>
      <c r="I81" s="330">
        <f>IFERROR(VLOOKUP(C81,'تقرير المصروفات حسب الشهر'!$C$647:$AD$763,14,FALSE),0)</f>
        <v>200</v>
      </c>
      <c r="J81" s="330">
        <f>IFERROR(VLOOKUP(C81,'تقرير المصروفات حسب الشهر'!$C$775:$AD$884,14,FALSE),0)</f>
        <v>0</v>
      </c>
      <c r="K81" s="330">
        <f>IFERROR(VLOOKUP(C81,'تقرير المصروفات حسب الشهر'!$C$902:$AD$1011,14,FALSE),0)</f>
        <v>0</v>
      </c>
      <c r="L81" s="330">
        <f>IFERROR(VLOOKUP(C81,'تقرير المصروفات حسب الشهر'!$C$1028:$AD$1138,14,FALSE),0)</f>
        <v>0</v>
      </c>
      <c r="M81" s="344">
        <f>IFERROR(VLOOKUP(C81,'تقرير المصروفات حسب الشهر'!$C$1155:$AD$1266,14,FALSE),0)</f>
        <v>0</v>
      </c>
      <c r="N81" s="344">
        <f>IFERROR(VLOOKUP(C81,'تقرير المصروفات حسب الشهر'!$C$1282:$AD$1393,14,FALSE),0)</f>
        <v>0</v>
      </c>
      <c r="O81" s="344">
        <f>IFERROR(VLOOKUP(C81,'تقرير المصروفات حسب الشهر'!$C$1409:$AI$1524,14,FALSE),0)</f>
        <v>0</v>
      </c>
      <c r="P81" s="332">
        <f t="shared" si="6"/>
        <v>8200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الشهر'!$C$10:$AD$119,14,FALSE),0)</f>
        <v>0</v>
      </c>
      <c r="E82" s="330">
        <f>IFERROR(VLOOKUP(C82,'تقرير المصروفات حسب الشهر'!$C$136:$AD$245,14,FALSE),0)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الشهر'!$C$391:$AD$510,14,FALSE),0)</f>
        <v>0</v>
      </c>
      <c r="H82" s="330">
        <f>IFERROR(VLOOKUP(C82,'تقرير المصروفات حسب الشهر'!$C$519:$AD$634,14,FALSE),0)</f>
        <v>0</v>
      </c>
      <c r="I82" s="330">
        <f>IFERROR(VLOOKUP(C82,'تقرير المصروفات حسب الشهر'!$C$647:$AD$763,14,FALSE),0)</f>
        <v>0</v>
      </c>
      <c r="J82" s="330">
        <f>IFERROR(VLOOKUP(C82,'تقرير المصروفات حسب الشهر'!$C$775:$AD$884,14,FALSE),0)</f>
        <v>0</v>
      </c>
      <c r="K82" s="330">
        <f>IFERROR(VLOOKUP(C82,'تقرير المصروفات حسب الشهر'!$C$902:$AD$1011,14,FALSE),0)</f>
        <v>0</v>
      </c>
      <c r="L82" s="330">
        <f>IFERROR(VLOOKUP(C82,'تقرير المصروفات حسب الشهر'!$C$1028:$AD$1138,14,FALSE),0)</f>
        <v>0</v>
      </c>
      <c r="M82" s="344">
        <f>IFERROR(VLOOKUP(C82,'تقرير المصروفات حسب الشهر'!$C$1155:$AD$1266,14,FALSE),0)</f>
        <v>0</v>
      </c>
      <c r="N82" s="344">
        <f>IFERROR(VLOOKUP(C82,'تقرير المصروفات حسب الشهر'!$C$1282:$AD$1393,14,FALSE),0)</f>
        <v>0</v>
      </c>
      <c r="O82" s="344">
        <f>IFERROR(VLOOKUP(C82,'تقرير المصروفات حسب الشهر'!$C$1409:$AI$1524,14,FALSE),0)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الشهر'!$C$10:$AD$119,14,FALSE),0)</f>
        <v>0</v>
      </c>
      <c r="E83" s="330">
        <f>IFERROR(VLOOKUP(C83,'تقرير المصروفات حسب الشهر'!$C$136:$AD$245,14,FALSE),0)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الشهر'!$C$391:$AD$510,14,FALSE),0)</f>
        <v>0</v>
      </c>
      <c r="H83" s="330">
        <f>IFERROR(VLOOKUP(C83,'تقرير المصروفات حسب الشهر'!$C$519:$AD$634,14,FALSE),0)</f>
        <v>0</v>
      </c>
      <c r="I83" s="330">
        <f>IFERROR(VLOOKUP(C83,'تقرير المصروفات حسب الشهر'!$C$647:$AD$763,14,FALSE),0)</f>
        <v>0</v>
      </c>
      <c r="J83" s="330">
        <f>IFERROR(VLOOKUP(C83,'تقرير المصروفات حسب الشهر'!$C$775:$AD$884,14,FALSE),0)</f>
        <v>0</v>
      </c>
      <c r="K83" s="330">
        <f>IFERROR(VLOOKUP(C83,'تقرير المصروفات حسب الشهر'!$C$902:$AD$1011,14,FALSE),0)</f>
        <v>0</v>
      </c>
      <c r="L83" s="330">
        <f>IFERROR(VLOOKUP(C83,'تقرير المصروفات حسب الشهر'!$C$1028:$AD$1138,14,FALSE),0)</f>
        <v>0</v>
      </c>
      <c r="M83" s="344">
        <f>IFERROR(VLOOKUP(C83,'تقرير المصروفات حسب الشهر'!$C$1155:$AD$1266,14,FALSE),0)</f>
        <v>0</v>
      </c>
      <c r="N83" s="344">
        <f>IFERROR(VLOOKUP(C83,'تقرير المصروفات حسب الشهر'!$C$1282:$AD$1393,14,FALSE),0)</f>
        <v>0</v>
      </c>
      <c r="O83" s="344">
        <f>IFERROR(VLOOKUP(C83,'تقرير المصروفات حسب الشهر'!$C$1409:$AI$1524,14,FALSE),0)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الشهر'!$C$10:$AD$119,14,FALSE),0)</f>
        <v>0</v>
      </c>
      <c r="E84" s="330">
        <f>IFERROR(VLOOKUP(C84,'تقرير المصروفات حسب الشهر'!$C$136:$AD$245,14,FALSE),0)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الشهر'!$C$391:$AD$510,14,FALSE),0)</f>
        <v>0</v>
      </c>
      <c r="H84" s="330">
        <f>IFERROR(VLOOKUP(C84,'تقرير المصروفات حسب الشهر'!$C$519:$AD$634,14,FALSE),0)</f>
        <v>0</v>
      </c>
      <c r="I84" s="330">
        <f>IFERROR(VLOOKUP(C84,'تقرير المصروفات حسب الشهر'!$C$647:$AD$763,14,FALSE),0)</f>
        <v>0</v>
      </c>
      <c r="J84" s="330">
        <f>IFERROR(VLOOKUP(C84,'تقرير المصروفات حسب الشهر'!$C$775:$AD$884,14,FALSE),0)</f>
        <v>0</v>
      </c>
      <c r="K84" s="330">
        <f>IFERROR(VLOOKUP(C84,'تقرير المصروفات حسب الشهر'!$C$902:$AD$1011,14,FALSE),0)</f>
        <v>0</v>
      </c>
      <c r="L84" s="330">
        <f>IFERROR(VLOOKUP(C84,'تقرير المصروفات حسب الشهر'!$C$1028:$AD$1138,14,FALSE),0)</f>
        <v>0</v>
      </c>
      <c r="M84" s="344">
        <f>IFERROR(VLOOKUP(C84,'تقرير المصروفات حسب الشهر'!$C$1155:$AD$1266,14,FALSE),0)</f>
        <v>0</v>
      </c>
      <c r="N84" s="344">
        <f>IFERROR(VLOOKUP(C84,'تقرير المصروفات حسب الشهر'!$C$1282:$AD$1393,14,FALSE),0)</f>
        <v>0</v>
      </c>
      <c r="O84" s="344">
        <f>IFERROR(VLOOKUP(C84,'تقرير المصروفات حسب الشهر'!$C$1409:$AI$1524,14,FALSE),0)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الشهر'!$C$10:$AD$119,14,FALSE),0)</f>
        <v>0</v>
      </c>
      <c r="E85" s="330">
        <f>IFERROR(VLOOKUP(C85,'تقرير المصروفات حسب الشهر'!$C$136:$AD$245,14,FALSE),0)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الشهر'!$C$391:$AD$510,14,FALSE),0)</f>
        <v>0</v>
      </c>
      <c r="H85" s="330">
        <f>IFERROR(VLOOKUP(C85,'تقرير المصروفات حسب الشهر'!$C$519:$AD$634,14,FALSE),0)</f>
        <v>0</v>
      </c>
      <c r="I85" s="330">
        <f>IFERROR(VLOOKUP(C85,'تقرير المصروفات حسب الشهر'!$C$647:$AD$763,14,FALSE),0)</f>
        <v>0</v>
      </c>
      <c r="J85" s="330">
        <f>IFERROR(VLOOKUP(C85,'تقرير المصروفات حسب الشهر'!$C$775:$AD$884,14,FALSE),0)</f>
        <v>0</v>
      </c>
      <c r="K85" s="330">
        <f>IFERROR(VLOOKUP(C85,'تقرير المصروفات حسب الشهر'!$C$902:$AD$1011,14,FALSE),0)</f>
        <v>0</v>
      </c>
      <c r="L85" s="330">
        <f>IFERROR(VLOOKUP(C85,'تقرير المصروفات حسب الشهر'!$C$1028:$AD$1138,14,FALSE),0)</f>
        <v>0</v>
      </c>
      <c r="M85" s="344">
        <f>IFERROR(VLOOKUP(C85,'تقرير المصروفات حسب الشهر'!$C$1155:$AD$1266,14,FALSE),0)</f>
        <v>0</v>
      </c>
      <c r="N85" s="344">
        <f>IFERROR(VLOOKUP(C85,'تقرير المصروفات حسب الشهر'!$C$1282:$AD$1393,14,FALSE),0)</f>
        <v>0</v>
      </c>
      <c r="O85" s="344">
        <f>IFERROR(VLOOKUP(C85,'تقرير المصروفات حسب الشهر'!$C$1409:$AI$1524,14,FALSE),0)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الشهر'!$C$10:$AD$119,14,FALSE),0)</f>
        <v>1766.5</v>
      </c>
      <c r="E86" s="330">
        <f>IFERROR(VLOOKUP(C86,'تقرير المصروفات حسب الشهر'!$C$136:$AD$245,14,FALSE),0)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الشهر'!$C$391:$AD$510,14,FALSE),0)</f>
        <v>1288</v>
      </c>
      <c r="H86" s="330">
        <f>IFERROR(VLOOKUP(C86,'تقرير المصروفات حسب الشهر'!$C$519:$AD$634,14,FALSE),0)</f>
        <v>3452</v>
      </c>
      <c r="I86" s="330">
        <f>IFERROR(VLOOKUP(C86,'تقرير المصروفات حسب الشهر'!$C$647:$AD$763,14,FALSE),0)</f>
        <v>0</v>
      </c>
      <c r="J86" s="330">
        <f>IFERROR(VLOOKUP(C86,'تقرير المصروفات حسب الشهر'!$C$775:$AD$884,14,FALSE),0)</f>
        <v>0</v>
      </c>
      <c r="K86" s="330">
        <f>IFERROR(VLOOKUP(C86,'تقرير المصروفات حسب الشهر'!$C$902:$AD$1011,14,FALSE),0)</f>
        <v>0</v>
      </c>
      <c r="L86" s="330">
        <f>IFERROR(VLOOKUP(C86,'تقرير المصروفات حسب الشهر'!$C$1028:$AD$1138,14,FALSE),0)</f>
        <v>0</v>
      </c>
      <c r="M86" s="344">
        <f>IFERROR(VLOOKUP(C86,'تقرير المصروفات حسب الشهر'!$C$1155:$AD$1266,14,FALSE),0)</f>
        <v>0</v>
      </c>
      <c r="N86" s="344">
        <f>IFERROR(VLOOKUP(C86,'تقرير المصروفات حسب الشهر'!$C$1282:$AD$1393,14,FALSE),0)</f>
        <v>0</v>
      </c>
      <c r="O86" s="344">
        <f>IFERROR(VLOOKUP(C86,'تقرير المصروفات حسب الشهر'!$C$1409:$AI$1524,14,FALSE),0)</f>
        <v>0</v>
      </c>
      <c r="P86" s="332">
        <f t="shared" ref="P86:P117" si="7">SUM(D86:O86)</f>
        <v>8986.5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الشهر'!$C$10:$AD$119,14,FALSE),0)</f>
        <v>0</v>
      </c>
      <c r="E87" s="330">
        <f>IFERROR(VLOOKUP(C87,'تقرير المصروفات حسب الشهر'!$C$136:$AD$245,14,FALSE),0)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الشهر'!$C$391:$AD$510,14,FALSE),0)</f>
        <v>0</v>
      </c>
      <c r="H87" s="330">
        <f>IFERROR(VLOOKUP(C87,'تقرير المصروفات حسب الشهر'!$C$519:$AD$634,14,FALSE),0)</f>
        <v>0</v>
      </c>
      <c r="I87" s="330">
        <f>IFERROR(VLOOKUP(C87,'تقرير المصروفات حسب الشهر'!$C$647:$AD$763,14,FALSE),0)</f>
        <v>0</v>
      </c>
      <c r="J87" s="330">
        <f>IFERROR(VLOOKUP(C87,'تقرير المصروفات حسب الشهر'!$C$775:$AD$884,14,FALSE),0)</f>
        <v>0</v>
      </c>
      <c r="K87" s="330">
        <f>IFERROR(VLOOKUP(C87,'تقرير المصروفات حسب الشهر'!$C$902:$AD$1011,14,FALSE),0)</f>
        <v>0</v>
      </c>
      <c r="L87" s="330">
        <f>IFERROR(VLOOKUP(C87,'تقرير المصروفات حسب الشهر'!$C$1028:$AD$1138,14,FALSE),0)</f>
        <v>0</v>
      </c>
      <c r="M87" s="344">
        <f>IFERROR(VLOOKUP(C87,'تقرير المصروفات حسب الشهر'!$C$1155:$AD$1266,14,FALSE),0)</f>
        <v>0</v>
      </c>
      <c r="N87" s="344">
        <f>IFERROR(VLOOKUP(C87,'تقرير المصروفات حسب الشهر'!$C$1282:$AD$1393,14,FALSE),0)</f>
        <v>0</v>
      </c>
      <c r="O87" s="344">
        <f>IFERROR(VLOOKUP(C87,'تقرير المصروفات حسب الشهر'!$C$1409:$AI$1524,14,FALSE),0)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الشهر'!$C$10:$AD$119,14,FALSE),0)</f>
        <v>0</v>
      </c>
      <c r="E88" s="330">
        <f>IFERROR(VLOOKUP(C88,'تقرير المصروفات حسب الشهر'!$C$136:$AD$245,14,FALSE),0)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الشهر'!$C$391:$AD$510,14,FALSE),0)</f>
        <v>0</v>
      </c>
      <c r="H88" s="330">
        <f>IFERROR(VLOOKUP(C88,'تقرير المصروفات حسب الشهر'!$C$519:$AD$634,14,FALSE),0)</f>
        <v>0</v>
      </c>
      <c r="I88" s="330">
        <f>IFERROR(VLOOKUP(C88,'تقرير المصروفات حسب الشهر'!$C$647:$AD$763,14,FALSE),0)</f>
        <v>0</v>
      </c>
      <c r="J88" s="330">
        <f>IFERROR(VLOOKUP(C88,'تقرير المصروفات حسب الشهر'!$C$775:$AD$884,14,FALSE),0)</f>
        <v>0</v>
      </c>
      <c r="K88" s="330">
        <f>IFERROR(VLOOKUP(C88,'تقرير المصروفات حسب الشهر'!$C$902:$AD$1011,14,FALSE),0)</f>
        <v>0</v>
      </c>
      <c r="L88" s="330">
        <f>IFERROR(VLOOKUP(C88,'تقرير المصروفات حسب الشهر'!$C$1028:$AD$1138,14,FALSE),0)</f>
        <v>0</v>
      </c>
      <c r="M88" s="344">
        <f>IFERROR(VLOOKUP(C88,'تقرير المصروفات حسب الشهر'!$C$1155:$AD$1266,14,FALSE),0)</f>
        <v>0</v>
      </c>
      <c r="N88" s="344">
        <f>IFERROR(VLOOKUP(C88,'تقرير المصروفات حسب الشهر'!$C$1282:$AD$1393,14,FALSE),0)</f>
        <v>0</v>
      </c>
      <c r="O88" s="344">
        <f>IFERROR(VLOOKUP(C88,'تقرير المصروفات حسب الشهر'!$C$1409:$AI$1524,14,FALSE),0)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الشهر'!$C$10:$AD$119,14,FALSE),0)</f>
        <v>0</v>
      </c>
      <c r="E89" s="330">
        <f>IFERROR(VLOOKUP(C89,'تقرير المصروفات حسب الشهر'!$C$136:$AD$245,14,FALSE),0)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الشهر'!$C$391:$AD$510,14,FALSE),0)</f>
        <v>0</v>
      </c>
      <c r="H89" s="330">
        <f>IFERROR(VLOOKUP(C89,'تقرير المصروفات حسب الشهر'!$C$519:$AD$634,14,FALSE),0)</f>
        <v>0</v>
      </c>
      <c r="I89" s="330">
        <f>IFERROR(VLOOKUP(C89,'تقرير المصروفات حسب الشهر'!$C$647:$AD$763,14,FALSE),0)</f>
        <v>0</v>
      </c>
      <c r="J89" s="330">
        <f>IFERROR(VLOOKUP(C89,'تقرير المصروفات حسب الشهر'!$C$775:$AD$884,14,FALSE),0)</f>
        <v>0</v>
      </c>
      <c r="K89" s="330">
        <f>IFERROR(VLOOKUP(C89,'تقرير المصروفات حسب الشهر'!$C$902:$AD$1011,14,FALSE),0)</f>
        <v>0</v>
      </c>
      <c r="L89" s="330">
        <f>IFERROR(VLOOKUP(C89,'تقرير المصروفات حسب الشهر'!$C$1028:$AD$1138,14,FALSE),0)</f>
        <v>0</v>
      </c>
      <c r="M89" s="344">
        <f>IFERROR(VLOOKUP(C89,'تقرير المصروفات حسب الشهر'!$C$1155:$AD$1266,14,FALSE),0)</f>
        <v>0</v>
      </c>
      <c r="N89" s="344">
        <f>IFERROR(VLOOKUP(C89,'تقرير المصروفات حسب الشهر'!$C$1282:$AD$1393,14,FALSE),0)</f>
        <v>0</v>
      </c>
      <c r="O89" s="344">
        <f>IFERROR(VLOOKUP(C89,'تقرير المصروفات حسب الشهر'!$C$1409:$AI$1524,14,FALSE),0)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الشهر'!$C$10:$AD$119,14,FALSE),0)</f>
        <v>0</v>
      </c>
      <c r="E90" s="330">
        <f>IFERROR(VLOOKUP(C90,'تقرير المصروفات حسب الشهر'!$C$136:$AD$245,14,FALSE),0)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الشهر'!$C$391:$AD$510,14,FALSE),0)</f>
        <v>0</v>
      </c>
      <c r="H90" s="330">
        <f>IFERROR(VLOOKUP(C90,'تقرير المصروفات حسب الشهر'!$C$519:$AD$634,14,FALSE),0)</f>
        <v>0</v>
      </c>
      <c r="I90" s="330">
        <f>IFERROR(VLOOKUP(C90,'تقرير المصروفات حسب الشهر'!$C$647:$AD$763,14,FALSE),0)</f>
        <v>0</v>
      </c>
      <c r="J90" s="330">
        <f>IFERROR(VLOOKUP(C90,'تقرير المصروفات حسب الشهر'!$C$775:$AD$884,14,FALSE),0)</f>
        <v>0</v>
      </c>
      <c r="K90" s="330">
        <f>IFERROR(VLOOKUP(C90,'تقرير المصروفات حسب الشهر'!$C$902:$AD$1011,14,FALSE),0)</f>
        <v>0</v>
      </c>
      <c r="L90" s="330">
        <f>IFERROR(VLOOKUP(C90,'تقرير المصروفات حسب الشهر'!$C$1028:$AD$1138,14,FALSE),0)</f>
        <v>0</v>
      </c>
      <c r="M90" s="344">
        <f>IFERROR(VLOOKUP(C90,'تقرير المصروفات حسب الشهر'!$C$1155:$AD$1266,14,FALSE),0)</f>
        <v>0</v>
      </c>
      <c r="N90" s="344">
        <f>IFERROR(VLOOKUP(C90,'تقرير المصروفات حسب الشهر'!$C$1282:$AD$1393,14,FALSE),0)</f>
        <v>0</v>
      </c>
      <c r="O90" s="344">
        <f>IFERROR(VLOOKUP(C90,'تقرير المصروفات حسب الشهر'!$C$1409:$AI$1524,14,FALSE),0)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الشهر'!$C$10:$AD$119,14,FALSE),0)</f>
        <v>3000</v>
      </c>
      <c r="E91" s="330">
        <f>IFERROR(VLOOKUP(C91,'تقرير المصروفات حسب الشهر'!$C$136:$AD$245,14,FALSE),0)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الشهر'!$C$391:$AD$510,14,FALSE),0)</f>
        <v>4000</v>
      </c>
      <c r="H91" s="330">
        <f>IFERROR(VLOOKUP(C91,'تقرير المصروفات حسب الشهر'!$C$519:$AD$634,14,FALSE),0)</f>
        <v>4000</v>
      </c>
      <c r="I91" s="330">
        <f>IFERROR(VLOOKUP(C91,'تقرير المصروفات حسب الشهر'!$C$647:$AD$763,14,FALSE),0)</f>
        <v>4000</v>
      </c>
      <c r="J91" s="330">
        <f>IFERROR(VLOOKUP(C91,'تقرير المصروفات حسب الشهر'!$C$775:$AD$884,14,FALSE),0)</f>
        <v>0</v>
      </c>
      <c r="K91" s="330">
        <f>IFERROR(VLOOKUP(C91,'تقرير المصروفات حسب الشهر'!$C$902:$AD$1011,14,FALSE),0)</f>
        <v>0</v>
      </c>
      <c r="L91" s="330">
        <f>IFERROR(VLOOKUP(C91,'تقرير المصروفات حسب الشهر'!$C$1028:$AD$1138,14,FALSE),0)</f>
        <v>0</v>
      </c>
      <c r="M91" s="344">
        <f>IFERROR(VLOOKUP(C91,'تقرير المصروفات حسب الشهر'!$C$1155:$AD$1266,14,FALSE),0)</f>
        <v>0</v>
      </c>
      <c r="N91" s="344">
        <f>IFERROR(VLOOKUP(C91,'تقرير المصروفات حسب الشهر'!$C$1282:$AD$1393,14,FALSE),0)</f>
        <v>0</v>
      </c>
      <c r="O91" s="344">
        <f>IFERROR(VLOOKUP(C91,'تقرير المصروفات حسب الشهر'!$C$1409:$AI$1524,14,FALSE),0)</f>
        <v>0</v>
      </c>
      <c r="P91" s="332">
        <f t="shared" si="7"/>
        <v>21000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الشهر'!$C$10:$AD$119,14,FALSE),0)</f>
        <v>0</v>
      </c>
      <c r="E92" s="330">
        <f>IFERROR(VLOOKUP(C92,'تقرير المصروفات حسب الشهر'!$C$136:$AD$245,14,FALSE),0)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الشهر'!$C$391:$AD$510,14,FALSE),0)</f>
        <v>0</v>
      </c>
      <c r="H92" s="330">
        <f>IFERROR(VLOOKUP(C92,'تقرير المصروفات حسب الشهر'!$C$519:$AD$634,14,FALSE),0)</f>
        <v>0</v>
      </c>
      <c r="I92" s="330">
        <f>IFERROR(VLOOKUP(C92,'تقرير المصروفات حسب الشهر'!$C$647:$AD$763,14,FALSE),0)</f>
        <v>0</v>
      </c>
      <c r="J92" s="330">
        <f>IFERROR(VLOOKUP(C92,'تقرير المصروفات حسب الشهر'!$C$775:$AD$884,14,FALSE),0)</f>
        <v>0</v>
      </c>
      <c r="K92" s="330">
        <f>IFERROR(VLOOKUP(C92,'تقرير المصروفات حسب الشهر'!$C$902:$AD$1011,14,FALSE),0)</f>
        <v>0</v>
      </c>
      <c r="L92" s="330">
        <f>IFERROR(VLOOKUP(C92,'تقرير المصروفات حسب الشهر'!$C$1028:$AD$1138,14,FALSE),0)</f>
        <v>0</v>
      </c>
      <c r="M92" s="344">
        <f>IFERROR(VLOOKUP(C92,'تقرير المصروفات حسب الشهر'!$C$1155:$AD$1266,14,FALSE),0)</f>
        <v>0</v>
      </c>
      <c r="N92" s="344">
        <f>IFERROR(VLOOKUP(C92,'تقرير المصروفات حسب الشهر'!$C$1282:$AD$1393,14,FALSE),0)</f>
        <v>0</v>
      </c>
      <c r="O92" s="344">
        <f>IFERROR(VLOOKUP(C92,'تقرير المصروفات حسب الشهر'!$C$1409:$AI$1524,14,FALSE),0)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الشهر'!$C$10:$AD$119,14,FALSE),0)</f>
        <v>808</v>
      </c>
      <c r="E93" s="330">
        <f>IFERROR(VLOOKUP(C93,'تقرير المصروفات حسب الشهر'!$C$136:$AD$245,14,FALSE),0)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الشهر'!$C$391:$AD$510,14,FALSE),0)</f>
        <v>1751.5</v>
      </c>
      <c r="H93" s="330">
        <f>IFERROR(VLOOKUP(C93,'تقرير المصروفات حسب الشهر'!$C$519:$AD$634,14,FALSE),0)</f>
        <v>0</v>
      </c>
      <c r="I93" s="330">
        <f>IFERROR(VLOOKUP(C93,'تقرير المصروفات حسب الشهر'!$C$647:$AD$763,14,FALSE),0)</f>
        <v>0</v>
      </c>
      <c r="J93" s="330">
        <f>IFERROR(VLOOKUP(C93,'تقرير المصروفات حسب الشهر'!$C$775:$AD$884,14,FALSE),0)</f>
        <v>0</v>
      </c>
      <c r="K93" s="330">
        <f>IFERROR(VLOOKUP(C93,'تقرير المصروفات حسب الشهر'!$C$902:$AD$1011,14,FALSE),0)</f>
        <v>0</v>
      </c>
      <c r="L93" s="330">
        <f>IFERROR(VLOOKUP(C93,'تقرير المصروفات حسب الشهر'!$C$1028:$AD$1138,14,FALSE),0)</f>
        <v>0</v>
      </c>
      <c r="M93" s="344">
        <f>IFERROR(VLOOKUP(C93,'تقرير المصروفات حسب الشهر'!$C$1155:$AD$1266,14,FALSE),0)</f>
        <v>0</v>
      </c>
      <c r="N93" s="344">
        <f>IFERROR(VLOOKUP(C93,'تقرير المصروفات حسب الشهر'!$C$1282:$AD$1393,14,FALSE),0)</f>
        <v>0</v>
      </c>
      <c r="O93" s="344">
        <f>IFERROR(VLOOKUP(C93,'تقرير المصروفات حسب الشهر'!$C$1409:$AI$1524,14,FALSE),0)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الشهر'!$C$10:$AD$119,14,FALSE),0)</f>
        <v>866</v>
      </c>
      <c r="E94" s="330">
        <f>IFERROR(VLOOKUP(C94,'تقرير المصروفات حسب الشهر'!$C$136:$AD$245,14,FALSE),0)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الشهر'!$C$391:$AD$510,14,FALSE),0)</f>
        <v>866</v>
      </c>
      <c r="H94" s="330">
        <f>IFERROR(VLOOKUP(C94,'تقرير المصروفات حسب الشهر'!$C$519:$AD$634,14,FALSE),0)</f>
        <v>433</v>
      </c>
      <c r="I94" s="330">
        <f>IFERROR(VLOOKUP(C94,'تقرير المصروفات حسب الشهر'!$C$647:$AD$763,14,FALSE),0)</f>
        <v>0</v>
      </c>
      <c r="J94" s="330">
        <f>IFERROR(VLOOKUP(C94,'تقرير المصروفات حسب الشهر'!$C$775:$AD$884,14,FALSE),0)</f>
        <v>0</v>
      </c>
      <c r="K94" s="330">
        <f>IFERROR(VLOOKUP(C94,'تقرير المصروفات حسب الشهر'!$C$902:$AD$1011,14,FALSE),0)</f>
        <v>0</v>
      </c>
      <c r="L94" s="330">
        <f>IFERROR(VLOOKUP(C94,'تقرير المصروفات حسب الشهر'!$C$1028:$AD$1138,14,FALSE),0)</f>
        <v>0</v>
      </c>
      <c r="M94" s="344">
        <f>IFERROR(VLOOKUP(C94,'تقرير المصروفات حسب الشهر'!$C$1155:$AD$1266,14,FALSE),0)</f>
        <v>0</v>
      </c>
      <c r="N94" s="344">
        <f>IFERROR(VLOOKUP(C94,'تقرير المصروفات حسب الشهر'!$C$1282:$AD$1393,14,FALSE),0)</f>
        <v>0</v>
      </c>
      <c r="O94" s="344">
        <f>IFERROR(VLOOKUP(C94,'تقرير المصروفات حسب الشهر'!$C$1409:$AI$1524,14,FALSE),0)</f>
        <v>0</v>
      </c>
      <c r="P94" s="332">
        <f t="shared" si="7"/>
        <v>2598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الشهر'!$C$10:$AD$119,14,FALSE),0)</f>
        <v>1065</v>
      </c>
      <c r="E95" s="330">
        <f>IFERROR(VLOOKUP(C95,'تقرير المصروفات حسب الشهر'!$C$136:$AD$245,14,FALSE),0)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الشهر'!$C$391:$AD$510,14,FALSE),0)</f>
        <v>2130</v>
      </c>
      <c r="H95" s="330">
        <f>IFERROR(VLOOKUP(C95,'تقرير المصروفات حسب الشهر'!$C$519:$AD$634,14,FALSE),0)</f>
        <v>0</v>
      </c>
      <c r="I95" s="330">
        <f>IFERROR(VLOOKUP(C95,'تقرير المصروفات حسب الشهر'!$C$647:$AD$763,14,FALSE),0)</f>
        <v>2130</v>
      </c>
      <c r="J95" s="330">
        <f>IFERROR(VLOOKUP(C95,'تقرير المصروفات حسب الشهر'!$C$775:$AD$884,14,FALSE),0)</f>
        <v>0</v>
      </c>
      <c r="K95" s="330">
        <f>IFERROR(VLOOKUP(C95,'تقرير المصروفات حسب الشهر'!$C$902:$AD$1011,14,FALSE),0)</f>
        <v>0</v>
      </c>
      <c r="L95" s="330">
        <f>IFERROR(VLOOKUP(C95,'تقرير المصروفات حسب الشهر'!$C$1028:$AD$1138,14,FALSE),0)</f>
        <v>0</v>
      </c>
      <c r="M95" s="344">
        <f>IFERROR(VLOOKUP(C95,'تقرير المصروفات حسب الشهر'!$C$1155:$AD$1266,14,FALSE),0)</f>
        <v>0</v>
      </c>
      <c r="N95" s="344">
        <f>IFERROR(VLOOKUP(C95,'تقرير المصروفات حسب الشهر'!$C$1282:$AD$1393,14,FALSE),0)</f>
        <v>0</v>
      </c>
      <c r="O95" s="344">
        <f>IFERROR(VLOOKUP(C95,'تقرير المصروفات حسب الشهر'!$C$1409:$AI$1524,14,FALSE),0)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الشهر'!$C$10:$AD$119,14,FALSE),0)</f>
        <v>0</v>
      </c>
      <c r="E96" s="330">
        <f>IFERROR(VLOOKUP(C96,'تقرير المصروفات حسب الشهر'!$C$136:$AD$245,14,FALSE),0)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الشهر'!$C$391:$AD$510,14,FALSE),0)</f>
        <v>0</v>
      </c>
      <c r="H96" s="330">
        <f>IFERROR(VLOOKUP(C96,'تقرير المصروفات حسب الشهر'!$C$519:$AD$634,14,FALSE),0)</f>
        <v>0</v>
      </c>
      <c r="I96" s="330">
        <f>IFERROR(VLOOKUP(C96,'تقرير المصروفات حسب الشهر'!$C$647:$AD$763,14,FALSE),0)</f>
        <v>0</v>
      </c>
      <c r="J96" s="330">
        <f>IFERROR(VLOOKUP(C96,'تقرير المصروفات حسب الشهر'!$C$775:$AD$884,14,FALSE),0)</f>
        <v>0</v>
      </c>
      <c r="K96" s="330">
        <f>IFERROR(VLOOKUP(C96,'تقرير المصروفات حسب الشهر'!$C$902:$AD$1011,14,FALSE),0)</f>
        <v>0</v>
      </c>
      <c r="L96" s="330">
        <f>IFERROR(VLOOKUP(C96,'تقرير المصروفات حسب الشهر'!$C$1028:$AD$1138,14,FALSE),0)</f>
        <v>0</v>
      </c>
      <c r="M96" s="344">
        <f>IFERROR(VLOOKUP(C96,'تقرير المصروفات حسب الشهر'!$C$1155:$AD$1266,14,FALSE),0)</f>
        <v>0</v>
      </c>
      <c r="N96" s="344">
        <f>IFERROR(VLOOKUP(C96,'تقرير المصروفات حسب الشهر'!$C$1282:$AD$1393,14,FALSE),0)</f>
        <v>0</v>
      </c>
      <c r="O96" s="344">
        <f>IFERROR(VLOOKUP(C96,'تقرير المصروفات حسب الشهر'!$C$1409:$AI$1524,14,FALSE),0)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الشهر'!$C$10:$AD$119,14,FALSE),0)</f>
        <v>0</v>
      </c>
      <c r="E97" s="330">
        <f>IFERROR(VLOOKUP(C97,'تقرير المصروفات حسب الشهر'!$C$136:$AD$245,14,FALSE),0)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الشهر'!$C$391:$AD$510,14,FALSE),0)</f>
        <v>0</v>
      </c>
      <c r="H97" s="330">
        <f>IFERROR(VLOOKUP(C97,'تقرير المصروفات حسب الشهر'!$C$519:$AD$634,14,FALSE),0)</f>
        <v>0</v>
      </c>
      <c r="I97" s="330">
        <f>IFERROR(VLOOKUP(C97,'تقرير المصروفات حسب الشهر'!$C$647:$AD$763,14,FALSE),0)</f>
        <v>0</v>
      </c>
      <c r="J97" s="330">
        <f>IFERROR(VLOOKUP(C97,'تقرير المصروفات حسب الشهر'!$C$775:$AD$884,14,FALSE),0)</f>
        <v>0</v>
      </c>
      <c r="K97" s="330">
        <f>IFERROR(VLOOKUP(C97,'تقرير المصروفات حسب الشهر'!$C$902:$AD$1011,14,FALSE),0)</f>
        <v>0</v>
      </c>
      <c r="L97" s="330">
        <f>IFERROR(VLOOKUP(C97,'تقرير المصروفات حسب الشهر'!$C$1028:$AD$1138,14,FALSE),0)</f>
        <v>0</v>
      </c>
      <c r="M97" s="344">
        <f>IFERROR(VLOOKUP(C97,'تقرير المصروفات حسب الشهر'!$C$1155:$AD$1266,14,FALSE),0)</f>
        <v>0</v>
      </c>
      <c r="N97" s="344">
        <f>IFERROR(VLOOKUP(C97,'تقرير المصروفات حسب الشهر'!$C$1282:$AD$1393,14,FALSE),0)</f>
        <v>0</v>
      </c>
      <c r="O97" s="344">
        <f>IFERROR(VLOOKUP(C97,'تقرير المصروفات حسب الشهر'!$C$1409:$AI$1524,14,FALSE),0)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الشهر'!$C$10:$AD$119,14,FALSE),0)</f>
        <v>0</v>
      </c>
      <c r="E98" s="330">
        <f>IFERROR(VLOOKUP(C98,'تقرير المصروفات حسب الشهر'!$C$136:$AD$245,14,FALSE),0)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الشهر'!$C$391:$AD$510,14,FALSE),0)</f>
        <v>0</v>
      </c>
      <c r="H98" s="330">
        <f>IFERROR(VLOOKUP(C98,'تقرير المصروفات حسب الشهر'!$C$519:$AD$634,14,FALSE),0)</f>
        <v>0</v>
      </c>
      <c r="I98" s="330">
        <f>IFERROR(VLOOKUP(C98,'تقرير المصروفات حسب الشهر'!$C$647:$AD$763,14,FALSE),0)</f>
        <v>0</v>
      </c>
      <c r="J98" s="330">
        <f>IFERROR(VLOOKUP(C98,'تقرير المصروفات حسب الشهر'!$C$775:$AD$884,14,FALSE),0)</f>
        <v>0</v>
      </c>
      <c r="K98" s="330">
        <f>IFERROR(VLOOKUP(C98,'تقرير المصروفات حسب الشهر'!$C$902:$AD$1011,14,FALSE),0)</f>
        <v>0</v>
      </c>
      <c r="L98" s="330">
        <f>IFERROR(VLOOKUP(C98,'تقرير المصروفات حسب الشهر'!$C$1028:$AD$1138,14,FALSE),0)</f>
        <v>0</v>
      </c>
      <c r="M98" s="344">
        <f>IFERROR(VLOOKUP(C98,'تقرير المصروفات حسب الشهر'!$C$1155:$AD$1266,14,FALSE),0)</f>
        <v>0</v>
      </c>
      <c r="N98" s="344">
        <f>IFERROR(VLOOKUP(C98,'تقرير المصروفات حسب الشهر'!$C$1282:$AD$1393,14,FALSE),0)</f>
        <v>0</v>
      </c>
      <c r="O98" s="344">
        <f>IFERROR(VLOOKUP(C98,'تقرير المصروفات حسب الشهر'!$C$1409:$AI$1524,14,FALSE),0)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الشهر'!$C$10:$AD$119,14,FALSE),0)</f>
        <v>0</v>
      </c>
      <c r="E99" s="330">
        <f>IFERROR(VLOOKUP(C99,'تقرير المصروفات حسب الشهر'!$C$136:$AD$245,14,FALSE),0)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الشهر'!$C$391:$AD$510,14,FALSE),0)</f>
        <v>0</v>
      </c>
      <c r="H99" s="330">
        <f>IFERROR(VLOOKUP(C99,'تقرير المصروفات حسب الشهر'!$C$519:$AD$634,14,FALSE),0)</f>
        <v>0</v>
      </c>
      <c r="I99" s="330">
        <f>IFERROR(VLOOKUP(C99,'تقرير المصروفات حسب الشهر'!$C$647:$AD$763,14,FALSE),0)</f>
        <v>0</v>
      </c>
      <c r="J99" s="330">
        <f>IFERROR(VLOOKUP(C99,'تقرير المصروفات حسب الشهر'!$C$775:$AD$884,14,FALSE),0)</f>
        <v>0</v>
      </c>
      <c r="K99" s="330">
        <f>IFERROR(VLOOKUP(C99,'تقرير المصروفات حسب الشهر'!$C$902:$AD$1011,14,FALSE),0)</f>
        <v>0</v>
      </c>
      <c r="L99" s="330">
        <f>IFERROR(VLOOKUP(C99,'تقرير المصروفات حسب الشهر'!$C$1028:$AD$1138,14,FALSE),0)</f>
        <v>0</v>
      </c>
      <c r="M99" s="344">
        <f>IFERROR(VLOOKUP(C99,'تقرير المصروفات حسب الشهر'!$C$1155:$AD$1266,14,FALSE),0)</f>
        <v>0</v>
      </c>
      <c r="N99" s="344">
        <f>IFERROR(VLOOKUP(C99,'تقرير المصروفات حسب الشهر'!$C$1282:$AD$1393,14,FALSE),0)</f>
        <v>0</v>
      </c>
      <c r="O99" s="344">
        <f>IFERROR(VLOOKUP(C99,'تقرير المصروفات حسب الشهر'!$C$1409:$AI$1524,14,FALSE),0)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الشهر'!$C$10:$AD$119,14,FALSE),0)</f>
        <v>1833.5</v>
      </c>
      <c r="E100" s="330">
        <f>IFERROR(VLOOKUP(C100,'تقرير المصروفات حسب الشهر'!$C$136:$AD$245,14,FALSE),0)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الشهر'!$C$391:$AD$510,14,FALSE),0)</f>
        <v>2157.3200000000002</v>
      </c>
      <c r="H100" s="330">
        <f>IFERROR(VLOOKUP(C100,'تقرير المصروفات حسب الشهر'!$C$519:$AD$634,14,FALSE),0)</f>
        <v>2157.3200000000002</v>
      </c>
      <c r="I100" s="330">
        <f>IFERROR(VLOOKUP(C100,'تقرير المصروفات حسب الشهر'!$C$647:$AD$763,14,FALSE),0)</f>
        <v>2157.3200000000002</v>
      </c>
      <c r="J100" s="330">
        <f>IFERROR(VLOOKUP(C100,'تقرير المصروفات حسب الشهر'!$C$775:$AD$884,14,FALSE),0)</f>
        <v>0</v>
      </c>
      <c r="K100" s="330">
        <f>IFERROR(VLOOKUP(C100,'تقرير المصروفات حسب الشهر'!$C$902:$AD$1011,14,FALSE),0)</f>
        <v>0</v>
      </c>
      <c r="L100" s="330">
        <f>IFERROR(VLOOKUP(C100,'تقرير المصروفات حسب الشهر'!$C$1028:$AD$1138,14,FALSE),0)</f>
        <v>0</v>
      </c>
      <c r="M100" s="344">
        <f>IFERROR(VLOOKUP(C100,'تقرير المصروفات حسب الشهر'!$C$1155:$AD$1266,14,FALSE),0)</f>
        <v>0</v>
      </c>
      <c r="N100" s="344">
        <f>IFERROR(VLOOKUP(C100,'تقرير المصروفات حسب الشهر'!$C$1282:$AD$1393,14,FALSE),0)</f>
        <v>0</v>
      </c>
      <c r="O100" s="344">
        <f>IFERROR(VLOOKUP(C100,'تقرير المصروفات حسب الشهر'!$C$1409:$AI$1524,14,FALSE),0)</f>
        <v>0</v>
      </c>
      <c r="P100" s="332">
        <f t="shared" si="7"/>
        <v>11972.46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الشهر'!$C$10:$AD$119,14,FALSE),0)</f>
        <v>45.21</v>
      </c>
      <c r="E101" s="330">
        <f>IFERROR(VLOOKUP(C101,'تقرير المصروفات حسب الشهر'!$C$136:$AD$245,14,FALSE),0)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الشهر'!$C$391:$AD$510,14,FALSE),0)</f>
        <v>45.21</v>
      </c>
      <c r="H101" s="330">
        <f>IFERROR(VLOOKUP(C101,'تقرير المصروفات حسب الشهر'!$C$519:$AD$634,14,FALSE),0)</f>
        <v>45.21</v>
      </c>
      <c r="I101" s="330">
        <f>IFERROR(VLOOKUP(C101,'تقرير المصروفات حسب الشهر'!$C$647:$AD$763,14,FALSE),0)</f>
        <v>45.21</v>
      </c>
      <c r="J101" s="330">
        <f>IFERROR(VLOOKUP(C101,'تقرير المصروفات حسب الشهر'!$C$775:$AD$884,14,FALSE),0)</f>
        <v>0</v>
      </c>
      <c r="K101" s="330">
        <f>IFERROR(VLOOKUP(C101,'تقرير المصروفات حسب الشهر'!$C$902:$AD$1011,14,FALSE),0)</f>
        <v>0</v>
      </c>
      <c r="L101" s="330">
        <f>IFERROR(VLOOKUP(C101,'تقرير المصروفات حسب الشهر'!$C$1028:$AD$1138,14,FALSE),0)</f>
        <v>0</v>
      </c>
      <c r="M101" s="344">
        <f>IFERROR(VLOOKUP(C101,'تقرير المصروفات حسب الشهر'!$C$1155:$AD$1266,14,FALSE),0)</f>
        <v>0</v>
      </c>
      <c r="N101" s="344">
        <f>IFERROR(VLOOKUP(C101,'تقرير المصروفات حسب الشهر'!$C$1282:$AD$1393,14,FALSE),0)</f>
        <v>0</v>
      </c>
      <c r="O101" s="344">
        <f>IFERROR(VLOOKUP(C101,'تقرير المصروفات حسب الشهر'!$C$1409:$AI$1524,14,FALSE),0)</f>
        <v>0</v>
      </c>
      <c r="P101" s="332">
        <f t="shared" si="7"/>
        <v>271.26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الشهر'!$C$10:$AD$119,14,FALSE),0)</f>
        <v>1010.95</v>
      </c>
      <c r="E102" s="330">
        <f>IFERROR(VLOOKUP(C102,'تقرير المصروفات حسب الشهر'!$C$136:$AD$245,14,FALSE),0)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الشهر'!$C$391:$AD$510,14,FALSE),0)</f>
        <v>1010.95</v>
      </c>
      <c r="H102" s="330">
        <f>IFERROR(VLOOKUP(C102,'تقرير المصروفات حسب الشهر'!$C$519:$AD$634,14,FALSE),0)</f>
        <v>1010.95</v>
      </c>
      <c r="I102" s="330">
        <f>IFERROR(VLOOKUP(C102,'تقرير المصروفات حسب الشهر'!$C$647:$AD$763,14,FALSE),0)</f>
        <v>1067.2</v>
      </c>
      <c r="J102" s="330">
        <f>IFERROR(VLOOKUP(C102,'تقرير المصروفات حسب الشهر'!$C$775:$AD$884,14,FALSE),0)</f>
        <v>0</v>
      </c>
      <c r="K102" s="330">
        <f>IFERROR(VLOOKUP(C102,'تقرير المصروفات حسب الشهر'!$C$902:$AD$1011,14,FALSE),0)</f>
        <v>0</v>
      </c>
      <c r="L102" s="330">
        <f>IFERROR(VLOOKUP(C102,'تقرير المصروفات حسب الشهر'!$C$1028:$AD$1138,14,FALSE),0)</f>
        <v>0</v>
      </c>
      <c r="M102" s="344">
        <f>IFERROR(VLOOKUP(C102,'تقرير المصروفات حسب الشهر'!$C$1155:$AD$1266,14,FALSE),0)</f>
        <v>0</v>
      </c>
      <c r="N102" s="344">
        <f>IFERROR(VLOOKUP(C102,'تقرير المصروفات حسب الشهر'!$C$1282:$AD$1393,14,FALSE),0)</f>
        <v>0</v>
      </c>
      <c r="O102" s="344">
        <f>IFERROR(VLOOKUP(C102,'تقرير المصروفات حسب الشهر'!$C$1409:$AI$1524,14,FALSE),0)</f>
        <v>0</v>
      </c>
      <c r="P102" s="332">
        <f t="shared" si="7"/>
        <v>6121.95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الشهر'!$C$10:$AD$119,14,FALSE),0)</f>
        <v>56.25</v>
      </c>
      <c r="E103" s="330">
        <f>IFERROR(VLOOKUP(C103,'تقرير المصروفات حسب الشهر'!$C$136:$AD$245,14,FALSE),0)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الشهر'!$C$391:$AD$510,14,FALSE),0)</f>
        <v>96.06</v>
      </c>
      <c r="H103" s="330">
        <f>IFERROR(VLOOKUP(C103,'تقرير المصروفات حسب الشهر'!$C$519:$AD$634,14,FALSE),0)</f>
        <v>96.06</v>
      </c>
      <c r="I103" s="330">
        <f>IFERROR(VLOOKUP(C103,'تقرير المصروفات حسب الشهر'!$C$647:$AD$763,14,FALSE),0)</f>
        <v>96.06</v>
      </c>
      <c r="J103" s="330">
        <f>IFERROR(VLOOKUP(C103,'تقرير المصروفات حسب الشهر'!$C$775:$AD$884,14,FALSE),0)</f>
        <v>0</v>
      </c>
      <c r="K103" s="330">
        <f>IFERROR(VLOOKUP(C103,'تقرير المصروفات حسب الشهر'!$C$902:$AD$1011,14,FALSE),0)</f>
        <v>0</v>
      </c>
      <c r="L103" s="330">
        <f>IFERROR(VLOOKUP(C103,'تقرير المصروفات حسب الشهر'!$C$1028:$AD$1138,14,FALSE),0)</f>
        <v>0</v>
      </c>
      <c r="M103" s="344">
        <f>IFERROR(VLOOKUP(C103,'تقرير المصروفات حسب الشهر'!$C$1155:$AD$1266,14,FALSE),0)</f>
        <v>0</v>
      </c>
      <c r="N103" s="344">
        <f>IFERROR(VLOOKUP(C103,'تقرير المصروفات حسب الشهر'!$C$1282:$AD$1393,14,FALSE),0)</f>
        <v>0</v>
      </c>
      <c r="O103" s="344">
        <f>IFERROR(VLOOKUP(C103,'تقرير المصروفات حسب الشهر'!$C$1409:$AI$1524,14,FALSE),0)</f>
        <v>0</v>
      </c>
      <c r="P103" s="332">
        <f t="shared" si="7"/>
        <v>505.3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الشهر'!$C$10:$AD$119,14,FALSE),0)</f>
        <v>0</v>
      </c>
      <c r="E104" s="330">
        <f>IFERROR(VLOOKUP(C104,'تقرير المصروفات حسب الشهر'!$C$136:$AD$245,14,FALSE),0)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الشهر'!$C$391:$AD$510,14,FALSE),0)</f>
        <v>0</v>
      </c>
      <c r="H104" s="330">
        <f>IFERROR(VLOOKUP(C104,'تقرير المصروفات حسب الشهر'!$C$519:$AD$634,14,FALSE),0)</f>
        <v>0</v>
      </c>
      <c r="I104" s="330">
        <f>IFERROR(VLOOKUP(C104,'تقرير المصروفات حسب الشهر'!$C$647:$AD$763,14,FALSE),0)</f>
        <v>0</v>
      </c>
      <c r="J104" s="330">
        <f>IFERROR(VLOOKUP(C104,'تقرير المصروفات حسب الشهر'!$C$775:$AD$884,14,FALSE),0)</f>
        <v>0</v>
      </c>
      <c r="K104" s="330">
        <f>IFERROR(VLOOKUP(C104,'تقرير المصروفات حسب الشهر'!$C$902:$AD$1011,14,FALSE),0)</f>
        <v>0</v>
      </c>
      <c r="L104" s="330">
        <f>IFERROR(VLOOKUP(C104,'تقرير المصروفات حسب الشهر'!$C$1028:$AD$1138,14,FALSE),0)</f>
        <v>0</v>
      </c>
      <c r="M104" s="344">
        <f>IFERROR(VLOOKUP(C104,'تقرير المصروفات حسب الشهر'!$C$1155:$AD$1266,14,FALSE),0)</f>
        <v>0</v>
      </c>
      <c r="N104" s="344">
        <f>IFERROR(VLOOKUP(C104,'تقرير المصروفات حسب الشهر'!$C$1282:$AD$1393,14,FALSE),0)</f>
        <v>0</v>
      </c>
      <c r="O104" s="344">
        <f>IFERROR(VLOOKUP(C104,'تقرير المصروفات حسب الشهر'!$C$1409:$AI$1524,14,FALSE),0)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الشهر'!$C$10:$AD$119,14,FALSE),0)</f>
        <v>0</v>
      </c>
      <c r="E105" s="330">
        <f>IFERROR(VLOOKUP(C105,'تقرير المصروفات حسب الشهر'!$C$136:$AD$245,14,FALSE),0)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الشهر'!$C$391:$AD$510,14,FALSE),0)</f>
        <v>0</v>
      </c>
      <c r="H105" s="330">
        <f>IFERROR(VLOOKUP(C105,'تقرير المصروفات حسب الشهر'!$C$519:$AD$634,14,FALSE),0)</f>
        <v>0</v>
      </c>
      <c r="I105" s="330">
        <f>IFERROR(VLOOKUP(C105,'تقرير المصروفات حسب الشهر'!$C$647:$AD$763,14,FALSE),0)</f>
        <v>0</v>
      </c>
      <c r="J105" s="330">
        <f>IFERROR(VLOOKUP(C105,'تقرير المصروفات حسب الشهر'!$C$775:$AD$884,14,FALSE),0)</f>
        <v>0</v>
      </c>
      <c r="K105" s="330">
        <f>IFERROR(VLOOKUP(C105,'تقرير المصروفات حسب الشهر'!$C$902:$AD$1011,14,FALSE),0)</f>
        <v>0</v>
      </c>
      <c r="L105" s="330">
        <f>IFERROR(VLOOKUP(C105,'تقرير المصروفات حسب الشهر'!$C$1028:$AD$1138,14,FALSE),0)</f>
        <v>0</v>
      </c>
      <c r="M105" s="344">
        <f>IFERROR(VLOOKUP(C105,'تقرير المصروفات حسب الشهر'!$C$1155:$AD$1266,14,FALSE),0)</f>
        <v>0</v>
      </c>
      <c r="N105" s="344">
        <f>IFERROR(VLOOKUP(C105,'تقرير المصروفات حسب الشهر'!$C$1282:$AD$1393,14,FALSE),0)</f>
        <v>0</v>
      </c>
      <c r="O105" s="344">
        <f>IFERROR(VLOOKUP(C105,'تقرير المصروفات حسب الشهر'!$C$1409:$AI$1524,14,FALSE),0)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الشهر'!$C$10:$AD$119,14,FALSE),0)</f>
        <v>1248.1600000000001</v>
      </c>
      <c r="E106" s="330">
        <f>IFERROR(VLOOKUP(C106,'تقرير المصروفات حسب الشهر'!$C$136:$AD$245,14,FALSE),0)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الشهر'!$C$391:$AD$510,14,FALSE),0)</f>
        <v>325.60000000000002</v>
      </c>
      <c r="H106" s="330">
        <f>IFERROR(VLOOKUP(C106,'تقرير المصروفات حسب الشهر'!$C$519:$AD$634,14,FALSE),0)</f>
        <v>175.15</v>
      </c>
      <c r="I106" s="330">
        <f>IFERROR(VLOOKUP(C106,'تقرير المصروفات حسب الشهر'!$C$647:$AD$763,14,FALSE),0)</f>
        <v>-214.23</v>
      </c>
      <c r="J106" s="330">
        <f>IFERROR(VLOOKUP(C106,'تقرير المصروفات حسب الشهر'!$C$775:$AD$884,14,FALSE),0)</f>
        <v>0</v>
      </c>
      <c r="K106" s="330">
        <f>IFERROR(VLOOKUP(C106,'تقرير المصروفات حسب الشهر'!$C$902:$AD$1011,14,FALSE),0)</f>
        <v>0</v>
      </c>
      <c r="L106" s="330">
        <f>IFERROR(VLOOKUP(C106,'تقرير المصروفات حسب الشهر'!$C$1028:$AD$1138,14,FALSE),0)</f>
        <v>0</v>
      </c>
      <c r="M106" s="344">
        <f>IFERROR(VLOOKUP(C106,'تقرير المصروفات حسب الشهر'!$C$1155:$AD$1266,14,FALSE),0)</f>
        <v>0</v>
      </c>
      <c r="N106" s="344">
        <f>IFERROR(VLOOKUP(C106,'تقرير المصروفات حسب الشهر'!$C$1282:$AD$1393,14,FALSE),0)</f>
        <v>0</v>
      </c>
      <c r="O106" s="344">
        <f>IFERROR(VLOOKUP(C106,'تقرير المصروفات حسب الشهر'!$C$1409:$AI$1524,14,FALSE),0)</f>
        <v>0</v>
      </c>
      <c r="P106" s="332">
        <f t="shared" si="7"/>
        <v>1886.3600000000001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الشهر'!$C$10:$AD$119,14,FALSE),0)</f>
        <v>0</v>
      </c>
      <c r="E107" s="330">
        <f>IFERROR(VLOOKUP(C107,'تقرير المصروفات حسب الشهر'!$C$136:$AD$245,14,FALSE),0)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الشهر'!$C$391:$AD$510,14,FALSE),0)</f>
        <v>0</v>
      </c>
      <c r="H107" s="330">
        <f>IFERROR(VLOOKUP(C107,'تقرير المصروفات حسب الشهر'!$C$519:$AD$634,14,FALSE),0)</f>
        <v>0</v>
      </c>
      <c r="I107" s="330">
        <f>IFERROR(VLOOKUP(C107,'تقرير المصروفات حسب الشهر'!$C$647:$AD$763,14,FALSE),0)</f>
        <v>0</v>
      </c>
      <c r="J107" s="330">
        <f>IFERROR(VLOOKUP(C107,'تقرير المصروفات حسب الشهر'!$C$775:$AD$884,14,FALSE),0)</f>
        <v>0</v>
      </c>
      <c r="K107" s="330">
        <f>IFERROR(VLOOKUP(C107,'تقرير المصروفات حسب الشهر'!$C$902:$AD$1011,14,FALSE),0)</f>
        <v>0</v>
      </c>
      <c r="L107" s="330">
        <f>IFERROR(VLOOKUP(C107,'تقرير المصروفات حسب الشهر'!$C$1028:$AD$1138,14,FALSE),0)</f>
        <v>0</v>
      </c>
      <c r="M107" s="344">
        <f>IFERROR(VLOOKUP(C107,'تقرير المصروفات حسب الشهر'!$C$1155:$AD$1266,14,FALSE),0)</f>
        <v>0</v>
      </c>
      <c r="N107" s="344">
        <f>IFERROR(VLOOKUP(C107,'تقرير المصروفات حسب الشهر'!$C$1282:$AD$1393,14,FALSE),0)</f>
        <v>0</v>
      </c>
      <c r="O107" s="344">
        <f>IFERROR(VLOOKUP(C107,'تقرير المصروفات حسب الشهر'!$C$1409:$AI$1524,14,FALSE),0)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الشهر'!$C$10:$AD$119,14,FALSE),0)</f>
        <v>0</v>
      </c>
      <c r="E108" s="330">
        <f>IFERROR(VLOOKUP(C108,'تقرير المصروفات حسب الشهر'!$C$136:$AD$245,14,FALSE),0)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الشهر'!$C$391:$AD$510,14,FALSE),0)</f>
        <v>0</v>
      </c>
      <c r="H108" s="330">
        <f>IFERROR(VLOOKUP(C108,'تقرير المصروفات حسب الشهر'!$C$519:$AD$634,14,FALSE),0)</f>
        <v>0</v>
      </c>
      <c r="I108" s="330">
        <f>IFERROR(VLOOKUP(C108,'تقرير المصروفات حسب الشهر'!$C$647:$AD$763,14,FALSE),0)</f>
        <v>0</v>
      </c>
      <c r="J108" s="330">
        <f>IFERROR(VLOOKUP(C108,'تقرير المصروفات حسب الشهر'!$C$775:$AD$884,14,FALSE),0)</f>
        <v>0</v>
      </c>
      <c r="K108" s="330">
        <f>IFERROR(VLOOKUP(C108,'تقرير المصروفات حسب الشهر'!$C$902:$AD$1011,14,FALSE),0)</f>
        <v>0</v>
      </c>
      <c r="L108" s="330">
        <f>IFERROR(VLOOKUP(C108,'تقرير المصروفات حسب الشهر'!$C$1028:$AD$1138,14,FALSE),0)</f>
        <v>0</v>
      </c>
      <c r="M108" s="344">
        <f>IFERROR(VLOOKUP(C108,'تقرير المصروفات حسب الشهر'!$C$1155:$AD$1266,14,FALSE),0)</f>
        <v>0</v>
      </c>
      <c r="N108" s="344">
        <f>IFERROR(VLOOKUP(C108,'تقرير المصروفات حسب الشهر'!$C$1282:$AD$1393,14,FALSE),0)</f>
        <v>0</v>
      </c>
      <c r="O108" s="344">
        <f>IFERROR(VLOOKUP(C108,'تقرير المصروفات حسب الشهر'!$C$1409:$AI$1524,14,FALSE),0)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الشهر'!$C$10:$AD$119,14,FALSE),0)</f>
        <v>0</v>
      </c>
      <c r="E109" s="330">
        <f>IFERROR(VLOOKUP(C109,'تقرير المصروفات حسب الشهر'!$C$136:$AD$245,14,FALSE),0)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الشهر'!$C$391:$AD$510,14,FALSE),0)</f>
        <v>0</v>
      </c>
      <c r="H109" s="330">
        <f>IFERROR(VLOOKUP(C109,'تقرير المصروفات حسب الشهر'!$C$519:$AD$634,14,FALSE),0)</f>
        <v>0</v>
      </c>
      <c r="I109" s="330">
        <f>IFERROR(VLOOKUP(C109,'تقرير المصروفات حسب الشهر'!$C$647:$AD$763,14,FALSE),0)</f>
        <v>0</v>
      </c>
      <c r="J109" s="330">
        <f>IFERROR(VLOOKUP(C109,'تقرير المصروفات حسب الشهر'!$C$775:$AD$884,14,FALSE),0)</f>
        <v>0</v>
      </c>
      <c r="K109" s="330">
        <f>IFERROR(VLOOKUP(C109,'تقرير المصروفات حسب الشهر'!$C$902:$AD$1011,14,FALSE),0)</f>
        <v>0</v>
      </c>
      <c r="L109" s="330">
        <f>IFERROR(VLOOKUP(C109,'تقرير المصروفات حسب الشهر'!$C$1028:$AD$1138,14,FALSE),0)</f>
        <v>0</v>
      </c>
      <c r="M109" s="344">
        <f>IFERROR(VLOOKUP(C109,'تقرير المصروفات حسب الشهر'!$C$1155:$AD$1266,14,FALSE),0)</f>
        <v>0</v>
      </c>
      <c r="N109" s="344">
        <f>IFERROR(VLOOKUP(C109,'تقرير المصروفات حسب الشهر'!$C$1282:$AD$1393,14,FALSE),0)</f>
        <v>0</v>
      </c>
      <c r="O109" s="344">
        <f>IFERROR(VLOOKUP(C109,'تقرير المصروفات حسب الشهر'!$C$1409:$AI$1524,14,FALSE),0)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الشهر'!$C$10:$AD$119,14,FALSE),0)</f>
        <v>0.16999999999825399</v>
      </c>
      <c r="E110" s="330">
        <f>IFERROR(VLOOKUP(C110,'تقرير المصروفات حسب الشهر'!$C$136:$AD$245,14,FALSE),0)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الشهر'!$C$391:$AD$510,14,FALSE),0)</f>
        <v>0</v>
      </c>
      <c r="H110" s="330">
        <f>IFERROR(VLOOKUP(C110,'تقرير المصروفات حسب الشهر'!$C$519:$AD$634,14,FALSE),0)</f>
        <v>0</v>
      </c>
      <c r="I110" s="330">
        <f>IFERROR(VLOOKUP(C110,'تقرير المصروفات حسب الشهر'!$C$647:$AD$763,14,FALSE),0)</f>
        <v>1477.76</v>
      </c>
      <c r="J110" s="330">
        <f>IFERROR(VLOOKUP(C110,'تقرير المصروفات حسب الشهر'!$C$775:$AD$884,14,FALSE),0)</f>
        <v>0</v>
      </c>
      <c r="K110" s="330">
        <f>IFERROR(VLOOKUP(C110,'تقرير المصروفات حسب الشهر'!$C$902:$AD$1011,14,FALSE),0)</f>
        <v>0</v>
      </c>
      <c r="L110" s="330">
        <f>IFERROR(VLOOKUP(C110,'تقرير المصروفات حسب الشهر'!$C$1028:$AD$1138,14,FALSE),0)</f>
        <v>0</v>
      </c>
      <c r="M110" s="344">
        <f>IFERROR(VLOOKUP(C110,'تقرير المصروفات حسب الشهر'!$C$1155:$AD$1266,14,FALSE),0)</f>
        <v>0</v>
      </c>
      <c r="N110" s="344">
        <f>IFERROR(VLOOKUP(C110,'تقرير المصروفات حسب الشهر'!$C$1282:$AD$1393,14,FALSE),0)</f>
        <v>0</v>
      </c>
      <c r="O110" s="344">
        <f>IFERROR(VLOOKUP(C110,'تقرير المصروفات حسب الشهر'!$C$1409:$AI$1524,14,FALSE),0)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الشهر'!$C$10:$AD$119,14,FALSE),0)</f>
        <v>0</v>
      </c>
      <c r="E111" s="330">
        <f>IFERROR(VLOOKUP(C111,'تقرير المصروفات حسب الشهر'!$C$136:$AD$245,14,FALSE),0)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الشهر'!$C$391:$AD$510,14,FALSE),0)</f>
        <v>0</v>
      </c>
      <c r="H111" s="330">
        <f>IFERROR(VLOOKUP(C111,'تقرير المصروفات حسب الشهر'!$C$519:$AD$634,14,FALSE),0)</f>
        <v>0</v>
      </c>
      <c r="I111" s="330">
        <f>IFERROR(VLOOKUP(C111,'تقرير المصروفات حسب الشهر'!$C$647:$AD$763,14,FALSE),0)</f>
        <v>0</v>
      </c>
      <c r="J111" s="330">
        <f>IFERROR(VLOOKUP(C111,'تقرير المصروفات حسب الشهر'!$C$775:$AD$884,14,FALSE),0)</f>
        <v>0</v>
      </c>
      <c r="K111" s="330">
        <f>IFERROR(VLOOKUP(C111,'تقرير المصروفات حسب الشهر'!$C$902:$AD$1011,14,FALSE),0)</f>
        <v>0</v>
      </c>
      <c r="L111" s="330">
        <f>IFERROR(VLOOKUP(C111,'تقرير المصروفات حسب الشهر'!$C$1028:$AD$1138,14,FALSE),0)</f>
        <v>0</v>
      </c>
      <c r="M111" s="344">
        <f>IFERROR(VLOOKUP(C111,'تقرير المصروفات حسب الشهر'!$C$1155:$AD$1266,14,FALSE),0)</f>
        <v>0</v>
      </c>
      <c r="N111" s="344">
        <f>IFERROR(VLOOKUP(C111,'تقرير المصروفات حسب الشهر'!$C$1282:$AD$1393,14,FALSE),0)</f>
        <v>0</v>
      </c>
      <c r="O111" s="344">
        <f>IFERROR(VLOOKUP(C111,'تقرير المصروفات حسب الشهر'!$C$1409:$AI$1524,14,FALSE),0)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الشهر'!$C$10:$AD$119,14,FALSE),0)</f>
        <v>0</v>
      </c>
      <c r="E112" s="330">
        <f>IFERROR(VLOOKUP(C112,'تقرير المصروفات حسب الشهر'!$C$136:$AD$245,14,FALSE),0)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الشهر'!$C$391:$AD$510,14,FALSE),0)</f>
        <v>0</v>
      </c>
      <c r="H112" s="330">
        <f>IFERROR(VLOOKUP(C112,'تقرير المصروفات حسب الشهر'!$C$519:$AD$634,14,FALSE),0)</f>
        <v>0</v>
      </c>
      <c r="I112" s="330">
        <f>IFERROR(VLOOKUP(C112,'تقرير المصروفات حسب الشهر'!$C$647:$AD$763,14,FALSE),0)</f>
        <v>0</v>
      </c>
      <c r="J112" s="330">
        <f>IFERROR(VLOOKUP(C112,'تقرير المصروفات حسب الشهر'!$C$775:$AD$884,14,FALSE),0)</f>
        <v>0</v>
      </c>
      <c r="K112" s="330">
        <f>IFERROR(VLOOKUP(C112,'تقرير المصروفات حسب الشهر'!$C$902:$AD$1011,14,FALSE),0)</f>
        <v>0</v>
      </c>
      <c r="L112" s="330">
        <f>IFERROR(VLOOKUP(C112,'تقرير المصروفات حسب الشهر'!$C$1028:$AD$1138,14,FALSE),0)</f>
        <v>0</v>
      </c>
      <c r="M112" s="344">
        <f>IFERROR(VLOOKUP(C112,'تقرير المصروفات حسب الشهر'!$C$1155:$AD$1266,14,FALSE),0)</f>
        <v>0</v>
      </c>
      <c r="N112" s="344">
        <f>IFERROR(VLOOKUP(C112,'تقرير المصروفات حسب الشهر'!$C$1282:$AD$1393,14,FALSE),0)</f>
        <v>0</v>
      </c>
      <c r="O112" s="344">
        <f>IFERROR(VLOOKUP(C112,'تقرير المصروفات حسب الشهر'!$C$1409:$AI$1524,14,FALSE),0)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الشهر'!$C$10:$AD$119,14,FALSE),0)</f>
        <v>0</v>
      </c>
      <c r="E113" s="330">
        <f>IFERROR(VLOOKUP(C113,'تقرير المصروفات حسب الشهر'!$C$136:$AD$245,14,FALSE),0)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الشهر'!$C$391:$AD$510,14,FALSE),0)</f>
        <v>0</v>
      </c>
      <c r="H113" s="330">
        <f>IFERROR(VLOOKUP(C113,'تقرير المصروفات حسب الشهر'!$C$519:$AD$634,14,FALSE),0)</f>
        <v>0</v>
      </c>
      <c r="I113" s="330">
        <f>IFERROR(VLOOKUP(C113,'تقرير المصروفات حسب الشهر'!$C$647:$AD$763,14,FALSE),0)</f>
        <v>0</v>
      </c>
      <c r="J113" s="330">
        <f>IFERROR(VLOOKUP(C113,'تقرير المصروفات حسب الشهر'!$C$775:$AD$884,14,FALSE),0)</f>
        <v>0</v>
      </c>
      <c r="K113" s="330">
        <f>IFERROR(VLOOKUP(C113,'تقرير المصروفات حسب الشهر'!$C$902:$AD$1011,14,FALSE),0)</f>
        <v>0</v>
      </c>
      <c r="L113" s="330">
        <f>IFERROR(VLOOKUP(C113,'تقرير المصروفات حسب الشهر'!$C$1028:$AD$1138,14,FALSE),0)</f>
        <v>0</v>
      </c>
      <c r="M113" s="344">
        <f>IFERROR(VLOOKUP(C113,'تقرير المصروفات حسب الشهر'!$C$1155:$AD$1266,14,FALSE),0)</f>
        <v>0</v>
      </c>
      <c r="N113" s="344">
        <f>IFERROR(VLOOKUP(C113,'تقرير المصروفات حسب الشهر'!$C$1282:$AD$1393,14,FALSE),0)</f>
        <v>0</v>
      </c>
      <c r="O113" s="344">
        <f>IFERROR(VLOOKUP(C113,'تقرير المصروفات حسب الشهر'!$C$1409:$AI$1524,14,FALSE),0)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الشهر'!$C$10:$AD$119,14,FALSE),0)</f>
        <v>0</v>
      </c>
      <c r="E114" s="330">
        <f>IFERROR(VLOOKUP(C114,'تقرير المصروفات حسب الشهر'!$C$136:$AD$245,14,FALSE),0)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الشهر'!$C$391:$AD$510,14,FALSE),0)</f>
        <v>0</v>
      </c>
      <c r="H114" s="330">
        <f>IFERROR(VLOOKUP(C114,'تقرير المصروفات حسب الشهر'!$C$519:$AD$634,14,FALSE),0)</f>
        <v>0</v>
      </c>
      <c r="I114" s="330">
        <f>IFERROR(VLOOKUP(C114,'تقرير المصروفات حسب الشهر'!$C$647:$AD$763,14,FALSE),0)</f>
        <v>0</v>
      </c>
      <c r="J114" s="330">
        <f>IFERROR(VLOOKUP(C114,'تقرير المصروفات حسب الشهر'!$C$775:$AD$884,14,FALSE),0)</f>
        <v>0</v>
      </c>
      <c r="K114" s="330">
        <f>IFERROR(VLOOKUP(C114,'تقرير المصروفات حسب الشهر'!$C$902:$AD$1011,14,FALSE),0)</f>
        <v>0</v>
      </c>
      <c r="L114" s="330">
        <f>IFERROR(VLOOKUP(C114,'تقرير المصروفات حسب الشهر'!$C$1028:$AD$1138,14,FALSE),0)</f>
        <v>0</v>
      </c>
      <c r="M114" s="344">
        <f>IFERROR(VLOOKUP(C114,'تقرير المصروفات حسب الشهر'!$C$1155:$AD$1266,14,FALSE),0)</f>
        <v>0</v>
      </c>
      <c r="N114" s="344">
        <f>IFERROR(VLOOKUP(C114,'تقرير المصروفات حسب الشهر'!$C$1282:$AD$1393,14,FALSE),0)</f>
        <v>0</v>
      </c>
      <c r="O114" s="344">
        <f>IFERROR(VLOOKUP(C114,'تقرير المصروفات حسب الشهر'!$C$1409:$AI$1524,14,FALSE),0)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الشهر'!$C$10:$AD$119,14,FALSE),0)</f>
        <v>0</v>
      </c>
      <c r="E115" s="330">
        <f>IFERROR(VLOOKUP(C115,'تقرير المصروفات حسب الشهر'!$C$136:$AD$245,14,FALSE),0)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الشهر'!$C$391:$AD$510,14,FALSE),0)</f>
        <v>0</v>
      </c>
      <c r="H115" s="330">
        <f>IFERROR(VLOOKUP(C115,'تقرير المصروفات حسب الشهر'!$C$519:$AD$634,14,FALSE),0)</f>
        <v>0</v>
      </c>
      <c r="I115" s="330">
        <f>IFERROR(VLOOKUP(C115,'تقرير المصروفات حسب الشهر'!$C$647:$AD$763,14,FALSE),0)</f>
        <v>0</v>
      </c>
      <c r="J115" s="330">
        <f>IFERROR(VLOOKUP(C115,'تقرير المصروفات حسب الشهر'!$C$775:$AD$884,14,FALSE),0)</f>
        <v>0</v>
      </c>
      <c r="K115" s="330">
        <f>IFERROR(VLOOKUP(C115,'تقرير المصروفات حسب الشهر'!$C$902:$AD$1011,14,FALSE),0)</f>
        <v>0</v>
      </c>
      <c r="L115" s="330">
        <f>IFERROR(VLOOKUP(C115,'تقرير المصروفات حسب الشهر'!$C$1028:$AD$1138,14,FALSE),0)</f>
        <v>0</v>
      </c>
      <c r="M115" s="344">
        <f>IFERROR(VLOOKUP(C115,'تقرير المصروفات حسب الشهر'!$C$1155:$AD$1266,14,FALSE),0)</f>
        <v>0</v>
      </c>
      <c r="N115" s="344">
        <f>IFERROR(VLOOKUP(C115,'تقرير المصروفات حسب الشهر'!$C$1282:$AD$1393,14,FALSE),0)</f>
        <v>0</v>
      </c>
      <c r="O115" s="344">
        <f>IFERROR(VLOOKUP(C115,'تقرير المصروفات حسب الشهر'!$C$1409:$AI$1524,14,FALSE),0)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الشهر'!$C$10:$AD$119,14,FALSE),0)</f>
        <v>0</v>
      </c>
      <c r="E116" s="330">
        <f>IFERROR(VLOOKUP(C116,'تقرير المصروفات حسب الشهر'!$C$136:$AD$245,14,FALSE),0)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الشهر'!$C$391:$AD$510,14,FALSE),0)</f>
        <v>0</v>
      </c>
      <c r="H116" s="330">
        <f>IFERROR(VLOOKUP(C116,'تقرير المصروفات حسب الشهر'!$C$519:$AD$634,14,FALSE),0)</f>
        <v>0</v>
      </c>
      <c r="I116" s="330">
        <f>IFERROR(VLOOKUP(C116,'تقرير المصروفات حسب الشهر'!$C$647:$AD$763,14,FALSE),0)</f>
        <v>0</v>
      </c>
      <c r="J116" s="330">
        <f>IFERROR(VLOOKUP(C116,'تقرير المصروفات حسب الشهر'!$C$775:$AD$884,14,FALSE),0)</f>
        <v>0</v>
      </c>
      <c r="K116" s="330">
        <f>IFERROR(VLOOKUP(C116,'تقرير المصروفات حسب الشهر'!$C$902:$AD$1011,14,FALSE),0)</f>
        <v>0</v>
      </c>
      <c r="L116" s="330">
        <f>IFERROR(VLOOKUP(C116,'تقرير المصروفات حسب الشهر'!$C$1028:$AD$1138,14,FALSE),0)</f>
        <v>0</v>
      </c>
      <c r="M116" s="344">
        <f>IFERROR(VLOOKUP(C116,'تقرير المصروفات حسب الشهر'!$C$1155:$AD$1266,14,FALSE),0)</f>
        <v>0</v>
      </c>
      <c r="N116" s="344">
        <f>IFERROR(VLOOKUP(C116,'تقرير المصروفات حسب الشهر'!$C$1282:$AD$1393,14,FALSE),0)</f>
        <v>0</v>
      </c>
      <c r="O116" s="344">
        <f>IFERROR(VLOOKUP(C116,'تقرير المصروفات حسب الشهر'!$C$1409:$AI$1524,14,FALSE),0)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الشهر'!$C$10:$AD$119,14,FALSE),0)</f>
        <v>0</v>
      </c>
      <c r="E117" s="330">
        <f>IFERROR(VLOOKUP(C117,'تقرير المصروفات حسب الشهر'!$C$136:$AD$245,14,FALSE),0)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الشهر'!$C$391:$AD$510,14,FALSE),0)</f>
        <v>0</v>
      </c>
      <c r="H117" s="330">
        <f>IFERROR(VLOOKUP(C117,'تقرير المصروفات حسب الشهر'!$C$519:$AD$634,14,FALSE),0)</f>
        <v>0</v>
      </c>
      <c r="I117" s="330">
        <f>IFERROR(VLOOKUP(C117,'تقرير المصروفات حسب الشهر'!$C$647:$AD$763,14,FALSE),0)</f>
        <v>0</v>
      </c>
      <c r="J117" s="330">
        <f>IFERROR(VLOOKUP(C117,'تقرير المصروفات حسب الشهر'!$C$775:$AD$884,14,FALSE),0)</f>
        <v>0</v>
      </c>
      <c r="K117" s="330">
        <f>IFERROR(VLOOKUP(C117,'تقرير المصروفات حسب الشهر'!$C$902:$AD$1011,14,FALSE),0)</f>
        <v>0</v>
      </c>
      <c r="L117" s="330">
        <f>IFERROR(VLOOKUP(C117,'تقرير المصروفات حسب الشهر'!$C$1028:$AD$1138,14,FALSE),0)</f>
        <v>0</v>
      </c>
      <c r="M117" s="344">
        <f>IFERROR(VLOOKUP(C117,'تقرير المصروفات حسب الشهر'!$C$1155:$AD$1266,14,FALSE),0)</f>
        <v>0</v>
      </c>
      <c r="N117" s="344">
        <f>IFERROR(VLOOKUP(C117,'تقرير المصروفات حسب الشهر'!$C$1282:$AD$1393,14,FALSE),0)</f>
        <v>0</v>
      </c>
      <c r="O117" s="344">
        <f>IFERROR(VLOOKUP(C117,'تقرير المصروفات حسب الشهر'!$C$1409:$AI$1524,14,FALSE),0)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الشهر'!$C$10:$AD$119,14,FALSE),0)</f>
        <v>0</v>
      </c>
      <c r="E118" s="330">
        <f>IFERROR(VLOOKUP(C118,'تقرير المصروفات حسب الشهر'!$C$136:$AD$245,14,FALSE),0)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الشهر'!$C$391:$AD$510,14,FALSE),0)</f>
        <v>0</v>
      </c>
      <c r="H118" s="330">
        <f>IFERROR(VLOOKUP(C118,'تقرير المصروفات حسب الشهر'!$C$519:$AD$634,14,FALSE),0)</f>
        <v>0</v>
      </c>
      <c r="I118" s="330">
        <f>IFERROR(VLOOKUP(C118,'تقرير المصروفات حسب الشهر'!$C$647:$AD$763,14,FALSE),0)</f>
        <v>0</v>
      </c>
      <c r="J118" s="330">
        <f>IFERROR(VLOOKUP(C118,'تقرير المصروفات حسب الشهر'!$C$775:$AD$884,14,FALSE),0)</f>
        <v>0</v>
      </c>
      <c r="K118" s="330">
        <f>IFERROR(VLOOKUP(C118,'تقرير المصروفات حسب الشهر'!$C$902:$AD$1011,14,FALSE),0)</f>
        <v>0</v>
      </c>
      <c r="L118" s="330">
        <f>IFERROR(VLOOKUP(C118,'تقرير المصروفات حسب الشهر'!$C$1028:$AD$1138,14,FALSE),0)</f>
        <v>0</v>
      </c>
      <c r="M118" s="344">
        <f>IFERROR(VLOOKUP(C118,'تقرير المصروفات حسب الشهر'!$C$1155:$AD$1266,14,FALSE),0)</f>
        <v>0</v>
      </c>
      <c r="N118" s="344">
        <f>IFERROR(VLOOKUP(C118,'تقرير المصروفات حسب الشهر'!$C$1282:$AD$1393,14,FALSE),0)</f>
        <v>0</v>
      </c>
      <c r="O118" s="344">
        <f>IFERROR(VLOOKUP(C118,'تقرير المصروفات حسب الشهر'!$C$1409:$AI$1524,14,FALSE),0)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الشهر'!$C$10:$AD$119,14,FALSE),0)</f>
        <v>3800</v>
      </c>
      <c r="E119" s="330">
        <f>IFERROR(VLOOKUP(C119,'تقرير المصروفات حسب الشهر'!$C$136:$AD$245,14,FALSE),0)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الشهر'!$C$391:$AD$510,14,FALSE),0)</f>
        <v>6209.15</v>
      </c>
      <c r="H119" s="330">
        <f>IFERROR(VLOOKUP(C119,'تقرير المصروفات حسب الشهر'!$C$519:$AD$634,14,FALSE),0)</f>
        <v>0</v>
      </c>
      <c r="I119" s="330">
        <f>IFERROR(VLOOKUP(C119,'تقرير المصروفات حسب الشهر'!$C$647:$AD$763,14,FALSE),0)</f>
        <v>5068.6400000000003</v>
      </c>
      <c r="J119" s="330">
        <f>IFERROR(VLOOKUP(C119,'تقرير المصروفات حسب الشهر'!$C$775:$AD$884,14,FALSE),0)</f>
        <v>0</v>
      </c>
      <c r="K119" s="330">
        <f>IFERROR(VLOOKUP(C119,'تقرير المصروفات حسب الشهر'!$C$902:$AD$1011,14,FALSE),0)</f>
        <v>0</v>
      </c>
      <c r="L119" s="330">
        <f>IFERROR(VLOOKUP(C119,'تقرير المصروفات حسب الشهر'!$C$1028:$AD$1138,14,FALSE),0)</f>
        <v>0</v>
      </c>
      <c r="M119" s="344">
        <f>IFERROR(VLOOKUP(C119,'تقرير المصروفات حسب الشهر'!$C$1155:$AD$1266,14,FALSE),0)</f>
        <v>0</v>
      </c>
      <c r="N119" s="344">
        <f>IFERROR(VLOOKUP(C119,'تقرير المصروفات حسب الشهر'!$C$1282:$AD$1393,14,FALSE),0)</f>
        <v>0</v>
      </c>
      <c r="O119" s="344">
        <f>IFERROR(VLOOKUP(C119,'تقرير المصروفات حسب الشهر'!$C$1409:$AI$1524,14,FALSE),0)</f>
        <v>0</v>
      </c>
      <c r="P119" s="332">
        <f t="shared" si="8"/>
        <v>16338.52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الشهر'!$C$10:$AD$119,14,FALSE),0)</f>
        <v>0</v>
      </c>
      <c r="E120" s="330">
        <f>IFERROR(VLOOKUP(C120,'تقرير المصروفات حسب الشهر'!$C$136:$AD$245,14,FALSE),0)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الشهر'!$C$391:$AD$510,14,FALSE),0)</f>
        <v>0</v>
      </c>
      <c r="H120" s="330">
        <f>IFERROR(VLOOKUP(C120,'تقرير المصروفات حسب الشهر'!$C$519:$AD$634,14,FALSE),0)</f>
        <v>0</v>
      </c>
      <c r="I120" s="330">
        <f>IFERROR(VLOOKUP(C120,'تقرير المصروفات حسب الشهر'!$C$647:$AD$763,14,FALSE),0)</f>
        <v>0</v>
      </c>
      <c r="J120" s="330">
        <f>IFERROR(VLOOKUP(C120,'تقرير المصروفات حسب الشهر'!$C$775:$AD$884,14,FALSE),0)</f>
        <v>0</v>
      </c>
      <c r="K120" s="330">
        <f>IFERROR(VLOOKUP(C120,'تقرير المصروفات حسب الشهر'!$C$902:$AD$1011,14,FALSE),0)</f>
        <v>0</v>
      </c>
      <c r="L120" s="330">
        <f>IFERROR(VLOOKUP(C120,'تقرير المصروفات حسب الشهر'!$C$1028:$AD$1138,14,FALSE),0)</f>
        <v>0</v>
      </c>
      <c r="M120" s="344">
        <f>IFERROR(VLOOKUP(C120,'تقرير المصروفات حسب الشهر'!$C$1155:$AD$1266,14,FALSE),0)</f>
        <v>0</v>
      </c>
      <c r="N120" s="344">
        <f>IFERROR(VLOOKUP(C120,'تقرير المصروفات حسب الشهر'!$C$1282:$AD$1393,14,FALSE),0)</f>
        <v>0</v>
      </c>
      <c r="O120" s="344">
        <f>IFERROR(VLOOKUP(C120,'تقرير المصروفات حسب الشهر'!$C$1409:$AI$1524,14,FALSE),0)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الشهر'!$C$10:$AD$119,14,FALSE),0)</f>
        <v>0</v>
      </c>
      <c r="E121" s="330">
        <f>IFERROR(VLOOKUP(C121,'تقرير المصروفات حسب الشهر'!$C$136:$AD$245,14,FALSE),0)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الشهر'!$C$391:$AD$510,14,FALSE),0)</f>
        <v>0</v>
      </c>
      <c r="H121" s="330">
        <f>IFERROR(VLOOKUP(C121,'تقرير المصروفات حسب الشهر'!$C$519:$AD$634,14,FALSE),0)</f>
        <v>0</v>
      </c>
      <c r="I121" s="330">
        <f>IFERROR(VLOOKUP(C121,'تقرير المصروفات حسب الشهر'!$C$647:$AD$763,14,FALSE),0)</f>
        <v>0</v>
      </c>
      <c r="J121" s="330">
        <f>IFERROR(VLOOKUP(C121,'تقرير المصروفات حسب الشهر'!$C$775:$AD$884,14,FALSE),0)</f>
        <v>0</v>
      </c>
      <c r="K121" s="330">
        <f>IFERROR(VLOOKUP(C121,'تقرير المصروفات حسب الشهر'!$C$902:$AD$1011,14,FALSE),0)</f>
        <v>0</v>
      </c>
      <c r="L121" s="330">
        <f>IFERROR(VLOOKUP(C121,'تقرير المصروفات حسب الشهر'!$C$1028:$AD$1138,14,FALSE),0)</f>
        <v>0</v>
      </c>
      <c r="M121" s="344">
        <f>IFERROR(VLOOKUP(C121,'تقرير المصروفات حسب الشهر'!$C$1155:$AD$1266,14,FALSE),0)</f>
        <v>0</v>
      </c>
      <c r="N121" s="344">
        <f>IFERROR(VLOOKUP(C121,'تقرير المصروفات حسب الشهر'!$C$1282:$AD$1393,14,FALSE),0)</f>
        <v>0</v>
      </c>
      <c r="O121" s="344">
        <f>IFERROR(VLOOKUP(C121,'تقرير المصروفات حسب الشهر'!$C$1409:$AI$1524,14,FALSE),0)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الشهر'!$C$10:$AD$119,14,FALSE),0)</f>
        <v>0</v>
      </c>
      <c r="E122" s="330">
        <f>IFERROR(VLOOKUP(C122,'تقرير المصروفات حسب الشهر'!$C$136:$AD$245,14,FALSE),0)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الشهر'!$C$391:$AD$510,14,FALSE),0)</f>
        <v>0</v>
      </c>
      <c r="H122" s="330">
        <f>IFERROR(VLOOKUP(C122,'تقرير المصروفات حسب الشهر'!$C$519:$AD$634,14,FALSE),0)</f>
        <v>0</v>
      </c>
      <c r="I122" s="330">
        <f>IFERROR(VLOOKUP(C122,'تقرير المصروفات حسب الشهر'!$C$647:$AD$763,14,FALSE),0)</f>
        <v>0</v>
      </c>
      <c r="J122" s="330">
        <f>IFERROR(VLOOKUP(C122,'تقرير المصروفات حسب الشهر'!$C$775:$AD$884,14,FALSE),0)</f>
        <v>0</v>
      </c>
      <c r="K122" s="330">
        <f>IFERROR(VLOOKUP(C122,'تقرير المصروفات حسب الشهر'!$C$902:$AD$1011,14,FALSE),0)</f>
        <v>0</v>
      </c>
      <c r="L122" s="330">
        <f>IFERROR(VLOOKUP(C122,'تقرير المصروفات حسب الشهر'!$C$1028:$AD$1138,14,FALSE),0)</f>
        <v>0</v>
      </c>
      <c r="M122" s="344">
        <f>IFERROR(VLOOKUP(C122,'تقرير المصروفات حسب الشهر'!$C$1155:$AD$1266,14,FALSE),0)</f>
        <v>0</v>
      </c>
      <c r="N122" s="344">
        <f>IFERROR(VLOOKUP(C122,'تقرير المصروفات حسب الشهر'!$C$1282:$AD$1393,14,FALSE),0)</f>
        <v>0</v>
      </c>
      <c r="O122" s="344">
        <f>IFERROR(VLOOKUP(C122,'تقرير المصروفات حسب الشهر'!$C$1409:$AI$1524,14,FALSE),0)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الشهر'!$C$10:$AD$119,14,FALSE),0)</f>
        <v>0</v>
      </c>
      <c r="E123" s="330">
        <f>IFERROR(VLOOKUP(C123,'تقرير المصروفات حسب الشهر'!$C$136:$AD$245,14,FALSE),0)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الشهر'!$C$391:$AD$510,14,FALSE),0)</f>
        <v>0</v>
      </c>
      <c r="H123" s="330">
        <f>IFERROR(VLOOKUP(C123,'تقرير المصروفات حسب الشهر'!$C$519:$AD$634,14,FALSE),0)</f>
        <v>0</v>
      </c>
      <c r="I123" s="330">
        <f>IFERROR(VLOOKUP(C123,'تقرير المصروفات حسب الشهر'!$C$647:$AD$763,14,FALSE),0)</f>
        <v>0</v>
      </c>
      <c r="J123" s="330">
        <f>IFERROR(VLOOKUP(C123,'تقرير المصروفات حسب الشهر'!$C$775:$AD$884,14,FALSE),0)</f>
        <v>0</v>
      </c>
      <c r="K123" s="330">
        <f>IFERROR(VLOOKUP(C123,'تقرير المصروفات حسب الشهر'!$C$902:$AD$1011,14,FALSE),0)</f>
        <v>0</v>
      </c>
      <c r="L123" s="330">
        <f>IFERROR(VLOOKUP(C123,'تقرير المصروفات حسب الشهر'!$C$1028:$AD$1138,14,FALSE),0)</f>
        <v>0</v>
      </c>
      <c r="M123" s="344">
        <f>IFERROR(VLOOKUP(C123,'تقرير المصروفات حسب الشهر'!$C$1155:$AD$1266,14,FALSE),0)</f>
        <v>0</v>
      </c>
      <c r="N123" s="344">
        <f>IFERROR(VLOOKUP(C123,'تقرير المصروفات حسب الشهر'!$C$1282:$AD$1393,14,FALSE),0)</f>
        <v>0</v>
      </c>
      <c r="O123" s="344">
        <f>IFERROR(VLOOKUP(C123,'تقرير المصروفات حسب الشهر'!$C$1409:$AI$1524,14,FALSE),0)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الشهر'!$C$10:$AD$119,14,FALSE),0)</f>
        <v>0</v>
      </c>
      <c r="E124" s="330">
        <f>IFERROR(VLOOKUP(C124,'تقرير المصروفات حسب الشهر'!$C$136:$AD$245,14,FALSE),0)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الشهر'!$C$391:$AD$510,14,FALSE),0)</f>
        <v>0</v>
      </c>
      <c r="H124" s="330">
        <f>IFERROR(VLOOKUP(C124,'تقرير المصروفات حسب الشهر'!$C$519:$AD$634,14,FALSE),0)</f>
        <v>0</v>
      </c>
      <c r="I124" s="330">
        <f>IFERROR(VLOOKUP(C124,'تقرير المصروفات حسب الشهر'!$C$647:$AD$763,14,FALSE),0)</f>
        <v>0</v>
      </c>
      <c r="J124" s="330">
        <f>IFERROR(VLOOKUP(C124,'تقرير المصروفات حسب الشهر'!$C$775:$AD$884,14,FALSE),0)</f>
        <v>0</v>
      </c>
      <c r="K124" s="330">
        <f>IFERROR(VLOOKUP(C124,'تقرير المصروفات حسب الشهر'!$C$902:$AD$1011,14,FALSE),0)</f>
        <v>0</v>
      </c>
      <c r="L124" s="330">
        <f>IFERROR(VLOOKUP(C124,'تقرير المصروفات حسب الشهر'!$C$1028:$AD$1138,14,FALSE),0)</f>
        <v>0</v>
      </c>
      <c r="M124" s="344">
        <f>IFERROR(VLOOKUP(C124,'تقرير المصروفات حسب الشهر'!$C$1155:$AD$1266,14,FALSE),0)</f>
        <v>0</v>
      </c>
      <c r="N124" s="344">
        <f>IFERROR(VLOOKUP(C124,'تقرير المصروفات حسب الشهر'!$C$1282:$AD$1393,14,FALSE),0)</f>
        <v>0</v>
      </c>
      <c r="O124" s="344">
        <f>IFERROR(VLOOKUP(C124,'تقرير المصروفات حسب الشهر'!$C$1409:$AI$1524,14,FALSE),0)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الشهر'!$C$10:$AD$119,14,FALSE),0)</f>
        <v>0</v>
      </c>
      <c r="E125" s="330">
        <f>IFERROR(VLOOKUP(C125,'تقرير المصروفات حسب الشهر'!$C$136:$AD$245,14,FALSE),0)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الشهر'!$C$391:$AD$510,14,FALSE),0)</f>
        <v>0</v>
      </c>
      <c r="H125" s="330">
        <f>IFERROR(VLOOKUP(C125,'تقرير المصروفات حسب الشهر'!$C$519:$AD$634,14,FALSE),0)</f>
        <v>0</v>
      </c>
      <c r="I125" s="330">
        <f>IFERROR(VLOOKUP(C125,'تقرير المصروفات حسب الشهر'!$C$647:$AD$763,14,FALSE),0)</f>
        <v>0</v>
      </c>
      <c r="J125" s="330">
        <f>IFERROR(VLOOKUP(C125,'تقرير المصروفات حسب الشهر'!$C$775:$AD$884,14,FALSE),0)</f>
        <v>0</v>
      </c>
      <c r="K125" s="330">
        <f>IFERROR(VLOOKUP(C125,'تقرير المصروفات حسب الشهر'!$C$902:$AD$1011,14,FALSE),0)</f>
        <v>0</v>
      </c>
      <c r="L125" s="330">
        <f>IFERROR(VLOOKUP(C125,'تقرير المصروفات حسب الشهر'!$C$1028:$AD$1138,14,FALSE),0)</f>
        <v>0</v>
      </c>
      <c r="M125" s="344">
        <f>IFERROR(VLOOKUP(C125,'تقرير المصروفات حسب الشهر'!$C$1155:$AD$1266,14,FALSE),0)</f>
        <v>0</v>
      </c>
      <c r="N125" s="344">
        <f>IFERROR(VLOOKUP(C125,'تقرير المصروفات حسب الشهر'!$C$1282:$AD$1393,14,FALSE),0)</f>
        <v>0</v>
      </c>
      <c r="O125" s="344">
        <f>IFERROR(VLOOKUP(C125,'تقرير المصروفات حسب الشهر'!$C$1409:$AI$1524,14,FALSE),0)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الشهر'!$C$10:$AD$119,14,FALSE),0)</f>
        <v>0</v>
      </c>
      <c r="E126" s="330">
        <f>IFERROR(VLOOKUP(C126,'تقرير المصروفات حسب الشهر'!$C$136:$AD$245,14,FALSE),0)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الشهر'!$C$391:$AD$510,14,FALSE),0)</f>
        <v>0</v>
      </c>
      <c r="H126" s="330">
        <f>IFERROR(VLOOKUP(C126,'تقرير المصروفات حسب الشهر'!$C$519:$AD$634,14,FALSE),0)</f>
        <v>0</v>
      </c>
      <c r="I126" s="330">
        <f>IFERROR(VLOOKUP(C126,'تقرير المصروفات حسب الشهر'!$C$647:$AD$763,14,FALSE),0)</f>
        <v>0</v>
      </c>
      <c r="J126" s="330">
        <f>IFERROR(VLOOKUP(C126,'تقرير المصروفات حسب الشهر'!$C$775:$AD$884,14,FALSE),0)</f>
        <v>0</v>
      </c>
      <c r="K126" s="330">
        <f>IFERROR(VLOOKUP(C126,'تقرير المصروفات حسب الشهر'!$C$902:$AD$1011,14,FALSE),0)</f>
        <v>0</v>
      </c>
      <c r="L126" s="330">
        <f>IFERROR(VLOOKUP(C126,'تقرير المصروفات حسب الشهر'!$C$1028:$AD$1138,14,FALSE),0)</f>
        <v>0</v>
      </c>
      <c r="M126" s="344">
        <f>IFERROR(VLOOKUP(C126,'تقرير المصروفات حسب الشهر'!$C$1155:$AD$1266,14,FALSE),0)</f>
        <v>0</v>
      </c>
      <c r="N126" s="344">
        <f>IFERROR(VLOOKUP(C126,'تقرير المصروفات حسب الشهر'!$C$1282:$AD$1393,14,FALSE),0)</f>
        <v>0</v>
      </c>
      <c r="O126" s="344">
        <f>IFERROR(VLOOKUP(C126,'تقرير المصروفات حسب الشهر'!$C$1409:$AI$1524,14,FALSE),0)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الشهر'!$C$10:$AD$119,14,FALSE),0)</f>
        <v>0</v>
      </c>
      <c r="E127" s="330">
        <f>IFERROR(VLOOKUP(C127,'تقرير المصروفات حسب الشهر'!$C$136:$AD$245,14,FALSE),0)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الشهر'!$C$391:$AD$510,14,FALSE),0)</f>
        <v>0</v>
      </c>
      <c r="H127" s="330">
        <f>IFERROR(VLOOKUP(C127,'تقرير المصروفات حسب الشهر'!$C$519:$AD$634,14,FALSE),0)</f>
        <v>0</v>
      </c>
      <c r="I127" s="330">
        <f>IFERROR(VLOOKUP(C127,'تقرير المصروفات حسب الشهر'!$C$647:$AD$763,14,FALSE),0)</f>
        <v>0</v>
      </c>
      <c r="J127" s="330">
        <f>IFERROR(VLOOKUP(C127,'تقرير المصروفات حسب الشهر'!$C$775:$AD$884,14,FALSE),0)</f>
        <v>0</v>
      </c>
      <c r="K127" s="330">
        <f>IFERROR(VLOOKUP(C127,'تقرير المصروفات حسب الشهر'!$C$902:$AD$1011,14,FALSE),0)</f>
        <v>0</v>
      </c>
      <c r="L127" s="330">
        <f>IFERROR(VLOOKUP(C127,'تقرير المصروفات حسب الشهر'!$C$1028:$AD$1138,14,FALSE),0)</f>
        <v>0</v>
      </c>
      <c r="M127" s="344">
        <f>IFERROR(VLOOKUP(C127,'تقرير المصروفات حسب الشهر'!$C$1155:$AD$1266,14,FALSE),0)</f>
        <v>0</v>
      </c>
      <c r="N127" s="344">
        <f>IFERROR(VLOOKUP(C127,'تقرير المصروفات حسب الشهر'!$C$1282:$AD$1393,14,FALSE),0)</f>
        <v>0</v>
      </c>
      <c r="O127" s="344">
        <f>IFERROR(VLOOKUP(C127,'تقرير المصروفات حسب الشهر'!$C$1409:$AI$1524,14,FALSE),0)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الشهر'!$C$10:$AD$119,14,FALSE),0)</f>
        <v>0</v>
      </c>
      <c r="E128" s="330">
        <f>IFERROR(VLOOKUP(C128,'تقرير المصروفات حسب الشهر'!$C$136:$AD$245,14,FALSE),0)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الشهر'!$C$391:$AD$510,14,FALSE),0)</f>
        <v>0</v>
      </c>
      <c r="H128" s="330">
        <f>IFERROR(VLOOKUP(C128,'تقرير المصروفات حسب الشهر'!$C$519:$AD$634,14,FALSE),0)</f>
        <v>0</v>
      </c>
      <c r="I128" s="330">
        <f>IFERROR(VLOOKUP(C128,'تقرير المصروفات حسب الشهر'!$C$647:$AD$763,14,FALSE),0)</f>
        <v>0</v>
      </c>
      <c r="J128" s="330">
        <f>IFERROR(VLOOKUP(C128,'تقرير المصروفات حسب الشهر'!$C$775:$AD$884,14,FALSE),0)</f>
        <v>0</v>
      </c>
      <c r="K128" s="330">
        <f>IFERROR(VLOOKUP(C128,'تقرير المصروفات حسب الشهر'!$C$902:$AD$1011,14,FALSE),0)</f>
        <v>0</v>
      </c>
      <c r="L128" s="330">
        <f>IFERROR(VLOOKUP(C128,'تقرير المصروفات حسب الشهر'!$C$1028:$AD$1138,14,FALSE),0)</f>
        <v>0</v>
      </c>
      <c r="M128" s="344">
        <f>IFERROR(VLOOKUP(C128,'تقرير المصروفات حسب الشهر'!$C$1155:$AD$1266,14,FALSE),0)</f>
        <v>0</v>
      </c>
      <c r="N128" s="344">
        <f>IFERROR(VLOOKUP(C128,'تقرير المصروفات حسب الشهر'!$C$1282:$AD$1393,14,FALSE),0)</f>
        <v>0</v>
      </c>
      <c r="O128" s="344">
        <f>IFERROR(VLOOKUP(C128,'تقرير المصروفات حسب الشهر'!$C$1409:$AI$1524,14,FALSE),0)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الشهر'!$C$10:$AD$119,14,FALSE),0)</f>
        <v>506.25</v>
      </c>
      <c r="E129" s="330">
        <f>IFERROR(VLOOKUP(C129,'تقرير المصروفات حسب الشهر'!$C$136:$AI$247,14,FALSE),0)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الشهر'!$C$391:$AD$510,14,FALSE),0)</f>
        <v>1012.5</v>
      </c>
      <c r="H129" s="330">
        <f>IFERROR(VLOOKUP(C129,'تقرير المصروفات حسب الشهر'!$C$519:$AD$634,14,FALSE),0)</f>
        <v>1012.5</v>
      </c>
      <c r="I129" s="330">
        <f>IFERROR(VLOOKUP(C129,'تقرير المصروفات حسب الشهر'!$C$647:$AD$763,14,FALSE),0)</f>
        <v>1012.5</v>
      </c>
      <c r="J129" s="330">
        <f>IFERROR(VLOOKUP(C129,'تقرير المصروفات حسب الشهر'!$C$775:$AD$884,14,FALSE),0)</f>
        <v>0</v>
      </c>
      <c r="K129" s="330">
        <f>IFERROR(VLOOKUP(C129,'تقرير المصروفات حسب الشهر'!$C$902:$AD$1011,14,FALSE),0)</f>
        <v>0</v>
      </c>
      <c r="L129" s="330">
        <f>IFERROR(VLOOKUP(C129,'تقرير المصروفات حسب الشهر'!$C$1028:$AD$1138,14,FALSE),0)</f>
        <v>0</v>
      </c>
      <c r="M129" s="344">
        <f>IFERROR(VLOOKUP(C129,'تقرير المصروفات حسب الشهر'!$C$1155:$AD$1266,14,FALSE),0)</f>
        <v>0</v>
      </c>
      <c r="N129" s="344">
        <f>IFERROR(VLOOKUP(C129,'تقرير المصروفات حسب الشهر'!$C$1282:$AD$1393,14,FALSE),0)</f>
        <v>0</v>
      </c>
      <c r="O129" s="344">
        <f>IFERROR(VLOOKUP(C129,'تقرير المصروفات حسب الشهر'!$C$1409:$AI$1524,14,FALSE),0)</f>
        <v>0</v>
      </c>
      <c r="P129" s="332">
        <f t="shared" si="8"/>
        <v>5568.75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الشهر'!$C$10:$AD$119,14,FALSE),0)</f>
        <v>0</v>
      </c>
      <c r="E130" s="330">
        <f>IFERROR(VLOOKUP(C130,'تقرير المصروفات حسب الشهر'!$C$136:$AI$247,14,FALSE),0)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الشهر'!$C$391:$AD$510,14,FALSE),0)</f>
        <v>0</v>
      </c>
      <c r="H130" s="330">
        <f>IFERROR(VLOOKUP(C130,'تقرير المصروفات حسب الشهر'!$C$519:$AD$634,14,FALSE),0)</f>
        <v>0</v>
      </c>
      <c r="I130" s="330">
        <f>IFERROR(VLOOKUP(C130,'تقرير المصروفات حسب الشهر'!$C$647:$AD$763,14,FALSE),0)</f>
        <v>0</v>
      </c>
      <c r="J130" s="330">
        <f>IFERROR(VLOOKUP(C130,'تقرير المصروفات حسب الشهر'!$C$775:$AD$884,14,FALSE),0)</f>
        <v>0</v>
      </c>
      <c r="K130" s="330">
        <f>IFERROR(VLOOKUP(C130,'تقرير المصروفات حسب الشهر'!$C$902:$AD$1011,14,FALSE),0)</f>
        <v>0</v>
      </c>
      <c r="L130" s="330">
        <f>IFERROR(VLOOKUP(C130,'تقرير المصروفات حسب الشهر'!$C$1028:$AD$1138,14,FALSE),0)</f>
        <v>0</v>
      </c>
      <c r="M130" s="344">
        <f>IFERROR(VLOOKUP(C130,'تقرير المصروفات حسب الشهر'!$C$1155:$AD$1266,14,FALSE),0)</f>
        <v>0</v>
      </c>
      <c r="N130" s="344">
        <f>IFERROR(VLOOKUP(C130,'تقرير المصروفات حسب الشهر'!$C$1282:$AD$1393,14,FALSE),0)</f>
        <v>0</v>
      </c>
      <c r="O130" s="344">
        <f>IFERROR(VLOOKUP(C130,'تقرير المصروفات حسب الشهر'!$C$1409:$AI$1524,14,FALSE),0)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الشهر'!$C$10:$AD$119,14,FALSE),0)</f>
        <v>0</v>
      </c>
      <c r="E131" s="330">
        <f>IFERROR(VLOOKUP(C131,'تقرير المصروفات حسب الشهر'!$C$136:$AI$247,14,FALSE),0)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الشهر'!$C$391:$AD$510,14,FALSE),0)</f>
        <v>0</v>
      </c>
      <c r="H131" s="330">
        <f>IFERROR(VLOOKUP(C131,'تقرير المصروفات حسب الشهر'!$C$519:$AD$634,14,FALSE),0)</f>
        <v>0</v>
      </c>
      <c r="I131" s="330">
        <f>IFERROR(VLOOKUP(C131,'تقرير المصروفات حسب الشهر'!$C$647:$AD$763,14,FALSE),0)</f>
        <v>0</v>
      </c>
      <c r="J131" s="330">
        <f>IFERROR(VLOOKUP(C131,'تقرير المصروفات حسب الشهر'!$C$775:$AD$884,14,FALSE),0)</f>
        <v>0</v>
      </c>
      <c r="K131" s="330">
        <f>IFERROR(VLOOKUP(C131,'تقرير المصروفات حسب الشهر'!$C$902:$AD$1011,14,FALSE),0)</f>
        <v>0</v>
      </c>
      <c r="L131" s="330">
        <f>IFERROR(VLOOKUP(C131,'تقرير المصروفات حسب الشهر'!$C$1028:$AD$1138,14,FALSE),0)</f>
        <v>0</v>
      </c>
      <c r="M131" s="344">
        <f>IFERROR(VLOOKUP(C131,'تقرير المصروفات حسب الشهر'!$C$1155:$AD$1266,14,FALSE),0)</f>
        <v>0</v>
      </c>
      <c r="N131" s="344">
        <f>IFERROR(VLOOKUP(C131,'تقرير المصروفات حسب الشهر'!$C$1282:$AD$1393,14,FALSE),0)</f>
        <v>0</v>
      </c>
      <c r="O131" s="344">
        <f>IFERROR(VLOOKUP(C131,'تقرير المصروفات حسب الشهر'!$C$1409:$AI$1524,14,FALSE),0)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الشهر'!$C$10:$AD$125,14,FALSE),0)</f>
        <v>239716.73</v>
      </c>
      <c r="E132" s="330">
        <f>IFERROR(VLOOKUP(C132,'تقرير المصروفات حسب الشهر'!$C$136:$AI$247,14,FALSE),0)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الشهر'!$C$391:$AD$510,14,FALSE),0)</f>
        <v>323302.12</v>
      </c>
      <c r="H132" s="330">
        <f>IFERROR(VLOOKUP(C132,'تقرير المصروفات حسب الشهر'!$C$519:$AD$634,14,FALSE),0)</f>
        <v>318968.75</v>
      </c>
      <c r="I132" s="330">
        <f>IFERROR(VLOOKUP(C132,'تقرير المصروفات حسب الشهر'!$C$647:$AD$763,14,FALSE),0)</f>
        <v>314365.2</v>
      </c>
      <c r="J132" s="330">
        <f>IFERROR(VLOOKUP(C132,'تقرير المصروفات حسب الشهر'!$C$775:$AD$884,14,FALSE),0)</f>
        <v>0</v>
      </c>
      <c r="K132" s="330">
        <f>IFERROR(VLOOKUP(C132,'تقرير المصروفات حسب الشهر'!$C$902:$AD$1011,14,FALSE),0)</f>
        <v>0</v>
      </c>
      <c r="L132" s="330">
        <f>IFERROR(VLOOKUP(C132,'تقرير المصروفات حسب الشهر'!$C$1028:$AD$1138,14,FALSE),0)</f>
        <v>0</v>
      </c>
      <c r="M132" s="344">
        <f>IFERROR(VLOOKUP(C132,'تقرير المصروفات حسب الشهر'!$C$1155:$AD$1266,14,FALSE),0)</f>
        <v>0</v>
      </c>
      <c r="N132" s="344">
        <f>IFERROR(VLOOKUP(C132,'تقرير المصروفات حسب الشهر'!$C$1282:$AD$1393,14,FALSE),0)</f>
        <v>0</v>
      </c>
      <c r="O132" s="344">
        <f>IFERROR(VLOOKUP(C132,'تقرير المصروفات حسب الشهر'!$C$1409:$AI$1524,14,FALSE),0)</f>
        <v>0</v>
      </c>
      <c r="P132" s="332">
        <f t="shared" si="8"/>
        <v>1657065.95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الشهر'!$C$10:$AD$125,14,FALSE),0)</f>
        <v>39917.9</v>
      </c>
      <c r="E133" s="330">
        <f>IFERROR(VLOOKUP(C133,'تقرير المصروفات حسب الشهر'!$C$136:$AI$248,14,FALSE),0)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الشهر'!$C$391:$AD$510,14,FALSE),0)</f>
        <v>44860.17</v>
      </c>
      <c r="H133" s="330">
        <f>IFERROR(VLOOKUP(C133,'تقرير المصروفات حسب الشهر'!$C$519:$AD$634,14,FALSE),0)</f>
        <v>21092.92</v>
      </c>
      <c r="I133" s="330">
        <f>IFERROR(VLOOKUP(C133,'تقرير المصروفات حسب الشهر'!$C$647:$AD$763,14,FALSE),0)</f>
        <v>46046.78</v>
      </c>
      <c r="J133" s="330">
        <f>IFERROR(VLOOKUP(C133,'تقرير المصروفات حسب الشهر'!$C$775:$AD$884,14,FALSE),0)</f>
        <v>0</v>
      </c>
      <c r="K133" s="330">
        <f>IFERROR(VLOOKUP(C133,'تقرير المصروفات حسب الشهر'!$C$902:$AD$1011,14,FALSE),0)</f>
        <v>0</v>
      </c>
      <c r="L133" s="330">
        <f>IFERROR(VLOOKUP(C133,'تقرير المصروفات حسب الشهر'!$C$1028:$AD$1138,14,FALSE),0)</f>
        <v>0</v>
      </c>
      <c r="M133" s="344">
        <f>IFERROR(VLOOKUP(C133,'تقرير المصروفات حسب الشهر'!$C$1155:$AD$1266,14,FALSE),0)</f>
        <v>0</v>
      </c>
      <c r="N133" s="344">
        <f>IFERROR(VLOOKUP(C133,'تقرير المصروفات حسب الشهر'!$C$1282:$AD$1393,14,FALSE),0)</f>
        <v>0</v>
      </c>
      <c r="O133" s="344">
        <f>IFERROR(VLOOKUP(C133,'تقرير المصروفات حسب الشهر'!$C$1409:$AI$1524,14,FALSE),0)</f>
        <v>0</v>
      </c>
      <c r="P133" s="395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3926552.6300000004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762263.04999999993</v>
      </c>
      <c r="I136" s="359">
        <f t="shared" si="10"/>
        <v>644474.59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4040380.3199999994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74562.229999999865</v>
      </c>
      <c r="I139" s="351">
        <f t="shared" si="11"/>
        <v>-81992.670000000158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113827.68999999971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7030A0"/>
  </sheetPr>
  <dimension ref="A1:T144"/>
  <sheetViews>
    <sheetView rightToLeft="1" topLeftCell="J122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268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28</v>
      </c>
      <c r="B8" s="357"/>
      <c r="C8" s="337" t="s">
        <v>242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4788136.2699999996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4045232.67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433474.10000000003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309429.5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3586608.8000000003</v>
      </c>
    </row>
    <row r="13" spans="1:20" ht="18" customHeight="1">
      <c r="B13" s="94"/>
      <c r="C13" s="339" t="s">
        <v>247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1201527.4699999997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1621.72</v>
      </c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1621.72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>
        <v>6935</v>
      </c>
      <c r="J17" s="335"/>
      <c r="K17" s="335"/>
      <c r="L17" s="335"/>
      <c r="M17" s="335"/>
      <c r="N17" s="335"/>
      <c r="O17" s="335"/>
      <c r="P17" s="332">
        <f t="shared" si="1"/>
        <v>6935</v>
      </c>
    </row>
    <row r="18" spans="2:16" ht="18" customHeight="1">
      <c r="B18" s="94"/>
      <c r="C18" s="340" t="s">
        <v>252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8556.7199999999993</v>
      </c>
    </row>
    <row r="19" spans="2:16" ht="18" customHeight="1">
      <c r="B19" s="94"/>
      <c r="C19" s="353" t="s">
        <v>247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1210084.19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الشهر'!$C$10:$AD$119,16,FALSE),0)</f>
        <v>0</v>
      </c>
      <c r="E22" s="330">
        <f>IFERROR(VLOOKUP(C22,'تقرير المصروفات حسب الشهر'!$C$136:$AD$245,16,FALSE),0)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الشهر'!$C$391:$AD$499,16,FALSE),0)</f>
        <v>0</v>
      </c>
      <c r="H22" s="330">
        <f>IFERROR(VLOOKUP(C22,'تقرير المصروفات حسب الشهر'!$C$519:$AD$634,16,FALSE),0)</f>
        <v>0</v>
      </c>
      <c r="I22" s="330">
        <f>IFERROR(VLOOKUP(C22,'تقرير المصروفات حسب الشهر'!$C$647:$AD$756,16,FALSE),0)</f>
        <v>0</v>
      </c>
      <c r="J22" s="330">
        <f>IFERROR(VLOOKUP(C22,'تقرير المصروفات حسب الشهر'!$C$775:$AD$884,16,FALSE),0)</f>
        <v>0</v>
      </c>
      <c r="K22" s="330">
        <f>IFERROR(VLOOKUP(C22,'تقرير المصروفات حسب الشهر'!$C$902:$AD$1011,16,FALSE),0)</f>
        <v>0</v>
      </c>
      <c r="L22" s="330">
        <f>IFERROR(VLOOKUP(C22,'تقرير المصروفات حسب الشهر'!$C$1028:$AD$1138,16,FALSE),0)</f>
        <v>0</v>
      </c>
      <c r="M22" s="344">
        <f>IFERROR(VLOOKUP(C22,'تقرير المصروفات حسب الشهر'!$C$1155:$AD$1266,16,FALSE),0)</f>
        <v>0</v>
      </c>
      <c r="N22" s="344">
        <f>IFERROR(VLOOKUP(C22,'تقرير المصروفات حسب الشهر'!$C$1282:$AD$1393,16,FALSE),0)</f>
        <v>0</v>
      </c>
      <c r="O22" s="344">
        <f>IFERROR(VLOOKUP(C22,'تقرير المصروفات حسب الشهر'!$C$1409:$AI$1524,16,FALSE),0)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الشهر'!$C$10:$AD$119,16,FALSE),0)</f>
        <v>54317.66</v>
      </c>
      <c r="E23" s="330">
        <f>IFERROR(VLOOKUP(C23,'تقرير المصروفات حسب الشهر'!$C$136:$AD$245,16,FALSE),0)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الشهر'!$C$391:$AD$499,16,FALSE),0)</f>
        <v>59820.09</v>
      </c>
      <c r="H23" s="330">
        <f>IFERROR(VLOOKUP(C23,'تقرير المصروفات حسب الشهر'!$C$519:$AD$634,16,FALSE),0)</f>
        <v>48766.53</v>
      </c>
      <c r="I23" s="330">
        <f>IFERROR(VLOOKUP(C23,'تقرير المصروفات حسب الشهر'!$C$647:$AD$756,16,FALSE),0)</f>
        <v>52908.82</v>
      </c>
      <c r="J23" s="330">
        <f>IFERROR(VLOOKUP(C23,'تقرير المصروفات حسب الشهر'!$C$775:$AD$884,16,FALSE),0)</f>
        <v>0</v>
      </c>
      <c r="K23" s="330">
        <f>IFERROR(VLOOKUP(C23,'تقرير المصروفات حسب الشهر'!$C$902:$AD$1011,16,FALSE),0)</f>
        <v>0</v>
      </c>
      <c r="L23" s="330">
        <f>IFERROR(VLOOKUP(C23,'تقرير المصروفات حسب الشهر'!$C$1028:$AD$1138,16,FALSE),0)</f>
        <v>0</v>
      </c>
      <c r="M23" s="344">
        <f>IFERROR(VLOOKUP(C23,'تقرير المصروفات حسب الشهر'!$C$1155:$AD$1266,16,FALSE),0)</f>
        <v>0</v>
      </c>
      <c r="N23" s="344">
        <f>IFERROR(VLOOKUP(C23,'تقرير المصروفات حسب الشهر'!$C$1282:$AD$1393,16,FALSE),0)</f>
        <v>0</v>
      </c>
      <c r="O23" s="344">
        <f>IFERROR(VLOOKUP(C23,'تقرير المصروفات حسب الشهر'!$C$1409:$AI$1524,16,FALSE),0)</f>
        <v>0</v>
      </c>
      <c r="P23" s="332">
        <f t="shared" si="5"/>
        <v>316189.45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الشهر'!$C$10:$AD$119,16,FALSE),0)</f>
        <v>4200</v>
      </c>
      <c r="E24" s="330">
        <f>IFERROR(VLOOKUP(C24,'تقرير المصروفات حسب الشهر'!$C$136:$AD$245,16,FALSE),0)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الشهر'!$C$391:$AD$499,16,FALSE),0)</f>
        <v>4200</v>
      </c>
      <c r="H24" s="330">
        <f>IFERROR(VLOOKUP(C24,'تقرير المصروفات حسب الشهر'!$C$519:$AD$634,16,FALSE),0)</f>
        <v>5500</v>
      </c>
      <c r="I24" s="330">
        <f>IFERROR(VLOOKUP(C24,'تقرير المصروفات حسب الشهر'!$C$647:$AD$756,16,FALSE),0)</f>
        <v>5500</v>
      </c>
      <c r="J24" s="330">
        <f>IFERROR(VLOOKUP(C24,'تقرير المصروفات حسب الشهر'!$C$775:$AD$884,16,FALSE),0)</f>
        <v>0</v>
      </c>
      <c r="K24" s="330">
        <f>IFERROR(VLOOKUP(C24,'تقرير المصروفات حسب الشهر'!$C$902:$AD$1011,16,FALSE),0)</f>
        <v>0</v>
      </c>
      <c r="L24" s="330">
        <f>IFERROR(VLOOKUP(C24,'تقرير المصروفات حسب الشهر'!$C$1028:$AD$1138,16,FALSE),0)</f>
        <v>0</v>
      </c>
      <c r="M24" s="344">
        <f>IFERROR(VLOOKUP(C24,'تقرير المصروفات حسب الشهر'!$C$1155:$AD$1266,16,FALSE),0)</f>
        <v>0</v>
      </c>
      <c r="N24" s="344">
        <f>IFERROR(VLOOKUP(C24,'تقرير المصروفات حسب الشهر'!$C$1282:$AD$1393,16,FALSE),0)</f>
        <v>0</v>
      </c>
      <c r="O24" s="344">
        <f>IFERROR(VLOOKUP(C24,'تقرير المصروفات حسب الشهر'!$C$1409:$AI$1524,16,FALSE),0)</f>
        <v>0</v>
      </c>
      <c r="P24" s="332">
        <f t="shared" si="5"/>
        <v>27800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الشهر'!$C$10:$AD$119,16,FALSE),0)</f>
        <v>180</v>
      </c>
      <c r="E25" s="330">
        <f>IFERROR(VLOOKUP(C25,'تقرير المصروفات حسب الشهر'!$C$136:$AD$245,16,FALSE),0)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الشهر'!$C$391:$AD$499,16,FALSE),0)</f>
        <v>0</v>
      </c>
      <c r="H25" s="330">
        <f>IFERROR(VLOOKUP(C25,'تقرير المصروفات حسب الشهر'!$C$519:$AD$634,16,FALSE),0)</f>
        <v>0</v>
      </c>
      <c r="I25" s="330">
        <f>IFERROR(VLOOKUP(C25,'تقرير المصروفات حسب الشهر'!$C$647:$AD$756,16,FALSE),0)</f>
        <v>2470</v>
      </c>
      <c r="J25" s="330">
        <f>IFERROR(VLOOKUP(C25,'تقرير المصروفات حسب الشهر'!$C$775:$AD$884,16,FALSE),0)</f>
        <v>0</v>
      </c>
      <c r="K25" s="330">
        <f>IFERROR(VLOOKUP(C25,'تقرير المصروفات حسب الشهر'!$C$902:$AD$1011,16,FALSE),0)</f>
        <v>0</v>
      </c>
      <c r="L25" s="330">
        <f>IFERROR(VLOOKUP(C25,'تقرير المصروفات حسب الشهر'!$C$1028:$AD$1138,16,FALSE),0)</f>
        <v>0</v>
      </c>
      <c r="M25" s="344">
        <f>IFERROR(VLOOKUP(C25,'تقرير المصروفات حسب الشهر'!$C$1155:$AD$1266,16,FALSE),0)</f>
        <v>0</v>
      </c>
      <c r="N25" s="344">
        <f>IFERROR(VLOOKUP(C25,'تقرير المصروفات حسب الشهر'!$C$1282:$AD$1393,16,FALSE),0)</f>
        <v>0</v>
      </c>
      <c r="O25" s="344">
        <f>IFERROR(VLOOKUP(C25,'تقرير المصروفات حسب الشهر'!$C$1409:$AI$1524,16,FALSE),0)</f>
        <v>0</v>
      </c>
      <c r="P25" s="332">
        <f t="shared" si="5"/>
        <v>2875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الشهر'!$C$10:$AD$119,16,FALSE),0)</f>
        <v>0</v>
      </c>
      <c r="E26" s="330">
        <f>IFERROR(VLOOKUP(C26,'تقرير المصروفات حسب الشهر'!$C$136:$AD$245,16,FALSE),0)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الشهر'!$C$391:$AD$499,16,FALSE),0)</f>
        <v>0</v>
      </c>
      <c r="H26" s="330">
        <f>IFERROR(VLOOKUP(C26,'تقرير المصروفات حسب الشهر'!$C$519:$AD$634,16,FALSE),0)</f>
        <v>0</v>
      </c>
      <c r="I26" s="330">
        <f>IFERROR(VLOOKUP(C26,'تقرير المصروفات حسب الشهر'!$C$647:$AD$756,16,FALSE),0)</f>
        <v>0</v>
      </c>
      <c r="J26" s="330">
        <f>IFERROR(VLOOKUP(C26,'تقرير المصروفات حسب الشهر'!$C$775:$AD$884,16,FALSE),0)</f>
        <v>0</v>
      </c>
      <c r="K26" s="330">
        <f>IFERROR(VLOOKUP(C26,'تقرير المصروفات حسب الشهر'!$C$902:$AD$1011,16,FALSE),0)</f>
        <v>0</v>
      </c>
      <c r="L26" s="330">
        <f>IFERROR(VLOOKUP(C26,'تقرير المصروفات حسب الشهر'!$C$1028:$AD$1138,16,FALSE),0)</f>
        <v>0</v>
      </c>
      <c r="M26" s="344">
        <f>IFERROR(VLOOKUP(C26,'تقرير المصروفات حسب الشهر'!$C$1155:$AD$1266,16,FALSE),0)</f>
        <v>0</v>
      </c>
      <c r="N26" s="344">
        <f>IFERROR(VLOOKUP(C26,'تقرير المصروفات حسب الشهر'!$C$1282:$AD$1393,16,FALSE),0)</f>
        <v>0</v>
      </c>
      <c r="O26" s="344">
        <f>IFERROR(VLOOKUP(C26,'تقرير المصروفات حسب الشهر'!$C$1409:$AI$1524,16,FALSE),0)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الشهر'!$C$10:$AD$119,16,FALSE),0)</f>
        <v>0</v>
      </c>
      <c r="E27" s="330">
        <f>IFERROR(VLOOKUP(C27,'تقرير المصروفات حسب الشهر'!$C$136:$AD$245,16,FALSE),0)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الشهر'!$C$391:$AD$499,16,FALSE),0)</f>
        <v>0</v>
      </c>
      <c r="H27" s="330">
        <f>IFERROR(VLOOKUP(C27,'تقرير المصروفات حسب الشهر'!$C$519:$AD$634,16,FALSE),0)</f>
        <v>0</v>
      </c>
      <c r="I27" s="330">
        <f>IFERROR(VLOOKUP(C27,'تقرير المصروفات حسب الشهر'!$C$647:$AD$756,16,FALSE),0)</f>
        <v>0</v>
      </c>
      <c r="J27" s="330">
        <f>IFERROR(VLOOKUP(C27,'تقرير المصروفات حسب الشهر'!$C$775:$AD$884,16,FALSE),0)</f>
        <v>0</v>
      </c>
      <c r="K27" s="330">
        <f>IFERROR(VLOOKUP(C27,'تقرير المصروفات حسب الشهر'!$C$902:$AD$1011,16,FALSE),0)</f>
        <v>0</v>
      </c>
      <c r="L27" s="330">
        <f>IFERROR(VLOOKUP(C27,'تقرير المصروفات حسب الشهر'!$C$1028:$AD$1138,16,FALSE),0)</f>
        <v>0</v>
      </c>
      <c r="M27" s="344">
        <f>IFERROR(VLOOKUP(C27,'تقرير المصروفات حسب الشهر'!$C$1155:$AD$1266,16,FALSE),0)</f>
        <v>0</v>
      </c>
      <c r="N27" s="344">
        <f>IFERROR(VLOOKUP(C27,'تقرير المصروفات حسب الشهر'!$C$1282:$AD$1393,16,FALSE),0)</f>
        <v>0</v>
      </c>
      <c r="O27" s="344">
        <f>IFERROR(VLOOKUP(C27,'تقرير المصروفات حسب الشهر'!$C$1409:$AI$1524,16,FALSE),0)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الشهر'!$C$10:$AD$119,16,FALSE),0)</f>
        <v>0</v>
      </c>
      <c r="E28" s="330">
        <f>IFERROR(VLOOKUP(C28,'تقرير المصروفات حسب الشهر'!$C$136:$AD$245,16,FALSE),0)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الشهر'!$C$391:$AD$499,16,FALSE),0)</f>
        <v>0</v>
      </c>
      <c r="H28" s="330">
        <f>IFERROR(VLOOKUP(C28,'تقرير المصروفات حسب الشهر'!$C$519:$AD$634,16,FALSE),0)</f>
        <v>0</v>
      </c>
      <c r="I28" s="330">
        <f>IFERROR(VLOOKUP(C28,'تقرير المصروفات حسب الشهر'!$C$647:$AD$756,16,FALSE),0)</f>
        <v>0</v>
      </c>
      <c r="J28" s="330">
        <f>IFERROR(VLOOKUP(C28,'تقرير المصروفات حسب الشهر'!$C$775:$AD$884,16,FALSE),0)</f>
        <v>0</v>
      </c>
      <c r="K28" s="330">
        <f>IFERROR(VLOOKUP(C28,'تقرير المصروفات حسب الشهر'!$C$902:$AD$1011,16,FALSE),0)</f>
        <v>0</v>
      </c>
      <c r="L28" s="330">
        <f>IFERROR(VLOOKUP(C28,'تقرير المصروفات حسب الشهر'!$C$1028:$AD$1138,16,FALSE),0)</f>
        <v>0</v>
      </c>
      <c r="M28" s="344">
        <f>IFERROR(VLOOKUP(C28,'تقرير المصروفات حسب الشهر'!$C$1155:$AD$1266,16,FALSE),0)</f>
        <v>0</v>
      </c>
      <c r="N28" s="344">
        <f>IFERROR(VLOOKUP(C28,'تقرير المصروفات حسب الشهر'!$C$1282:$AD$1393,16,FALSE),0)</f>
        <v>0</v>
      </c>
      <c r="O28" s="344">
        <f>IFERROR(VLOOKUP(C28,'تقرير المصروفات حسب الشهر'!$C$1409:$AI$1524,16,FALSE),0)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الشهر'!$C$10:$AD$119,16,FALSE),0)</f>
        <v>28500</v>
      </c>
      <c r="E29" s="330">
        <f>IFERROR(VLOOKUP(C29,'تقرير المصروفات حسب الشهر'!$C$136:$AD$245,16,FALSE),0)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الشهر'!$C$391:$AD$499,16,FALSE),0)</f>
        <v>28500</v>
      </c>
      <c r="H29" s="330">
        <f>IFERROR(VLOOKUP(C29,'تقرير المصروفات حسب الشهر'!$C$519:$AD$634,16,FALSE),0)</f>
        <v>28500</v>
      </c>
      <c r="I29" s="330">
        <f>IFERROR(VLOOKUP(C29,'تقرير المصروفات حسب الشهر'!$C$647:$AD$756,16,FALSE),0)</f>
        <v>28500</v>
      </c>
      <c r="J29" s="330">
        <f>IFERROR(VLOOKUP(C29,'تقرير المصروفات حسب الشهر'!$C$775:$AD$884,16,FALSE),0)</f>
        <v>0</v>
      </c>
      <c r="K29" s="330">
        <f>IFERROR(VLOOKUP(C29,'تقرير المصروفات حسب الشهر'!$C$902:$AD$1011,16,FALSE),0)</f>
        <v>0</v>
      </c>
      <c r="L29" s="330">
        <f>IFERROR(VLOOKUP(C29,'تقرير المصروفات حسب الشهر'!$C$1028:$AD$1138,16,FALSE),0)</f>
        <v>0</v>
      </c>
      <c r="M29" s="344">
        <f>IFERROR(VLOOKUP(C29,'تقرير المصروفات حسب الشهر'!$C$1155:$AD$1266,16,FALSE),0)</f>
        <v>0</v>
      </c>
      <c r="N29" s="344">
        <f>IFERROR(VLOOKUP(C29,'تقرير المصروفات حسب الشهر'!$C$1282:$AD$1393,16,FALSE),0)</f>
        <v>0</v>
      </c>
      <c r="O29" s="344">
        <f>IFERROR(VLOOKUP(C29,'تقرير المصروفات حسب الشهر'!$C$1409:$AI$1524,16,FALSE),0)</f>
        <v>0</v>
      </c>
      <c r="P29" s="332">
        <f t="shared" si="5"/>
        <v>171000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الشهر'!$C$10:$AD$119,16,FALSE),0)</f>
        <v>0</v>
      </c>
      <c r="E30" s="330">
        <f>IFERROR(VLOOKUP(C30,'تقرير المصروفات حسب الشهر'!$C$136:$AD$245,16,FALSE),0)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الشهر'!$C$391:$AD$499,16,FALSE),0)</f>
        <v>0</v>
      </c>
      <c r="H30" s="330">
        <f>IFERROR(VLOOKUP(C30,'تقرير المصروفات حسب الشهر'!$C$519:$AD$634,16,FALSE),0)</f>
        <v>800</v>
      </c>
      <c r="I30" s="330">
        <f>IFERROR(VLOOKUP(C30,'تقرير المصروفات حسب الشهر'!$C$647:$AD$756,16,FALSE),0)</f>
        <v>0</v>
      </c>
      <c r="J30" s="330">
        <f>IFERROR(VLOOKUP(C30,'تقرير المصروفات حسب الشهر'!$C$775:$AD$884,16,FALSE),0)</f>
        <v>0</v>
      </c>
      <c r="K30" s="330">
        <f>IFERROR(VLOOKUP(C30,'تقرير المصروفات حسب الشهر'!$C$902:$AD$1011,16,FALSE),0)</f>
        <v>0</v>
      </c>
      <c r="L30" s="330">
        <f>IFERROR(VLOOKUP(C30,'تقرير المصروفات حسب الشهر'!$C$1028:$AD$1138,16,FALSE),0)</f>
        <v>0</v>
      </c>
      <c r="M30" s="344">
        <f>IFERROR(VLOOKUP(C30,'تقرير المصروفات حسب الشهر'!$C$1155:$AD$1266,16,FALSE),0)</f>
        <v>0</v>
      </c>
      <c r="N30" s="344">
        <f>IFERROR(VLOOKUP(C30,'تقرير المصروفات حسب الشهر'!$C$1282:$AD$1393,16,FALSE),0)</f>
        <v>0</v>
      </c>
      <c r="O30" s="344">
        <f>IFERROR(VLOOKUP(C30,'تقرير المصروفات حسب الشهر'!$C$1409:$AI$1524,16,FALSE),0)</f>
        <v>0</v>
      </c>
      <c r="P30" s="332">
        <f t="shared" si="5"/>
        <v>825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الشهر'!$C$10:$AD$119,16,FALSE),0)</f>
        <v>165.87</v>
      </c>
      <c r="E31" s="330">
        <f>IFERROR(VLOOKUP(C31,'تقرير المصروفات حسب الشهر'!$C$136:$AD$245,16,FALSE),0)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الشهر'!$C$391:$AD$499,16,FALSE),0)</f>
        <v>165.87</v>
      </c>
      <c r="H31" s="330">
        <f>IFERROR(VLOOKUP(C31,'تقرير المصروفات حسب الشهر'!$C$519:$AD$634,16,FALSE),0)</f>
        <v>65.87</v>
      </c>
      <c r="I31" s="330">
        <f>IFERROR(VLOOKUP(C31,'تقرير المصروفات حسب الشهر'!$C$647:$AD$756,16,FALSE),0)</f>
        <v>274.49</v>
      </c>
      <c r="J31" s="330">
        <f>IFERROR(VLOOKUP(C31,'تقرير المصروفات حسب الشهر'!$C$775:$AD$884,16,FALSE),0)</f>
        <v>0</v>
      </c>
      <c r="K31" s="330">
        <f>IFERROR(VLOOKUP(C31,'تقرير المصروفات حسب الشهر'!$C$902:$AD$1011,16,FALSE),0)</f>
        <v>0</v>
      </c>
      <c r="L31" s="330">
        <f>IFERROR(VLOOKUP(C31,'تقرير المصروفات حسب الشهر'!$C$1028:$AD$1138,16,FALSE),0)</f>
        <v>0</v>
      </c>
      <c r="M31" s="344">
        <f>IFERROR(VLOOKUP(C31,'تقرير المصروفات حسب الشهر'!$C$1155:$AD$1266,16,FALSE),0)</f>
        <v>0</v>
      </c>
      <c r="N31" s="344">
        <f>IFERROR(VLOOKUP(C31,'تقرير المصروفات حسب الشهر'!$C$1282:$AD$1393,16,FALSE),0)</f>
        <v>0</v>
      </c>
      <c r="O31" s="344">
        <f>IFERROR(VLOOKUP(C31,'تقرير المصروفات حسب الشهر'!$C$1409:$AI$1524,16,FALSE),0)</f>
        <v>0</v>
      </c>
      <c r="P31" s="332">
        <f t="shared" si="5"/>
        <v>803.84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الشهر'!$C$10:$AD$119,16,FALSE),0)</f>
        <v>0</v>
      </c>
      <c r="E32" s="330">
        <f>IFERROR(VLOOKUP(C32,'تقرير المصروفات حسب الشهر'!$C$136:$AD$245,16,FALSE),0)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الشهر'!$C$391:$AD$499,16,FALSE),0)</f>
        <v>0</v>
      </c>
      <c r="H32" s="330">
        <f>IFERROR(VLOOKUP(C32,'تقرير المصروفات حسب الشهر'!$C$519:$AD$634,16,FALSE),0)</f>
        <v>0</v>
      </c>
      <c r="I32" s="330">
        <f>IFERROR(VLOOKUP(C32,'تقرير المصروفات حسب الشهر'!$C$647:$AD$756,16,FALSE),0)</f>
        <v>0</v>
      </c>
      <c r="J32" s="330">
        <f>IFERROR(VLOOKUP(C32,'تقرير المصروفات حسب الشهر'!$C$775:$AD$884,16,FALSE),0)</f>
        <v>0</v>
      </c>
      <c r="K32" s="330">
        <f>IFERROR(VLOOKUP(C32,'تقرير المصروفات حسب الشهر'!$C$902:$AD$1011,16,FALSE),0)</f>
        <v>0</v>
      </c>
      <c r="L32" s="330">
        <f>IFERROR(VLOOKUP(C32,'تقرير المصروفات حسب الشهر'!$C$1028:$AD$1138,16,FALSE),0)</f>
        <v>0</v>
      </c>
      <c r="M32" s="344">
        <f>IFERROR(VLOOKUP(C32,'تقرير المصروفات حسب الشهر'!$C$1155:$AD$1266,16,FALSE),0)</f>
        <v>0</v>
      </c>
      <c r="N32" s="344">
        <f>IFERROR(VLOOKUP(C32,'تقرير المصروفات حسب الشهر'!$C$1282:$AD$1393,16,FALSE),0)</f>
        <v>0</v>
      </c>
      <c r="O32" s="344">
        <f>IFERROR(VLOOKUP(C32,'تقرير المصروفات حسب الشهر'!$C$1409:$AI$1524,16,FALSE),0)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الشهر'!$C$10:$AD$119,16,FALSE),0)</f>
        <v>0</v>
      </c>
      <c r="E33" s="330">
        <f>IFERROR(VLOOKUP(C33,'تقرير المصروفات حسب الشهر'!$C$136:$AD$245,16,FALSE),0)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الشهر'!$C$391:$AD$499,16,FALSE),0)</f>
        <v>0</v>
      </c>
      <c r="H33" s="330">
        <f>IFERROR(VLOOKUP(C33,'تقرير المصروفات حسب الشهر'!$C$519:$AD$634,16,FALSE),0)</f>
        <v>0</v>
      </c>
      <c r="I33" s="330">
        <f>IFERROR(VLOOKUP(C33,'تقرير المصروفات حسب الشهر'!$C$647:$AD$756,16,FALSE),0)</f>
        <v>0</v>
      </c>
      <c r="J33" s="330">
        <f>IFERROR(VLOOKUP(C33,'تقرير المصروفات حسب الشهر'!$C$775:$AD$884,16,FALSE),0)</f>
        <v>0</v>
      </c>
      <c r="K33" s="330">
        <f>IFERROR(VLOOKUP(C33,'تقرير المصروفات حسب الشهر'!$C$902:$AD$1011,16,FALSE),0)</f>
        <v>0</v>
      </c>
      <c r="L33" s="330">
        <f>IFERROR(VLOOKUP(C33,'تقرير المصروفات حسب الشهر'!$C$1028:$AD$1138,16,FALSE),0)</f>
        <v>0</v>
      </c>
      <c r="M33" s="344">
        <f>IFERROR(VLOOKUP(C33,'تقرير المصروفات حسب الشهر'!$C$1155:$AD$1266,16,FALSE),0)</f>
        <v>0</v>
      </c>
      <c r="N33" s="344">
        <f>IFERROR(VLOOKUP(C33,'تقرير المصروفات حسب الشهر'!$C$1282:$AD$1393,16,FALSE),0)</f>
        <v>0</v>
      </c>
      <c r="O33" s="344">
        <f>IFERROR(VLOOKUP(C33,'تقرير المصروفات حسب الشهر'!$C$1409:$AI$1524,16,FALSE),0)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الشهر'!$C$10:$AD$119,16,FALSE),0)</f>
        <v>0</v>
      </c>
      <c r="E34" s="330">
        <f>IFERROR(VLOOKUP(C34,'تقرير المصروفات حسب الشهر'!$C$136:$AD$245,16,FALSE),0)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الشهر'!$C$391:$AD$499,16,FALSE),0)</f>
        <v>0</v>
      </c>
      <c r="H34" s="330">
        <f>IFERROR(VLOOKUP(C34,'تقرير المصروفات حسب الشهر'!$C$519:$AD$634,16,FALSE),0)</f>
        <v>0</v>
      </c>
      <c r="I34" s="330">
        <f>IFERROR(VLOOKUP(C34,'تقرير المصروفات حسب الشهر'!$C$647:$AD$756,16,FALSE),0)</f>
        <v>0</v>
      </c>
      <c r="J34" s="330">
        <f>IFERROR(VLOOKUP(C34,'تقرير المصروفات حسب الشهر'!$C$775:$AD$884,16,FALSE),0)</f>
        <v>0</v>
      </c>
      <c r="K34" s="330">
        <f>IFERROR(VLOOKUP(C34,'تقرير المصروفات حسب الشهر'!$C$902:$AD$1011,16,FALSE),0)</f>
        <v>0</v>
      </c>
      <c r="L34" s="330">
        <f>IFERROR(VLOOKUP(C34,'تقرير المصروفات حسب الشهر'!$C$1028:$AD$1138,16,FALSE),0)</f>
        <v>0</v>
      </c>
      <c r="M34" s="344">
        <f>IFERROR(VLOOKUP(C34,'تقرير المصروفات حسب الشهر'!$C$1155:$AD$1266,16,FALSE),0)</f>
        <v>0</v>
      </c>
      <c r="N34" s="344">
        <f>IFERROR(VLOOKUP(C34,'تقرير المصروفات حسب الشهر'!$C$1282:$AD$1393,16,FALSE),0)</f>
        <v>0</v>
      </c>
      <c r="O34" s="344">
        <f>IFERROR(VLOOKUP(C34,'تقرير المصروفات حسب الشهر'!$C$1409:$AI$1524,16,FALSE),0)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الشهر'!$C$10:$AD$119,16,FALSE),0)</f>
        <v>0</v>
      </c>
      <c r="E35" s="330">
        <f>IFERROR(VLOOKUP(C35,'تقرير المصروفات حسب الشهر'!$C$136:$AD$245,16,FALSE),0)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الشهر'!$C$391:$AD$499,16,FALSE),0)</f>
        <v>0</v>
      </c>
      <c r="H35" s="330">
        <f>IFERROR(VLOOKUP(C35,'تقرير المصروفات حسب الشهر'!$C$519:$AD$634,16,FALSE),0)</f>
        <v>0</v>
      </c>
      <c r="I35" s="330">
        <f>IFERROR(VLOOKUP(C35,'تقرير المصروفات حسب الشهر'!$C$647:$AD$756,16,FALSE),0)</f>
        <v>6730</v>
      </c>
      <c r="J35" s="330">
        <f>IFERROR(VLOOKUP(C35,'تقرير المصروفات حسب الشهر'!$C$775:$AD$884,16,FALSE),0)</f>
        <v>0</v>
      </c>
      <c r="K35" s="330">
        <f>IFERROR(VLOOKUP(C35,'تقرير المصروفات حسب الشهر'!$C$902:$AD$1011,16,FALSE),0)</f>
        <v>0</v>
      </c>
      <c r="L35" s="330">
        <f>IFERROR(VLOOKUP(C35,'تقرير المصروفات حسب الشهر'!$C$1028:$AD$1138,16,FALSE),0)</f>
        <v>0</v>
      </c>
      <c r="M35" s="344">
        <f>IFERROR(VLOOKUP(C35,'تقرير المصروفات حسب الشهر'!$C$1155:$AD$1266,16,FALSE),0)</f>
        <v>0</v>
      </c>
      <c r="N35" s="344">
        <f>IFERROR(VLOOKUP(C35,'تقرير المصروفات حسب الشهر'!$C$1282:$AD$1393,16,FALSE),0)</f>
        <v>0</v>
      </c>
      <c r="O35" s="344">
        <f>IFERROR(VLOOKUP(C35,'تقرير المصروفات حسب الشهر'!$C$1409:$AI$1524,16,FALSE),0)</f>
        <v>0</v>
      </c>
      <c r="P35" s="332">
        <f t="shared" si="5"/>
        <v>13730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الشهر'!$C$10:$AD$119,16,FALSE),0)</f>
        <v>0</v>
      </c>
      <c r="E36" s="330">
        <f>IFERROR(VLOOKUP(C36,'تقرير المصروفات حسب الشهر'!$C$136:$AD$245,16,FALSE),0)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الشهر'!$C$391:$AD$499,16,FALSE),0)</f>
        <v>0</v>
      </c>
      <c r="H36" s="330">
        <f>IFERROR(VLOOKUP(C36,'تقرير المصروفات حسب الشهر'!$C$519:$AD$634,16,FALSE),0)</f>
        <v>750</v>
      </c>
      <c r="I36" s="330">
        <f>IFERROR(VLOOKUP(C36,'تقرير المصروفات حسب الشهر'!$C$647:$AD$756,16,FALSE),0)</f>
        <v>0</v>
      </c>
      <c r="J36" s="330">
        <f>IFERROR(VLOOKUP(C36,'تقرير المصروفات حسب الشهر'!$C$775:$AD$884,16,FALSE),0)</f>
        <v>0</v>
      </c>
      <c r="K36" s="330">
        <f>IFERROR(VLOOKUP(C36,'تقرير المصروفات حسب الشهر'!$C$902:$AD$1011,16,FALSE),0)</f>
        <v>0</v>
      </c>
      <c r="L36" s="330">
        <f>IFERROR(VLOOKUP(C36,'تقرير المصروفات حسب الشهر'!$C$1028:$AD$1138,16,FALSE),0)</f>
        <v>0</v>
      </c>
      <c r="M36" s="344">
        <f>IFERROR(VLOOKUP(C36,'تقرير المصروفات حسب الشهر'!$C$1155:$AD$1266,16,FALSE),0)</f>
        <v>0</v>
      </c>
      <c r="N36" s="344">
        <f>IFERROR(VLOOKUP(C36,'تقرير المصروفات حسب الشهر'!$C$1282:$AD$1393,16,FALSE),0)</f>
        <v>0</v>
      </c>
      <c r="O36" s="344">
        <f>IFERROR(VLOOKUP(C36,'تقرير المصروفات حسب الشهر'!$C$1409:$AI$1524,16,FALSE),0)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الشهر'!$C$10:$AD$119,16,FALSE),0)</f>
        <v>2260</v>
      </c>
      <c r="E37" s="330">
        <f>IFERROR(VLOOKUP(C37,'تقرير المصروفات حسب الشهر'!$C$136:$AD$245,16,FALSE),0)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الشهر'!$C$391:$AD$499,16,FALSE),0)</f>
        <v>0</v>
      </c>
      <c r="H37" s="330">
        <f>IFERROR(VLOOKUP(C37,'تقرير المصروفات حسب الشهر'!$C$519:$AD$634,16,FALSE),0)</f>
        <v>0</v>
      </c>
      <c r="I37" s="330">
        <f>IFERROR(VLOOKUP(C37,'تقرير المصروفات حسب الشهر'!$C$647:$AD$756,16,FALSE),0)</f>
        <v>0</v>
      </c>
      <c r="J37" s="330">
        <f>IFERROR(VLOOKUP(C37,'تقرير المصروفات حسب الشهر'!$C$775:$AD$884,16,FALSE),0)</f>
        <v>0</v>
      </c>
      <c r="K37" s="330">
        <f>IFERROR(VLOOKUP(C37,'تقرير المصروفات حسب الشهر'!$C$902:$AD$1011,16,FALSE),0)</f>
        <v>0</v>
      </c>
      <c r="L37" s="330">
        <f>IFERROR(VLOOKUP(C37,'تقرير المصروفات حسب الشهر'!$C$1028:$AD$1138,16,FALSE),0)</f>
        <v>0</v>
      </c>
      <c r="M37" s="344">
        <f>IFERROR(VLOOKUP(C37,'تقرير المصروفات حسب الشهر'!$C$1155:$AD$1266,16,FALSE),0)</f>
        <v>0</v>
      </c>
      <c r="N37" s="344">
        <f>IFERROR(VLOOKUP(C37,'تقرير المصروفات حسب الشهر'!$C$1282:$AD$1393,16,FALSE),0)</f>
        <v>0</v>
      </c>
      <c r="O37" s="344">
        <f>IFERROR(VLOOKUP(C37,'تقرير المصروفات حسب الشهر'!$C$1409:$AI$1524,16,FALSE),0)</f>
        <v>0</v>
      </c>
      <c r="P37" s="332">
        <f t="shared" si="5"/>
        <v>2260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الشهر'!$C$10:$AD$119,16,FALSE),0)</f>
        <v>0</v>
      </c>
      <c r="E38" s="330">
        <f>IFERROR(VLOOKUP(C38,'تقرير المصروفات حسب الشهر'!$C$136:$AD$245,16,FALSE),0)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الشهر'!$C$391:$AD$499,16,FALSE),0)</f>
        <v>0</v>
      </c>
      <c r="H38" s="330">
        <f>IFERROR(VLOOKUP(C38,'تقرير المصروفات حسب الشهر'!$C$519:$AD$634,16,FALSE),0)</f>
        <v>0</v>
      </c>
      <c r="I38" s="330">
        <f>IFERROR(VLOOKUP(C38,'تقرير المصروفات حسب الشهر'!$C$647:$AD$756,16,FALSE),0)</f>
        <v>0</v>
      </c>
      <c r="J38" s="330">
        <f>IFERROR(VLOOKUP(C38,'تقرير المصروفات حسب الشهر'!$C$775:$AD$884,16,FALSE),0)</f>
        <v>0</v>
      </c>
      <c r="K38" s="330">
        <f>IFERROR(VLOOKUP(C38,'تقرير المصروفات حسب الشهر'!$C$902:$AD$1011,16,FALSE),0)</f>
        <v>0</v>
      </c>
      <c r="L38" s="330">
        <f>IFERROR(VLOOKUP(C38,'تقرير المصروفات حسب الشهر'!$C$1028:$AD$1138,16,FALSE),0)</f>
        <v>0</v>
      </c>
      <c r="M38" s="344">
        <f>IFERROR(VLOOKUP(C38,'تقرير المصروفات حسب الشهر'!$C$1155:$AD$1266,16,FALSE),0)</f>
        <v>0</v>
      </c>
      <c r="N38" s="344">
        <f>IFERROR(VLOOKUP(C38,'تقرير المصروفات حسب الشهر'!$C$1282:$AD$1393,16,FALSE),0)</f>
        <v>0</v>
      </c>
      <c r="O38" s="344">
        <f>IFERROR(VLOOKUP(C38,'تقرير المصروفات حسب الشهر'!$C$1409:$AI$1524,16,FALSE),0)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الشهر'!$C$10:$AD$119,16,FALSE),0)</f>
        <v>2086</v>
      </c>
      <c r="E39" s="330">
        <f>IFERROR(VLOOKUP(C39,'تقرير المصروفات حسب الشهر'!$C$136:$AD$245,16,FALSE),0)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الشهر'!$C$391:$AD$499,16,FALSE),0)</f>
        <v>2511</v>
      </c>
      <c r="H39" s="330">
        <f>IFERROR(VLOOKUP(C39,'تقرير المصروفات حسب الشهر'!$C$519:$AD$634,16,FALSE),0)</f>
        <v>1615</v>
      </c>
      <c r="I39" s="330">
        <f>IFERROR(VLOOKUP(C39,'تقرير المصروفات حسب الشهر'!$C$647:$AD$756,16,FALSE),0)</f>
        <v>1716</v>
      </c>
      <c r="J39" s="330">
        <f>IFERROR(VLOOKUP(C39,'تقرير المصروفات حسب الشهر'!$C$775:$AD$884,16,FALSE),0)</f>
        <v>0</v>
      </c>
      <c r="K39" s="330">
        <f>IFERROR(VLOOKUP(C39,'تقرير المصروفات حسب الشهر'!$C$902:$AD$1011,16,FALSE),0)</f>
        <v>0</v>
      </c>
      <c r="L39" s="330">
        <f>IFERROR(VLOOKUP(C39,'تقرير المصروفات حسب الشهر'!$C$1028:$AD$1138,16,FALSE),0)</f>
        <v>0</v>
      </c>
      <c r="M39" s="344">
        <f>IFERROR(VLOOKUP(C39,'تقرير المصروفات حسب الشهر'!$C$1155:$AD$1266,16,FALSE),0)</f>
        <v>0</v>
      </c>
      <c r="N39" s="344">
        <f>IFERROR(VLOOKUP(C39,'تقرير المصروفات حسب الشهر'!$C$1282:$AD$1393,16,FALSE),0)</f>
        <v>0</v>
      </c>
      <c r="O39" s="344">
        <f>IFERROR(VLOOKUP(C39,'تقرير المصروفات حسب الشهر'!$C$1409:$AI$1524,16,FALSE),0)</f>
        <v>0</v>
      </c>
      <c r="P39" s="332">
        <f t="shared" si="5"/>
        <v>12282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الشهر'!$C$10:$AD$119,16,FALSE),0)</f>
        <v>400</v>
      </c>
      <c r="E40" s="330">
        <f>IFERROR(VLOOKUP(C40,'تقرير المصروفات حسب الشهر'!$C$136:$AD$245,16,FALSE),0)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الشهر'!$C$391:$AD$499,16,FALSE),0)</f>
        <v>400</v>
      </c>
      <c r="H40" s="330">
        <f>IFERROR(VLOOKUP(C40,'تقرير المصروفات حسب الشهر'!$C$519:$AD$634,16,FALSE),0)</f>
        <v>400</v>
      </c>
      <c r="I40" s="330">
        <f>IFERROR(VLOOKUP(C40,'تقرير المصروفات حسب الشهر'!$C$647:$AD$756,16,FALSE),0)</f>
        <v>400</v>
      </c>
      <c r="J40" s="330">
        <f>IFERROR(VLOOKUP(C40,'تقرير المصروفات حسب الشهر'!$C$775:$AD$884,16,FALSE),0)</f>
        <v>0</v>
      </c>
      <c r="K40" s="330">
        <f>IFERROR(VLOOKUP(C40,'تقرير المصروفات حسب الشهر'!$C$902:$AD$1011,16,FALSE),0)</f>
        <v>0</v>
      </c>
      <c r="L40" s="330">
        <f>IFERROR(VLOOKUP(C40,'تقرير المصروفات حسب الشهر'!$C$1028:$AD$1138,16,FALSE),0)</f>
        <v>0</v>
      </c>
      <c r="M40" s="344">
        <f>IFERROR(VLOOKUP(C40,'تقرير المصروفات حسب الشهر'!$C$1155:$AD$1266,16,FALSE),0)</f>
        <v>0</v>
      </c>
      <c r="N40" s="344">
        <f>IFERROR(VLOOKUP(C40,'تقرير المصروفات حسب الشهر'!$C$1282:$AD$1393,16,FALSE),0)</f>
        <v>0</v>
      </c>
      <c r="O40" s="344">
        <f>IFERROR(VLOOKUP(C40,'تقرير المصروفات حسب الشهر'!$C$1409:$AI$1524,16,FALSE),0)</f>
        <v>0</v>
      </c>
      <c r="P40" s="332">
        <f t="shared" si="5"/>
        <v>2400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الشهر'!$C$10:$AD$119,16,FALSE),0)</f>
        <v>0</v>
      </c>
      <c r="E41" s="330">
        <f>IFERROR(VLOOKUP(C41,'تقرير المصروفات حسب الشهر'!$C$136:$AD$245,16,FALSE),0)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الشهر'!$C$391:$AD$499,16,FALSE),0)</f>
        <v>0</v>
      </c>
      <c r="H41" s="330">
        <f>IFERROR(VLOOKUP(C41,'تقرير المصروفات حسب الشهر'!$C$519:$AD$634,16,FALSE),0)</f>
        <v>0</v>
      </c>
      <c r="I41" s="330">
        <f>IFERROR(VLOOKUP(C41,'تقرير المصروفات حسب الشهر'!$C$647:$AD$756,16,FALSE),0)</f>
        <v>0</v>
      </c>
      <c r="J41" s="330">
        <f>IFERROR(VLOOKUP(C41,'تقرير المصروفات حسب الشهر'!$C$775:$AD$884,16,FALSE),0)</f>
        <v>0</v>
      </c>
      <c r="K41" s="330">
        <f>IFERROR(VLOOKUP(C41,'تقرير المصروفات حسب الشهر'!$C$902:$AD$1011,16,FALSE),0)</f>
        <v>0</v>
      </c>
      <c r="L41" s="330">
        <f>IFERROR(VLOOKUP(C41,'تقرير المصروفات حسب الشهر'!$C$1028:$AD$1138,16,FALSE),0)</f>
        <v>0</v>
      </c>
      <c r="M41" s="344">
        <f>IFERROR(VLOOKUP(C41,'تقرير المصروفات حسب الشهر'!$C$1155:$AD$1266,16,FALSE),0)</f>
        <v>0</v>
      </c>
      <c r="N41" s="344">
        <f>IFERROR(VLOOKUP(C41,'تقرير المصروفات حسب الشهر'!$C$1282:$AD$1393,16,FALSE),0)</f>
        <v>0</v>
      </c>
      <c r="O41" s="344">
        <f>IFERROR(VLOOKUP(C41,'تقرير المصروفات حسب الشهر'!$C$1409:$AI$1524,16,FALSE),0)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الشهر'!$C$10:$AD$119,16,FALSE),0)</f>
        <v>0</v>
      </c>
      <c r="E42" s="330">
        <f>IFERROR(VLOOKUP(C42,'تقرير المصروفات حسب الشهر'!$C$136:$AD$245,16,FALSE),0)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الشهر'!$C$391:$AD$499,16,FALSE),0)</f>
        <v>0</v>
      </c>
      <c r="H42" s="330">
        <f>IFERROR(VLOOKUP(C42,'تقرير المصروفات حسب الشهر'!$C$519:$AD$634,16,FALSE),0)</f>
        <v>0</v>
      </c>
      <c r="I42" s="330">
        <f>IFERROR(VLOOKUP(C42,'تقرير المصروفات حسب الشهر'!$C$647:$AD$756,16,FALSE),0)</f>
        <v>0</v>
      </c>
      <c r="J42" s="330">
        <f>IFERROR(VLOOKUP(C42,'تقرير المصروفات حسب الشهر'!$C$775:$AD$884,16,FALSE),0)</f>
        <v>0</v>
      </c>
      <c r="K42" s="330">
        <f>IFERROR(VLOOKUP(C42,'تقرير المصروفات حسب الشهر'!$C$902:$AD$1011,16,FALSE),0)</f>
        <v>0</v>
      </c>
      <c r="L42" s="330">
        <f>IFERROR(VLOOKUP(C42,'تقرير المصروفات حسب الشهر'!$C$1028:$AD$1138,16,FALSE),0)</f>
        <v>0</v>
      </c>
      <c r="M42" s="344">
        <f>IFERROR(VLOOKUP(C42,'تقرير المصروفات حسب الشهر'!$C$1155:$AD$1266,16,FALSE),0)</f>
        <v>0</v>
      </c>
      <c r="N42" s="344">
        <f>IFERROR(VLOOKUP(C42,'تقرير المصروفات حسب الشهر'!$C$1282:$AD$1393,16,FALSE),0)</f>
        <v>0</v>
      </c>
      <c r="O42" s="344">
        <f>IFERROR(VLOOKUP(C42,'تقرير المصروفات حسب الشهر'!$C$1409:$AI$1524,16,FALSE),0)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الشهر'!$C$10:$AD$119,16,FALSE),0)</f>
        <v>0</v>
      </c>
      <c r="E43" s="330">
        <f>IFERROR(VLOOKUP(C43,'تقرير المصروفات حسب الشهر'!$C$136:$AD$245,16,FALSE),0)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الشهر'!$C$391:$AD$499,16,FALSE),0)</f>
        <v>0</v>
      </c>
      <c r="H43" s="330">
        <f>IFERROR(VLOOKUP(C43,'تقرير المصروفات حسب الشهر'!$C$519:$AD$634,16,FALSE),0)</f>
        <v>0</v>
      </c>
      <c r="I43" s="330">
        <f>IFERROR(VLOOKUP(C43,'تقرير المصروفات حسب الشهر'!$C$647:$AD$756,16,FALSE),0)</f>
        <v>0</v>
      </c>
      <c r="J43" s="330">
        <f>IFERROR(VLOOKUP(C43,'تقرير المصروفات حسب الشهر'!$C$775:$AD$884,16,FALSE),0)</f>
        <v>0</v>
      </c>
      <c r="K43" s="330">
        <f>IFERROR(VLOOKUP(C43,'تقرير المصروفات حسب الشهر'!$C$902:$AD$1011,16,FALSE),0)</f>
        <v>0</v>
      </c>
      <c r="L43" s="330">
        <f>IFERROR(VLOOKUP(C43,'تقرير المصروفات حسب الشهر'!$C$1028:$AD$1138,16,FALSE),0)</f>
        <v>0</v>
      </c>
      <c r="M43" s="344">
        <f>IFERROR(VLOOKUP(C43,'تقرير المصروفات حسب الشهر'!$C$1155:$AD$1266,16,FALSE),0)</f>
        <v>0</v>
      </c>
      <c r="N43" s="344">
        <f>IFERROR(VLOOKUP(C43,'تقرير المصروفات حسب الشهر'!$C$1282:$AD$1393,16,FALSE),0)</f>
        <v>0</v>
      </c>
      <c r="O43" s="344">
        <f>IFERROR(VLOOKUP(C43,'تقرير المصروفات حسب الشهر'!$C$1409:$AI$1524,16,FALSE),0)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الشهر'!$C$10:$AD$119,16,FALSE),0)</f>
        <v>350</v>
      </c>
      <c r="E44" s="330">
        <f>IFERROR(VLOOKUP(C44,'تقرير المصروفات حسب الشهر'!$C$136:$AD$245,16,FALSE),0)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الشهر'!$C$391:$AD$499,16,FALSE),0)</f>
        <v>255</v>
      </c>
      <c r="H44" s="330">
        <f>IFERROR(VLOOKUP(C44,'تقرير المصروفات حسب الشهر'!$C$519:$AD$634,16,FALSE),0)</f>
        <v>200</v>
      </c>
      <c r="I44" s="330">
        <f>IFERROR(VLOOKUP(C44,'تقرير المصروفات حسب الشهر'!$C$647:$AD$756,16,FALSE),0)</f>
        <v>280</v>
      </c>
      <c r="J44" s="330">
        <f>IFERROR(VLOOKUP(C44,'تقرير المصروفات حسب الشهر'!$C$775:$AD$884,16,FALSE),0)</f>
        <v>0</v>
      </c>
      <c r="K44" s="330">
        <f>IFERROR(VLOOKUP(C44,'تقرير المصروفات حسب الشهر'!$C$902:$AD$1011,16,FALSE),0)</f>
        <v>0</v>
      </c>
      <c r="L44" s="330">
        <f>IFERROR(VLOOKUP(C44,'تقرير المصروفات حسب الشهر'!$C$1028:$AD$1138,16,FALSE),0)</f>
        <v>0</v>
      </c>
      <c r="M44" s="344">
        <f>IFERROR(VLOOKUP(C44,'تقرير المصروفات حسب الشهر'!$C$1155:$AD$1266,16,FALSE),0)</f>
        <v>0</v>
      </c>
      <c r="N44" s="344">
        <f>IFERROR(VLOOKUP(C44,'تقرير المصروفات حسب الشهر'!$C$1282:$AD$1393,16,FALSE),0)</f>
        <v>0</v>
      </c>
      <c r="O44" s="344">
        <f>IFERROR(VLOOKUP(C44,'تقرير المصروفات حسب الشهر'!$C$1409:$AI$1524,16,FALSE),0)</f>
        <v>0</v>
      </c>
      <c r="P44" s="332">
        <f t="shared" si="5"/>
        <v>1815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الشهر'!$C$10:$AD$119,16,FALSE),0)</f>
        <v>0</v>
      </c>
      <c r="E45" s="330">
        <f>IFERROR(VLOOKUP(C45,'تقرير المصروفات حسب الشهر'!$C$136:$AD$245,16,FALSE),0)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الشهر'!$C$391:$AD$499,16,FALSE),0)</f>
        <v>0</v>
      </c>
      <c r="H45" s="330">
        <f>IFERROR(VLOOKUP(C45,'تقرير المصروفات حسب الشهر'!$C$519:$AD$634,16,FALSE),0)</f>
        <v>0</v>
      </c>
      <c r="I45" s="330">
        <f>IFERROR(VLOOKUP(C45,'تقرير المصروفات حسب الشهر'!$C$647:$AD$756,16,FALSE),0)</f>
        <v>0</v>
      </c>
      <c r="J45" s="330">
        <f>IFERROR(VLOOKUP(C45,'تقرير المصروفات حسب الشهر'!$C$775:$AD$884,16,FALSE),0)</f>
        <v>0</v>
      </c>
      <c r="K45" s="330">
        <f>IFERROR(VLOOKUP(C45,'تقرير المصروفات حسب الشهر'!$C$902:$AD$1011,16,FALSE),0)</f>
        <v>0</v>
      </c>
      <c r="L45" s="330">
        <f>IFERROR(VLOOKUP(C45,'تقرير المصروفات حسب الشهر'!$C$1028:$AD$1138,16,FALSE),0)</f>
        <v>0</v>
      </c>
      <c r="M45" s="344">
        <f>IFERROR(VLOOKUP(C45,'تقرير المصروفات حسب الشهر'!$C$1155:$AD$1266,16,FALSE),0)</f>
        <v>0</v>
      </c>
      <c r="N45" s="344">
        <f>IFERROR(VLOOKUP(C45,'تقرير المصروفات حسب الشهر'!$C$1282:$AD$1393,16,FALSE),0)</f>
        <v>0</v>
      </c>
      <c r="O45" s="344">
        <f>IFERROR(VLOOKUP(C45,'تقرير المصروفات حسب الشهر'!$C$1409:$AI$1524,16,FALSE),0)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الشهر'!$C$10:$AD$119,16,FALSE),0)</f>
        <v>0</v>
      </c>
      <c r="E46" s="330">
        <f>IFERROR(VLOOKUP(C46,'تقرير المصروفات حسب الشهر'!$C$136:$AD$245,16,FALSE),0)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الشهر'!$C$391:$AD$499,16,FALSE),0)</f>
        <v>0</v>
      </c>
      <c r="H46" s="330">
        <f>IFERROR(VLOOKUP(C46,'تقرير المصروفات حسب الشهر'!$C$519:$AD$634,16,FALSE),0)</f>
        <v>0</v>
      </c>
      <c r="I46" s="330">
        <f>IFERROR(VLOOKUP(C46,'تقرير المصروفات حسب الشهر'!$C$647:$AD$756,16,FALSE),0)</f>
        <v>0</v>
      </c>
      <c r="J46" s="330">
        <f>IFERROR(VLOOKUP(C46,'تقرير المصروفات حسب الشهر'!$C$775:$AD$884,16,FALSE),0)</f>
        <v>0</v>
      </c>
      <c r="K46" s="330">
        <f>IFERROR(VLOOKUP(C46,'تقرير المصروفات حسب الشهر'!$C$902:$AD$1011,16,FALSE),0)</f>
        <v>0</v>
      </c>
      <c r="L46" s="330">
        <f>IFERROR(VLOOKUP(C46,'تقرير المصروفات حسب الشهر'!$C$1028:$AD$1138,16,FALSE),0)</f>
        <v>0</v>
      </c>
      <c r="M46" s="344">
        <f>IFERROR(VLOOKUP(C46,'تقرير المصروفات حسب الشهر'!$C$1155:$AD$1266,16,FALSE),0)</f>
        <v>0</v>
      </c>
      <c r="N46" s="344">
        <f>IFERROR(VLOOKUP(C46,'تقرير المصروفات حسب الشهر'!$C$1282:$AD$1393,16,FALSE),0)</f>
        <v>0</v>
      </c>
      <c r="O46" s="344">
        <f>IFERROR(VLOOKUP(C46,'تقرير المصروفات حسب الشهر'!$C$1409:$AI$1524,16,FALSE),0)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الشهر'!$C$10:$AD$119,16,FALSE),0)</f>
        <v>0</v>
      </c>
      <c r="E47" s="330">
        <f>IFERROR(VLOOKUP(C47,'تقرير المصروفات حسب الشهر'!$C$136:$AD$245,16,FALSE),0)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الشهر'!$C$391:$AD$499,16,FALSE),0)</f>
        <v>5795</v>
      </c>
      <c r="H47" s="330">
        <f>IFERROR(VLOOKUP(C47,'تقرير المصروفات حسب الشهر'!$C$519:$AD$634,16,FALSE),0)</f>
        <v>1300</v>
      </c>
      <c r="I47" s="330">
        <f>IFERROR(VLOOKUP(C47,'تقرير المصروفات حسب الشهر'!$C$647:$AD$756,16,FALSE),0)</f>
        <v>0</v>
      </c>
      <c r="J47" s="330">
        <f>IFERROR(VLOOKUP(C47,'تقرير المصروفات حسب الشهر'!$C$775:$AD$884,16,FALSE),0)</f>
        <v>0</v>
      </c>
      <c r="K47" s="330">
        <f>IFERROR(VLOOKUP(C47,'تقرير المصروفات حسب الشهر'!$C$902:$AD$1011,16,FALSE),0)</f>
        <v>0</v>
      </c>
      <c r="L47" s="330">
        <f>IFERROR(VLOOKUP(C47,'تقرير المصروفات حسب الشهر'!$C$1028:$AD$1138,16,FALSE),0)</f>
        <v>0</v>
      </c>
      <c r="M47" s="344">
        <f>IFERROR(VLOOKUP(C47,'تقرير المصروفات حسب الشهر'!$C$1155:$AD$1266,16,FALSE),0)</f>
        <v>0</v>
      </c>
      <c r="N47" s="344">
        <f>IFERROR(VLOOKUP(C47,'تقرير المصروفات حسب الشهر'!$C$1282:$AD$1393,16,FALSE),0)</f>
        <v>0</v>
      </c>
      <c r="O47" s="344">
        <f>IFERROR(VLOOKUP(C47,'تقرير المصروفات حسب الشهر'!$C$1409:$AI$1524,16,FALSE),0)</f>
        <v>0</v>
      </c>
      <c r="P47" s="332">
        <f t="shared" si="5"/>
        <v>7095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الشهر'!$C$10:$AD$119,16,FALSE),0)</f>
        <v>0</v>
      </c>
      <c r="E48" s="330">
        <f>IFERROR(VLOOKUP(C48,'تقرير المصروفات حسب الشهر'!$C$136:$AD$245,16,FALSE),0)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الشهر'!$C$391:$AD$499,16,FALSE),0)</f>
        <v>0</v>
      </c>
      <c r="H48" s="330">
        <f>IFERROR(VLOOKUP(C48,'تقرير المصروفات حسب الشهر'!$C$519:$AD$634,16,FALSE),0)</f>
        <v>0</v>
      </c>
      <c r="I48" s="330">
        <f>IFERROR(VLOOKUP(C48,'تقرير المصروفات حسب الشهر'!$C$647:$AD$756,16,FALSE),0)</f>
        <v>0</v>
      </c>
      <c r="J48" s="330">
        <f>IFERROR(VLOOKUP(C48,'تقرير المصروفات حسب الشهر'!$C$775:$AD$884,16,FALSE),0)</f>
        <v>0</v>
      </c>
      <c r="K48" s="330">
        <f>IFERROR(VLOOKUP(C48,'تقرير المصروفات حسب الشهر'!$C$902:$AD$1011,16,FALSE),0)</f>
        <v>0</v>
      </c>
      <c r="L48" s="330">
        <f>IFERROR(VLOOKUP(C48,'تقرير المصروفات حسب الشهر'!$C$1028:$AD$1138,16,FALSE),0)</f>
        <v>0</v>
      </c>
      <c r="M48" s="344">
        <f>IFERROR(VLOOKUP(C48,'تقرير المصروفات حسب الشهر'!$C$1155:$AD$1266,16,FALSE),0)</f>
        <v>0</v>
      </c>
      <c r="N48" s="344">
        <f>IFERROR(VLOOKUP(C48,'تقرير المصروفات حسب الشهر'!$C$1282:$AD$1393,16,FALSE),0)</f>
        <v>0</v>
      </c>
      <c r="O48" s="344">
        <f>IFERROR(VLOOKUP(C48,'تقرير المصروفات حسب الشهر'!$C$1409:$AI$1524,16,FALSE),0)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الشهر'!$C$10:$AD$119,16,FALSE),0)</f>
        <v>225</v>
      </c>
      <c r="E49" s="330">
        <f>IFERROR(VLOOKUP(C49,'تقرير المصروفات حسب الشهر'!$C$136:$AD$245,16,FALSE),0)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الشهر'!$C$391:$AD$499,16,FALSE),0)</f>
        <v>0</v>
      </c>
      <c r="H49" s="330">
        <f>IFERROR(VLOOKUP(C49,'تقرير المصروفات حسب الشهر'!$C$519:$AD$634,16,FALSE),0)</f>
        <v>0</v>
      </c>
      <c r="I49" s="330">
        <f>IFERROR(VLOOKUP(C49,'تقرير المصروفات حسب الشهر'!$C$647:$AD$756,16,FALSE),0)</f>
        <v>200</v>
      </c>
      <c r="J49" s="330">
        <f>IFERROR(VLOOKUP(C49,'تقرير المصروفات حسب الشهر'!$C$775:$AD$884,16,FALSE),0)</f>
        <v>0</v>
      </c>
      <c r="K49" s="330">
        <f>IFERROR(VLOOKUP(C49,'تقرير المصروفات حسب الشهر'!$C$902:$AD$1011,16,FALSE),0)</f>
        <v>0</v>
      </c>
      <c r="L49" s="330">
        <f>IFERROR(VLOOKUP(C49,'تقرير المصروفات حسب الشهر'!$C$1028:$AD$1138,16,FALSE),0)</f>
        <v>0</v>
      </c>
      <c r="M49" s="344">
        <f>IFERROR(VLOOKUP(C49,'تقرير المصروفات حسب الشهر'!$C$1155:$AD$1266,16,FALSE),0)</f>
        <v>0</v>
      </c>
      <c r="N49" s="344">
        <f>IFERROR(VLOOKUP(C49,'تقرير المصروفات حسب الشهر'!$C$1282:$AD$1393,16,FALSE),0)</f>
        <v>0</v>
      </c>
      <c r="O49" s="344">
        <f>IFERROR(VLOOKUP(C49,'تقرير المصروفات حسب الشهر'!$C$1409:$AI$1524,16,FALSE),0)</f>
        <v>0</v>
      </c>
      <c r="P49" s="332">
        <f t="shared" si="5"/>
        <v>425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الشهر'!$C$10:$AD$119,16,FALSE),0)</f>
        <v>0</v>
      </c>
      <c r="E50" s="330">
        <f>IFERROR(VLOOKUP(C50,'تقرير المصروفات حسب الشهر'!$C$136:$AD$245,16,FALSE),0)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الشهر'!$C$391:$AD$499,16,FALSE),0)</f>
        <v>0</v>
      </c>
      <c r="H50" s="330">
        <f>IFERROR(VLOOKUP(C50,'تقرير المصروفات حسب الشهر'!$C$519:$AD$634,16,FALSE),0)</f>
        <v>0</v>
      </c>
      <c r="I50" s="330">
        <f>IFERROR(VLOOKUP(C50,'تقرير المصروفات حسب الشهر'!$C$647:$AD$756,16,FALSE),0)</f>
        <v>0</v>
      </c>
      <c r="J50" s="330">
        <f>IFERROR(VLOOKUP(C50,'تقرير المصروفات حسب الشهر'!$C$775:$AD$884,16,FALSE),0)</f>
        <v>0</v>
      </c>
      <c r="K50" s="330">
        <f>IFERROR(VLOOKUP(C50,'تقرير المصروفات حسب الشهر'!$C$902:$AD$1011,16,FALSE),0)</f>
        <v>0</v>
      </c>
      <c r="L50" s="330">
        <f>IFERROR(VLOOKUP(C50,'تقرير المصروفات حسب الشهر'!$C$1028:$AD$1138,16,FALSE),0)</f>
        <v>0</v>
      </c>
      <c r="M50" s="344">
        <f>IFERROR(VLOOKUP(C50,'تقرير المصروفات حسب الشهر'!$C$1155:$AD$1266,16,FALSE),0)</f>
        <v>0</v>
      </c>
      <c r="N50" s="344">
        <f>IFERROR(VLOOKUP(C50,'تقرير المصروفات حسب الشهر'!$C$1282:$AD$1393,16,FALSE),0)</f>
        <v>0</v>
      </c>
      <c r="O50" s="344">
        <f>IFERROR(VLOOKUP(C50,'تقرير المصروفات حسب الشهر'!$C$1409:$AI$1524,16,FALSE),0)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الشهر'!$C$10:$AD$119,16,FALSE),0)</f>
        <v>5050</v>
      </c>
      <c r="E51" s="330">
        <f>IFERROR(VLOOKUP(C51,'تقرير المصروفات حسب الشهر'!$C$136:$AD$245,16,FALSE),0)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الشهر'!$C$391:$AD$499,16,FALSE),0)</f>
        <v>1150</v>
      </c>
      <c r="H51" s="330">
        <f>IFERROR(VLOOKUP(C51,'تقرير المصروفات حسب الشهر'!$C$519:$AD$634,16,FALSE),0)</f>
        <v>0</v>
      </c>
      <c r="I51" s="330">
        <f>IFERROR(VLOOKUP(C51,'تقرير المصروفات حسب الشهر'!$C$647:$AD$756,16,FALSE),0)</f>
        <v>600</v>
      </c>
      <c r="J51" s="330">
        <f>IFERROR(VLOOKUP(C51,'تقرير المصروفات حسب الشهر'!$C$775:$AD$884,16,FALSE),0)</f>
        <v>0</v>
      </c>
      <c r="K51" s="330">
        <f>IFERROR(VLOOKUP(C51,'تقرير المصروفات حسب الشهر'!$C$902:$AD$1011,16,FALSE),0)</f>
        <v>0</v>
      </c>
      <c r="L51" s="330">
        <f>IFERROR(VLOOKUP(C51,'تقرير المصروفات حسب الشهر'!$C$1028:$AD$1138,16,FALSE),0)</f>
        <v>0</v>
      </c>
      <c r="M51" s="344">
        <f>IFERROR(VLOOKUP(C51,'تقرير المصروفات حسب الشهر'!$C$1155:$AD$1266,16,FALSE),0)</f>
        <v>0</v>
      </c>
      <c r="N51" s="344">
        <f>IFERROR(VLOOKUP(C51,'تقرير المصروفات حسب الشهر'!$C$1282:$AD$1393,16,FALSE),0)</f>
        <v>0</v>
      </c>
      <c r="O51" s="344">
        <f>IFERROR(VLOOKUP(C51,'تقرير المصروفات حسب الشهر'!$C$1409:$AI$1524,16,FALSE),0)</f>
        <v>0</v>
      </c>
      <c r="P51" s="332">
        <f t="shared" si="5"/>
        <v>27400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الشهر'!$C$10:$AD$119,16,FALSE),0)</f>
        <v>0</v>
      </c>
      <c r="E52" s="330">
        <f>IFERROR(VLOOKUP(C52,'تقرير المصروفات حسب الشهر'!$C$136:$AD$245,16,FALSE),0)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الشهر'!$C$391:$AD$499,16,FALSE),0)</f>
        <v>0</v>
      </c>
      <c r="H52" s="330">
        <f>IFERROR(VLOOKUP(C52,'تقرير المصروفات حسب الشهر'!$C$519:$AD$634,16,FALSE),0)</f>
        <v>0</v>
      </c>
      <c r="I52" s="330">
        <f>IFERROR(VLOOKUP(C52,'تقرير المصروفات حسب الشهر'!$C$647:$AD$756,16,FALSE),0)</f>
        <v>0</v>
      </c>
      <c r="J52" s="330">
        <f>IFERROR(VLOOKUP(C52,'تقرير المصروفات حسب الشهر'!$C$775:$AD$884,16,FALSE),0)</f>
        <v>0</v>
      </c>
      <c r="K52" s="330">
        <f>IFERROR(VLOOKUP(C52,'تقرير المصروفات حسب الشهر'!$C$902:$AD$1011,16,FALSE),0)</f>
        <v>0</v>
      </c>
      <c r="L52" s="330">
        <f>IFERROR(VLOOKUP(C52,'تقرير المصروفات حسب الشهر'!$C$1028:$AD$1138,16,FALSE),0)</f>
        <v>0</v>
      </c>
      <c r="M52" s="344">
        <f>IFERROR(VLOOKUP(C52,'تقرير المصروفات حسب الشهر'!$C$1155:$AD$1266,16,FALSE),0)</f>
        <v>0</v>
      </c>
      <c r="N52" s="344">
        <f>IFERROR(VLOOKUP(C52,'تقرير المصروفات حسب الشهر'!$C$1282:$AD$1393,16,FALSE),0)</f>
        <v>0</v>
      </c>
      <c r="O52" s="344">
        <f>IFERROR(VLOOKUP(C52,'تقرير المصروفات حسب الشهر'!$C$1409:$AI$1524,16,FALSE),0)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الشهر'!$C$10:$AD$119,16,FALSE),0)</f>
        <v>0</v>
      </c>
      <c r="E53" s="330">
        <f>IFERROR(VLOOKUP(C53,'تقرير المصروفات حسب الشهر'!$C$136:$AD$245,16,FALSE),0)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الشهر'!$C$391:$AD$499,16,FALSE),0)</f>
        <v>0</v>
      </c>
      <c r="H53" s="330">
        <f>IFERROR(VLOOKUP(C53,'تقرير المصروفات حسب الشهر'!$C$519:$AD$634,16,FALSE),0)</f>
        <v>0</v>
      </c>
      <c r="I53" s="330">
        <f>IFERROR(VLOOKUP(C53,'تقرير المصروفات حسب الشهر'!$C$647:$AD$756,16,FALSE),0)</f>
        <v>0</v>
      </c>
      <c r="J53" s="330">
        <f>IFERROR(VLOOKUP(C53,'تقرير المصروفات حسب الشهر'!$C$775:$AD$884,16,FALSE),0)</f>
        <v>0</v>
      </c>
      <c r="K53" s="330">
        <f>IFERROR(VLOOKUP(C53,'تقرير المصروفات حسب الشهر'!$C$902:$AD$1011,16,FALSE),0)</f>
        <v>0</v>
      </c>
      <c r="L53" s="330">
        <f>IFERROR(VLOOKUP(C53,'تقرير المصروفات حسب الشهر'!$C$1028:$AD$1138,16,FALSE),0)</f>
        <v>0</v>
      </c>
      <c r="M53" s="344">
        <f>IFERROR(VLOOKUP(C53,'تقرير المصروفات حسب الشهر'!$C$1155:$AD$1266,16,FALSE),0)</f>
        <v>0</v>
      </c>
      <c r="N53" s="344">
        <f>IFERROR(VLOOKUP(C53,'تقرير المصروفات حسب الشهر'!$C$1282:$AD$1393,16,FALSE),0)</f>
        <v>0</v>
      </c>
      <c r="O53" s="344">
        <f>IFERROR(VLOOKUP(C53,'تقرير المصروفات حسب الشهر'!$C$1409:$AI$1524,16,FALSE),0)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الشهر'!$C$10:$AD$119,16,FALSE),0)</f>
        <v>2278</v>
      </c>
      <c r="E54" s="330">
        <f>IFERROR(VLOOKUP(C54,'تقرير المصروفات حسب الشهر'!$C$136:$AD$245,16,FALSE),0)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الشهر'!$C$391:$AD$499,16,FALSE),0)</f>
        <v>0</v>
      </c>
      <c r="H54" s="330">
        <f>IFERROR(VLOOKUP(C54,'تقرير المصروفات حسب الشهر'!$C$519:$AD$634,16,FALSE),0)</f>
        <v>2711</v>
      </c>
      <c r="I54" s="330">
        <f>IFERROR(VLOOKUP(C54,'تقرير المصروفات حسب الشهر'!$C$647:$AD$756,16,FALSE),0)</f>
        <v>3189</v>
      </c>
      <c r="J54" s="330">
        <f>IFERROR(VLOOKUP(C54,'تقرير المصروفات حسب الشهر'!$C$775:$AD$884,16,FALSE),0)</f>
        <v>0</v>
      </c>
      <c r="K54" s="330">
        <f>IFERROR(VLOOKUP(C54,'تقرير المصروفات حسب الشهر'!$C$902:$AD$1011,16,FALSE),0)</f>
        <v>0</v>
      </c>
      <c r="L54" s="330">
        <f>IFERROR(VLOOKUP(C54,'تقرير المصروفات حسب الشهر'!$C$1028:$AD$1138,16,FALSE),0)</f>
        <v>0</v>
      </c>
      <c r="M54" s="344">
        <f>IFERROR(VLOOKUP(C54,'تقرير المصروفات حسب الشهر'!$C$1155:$AD$1266,16,FALSE),0)</f>
        <v>0</v>
      </c>
      <c r="N54" s="344">
        <f>IFERROR(VLOOKUP(C54,'تقرير المصروفات حسب الشهر'!$C$1282:$AD$1393,16,FALSE),0)</f>
        <v>0</v>
      </c>
      <c r="O54" s="344">
        <f>IFERROR(VLOOKUP(C54,'تقرير المصروفات حسب الشهر'!$C$1409:$AI$1524,16,FALSE),0)</f>
        <v>0</v>
      </c>
      <c r="P54" s="332">
        <f t="shared" ref="P54:P85" si="6">SUM(D54:O54)</f>
        <v>10538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الشهر'!$C$10:$AD$119,16,FALSE),0)</f>
        <v>0</v>
      </c>
      <c r="E55" s="330">
        <f>IFERROR(VLOOKUP(C55,'تقرير المصروفات حسب الشهر'!$C$136:$AD$245,16,FALSE),0)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الشهر'!$C$391:$AD$499,16,FALSE),0)</f>
        <v>0</v>
      </c>
      <c r="H55" s="330">
        <f>IFERROR(VLOOKUP(C55,'تقرير المصروفات حسب الشهر'!$C$519:$AD$634,16,FALSE),0)</f>
        <v>0</v>
      </c>
      <c r="I55" s="330">
        <f>IFERROR(VLOOKUP(C55,'تقرير المصروفات حسب الشهر'!$C$647:$AD$756,16,FALSE),0)</f>
        <v>0</v>
      </c>
      <c r="J55" s="330">
        <f>IFERROR(VLOOKUP(C55,'تقرير المصروفات حسب الشهر'!$C$775:$AD$884,16,FALSE),0)</f>
        <v>0</v>
      </c>
      <c r="K55" s="330">
        <f>IFERROR(VLOOKUP(C55,'تقرير المصروفات حسب الشهر'!$C$902:$AD$1011,16,FALSE),0)</f>
        <v>0</v>
      </c>
      <c r="L55" s="330">
        <f>IFERROR(VLOOKUP(C55,'تقرير المصروفات حسب الشهر'!$C$1028:$AD$1138,16,FALSE),0)</f>
        <v>0</v>
      </c>
      <c r="M55" s="344">
        <f>IFERROR(VLOOKUP(C55,'تقرير المصروفات حسب الشهر'!$C$1155:$AD$1266,16,FALSE),0)</f>
        <v>0</v>
      </c>
      <c r="N55" s="344">
        <f>IFERROR(VLOOKUP(C55,'تقرير المصروفات حسب الشهر'!$C$1282:$AD$1393,16,FALSE),0)</f>
        <v>0</v>
      </c>
      <c r="O55" s="344">
        <f>IFERROR(VLOOKUP(C55,'تقرير المصروفات حسب الشهر'!$C$1409:$AI$1524,16,FALSE),0)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الشهر'!$C$10:$AD$119,16,FALSE),0)</f>
        <v>0</v>
      </c>
      <c r="E56" s="330">
        <f>IFERROR(VLOOKUP(C56,'تقرير المصروفات حسب الشهر'!$C$136:$AD$245,16,FALSE),0)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الشهر'!$C$391:$AD$499,16,FALSE),0)</f>
        <v>469.01</v>
      </c>
      <c r="H56" s="330">
        <f>IFERROR(VLOOKUP(C56,'تقرير المصروفات حسب الشهر'!$C$519:$AD$634,16,FALSE),0)</f>
        <v>0</v>
      </c>
      <c r="I56" s="330">
        <f>IFERROR(VLOOKUP(C56,'تقرير المصروفات حسب الشهر'!$C$647:$AD$756,16,FALSE),0)</f>
        <v>0</v>
      </c>
      <c r="J56" s="330">
        <f>IFERROR(VLOOKUP(C56,'تقرير المصروفات حسب الشهر'!$C$775:$AD$884,16,FALSE),0)</f>
        <v>0</v>
      </c>
      <c r="K56" s="330">
        <f>IFERROR(VLOOKUP(C56,'تقرير المصروفات حسب الشهر'!$C$902:$AD$1011,16,FALSE),0)</f>
        <v>0</v>
      </c>
      <c r="L56" s="330">
        <f>IFERROR(VLOOKUP(C56,'تقرير المصروفات حسب الشهر'!$C$1028:$AD$1138,16,FALSE),0)</f>
        <v>0</v>
      </c>
      <c r="M56" s="344">
        <f>IFERROR(VLOOKUP(C56,'تقرير المصروفات حسب الشهر'!$C$1155:$AD$1266,16,FALSE),0)</f>
        <v>0</v>
      </c>
      <c r="N56" s="344">
        <f>IFERROR(VLOOKUP(C56,'تقرير المصروفات حسب الشهر'!$C$1282:$AD$1393,16,FALSE),0)</f>
        <v>0</v>
      </c>
      <c r="O56" s="344">
        <f>IFERROR(VLOOKUP(C56,'تقرير المصروفات حسب الشهر'!$C$1409:$AI$1524,16,FALSE),0)</f>
        <v>0</v>
      </c>
      <c r="P56" s="332">
        <f t="shared" si="6"/>
        <v>1545.26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الشهر'!$C$10:$AD$119,16,FALSE),0)</f>
        <v>0</v>
      </c>
      <c r="E57" s="330">
        <f>IFERROR(VLOOKUP(C57,'تقرير المصروفات حسب الشهر'!$C$136:$AD$245,16,FALSE),0)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الشهر'!$C$391:$AD$499,16,FALSE),0)</f>
        <v>0</v>
      </c>
      <c r="H57" s="330">
        <f>IFERROR(VLOOKUP(C57,'تقرير المصروفات حسب الشهر'!$C$519:$AD$634,16,FALSE),0)</f>
        <v>0</v>
      </c>
      <c r="I57" s="330">
        <f>IFERROR(VLOOKUP(C57,'تقرير المصروفات حسب الشهر'!$C$647:$AD$756,16,FALSE),0)</f>
        <v>0</v>
      </c>
      <c r="J57" s="330">
        <f>IFERROR(VLOOKUP(C57,'تقرير المصروفات حسب الشهر'!$C$775:$AD$884,16,FALSE),0)</f>
        <v>0</v>
      </c>
      <c r="K57" s="330">
        <f>IFERROR(VLOOKUP(C57,'تقرير المصروفات حسب الشهر'!$C$902:$AD$1011,16,FALSE),0)</f>
        <v>0</v>
      </c>
      <c r="L57" s="330">
        <f>IFERROR(VLOOKUP(C57,'تقرير المصروفات حسب الشهر'!$C$1028:$AD$1138,16,FALSE),0)</f>
        <v>0</v>
      </c>
      <c r="M57" s="344">
        <f>IFERROR(VLOOKUP(C57,'تقرير المصروفات حسب الشهر'!$C$1155:$AD$1266,16,FALSE),0)</f>
        <v>0</v>
      </c>
      <c r="N57" s="344">
        <f>IFERROR(VLOOKUP(C57,'تقرير المصروفات حسب الشهر'!$C$1282:$AD$1393,16,FALSE),0)</f>
        <v>0</v>
      </c>
      <c r="O57" s="344">
        <f>IFERROR(VLOOKUP(C57,'تقرير المصروفات حسب الشهر'!$C$1409:$AI$1524,16,FALSE),0)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الشهر'!$C$10:$AD$119,16,FALSE),0)</f>
        <v>0</v>
      </c>
      <c r="E58" s="330">
        <f>IFERROR(VLOOKUP(C58,'تقرير المصروفات حسب الشهر'!$C$136:$AD$245,16,FALSE),0)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الشهر'!$C$391:$AD$499,16,FALSE),0)</f>
        <v>0</v>
      </c>
      <c r="H58" s="330">
        <f>IFERROR(VLOOKUP(C58,'تقرير المصروفات حسب الشهر'!$C$519:$AD$634,16,FALSE),0)</f>
        <v>0</v>
      </c>
      <c r="I58" s="330">
        <f>IFERROR(VLOOKUP(C58,'تقرير المصروفات حسب الشهر'!$C$647:$AD$756,16,FALSE),0)</f>
        <v>0</v>
      </c>
      <c r="J58" s="330">
        <f>IFERROR(VLOOKUP(C58,'تقرير المصروفات حسب الشهر'!$C$775:$AD$884,16,FALSE),0)</f>
        <v>0</v>
      </c>
      <c r="K58" s="330">
        <f>IFERROR(VLOOKUP(C58,'تقرير المصروفات حسب الشهر'!$C$902:$AD$1011,16,FALSE),0)</f>
        <v>0</v>
      </c>
      <c r="L58" s="330">
        <f>IFERROR(VLOOKUP(C58,'تقرير المصروفات حسب الشهر'!$C$1028:$AD$1138,16,FALSE),0)</f>
        <v>0</v>
      </c>
      <c r="M58" s="344">
        <f>IFERROR(VLOOKUP(C58,'تقرير المصروفات حسب الشهر'!$C$1155:$AD$1266,16,FALSE),0)</f>
        <v>0</v>
      </c>
      <c r="N58" s="344">
        <f>IFERROR(VLOOKUP(C58,'تقرير المصروفات حسب الشهر'!$C$1282:$AD$1393,16,FALSE),0)</f>
        <v>0</v>
      </c>
      <c r="O58" s="344">
        <f>IFERROR(VLOOKUP(C58,'تقرير المصروفات حسب الشهر'!$C$1409:$AI$1524,16,FALSE),0)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الشهر'!$C$10:$AD$119,16,FALSE),0)</f>
        <v>4500</v>
      </c>
      <c r="E59" s="330">
        <f>IFERROR(VLOOKUP(C59,'تقرير المصروفات حسب الشهر'!$C$136:$AD$245,16,FALSE),0)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الشهر'!$C$391:$AD$499,16,FALSE),0)</f>
        <v>4555.5</v>
      </c>
      <c r="H59" s="330">
        <f>IFERROR(VLOOKUP(C59,'تقرير المصروفات حسب الشهر'!$C$519:$AD$634,16,FALSE),0)</f>
        <v>0</v>
      </c>
      <c r="I59" s="330">
        <f>IFERROR(VLOOKUP(C59,'تقرير المصروفات حسب الشهر'!$C$647:$AD$756,16,FALSE),0)</f>
        <v>6900</v>
      </c>
      <c r="J59" s="330">
        <f>IFERROR(VLOOKUP(C59,'تقرير المصروفات حسب الشهر'!$C$775:$AD$884,16,FALSE),0)</f>
        <v>0</v>
      </c>
      <c r="K59" s="330">
        <f>IFERROR(VLOOKUP(C59,'تقرير المصروفات حسب الشهر'!$C$902:$AD$1011,16,FALSE),0)</f>
        <v>0</v>
      </c>
      <c r="L59" s="330">
        <f>IFERROR(VLOOKUP(C59,'تقرير المصروفات حسب الشهر'!$C$1028:$AD$1138,16,FALSE),0)</f>
        <v>0</v>
      </c>
      <c r="M59" s="344">
        <f>IFERROR(VLOOKUP(C59,'تقرير المصروفات حسب الشهر'!$C$1155:$AD$1266,16,FALSE),0)</f>
        <v>0</v>
      </c>
      <c r="N59" s="344">
        <f>IFERROR(VLOOKUP(C59,'تقرير المصروفات حسب الشهر'!$C$1282:$AD$1393,16,FALSE),0)</f>
        <v>0</v>
      </c>
      <c r="O59" s="344">
        <f>IFERROR(VLOOKUP(C59,'تقرير المصروفات حسب الشهر'!$C$1409:$AI$1524,16,FALSE),0)</f>
        <v>0</v>
      </c>
      <c r="P59" s="332">
        <f t="shared" si="6"/>
        <v>27455.5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الشهر'!$C$10:$AD$119,16,FALSE),0)</f>
        <v>0</v>
      </c>
      <c r="E60" s="330">
        <f>IFERROR(VLOOKUP(C60,'تقرير المصروفات حسب الشهر'!$C$136:$AD$245,16,FALSE),0)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الشهر'!$C$391:$AD$499,16,FALSE),0)</f>
        <v>0</v>
      </c>
      <c r="H60" s="330">
        <f>IFERROR(VLOOKUP(C60,'تقرير المصروفات حسب الشهر'!$C$519:$AD$634,16,FALSE),0)</f>
        <v>5580</v>
      </c>
      <c r="I60" s="330">
        <f>IFERROR(VLOOKUP(C60,'تقرير المصروفات حسب الشهر'!$C$647:$AD$756,16,FALSE),0)</f>
        <v>4650</v>
      </c>
      <c r="J60" s="330">
        <f>IFERROR(VLOOKUP(C60,'تقرير المصروفات حسب الشهر'!$C$775:$AD$884,16,FALSE),0)</f>
        <v>0</v>
      </c>
      <c r="K60" s="330">
        <f>IFERROR(VLOOKUP(C60,'تقرير المصروفات حسب الشهر'!$C$902:$AD$1011,16,FALSE),0)</f>
        <v>0</v>
      </c>
      <c r="L60" s="330">
        <f>IFERROR(VLOOKUP(C60,'تقرير المصروفات حسب الشهر'!$C$1028:$AD$1138,16,FALSE),0)</f>
        <v>0</v>
      </c>
      <c r="M60" s="344">
        <f>IFERROR(VLOOKUP(C60,'تقرير المصروفات حسب الشهر'!$C$1155:$AD$1266,16,FALSE),0)</f>
        <v>0</v>
      </c>
      <c r="N60" s="344">
        <f>IFERROR(VLOOKUP(C60,'تقرير المصروفات حسب الشهر'!$C$1282:$AD$1393,16,FALSE),0)</f>
        <v>0</v>
      </c>
      <c r="O60" s="344">
        <f>IFERROR(VLOOKUP(C60,'تقرير المصروفات حسب الشهر'!$C$1409:$AI$1524,16,FALSE),0)</f>
        <v>0</v>
      </c>
      <c r="P60" s="332">
        <f t="shared" si="6"/>
        <v>13530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الشهر'!$C$10:$AD$119,16,FALSE),0)</f>
        <v>0</v>
      </c>
      <c r="E61" s="330">
        <f>IFERROR(VLOOKUP(C61,'تقرير المصروفات حسب الشهر'!$C$136:$AD$245,16,FALSE),0)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الشهر'!$C$391:$AD$499,16,FALSE),0)</f>
        <v>0</v>
      </c>
      <c r="H61" s="330">
        <f>IFERROR(VLOOKUP(C61,'تقرير المصروفات حسب الشهر'!$C$519:$AD$634,16,FALSE),0)</f>
        <v>0</v>
      </c>
      <c r="I61" s="330">
        <f>IFERROR(VLOOKUP(C61,'تقرير المصروفات حسب الشهر'!$C$647:$AD$756,16,FALSE),0)</f>
        <v>0</v>
      </c>
      <c r="J61" s="330">
        <f>IFERROR(VLOOKUP(C61,'تقرير المصروفات حسب الشهر'!$C$775:$AD$884,16,FALSE),0)</f>
        <v>0</v>
      </c>
      <c r="K61" s="330">
        <f>IFERROR(VLOOKUP(C61,'تقرير المصروفات حسب الشهر'!$C$902:$AD$1011,16,FALSE),0)</f>
        <v>0</v>
      </c>
      <c r="L61" s="330">
        <f>IFERROR(VLOOKUP(C61,'تقرير المصروفات حسب الشهر'!$C$1028:$AD$1138,16,FALSE),0)</f>
        <v>0</v>
      </c>
      <c r="M61" s="344">
        <f>IFERROR(VLOOKUP(C61,'تقرير المصروفات حسب الشهر'!$C$1155:$AD$1266,16,FALSE),0)</f>
        <v>0</v>
      </c>
      <c r="N61" s="344">
        <f>IFERROR(VLOOKUP(C61,'تقرير المصروفات حسب الشهر'!$C$1282:$AD$1393,16,FALSE),0)</f>
        <v>0</v>
      </c>
      <c r="O61" s="344">
        <f>IFERROR(VLOOKUP(C61,'تقرير المصروفات حسب الشهر'!$C$1409:$AI$1524,16,FALSE),0)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الشهر'!$C$10:$AD$119,16,FALSE),0)</f>
        <v>2072</v>
      </c>
      <c r="E62" s="330">
        <f>IFERROR(VLOOKUP(C62,'تقرير المصروفات حسب الشهر'!$C$136:$AD$245,16,FALSE),0)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الشهر'!$C$391:$AD$499,16,FALSE),0)</f>
        <v>0</v>
      </c>
      <c r="H62" s="330">
        <f>IFERROR(VLOOKUP(C62,'تقرير المصروفات حسب الشهر'!$C$519:$AD$634,16,FALSE),0)</f>
        <v>0</v>
      </c>
      <c r="I62" s="330">
        <f>IFERROR(VLOOKUP(C62,'تقرير المصروفات حسب الشهر'!$C$647:$AD$756,16,FALSE),0)</f>
        <v>3420</v>
      </c>
      <c r="J62" s="330">
        <f>IFERROR(VLOOKUP(C62,'تقرير المصروفات حسب الشهر'!$C$775:$AD$884,16,FALSE),0)</f>
        <v>0</v>
      </c>
      <c r="K62" s="330">
        <f>IFERROR(VLOOKUP(C62,'تقرير المصروفات حسب الشهر'!$C$902:$AD$1011,16,FALSE),0)</f>
        <v>0</v>
      </c>
      <c r="L62" s="330">
        <f>IFERROR(VLOOKUP(C62,'تقرير المصروفات حسب الشهر'!$C$1028:$AD$1138,16,FALSE),0)</f>
        <v>0</v>
      </c>
      <c r="M62" s="344">
        <f>IFERROR(VLOOKUP(C62,'تقرير المصروفات حسب الشهر'!$C$1155:$AD$1266,16,FALSE),0)</f>
        <v>0</v>
      </c>
      <c r="N62" s="344">
        <f>IFERROR(VLOOKUP(C62,'تقرير المصروفات حسب الشهر'!$C$1282:$AD$1393,16,FALSE),0)</f>
        <v>0</v>
      </c>
      <c r="O62" s="344">
        <f>IFERROR(VLOOKUP(C62,'تقرير المصروفات حسب الشهر'!$C$1409:$AI$1524,16,FALSE),0)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الشهر'!$C$10:$AD$119,16,FALSE),0)</f>
        <v>0</v>
      </c>
      <c r="E63" s="330">
        <f>IFERROR(VLOOKUP(C63,'تقرير المصروفات حسب الشهر'!$C$136:$AD$245,16,FALSE),0)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الشهر'!$C$391:$AD$499,16,FALSE),0)</f>
        <v>0</v>
      </c>
      <c r="H63" s="330">
        <f>IFERROR(VLOOKUP(C63,'تقرير المصروفات حسب الشهر'!$C$519:$AD$634,16,FALSE),0)</f>
        <v>0</v>
      </c>
      <c r="I63" s="330">
        <f>IFERROR(VLOOKUP(C63,'تقرير المصروفات حسب الشهر'!$C$647:$AD$756,16,FALSE),0)</f>
        <v>0</v>
      </c>
      <c r="J63" s="330">
        <f>IFERROR(VLOOKUP(C63,'تقرير المصروفات حسب الشهر'!$C$775:$AD$884,16,FALSE),0)</f>
        <v>0</v>
      </c>
      <c r="K63" s="330">
        <f>IFERROR(VLOOKUP(C63,'تقرير المصروفات حسب الشهر'!$C$902:$AD$1011,16,FALSE),0)</f>
        <v>0</v>
      </c>
      <c r="L63" s="330">
        <f>IFERROR(VLOOKUP(C63,'تقرير المصروفات حسب الشهر'!$C$1028:$AD$1138,16,FALSE),0)</f>
        <v>0</v>
      </c>
      <c r="M63" s="344">
        <f>IFERROR(VLOOKUP(C63,'تقرير المصروفات حسب الشهر'!$C$1155:$AD$1266,16,FALSE),0)</f>
        <v>0</v>
      </c>
      <c r="N63" s="344">
        <f>IFERROR(VLOOKUP(C63,'تقرير المصروفات حسب الشهر'!$C$1282:$AD$1393,16,FALSE),0)</f>
        <v>0</v>
      </c>
      <c r="O63" s="344">
        <f>IFERROR(VLOOKUP(C63,'تقرير المصروفات حسب الشهر'!$C$1409:$AI$1524,16,FALSE),0)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الشهر'!$C$10:$AD$119,16,FALSE),0)</f>
        <v>0</v>
      </c>
      <c r="E64" s="330">
        <f>IFERROR(VLOOKUP(C64,'تقرير المصروفات حسب الشهر'!$C$136:$AD$245,16,FALSE),0)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الشهر'!$C$391:$AD$499,16,FALSE),0)</f>
        <v>0</v>
      </c>
      <c r="H64" s="330">
        <f>IFERROR(VLOOKUP(C64,'تقرير المصروفات حسب الشهر'!$C$519:$AD$634,16,FALSE),0)</f>
        <v>0</v>
      </c>
      <c r="I64" s="330">
        <f>IFERROR(VLOOKUP(C64,'تقرير المصروفات حسب الشهر'!$C$647:$AD$756,16,FALSE),0)</f>
        <v>800</v>
      </c>
      <c r="J64" s="330">
        <f>IFERROR(VLOOKUP(C64,'تقرير المصروفات حسب الشهر'!$C$775:$AD$884,16,FALSE),0)</f>
        <v>0</v>
      </c>
      <c r="K64" s="330">
        <f>IFERROR(VLOOKUP(C64,'تقرير المصروفات حسب الشهر'!$C$902:$AD$1011,16,FALSE),0)</f>
        <v>0</v>
      </c>
      <c r="L64" s="330">
        <f>IFERROR(VLOOKUP(C64,'تقرير المصروفات حسب الشهر'!$C$1028:$AD$1138,16,FALSE),0)</f>
        <v>0</v>
      </c>
      <c r="M64" s="344">
        <f>IFERROR(VLOOKUP(C64,'تقرير المصروفات حسب الشهر'!$C$1155:$AD$1266,16,FALSE),0)</f>
        <v>0</v>
      </c>
      <c r="N64" s="344">
        <f>IFERROR(VLOOKUP(C64,'تقرير المصروفات حسب الشهر'!$C$1282:$AD$1393,16,FALSE),0)</f>
        <v>0</v>
      </c>
      <c r="O64" s="344">
        <f>IFERROR(VLOOKUP(C64,'تقرير المصروفات حسب الشهر'!$C$1409:$AI$1524,16,FALSE),0)</f>
        <v>0</v>
      </c>
      <c r="P64" s="332">
        <f t="shared" si="6"/>
        <v>15400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الشهر'!$C$10:$AD$119,16,FALSE),0)</f>
        <v>0</v>
      </c>
      <c r="E65" s="330">
        <f>IFERROR(VLOOKUP(C65,'تقرير المصروفات حسب الشهر'!$C$136:$AD$245,16,FALSE),0)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الشهر'!$C$391:$AD$499,16,FALSE),0)</f>
        <v>0</v>
      </c>
      <c r="H65" s="330">
        <f>IFERROR(VLOOKUP(C65,'تقرير المصروفات حسب الشهر'!$C$519:$AD$634,16,FALSE),0)</f>
        <v>0</v>
      </c>
      <c r="I65" s="330">
        <f>IFERROR(VLOOKUP(C65,'تقرير المصروفات حسب الشهر'!$C$647:$AD$756,16,FALSE),0)</f>
        <v>0</v>
      </c>
      <c r="J65" s="330">
        <f>IFERROR(VLOOKUP(C65,'تقرير المصروفات حسب الشهر'!$C$775:$AD$884,16,FALSE),0)</f>
        <v>0</v>
      </c>
      <c r="K65" s="330">
        <f>IFERROR(VLOOKUP(C65,'تقرير المصروفات حسب الشهر'!$C$902:$AD$1011,16,FALSE),0)</f>
        <v>0</v>
      </c>
      <c r="L65" s="330">
        <f>IFERROR(VLOOKUP(C65,'تقرير المصروفات حسب الشهر'!$C$1028:$AD$1138,16,FALSE),0)</f>
        <v>0</v>
      </c>
      <c r="M65" s="344">
        <f>IFERROR(VLOOKUP(C65,'تقرير المصروفات حسب الشهر'!$C$1155:$AD$1266,16,FALSE),0)</f>
        <v>0</v>
      </c>
      <c r="N65" s="344">
        <f>IFERROR(VLOOKUP(C65,'تقرير المصروفات حسب الشهر'!$C$1282:$AD$1393,16,FALSE),0)</f>
        <v>0</v>
      </c>
      <c r="O65" s="344">
        <f>IFERROR(VLOOKUP(C65,'تقرير المصروفات حسب الشهر'!$C$1409:$AI$1524,16,FALSE),0)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الشهر'!$C$10:$AD$119,16,FALSE),0)</f>
        <v>750</v>
      </c>
      <c r="E66" s="330">
        <f>IFERROR(VLOOKUP(C66,'تقرير المصروفات حسب الشهر'!$C$136:$AD$245,16,FALSE),0)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الشهر'!$C$391:$AD$499,16,FALSE),0)</f>
        <v>1300</v>
      </c>
      <c r="H66" s="330">
        <f>IFERROR(VLOOKUP(C66,'تقرير المصروفات حسب الشهر'!$C$519:$AD$634,16,FALSE),0)</f>
        <v>0</v>
      </c>
      <c r="I66" s="330">
        <f>IFERROR(VLOOKUP(C66,'تقرير المصروفات حسب الشهر'!$C$647:$AD$756,16,FALSE),0)</f>
        <v>400</v>
      </c>
      <c r="J66" s="330">
        <f>IFERROR(VLOOKUP(C66,'تقرير المصروفات حسب الشهر'!$C$775:$AD$884,16,FALSE),0)</f>
        <v>0</v>
      </c>
      <c r="K66" s="330">
        <f>IFERROR(VLOOKUP(C66,'تقرير المصروفات حسب الشهر'!$C$902:$AD$1011,16,FALSE),0)</f>
        <v>0</v>
      </c>
      <c r="L66" s="330">
        <f>IFERROR(VLOOKUP(C66,'تقرير المصروفات حسب الشهر'!$C$1028:$AD$1138,16,FALSE),0)</f>
        <v>0</v>
      </c>
      <c r="M66" s="344">
        <f>IFERROR(VLOOKUP(C66,'تقرير المصروفات حسب الشهر'!$C$1155:$AD$1266,16,FALSE),0)</f>
        <v>0</v>
      </c>
      <c r="N66" s="344">
        <f>IFERROR(VLOOKUP(C66,'تقرير المصروفات حسب الشهر'!$C$1282:$AD$1393,16,FALSE),0)</f>
        <v>0</v>
      </c>
      <c r="O66" s="344">
        <f>IFERROR(VLOOKUP(C66,'تقرير المصروفات حسب الشهر'!$C$1409:$AI$1524,16,FALSE),0)</f>
        <v>0</v>
      </c>
      <c r="P66" s="332">
        <f t="shared" si="6"/>
        <v>2450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الشهر'!$C$10:$AD$119,16,FALSE),0)</f>
        <v>0</v>
      </c>
      <c r="E67" s="330">
        <f>IFERROR(VLOOKUP(C67,'تقرير المصروفات حسب الشهر'!$C$136:$AD$245,16,FALSE),0)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الشهر'!$C$391:$AD$499,16,FALSE),0)</f>
        <v>0</v>
      </c>
      <c r="H67" s="330">
        <f>IFERROR(VLOOKUP(C67,'تقرير المصروفات حسب الشهر'!$C$519:$AD$634,16,FALSE),0)</f>
        <v>0</v>
      </c>
      <c r="I67" s="330">
        <f>IFERROR(VLOOKUP(C67,'تقرير المصروفات حسب الشهر'!$C$647:$AD$756,16,FALSE),0)</f>
        <v>0</v>
      </c>
      <c r="J67" s="330">
        <f>IFERROR(VLOOKUP(C67,'تقرير المصروفات حسب الشهر'!$C$775:$AD$884,16,FALSE),0)</f>
        <v>0</v>
      </c>
      <c r="K67" s="330">
        <f>IFERROR(VLOOKUP(C67,'تقرير المصروفات حسب الشهر'!$C$902:$AD$1011,16,FALSE),0)</f>
        <v>0</v>
      </c>
      <c r="L67" s="330">
        <f>IFERROR(VLOOKUP(C67,'تقرير المصروفات حسب الشهر'!$C$1028:$AD$1138,16,FALSE),0)</f>
        <v>0</v>
      </c>
      <c r="M67" s="344">
        <f>IFERROR(VLOOKUP(C67,'تقرير المصروفات حسب الشهر'!$C$1155:$AD$1266,16,FALSE),0)</f>
        <v>0</v>
      </c>
      <c r="N67" s="344">
        <f>IFERROR(VLOOKUP(C67,'تقرير المصروفات حسب الشهر'!$C$1282:$AD$1393,16,FALSE),0)</f>
        <v>0</v>
      </c>
      <c r="O67" s="344">
        <f>IFERROR(VLOOKUP(C67,'تقرير المصروفات حسب الشهر'!$C$1409:$AI$1524,16,FALSE),0)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الشهر'!$C$10:$AD$119,16,FALSE),0)</f>
        <v>0</v>
      </c>
      <c r="E68" s="330">
        <f>IFERROR(VLOOKUP(C68,'تقرير المصروفات حسب الشهر'!$C$136:$AD$245,16,FALSE),0)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الشهر'!$C$391:$AD$499,16,FALSE),0)</f>
        <v>0</v>
      </c>
      <c r="H68" s="330">
        <f>IFERROR(VLOOKUP(C68,'تقرير المصروفات حسب الشهر'!$C$519:$AD$634,16,FALSE),0)</f>
        <v>0</v>
      </c>
      <c r="I68" s="330">
        <f>IFERROR(VLOOKUP(C68,'تقرير المصروفات حسب الشهر'!$C$647:$AD$756,16,FALSE),0)</f>
        <v>0</v>
      </c>
      <c r="J68" s="330">
        <f>IFERROR(VLOOKUP(C68,'تقرير المصروفات حسب الشهر'!$C$775:$AD$884,16,FALSE),0)</f>
        <v>0</v>
      </c>
      <c r="K68" s="330">
        <f>IFERROR(VLOOKUP(C68,'تقرير المصروفات حسب الشهر'!$C$902:$AD$1011,16,FALSE),0)</f>
        <v>0</v>
      </c>
      <c r="L68" s="330">
        <f>IFERROR(VLOOKUP(C68,'تقرير المصروفات حسب الشهر'!$C$1028:$AD$1138,16,FALSE),0)</f>
        <v>0</v>
      </c>
      <c r="M68" s="344">
        <f>IFERROR(VLOOKUP(C68,'تقرير المصروفات حسب الشهر'!$C$1155:$AD$1266,16,FALSE),0)</f>
        <v>0</v>
      </c>
      <c r="N68" s="344">
        <f>IFERROR(VLOOKUP(C68,'تقرير المصروفات حسب الشهر'!$C$1282:$AD$1393,16,FALSE),0)</f>
        <v>0</v>
      </c>
      <c r="O68" s="344">
        <f>IFERROR(VLOOKUP(C68,'تقرير المصروفات حسب الشهر'!$C$1409:$AI$1524,16,FALSE),0)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الشهر'!$C$10:$AD$119,16,FALSE),0)</f>
        <v>0</v>
      </c>
      <c r="E69" s="330">
        <f>IFERROR(VLOOKUP(C69,'تقرير المصروفات حسب الشهر'!$C$136:$AD$245,16,FALSE),0)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الشهر'!$C$391:$AD$499,16,FALSE),0)</f>
        <v>0</v>
      </c>
      <c r="H69" s="330">
        <f>IFERROR(VLOOKUP(C69,'تقرير المصروفات حسب الشهر'!$C$519:$AD$634,16,FALSE),0)</f>
        <v>0</v>
      </c>
      <c r="I69" s="330">
        <f>IFERROR(VLOOKUP(C69,'تقرير المصروفات حسب الشهر'!$C$647:$AD$756,16,FALSE),0)</f>
        <v>0</v>
      </c>
      <c r="J69" s="330">
        <f>IFERROR(VLOOKUP(C69,'تقرير المصروفات حسب الشهر'!$C$775:$AD$884,16,FALSE),0)</f>
        <v>0</v>
      </c>
      <c r="K69" s="330">
        <f>IFERROR(VLOOKUP(C69,'تقرير المصروفات حسب الشهر'!$C$902:$AD$1011,16,FALSE),0)</f>
        <v>0</v>
      </c>
      <c r="L69" s="330">
        <f>IFERROR(VLOOKUP(C69,'تقرير المصروفات حسب الشهر'!$C$1028:$AD$1138,16,FALSE),0)</f>
        <v>0</v>
      </c>
      <c r="M69" s="344">
        <f>IFERROR(VLOOKUP(C69,'تقرير المصروفات حسب الشهر'!$C$1155:$AD$1266,16,FALSE),0)</f>
        <v>0</v>
      </c>
      <c r="N69" s="344">
        <f>IFERROR(VLOOKUP(C69,'تقرير المصروفات حسب الشهر'!$C$1282:$AD$1393,16,FALSE),0)</f>
        <v>0</v>
      </c>
      <c r="O69" s="344">
        <f>IFERROR(VLOOKUP(C69,'تقرير المصروفات حسب الشهر'!$C$1409:$AI$1524,16,FALSE),0)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الشهر'!$C$10:$AD$119,16,FALSE),0)</f>
        <v>0</v>
      </c>
      <c r="E70" s="330">
        <f>IFERROR(VLOOKUP(C70,'تقرير المصروفات حسب الشهر'!$C$136:$AD$245,16,FALSE),0)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الشهر'!$C$391:$AD$499,16,FALSE),0)</f>
        <v>0</v>
      </c>
      <c r="H70" s="330">
        <f>IFERROR(VLOOKUP(C70,'تقرير المصروفات حسب الشهر'!$C$519:$AD$634,16,FALSE),0)</f>
        <v>0</v>
      </c>
      <c r="I70" s="330">
        <f>IFERROR(VLOOKUP(C70,'تقرير المصروفات حسب الشهر'!$C$647:$AD$756,16,FALSE),0)</f>
        <v>0</v>
      </c>
      <c r="J70" s="330">
        <f>IFERROR(VLOOKUP(C70,'تقرير المصروفات حسب الشهر'!$C$775:$AD$884,16,FALSE),0)</f>
        <v>0</v>
      </c>
      <c r="K70" s="330">
        <f>IFERROR(VLOOKUP(C70,'تقرير المصروفات حسب الشهر'!$C$902:$AD$1011,16,FALSE),0)</f>
        <v>0</v>
      </c>
      <c r="L70" s="330">
        <f>IFERROR(VLOOKUP(C70,'تقرير المصروفات حسب الشهر'!$C$1028:$AD$1138,16,FALSE),0)</f>
        <v>0</v>
      </c>
      <c r="M70" s="344">
        <f>IFERROR(VLOOKUP(C70,'تقرير المصروفات حسب الشهر'!$C$1155:$AD$1266,16,FALSE),0)</f>
        <v>0</v>
      </c>
      <c r="N70" s="344">
        <f>IFERROR(VLOOKUP(C70,'تقرير المصروفات حسب الشهر'!$C$1282:$AD$1393,16,FALSE),0)</f>
        <v>0</v>
      </c>
      <c r="O70" s="344">
        <f>IFERROR(VLOOKUP(C70,'تقرير المصروفات حسب الشهر'!$C$1409:$AI$1524,16,FALSE),0)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الشهر'!$C$10:$AD$119,16,FALSE),0)</f>
        <v>0</v>
      </c>
      <c r="E71" s="330">
        <f>IFERROR(VLOOKUP(C71,'تقرير المصروفات حسب الشهر'!$C$136:$AD$245,16,FALSE),0)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الشهر'!$C$391:$AD$499,16,FALSE),0)</f>
        <v>0</v>
      </c>
      <c r="H71" s="330">
        <f>IFERROR(VLOOKUP(C71,'تقرير المصروفات حسب الشهر'!$C$519:$AD$634,16,FALSE),0)</f>
        <v>0</v>
      </c>
      <c r="I71" s="330">
        <f>IFERROR(VLOOKUP(C71,'تقرير المصروفات حسب الشهر'!$C$647:$AD$756,16,FALSE),0)</f>
        <v>0</v>
      </c>
      <c r="J71" s="330">
        <f>IFERROR(VLOOKUP(C71,'تقرير المصروفات حسب الشهر'!$C$775:$AD$884,16,FALSE),0)</f>
        <v>0</v>
      </c>
      <c r="K71" s="330">
        <f>IFERROR(VLOOKUP(C71,'تقرير المصروفات حسب الشهر'!$C$902:$AD$1011,16,FALSE),0)</f>
        <v>0</v>
      </c>
      <c r="L71" s="330">
        <f>IFERROR(VLOOKUP(C71,'تقرير المصروفات حسب الشهر'!$C$1028:$AD$1138,16,FALSE),0)</f>
        <v>0</v>
      </c>
      <c r="M71" s="344">
        <f>IFERROR(VLOOKUP(C71,'تقرير المصروفات حسب الشهر'!$C$1155:$AD$1266,16,FALSE),0)</f>
        <v>0</v>
      </c>
      <c r="N71" s="344">
        <f>IFERROR(VLOOKUP(C71,'تقرير المصروفات حسب الشهر'!$C$1282:$AD$1393,16,FALSE),0)</f>
        <v>0</v>
      </c>
      <c r="O71" s="344">
        <f>IFERROR(VLOOKUP(C71,'تقرير المصروفات حسب الشهر'!$C$1409:$AI$1524,16,FALSE),0)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الشهر'!$C$10:$AD$119,16,FALSE),0)</f>
        <v>0</v>
      </c>
      <c r="E72" s="330">
        <f>IFERROR(VLOOKUP(C72,'تقرير المصروفات حسب الشهر'!$C$136:$AD$245,16,FALSE),0)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الشهر'!$C$391:$AD$499,16,FALSE),0)</f>
        <v>0</v>
      </c>
      <c r="H72" s="330">
        <f>IFERROR(VLOOKUP(C72,'تقرير المصروفات حسب الشهر'!$C$519:$AD$634,16,FALSE),0)</f>
        <v>0</v>
      </c>
      <c r="I72" s="330">
        <f>IFERROR(VLOOKUP(C72,'تقرير المصروفات حسب الشهر'!$C$647:$AD$756,16,FALSE),0)</f>
        <v>0</v>
      </c>
      <c r="J72" s="330">
        <f>IFERROR(VLOOKUP(C72,'تقرير المصروفات حسب الشهر'!$C$775:$AD$884,16,FALSE),0)</f>
        <v>0</v>
      </c>
      <c r="K72" s="330">
        <f>IFERROR(VLOOKUP(C72,'تقرير المصروفات حسب الشهر'!$C$902:$AD$1011,16,FALSE),0)</f>
        <v>0</v>
      </c>
      <c r="L72" s="330">
        <f>IFERROR(VLOOKUP(C72,'تقرير المصروفات حسب الشهر'!$C$1028:$AD$1138,16,FALSE),0)</f>
        <v>0</v>
      </c>
      <c r="M72" s="344">
        <f>IFERROR(VLOOKUP(C72,'تقرير المصروفات حسب الشهر'!$C$1155:$AD$1266,16,FALSE),0)</f>
        <v>0</v>
      </c>
      <c r="N72" s="344">
        <f>IFERROR(VLOOKUP(C72,'تقرير المصروفات حسب الشهر'!$C$1282:$AD$1393,16,FALSE),0)</f>
        <v>0</v>
      </c>
      <c r="O72" s="344">
        <f>IFERROR(VLOOKUP(C72,'تقرير المصروفات حسب الشهر'!$C$1409:$AI$1524,16,FALSE),0)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الشهر'!$C$10:$AD$119,16,FALSE),0)</f>
        <v>0</v>
      </c>
      <c r="E73" s="330">
        <f>IFERROR(VLOOKUP(C73,'تقرير المصروفات حسب الشهر'!$C$136:$AD$245,16,FALSE),0)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الشهر'!$C$391:$AD$499,16,FALSE),0)</f>
        <v>0</v>
      </c>
      <c r="H73" s="330">
        <f>IFERROR(VLOOKUP(C73,'تقرير المصروفات حسب الشهر'!$C$519:$AD$634,16,FALSE),0)</f>
        <v>0</v>
      </c>
      <c r="I73" s="330">
        <f>IFERROR(VLOOKUP(C73,'تقرير المصروفات حسب الشهر'!$C$647:$AD$756,16,FALSE),0)</f>
        <v>0</v>
      </c>
      <c r="J73" s="330">
        <f>IFERROR(VLOOKUP(C73,'تقرير المصروفات حسب الشهر'!$C$775:$AD$884,16,FALSE),0)</f>
        <v>0</v>
      </c>
      <c r="K73" s="330">
        <f>IFERROR(VLOOKUP(C73,'تقرير المصروفات حسب الشهر'!$C$902:$AD$1011,16,FALSE),0)</f>
        <v>0</v>
      </c>
      <c r="L73" s="330">
        <f>IFERROR(VLOOKUP(C73,'تقرير المصروفات حسب الشهر'!$C$1028:$AD$1138,16,FALSE),0)</f>
        <v>0</v>
      </c>
      <c r="M73" s="344">
        <f>IFERROR(VLOOKUP(C73,'تقرير المصروفات حسب الشهر'!$C$1155:$AD$1266,16,FALSE),0)</f>
        <v>0</v>
      </c>
      <c r="N73" s="344">
        <f>IFERROR(VLOOKUP(C73,'تقرير المصروفات حسب الشهر'!$C$1282:$AD$1393,16,FALSE),0)</f>
        <v>0</v>
      </c>
      <c r="O73" s="344">
        <f>IFERROR(VLOOKUP(C73,'تقرير المصروفات حسب الشهر'!$C$1409:$AI$1524,16,FALSE),0)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الشهر'!$C$10:$AD$119,16,FALSE),0)</f>
        <v>0</v>
      </c>
      <c r="E74" s="330">
        <f>IFERROR(VLOOKUP(C74,'تقرير المصروفات حسب الشهر'!$C$136:$AD$245,16,FALSE),0)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الشهر'!$C$391:$AD$499,16,FALSE),0)</f>
        <v>0</v>
      </c>
      <c r="H74" s="330">
        <f>IFERROR(VLOOKUP(C74,'تقرير المصروفات حسب الشهر'!$C$519:$AD$634,16,FALSE),0)</f>
        <v>0</v>
      </c>
      <c r="I74" s="330">
        <f>IFERROR(VLOOKUP(C74,'تقرير المصروفات حسب الشهر'!$C$647:$AD$756,16,FALSE),0)</f>
        <v>0</v>
      </c>
      <c r="J74" s="330">
        <f>IFERROR(VLOOKUP(C74,'تقرير المصروفات حسب الشهر'!$C$775:$AD$884,16,FALSE),0)</f>
        <v>0</v>
      </c>
      <c r="K74" s="330">
        <f>IFERROR(VLOOKUP(C74,'تقرير المصروفات حسب الشهر'!$C$902:$AD$1011,16,FALSE),0)</f>
        <v>0</v>
      </c>
      <c r="L74" s="330">
        <f>IFERROR(VLOOKUP(C74,'تقرير المصروفات حسب الشهر'!$C$1028:$AD$1138,16,FALSE),0)</f>
        <v>0</v>
      </c>
      <c r="M74" s="344">
        <f>IFERROR(VLOOKUP(C74,'تقرير المصروفات حسب الشهر'!$C$1155:$AD$1266,16,FALSE),0)</f>
        <v>0</v>
      </c>
      <c r="N74" s="344">
        <f>IFERROR(VLOOKUP(C74,'تقرير المصروفات حسب الشهر'!$C$1282:$AD$1393,16,FALSE),0)</f>
        <v>0</v>
      </c>
      <c r="O74" s="344">
        <f>IFERROR(VLOOKUP(C74,'تقرير المصروفات حسب الشهر'!$C$1409:$AI$1524,16,FALSE),0)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الشهر'!$C$10:$AD$119,16,FALSE),0)</f>
        <v>0</v>
      </c>
      <c r="E75" s="330">
        <f>IFERROR(VLOOKUP(C75,'تقرير المصروفات حسب الشهر'!$C$136:$AD$245,16,FALSE),0)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الشهر'!$C$391:$AD$499,16,FALSE),0)</f>
        <v>0</v>
      </c>
      <c r="H75" s="330">
        <f>IFERROR(VLOOKUP(C75,'تقرير المصروفات حسب الشهر'!$C$519:$AD$634,16,FALSE),0)</f>
        <v>0</v>
      </c>
      <c r="I75" s="330">
        <f>IFERROR(VLOOKUP(C75,'تقرير المصروفات حسب الشهر'!$C$647:$AD$756,16,FALSE),0)</f>
        <v>0</v>
      </c>
      <c r="J75" s="330">
        <f>IFERROR(VLOOKUP(C75,'تقرير المصروفات حسب الشهر'!$C$775:$AD$884,16,FALSE),0)</f>
        <v>0</v>
      </c>
      <c r="K75" s="330">
        <f>IFERROR(VLOOKUP(C75,'تقرير المصروفات حسب الشهر'!$C$902:$AD$1011,16,FALSE),0)</f>
        <v>0</v>
      </c>
      <c r="L75" s="330">
        <f>IFERROR(VLOOKUP(C75,'تقرير المصروفات حسب الشهر'!$C$1028:$AD$1138,16,FALSE),0)</f>
        <v>0</v>
      </c>
      <c r="M75" s="344">
        <f>IFERROR(VLOOKUP(C75,'تقرير المصروفات حسب الشهر'!$C$1155:$AD$1266,16,FALSE),0)</f>
        <v>0</v>
      </c>
      <c r="N75" s="344">
        <f>IFERROR(VLOOKUP(C75,'تقرير المصروفات حسب الشهر'!$C$1282:$AD$1393,16,FALSE),0)</f>
        <v>0</v>
      </c>
      <c r="O75" s="344">
        <f>IFERROR(VLOOKUP(C75,'تقرير المصروفات حسب الشهر'!$C$1409:$AI$1524,16,FALSE),0)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الشهر'!$C$10:$AD$119,16,FALSE),0)</f>
        <v>0</v>
      </c>
      <c r="E76" s="330">
        <f>IFERROR(VLOOKUP(C76,'تقرير المصروفات حسب الشهر'!$C$136:$AD$245,16,FALSE),0)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الشهر'!$C$391:$AD$499,16,FALSE),0)</f>
        <v>0</v>
      </c>
      <c r="H76" s="330">
        <f>IFERROR(VLOOKUP(C76,'تقرير المصروفات حسب الشهر'!$C$519:$AD$634,16,FALSE),0)</f>
        <v>0</v>
      </c>
      <c r="I76" s="330">
        <f>IFERROR(VLOOKUP(C76,'تقرير المصروفات حسب الشهر'!$C$647:$AD$756,16,FALSE),0)</f>
        <v>0</v>
      </c>
      <c r="J76" s="330">
        <f>IFERROR(VLOOKUP(C76,'تقرير المصروفات حسب الشهر'!$C$775:$AD$884,16,FALSE),0)</f>
        <v>0</v>
      </c>
      <c r="K76" s="330">
        <f>IFERROR(VLOOKUP(C76,'تقرير المصروفات حسب الشهر'!$C$902:$AD$1011,16,FALSE),0)</f>
        <v>0</v>
      </c>
      <c r="L76" s="330">
        <f>IFERROR(VLOOKUP(C76,'تقرير المصروفات حسب الشهر'!$C$1028:$AD$1138,16,FALSE),0)</f>
        <v>0</v>
      </c>
      <c r="M76" s="344">
        <f>IFERROR(VLOOKUP(C76,'تقرير المصروفات حسب الشهر'!$C$1155:$AD$1266,16,FALSE),0)</f>
        <v>0</v>
      </c>
      <c r="N76" s="344">
        <f>IFERROR(VLOOKUP(C76,'تقرير المصروفات حسب الشهر'!$C$1282:$AD$1393,16,FALSE),0)</f>
        <v>0</v>
      </c>
      <c r="O76" s="344">
        <f>IFERROR(VLOOKUP(C76,'تقرير المصروفات حسب الشهر'!$C$1409:$AI$1524,16,FALSE),0)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الشهر'!$C$10:$AD$119,16,FALSE),0)</f>
        <v>0</v>
      </c>
      <c r="E77" s="330">
        <f>IFERROR(VLOOKUP(C77,'تقرير المصروفات حسب الشهر'!$C$136:$AD$245,16,FALSE),0)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الشهر'!$C$391:$AD$499,16,FALSE),0)</f>
        <v>0</v>
      </c>
      <c r="H77" s="330">
        <f>IFERROR(VLOOKUP(C77,'تقرير المصروفات حسب الشهر'!$C$519:$AD$634,16,FALSE),0)</f>
        <v>0</v>
      </c>
      <c r="I77" s="330">
        <f>IFERROR(VLOOKUP(C77,'تقرير المصروفات حسب الشهر'!$C$647:$AD$756,16,FALSE),0)</f>
        <v>0</v>
      </c>
      <c r="J77" s="330">
        <f>IFERROR(VLOOKUP(C77,'تقرير المصروفات حسب الشهر'!$C$775:$AD$884,16,FALSE),0)</f>
        <v>0</v>
      </c>
      <c r="K77" s="330">
        <f>IFERROR(VLOOKUP(C77,'تقرير المصروفات حسب الشهر'!$C$902:$AD$1011,16,FALSE),0)</f>
        <v>0</v>
      </c>
      <c r="L77" s="330">
        <f>IFERROR(VLOOKUP(C77,'تقرير المصروفات حسب الشهر'!$C$1028:$AD$1138,16,FALSE),0)</f>
        <v>0</v>
      </c>
      <c r="M77" s="344">
        <f>IFERROR(VLOOKUP(C77,'تقرير المصروفات حسب الشهر'!$C$1155:$AD$1266,16,FALSE),0)</f>
        <v>0</v>
      </c>
      <c r="N77" s="344">
        <f>IFERROR(VLOOKUP(C77,'تقرير المصروفات حسب الشهر'!$C$1282:$AD$1393,16,FALSE),0)</f>
        <v>0</v>
      </c>
      <c r="O77" s="344">
        <f>IFERROR(VLOOKUP(C77,'تقرير المصروفات حسب الشهر'!$C$1409:$AI$1524,16,FALSE),0)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الشهر'!$C$10:$AD$119,16,FALSE),0)</f>
        <v>0</v>
      </c>
      <c r="E78" s="330">
        <f>IFERROR(VLOOKUP(C78,'تقرير المصروفات حسب الشهر'!$C$136:$AD$245,16,FALSE),0)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الشهر'!$C$391:$AD$499,16,FALSE),0)</f>
        <v>0</v>
      </c>
      <c r="H78" s="330">
        <f>IFERROR(VLOOKUP(C78,'تقرير المصروفات حسب الشهر'!$C$519:$AD$634,16,FALSE),0)</f>
        <v>0</v>
      </c>
      <c r="I78" s="330">
        <f>IFERROR(VLOOKUP(C78,'تقرير المصروفات حسب الشهر'!$C$647:$AD$756,16,FALSE),0)</f>
        <v>0</v>
      </c>
      <c r="J78" s="330">
        <f>IFERROR(VLOOKUP(C78,'تقرير المصروفات حسب الشهر'!$C$775:$AD$884,16,FALSE),0)</f>
        <v>0</v>
      </c>
      <c r="K78" s="330">
        <f>IFERROR(VLOOKUP(C78,'تقرير المصروفات حسب الشهر'!$C$902:$AD$1011,16,FALSE),0)</f>
        <v>0</v>
      </c>
      <c r="L78" s="330">
        <f>IFERROR(VLOOKUP(C78,'تقرير المصروفات حسب الشهر'!$C$1028:$AD$1138,16,FALSE),0)</f>
        <v>0</v>
      </c>
      <c r="M78" s="344">
        <f>IFERROR(VLOOKUP(C78,'تقرير المصروفات حسب الشهر'!$C$1155:$AD$1266,16,FALSE),0)</f>
        <v>0</v>
      </c>
      <c r="N78" s="344">
        <f>IFERROR(VLOOKUP(C78,'تقرير المصروفات حسب الشهر'!$C$1282:$AD$1393,16,FALSE),0)</f>
        <v>0</v>
      </c>
      <c r="O78" s="344">
        <f>IFERROR(VLOOKUP(C78,'تقرير المصروفات حسب الشهر'!$C$1409:$AI$1524,16,FALSE),0)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الشهر'!$C$10:$AD$119,16,FALSE),0)</f>
        <v>0</v>
      </c>
      <c r="E79" s="330">
        <f>IFERROR(VLOOKUP(C79,'تقرير المصروفات حسب الشهر'!$C$136:$AD$245,16,FALSE),0)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الشهر'!$C$391:$AD$499,16,FALSE),0)</f>
        <v>0</v>
      </c>
      <c r="H79" s="330">
        <f>IFERROR(VLOOKUP(C79,'تقرير المصروفات حسب الشهر'!$C$519:$AD$634,16,FALSE),0)</f>
        <v>0</v>
      </c>
      <c r="I79" s="330">
        <f>IFERROR(VLOOKUP(C79,'تقرير المصروفات حسب الشهر'!$C$647:$AD$756,16,FALSE),0)</f>
        <v>0</v>
      </c>
      <c r="J79" s="330">
        <f>IFERROR(VLOOKUP(C79,'تقرير المصروفات حسب الشهر'!$C$775:$AD$884,16,FALSE),0)</f>
        <v>0</v>
      </c>
      <c r="K79" s="330">
        <f>IFERROR(VLOOKUP(C79,'تقرير المصروفات حسب الشهر'!$C$902:$AD$1011,16,FALSE),0)</f>
        <v>0</v>
      </c>
      <c r="L79" s="330">
        <f>IFERROR(VLOOKUP(C79,'تقرير المصروفات حسب الشهر'!$C$1028:$AD$1138,16,FALSE),0)</f>
        <v>0</v>
      </c>
      <c r="M79" s="344">
        <f>IFERROR(VLOOKUP(C79,'تقرير المصروفات حسب الشهر'!$C$1155:$AD$1266,16,FALSE),0)</f>
        <v>0</v>
      </c>
      <c r="N79" s="344">
        <f>IFERROR(VLOOKUP(C79,'تقرير المصروفات حسب الشهر'!$C$1282:$AD$1393,16,FALSE),0)</f>
        <v>0</v>
      </c>
      <c r="O79" s="344">
        <f>IFERROR(VLOOKUP(C79,'تقرير المصروفات حسب الشهر'!$C$1409:$AI$1524,16,FALSE),0)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الشهر'!$C$10:$AD$119,16,FALSE),0)</f>
        <v>0</v>
      </c>
      <c r="E80" s="330">
        <f>IFERROR(VLOOKUP(C80,'تقرير المصروفات حسب الشهر'!$C$136:$AD$245,16,FALSE),0)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الشهر'!$C$391:$AD$499,16,FALSE),0)</f>
        <v>0</v>
      </c>
      <c r="H80" s="330">
        <f>IFERROR(VLOOKUP(C80,'تقرير المصروفات حسب الشهر'!$C$519:$AD$634,16,FALSE),0)</f>
        <v>0</v>
      </c>
      <c r="I80" s="330">
        <f>IFERROR(VLOOKUP(C80,'تقرير المصروفات حسب الشهر'!$C$647:$AD$756,16,FALSE),0)</f>
        <v>0</v>
      </c>
      <c r="J80" s="330">
        <f>IFERROR(VLOOKUP(C80,'تقرير المصروفات حسب الشهر'!$C$775:$AD$884,16,FALSE),0)</f>
        <v>0</v>
      </c>
      <c r="K80" s="330">
        <f>IFERROR(VLOOKUP(C80,'تقرير المصروفات حسب الشهر'!$C$902:$AD$1011,16,FALSE),0)</f>
        <v>0</v>
      </c>
      <c r="L80" s="330">
        <f>IFERROR(VLOOKUP(C80,'تقرير المصروفات حسب الشهر'!$C$1028:$AD$1138,16,FALSE),0)</f>
        <v>0</v>
      </c>
      <c r="M80" s="344">
        <f>IFERROR(VLOOKUP(C80,'تقرير المصروفات حسب الشهر'!$C$1155:$AD$1266,16,FALSE),0)</f>
        <v>0</v>
      </c>
      <c r="N80" s="344">
        <f>IFERROR(VLOOKUP(C80,'تقرير المصروفات حسب الشهر'!$C$1282:$AD$1393,16,FALSE),0)</f>
        <v>0</v>
      </c>
      <c r="O80" s="344">
        <f>IFERROR(VLOOKUP(C80,'تقرير المصروفات حسب الشهر'!$C$1409:$AI$1524,16,FALSE),0)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الشهر'!$C$10:$AD$119,16,FALSE),0)</f>
        <v>400</v>
      </c>
      <c r="E81" s="330">
        <f>IFERROR(VLOOKUP(C81,'تقرير المصروفات حسب الشهر'!$C$136:$AD$245,16,FALSE),0)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الشهر'!$C$391:$AD$499,16,FALSE),0)</f>
        <v>0</v>
      </c>
      <c r="H81" s="330">
        <f>IFERROR(VLOOKUP(C81,'تقرير المصروفات حسب الشهر'!$C$519:$AD$634,16,FALSE),0)</f>
        <v>200</v>
      </c>
      <c r="I81" s="330">
        <f>IFERROR(VLOOKUP(C81,'تقرير المصروفات حسب الشهر'!$C$647:$AD$756,16,FALSE),0)</f>
        <v>1045</v>
      </c>
      <c r="J81" s="330">
        <f>IFERROR(VLOOKUP(C81,'تقرير المصروفات حسب الشهر'!$C$775:$AD$884,16,FALSE),0)</f>
        <v>0</v>
      </c>
      <c r="K81" s="330">
        <f>IFERROR(VLOOKUP(C81,'تقرير المصروفات حسب الشهر'!$C$902:$AD$1011,16,FALSE),0)</f>
        <v>0</v>
      </c>
      <c r="L81" s="330">
        <f>IFERROR(VLOOKUP(C81,'تقرير المصروفات حسب الشهر'!$C$1028:$AD$1138,16,FALSE),0)</f>
        <v>0</v>
      </c>
      <c r="M81" s="344">
        <f>IFERROR(VLOOKUP(C81,'تقرير المصروفات حسب الشهر'!$C$1155:$AD$1266,16,FALSE),0)</f>
        <v>0</v>
      </c>
      <c r="N81" s="344">
        <f>IFERROR(VLOOKUP(C81,'تقرير المصروفات حسب الشهر'!$C$1282:$AD$1393,16,FALSE),0)</f>
        <v>0</v>
      </c>
      <c r="O81" s="344">
        <f>IFERROR(VLOOKUP(C81,'تقرير المصروفات حسب الشهر'!$C$1409:$AI$1524,16,FALSE),0)</f>
        <v>0</v>
      </c>
      <c r="P81" s="332">
        <f t="shared" si="6"/>
        <v>1845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الشهر'!$C$10:$AD$119,16,FALSE),0)</f>
        <v>0</v>
      </c>
      <c r="E82" s="330">
        <f>IFERROR(VLOOKUP(C82,'تقرير المصروفات حسب الشهر'!$C$136:$AD$245,16,FALSE),0)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الشهر'!$C$391:$AD$499,16,FALSE),0)</f>
        <v>0</v>
      </c>
      <c r="H82" s="330">
        <f>IFERROR(VLOOKUP(C82,'تقرير المصروفات حسب الشهر'!$C$519:$AD$634,16,FALSE),0)</f>
        <v>0</v>
      </c>
      <c r="I82" s="330">
        <f>IFERROR(VLOOKUP(C82,'تقرير المصروفات حسب الشهر'!$C$647:$AD$756,16,FALSE),0)</f>
        <v>0</v>
      </c>
      <c r="J82" s="330">
        <f>IFERROR(VLOOKUP(C82,'تقرير المصروفات حسب الشهر'!$C$775:$AD$884,16,FALSE),0)</f>
        <v>0</v>
      </c>
      <c r="K82" s="330">
        <f>IFERROR(VLOOKUP(C82,'تقرير المصروفات حسب الشهر'!$C$902:$AD$1011,16,FALSE),0)</f>
        <v>0</v>
      </c>
      <c r="L82" s="330">
        <f>IFERROR(VLOOKUP(C82,'تقرير المصروفات حسب الشهر'!$C$1028:$AD$1138,16,FALSE),0)</f>
        <v>0</v>
      </c>
      <c r="M82" s="344">
        <f>IFERROR(VLOOKUP(C82,'تقرير المصروفات حسب الشهر'!$C$1155:$AD$1266,16,FALSE),0)</f>
        <v>0</v>
      </c>
      <c r="N82" s="344">
        <f>IFERROR(VLOOKUP(C82,'تقرير المصروفات حسب الشهر'!$C$1282:$AD$1393,16,FALSE),0)</f>
        <v>0</v>
      </c>
      <c r="O82" s="344">
        <f>IFERROR(VLOOKUP(C82,'تقرير المصروفات حسب الشهر'!$C$1409:$AI$1524,16,FALSE),0)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الشهر'!$C$10:$AD$119,16,FALSE),0)</f>
        <v>0</v>
      </c>
      <c r="E83" s="330">
        <f>IFERROR(VLOOKUP(C83,'تقرير المصروفات حسب الشهر'!$C$136:$AD$245,16,FALSE),0)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الشهر'!$C$391:$AD$499,16,FALSE),0)</f>
        <v>0</v>
      </c>
      <c r="H83" s="330">
        <f>IFERROR(VLOOKUP(C83,'تقرير المصروفات حسب الشهر'!$C$519:$AD$634,16,FALSE),0)</f>
        <v>0</v>
      </c>
      <c r="I83" s="330">
        <f>IFERROR(VLOOKUP(C83,'تقرير المصروفات حسب الشهر'!$C$647:$AD$756,16,FALSE),0)</f>
        <v>0</v>
      </c>
      <c r="J83" s="330">
        <f>IFERROR(VLOOKUP(C83,'تقرير المصروفات حسب الشهر'!$C$775:$AD$884,16,FALSE),0)</f>
        <v>0</v>
      </c>
      <c r="K83" s="330">
        <f>IFERROR(VLOOKUP(C83,'تقرير المصروفات حسب الشهر'!$C$902:$AD$1011,16,FALSE),0)</f>
        <v>0</v>
      </c>
      <c r="L83" s="330">
        <f>IFERROR(VLOOKUP(C83,'تقرير المصروفات حسب الشهر'!$C$1028:$AD$1138,16,FALSE),0)</f>
        <v>0</v>
      </c>
      <c r="M83" s="344">
        <f>IFERROR(VLOOKUP(C83,'تقرير المصروفات حسب الشهر'!$C$1155:$AD$1266,16,FALSE),0)</f>
        <v>0</v>
      </c>
      <c r="N83" s="344">
        <f>IFERROR(VLOOKUP(C83,'تقرير المصروفات حسب الشهر'!$C$1282:$AD$1393,16,FALSE),0)</f>
        <v>0</v>
      </c>
      <c r="O83" s="344">
        <f>IFERROR(VLOOKUP(C83,'تقرير المصروفات حسب الشهر'!$C$1409:$AI$1524,16,FALSE),0)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الشهر'!$C$10:$AD$119,16,FALSE),0)</f>
        <v>0</v>
      </c>
      <c r="E84" s="330">
        <f>IFERROR(VLOOKUP(C84,'تقرير المصروفات حسب الشهر'!$C$136:$AD$245,16,FALSE),0)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الشهر'!$C$391:$AD$499,16,FALSE),0)</f>
        <v>0</v>
      </c>
      <c r="H84" s="330">
        <f>IFERROR(VLOOKUP(C84,'تقرير المصروفات حسب الشهر'!$C$519:$AD$634,16,FALSE),0)</f>
        <v>0</v>
      </c>
      <c r="I84" s="330">
        <f>IFERROR(VLOOKUP(C84,'تقرير المصروفات حسب الشهر'!$C$647:$AD$756,16,FALSE),0)</f>
        <v>0</v>
      </c>
      <c r="J84" s="330">
        <f>IFERROR(VLOOKUP(C84,'تقرير المصروفات حسب الشهر'!$C$775:$AD$884,16,FALSE),0)</f>
        <v>0</v>
      </c>
      <c r="K84" s="330">
        <f>IFERROR(VLOOKUP(C84,'تقرير المصروفات حسب الشهر'!$C$902:$AD$1011,16,FALSE),0)</f>
        <v>0</v>
      </c>
      <c r="L84" s="330">
        <f>IFERROR(VLOOKUP(C84,'تقرير المصروفات حسب الشهر'!$C$1028:$AD$1138,16,FALSE),0)</f>
        <v>0</v>
      </c>
      <c r="M84" s="344">
        <f>IFERROR(VLOOKUP(C84,'تقرير المصروفات حسب الشهر'!$C$1155:$AD$1266,16,FALSE),0)</f>
        <v>0</v>
      </c>
      <c r="N84" s="344">
        <f>IFERROR(VLOOKUP(C84,'تقرير المصروفات حسب الشهر'!$C$1282:$AD$1393,16,FALSE),0)</f>
        <v>0</v>
      </c>
      <c r="O84" s="344">
        <f>IFERROR(VLOOKUP(C84,'تقرير المصروفات حسب الشهر'!$C$1409:$AI$1524,16,FALSE),0)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الشهر'!$C$10:$AD$119,16,FALSE),0)</f>
        <v>0</v>
      </c>
      <c r="E85" s="330">
        <f>IFERROR(VLOOKUP(C85,'تقرير المصروفات حسب الشهر'!$C$136:$AD$245,16,FALSE),0)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الشهر'!$C$391:$AD$499,16,FALSE),0)</f>
        <v>0</v>
      </c>
      <c r="H85" s="330">
        <f>IFERROR(VLOOKUP(C85,'تقرير المصروفات حسب الشهر'!$C$519:$AD$634,16,FALSE),0)</f>
        <v>0</v>
      </c>
      <c r="I85" s="330">
        <f>IFERROR(VLOOKUP(C85,'تقرير المصروفات حسب الشهر'!$C$647:$AD$756,16,FALSE),0)</f>
        <v>0</v>
      </c>
      <c r="J85" s="330">
        <f>IFERROR(VLOOKUP(C85,'تقرير المصروفات حسب الشهر'!$C$775:$AD$884,16,FALSE),0)</f>
        <v>0</v>
      </c>
      <c r="K85" s="330">
        <f>IFERROR(VLOOKUP(C85,'تقرير المصروفات حسب الشهر'!$C$902:$AD$1011,16,FALSE),0)</f>
        <v>0</v>
      </c>
      <c r="L85" s="330">
        <f>IFERROR(VLOOKUP(C85,'تقرير المصروفات حسب الشهر'!$C$1028:$AD$1138,16,FALSE),0)</f>
        <v>0</v>
      </c>
      <c r="M85" s="344">
        <f>IFERROR(VLOOKUP(C85,'تقرير المصروفات حسب الشهر'!$C$1155:$AD$1266,16,FALSE),0)</f>
        <v>0</v>
      </c>
      <c r="N85" s="344">
        <f>IFERROR(VLOOKUP(C85,'تقرير المصروفات حسب الشهر'!$C$1282:$AD$1393,16,FALSE),0)</f>
        <v>0</v>
      </c>
      <c r="O85" s="344">
        <f>IFERROR(VLOOKUP(C85,'تقرير المصروفات حسب الشهر'!$C$1409:$AI$1524,16,FALSE),0)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الشهر'!$C$10:$AD$119,16,FALSE),0)</f>
        <v>1766.5</v>
      </c>
      <c r="E86" s="330">
        <f>IFERROR(VLOOKUP(C86,'تقرير المصروفات حسب الشهر'!$C$136:$AD$245,16,FALSE),0)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الشهر'!$C$391:$AD$499,16,FALSE),0)</f>
        <v>0</v>
      </c>
      <c r="H86" s="330">
        <f>IFERROR(VLOOKUP(C86,'تقرير المصروفات حسب الشهر'!$C$519:$AD$634,16,FALSE),0)</f>
        <v>3452</v>
      </c>
      <c r="I86" s="330">
        <f>IFERROR(VLOOKUP(C86,'تقرير المصروفات حسب الشهر'!$C$647:$AD$756,16,FALSE),0)</f>
        <v>0</v>
      </c>
      <c r="J86" s="330">
        <f>IFERROR(VLOOKUP(C86,'تقرير المصروفات حسب الشهر'!$C$775:$AD$884,16,FALSE),0)</f>
        <v>0</v>
      </c>
      <c r="K86" s="330">
        <f>IFERROR(VLOOKUP(C86,'تقرير المصروفات حسب الشهر'!$C$902:$AD$1011,16,FALSE),0)</f>
        <v>0</v>
      </c>
      <c r="L86" s="330">
        <f>IFERROR(VLOOKUP(C86,'تقرير المصروفات حسب الشهر'!$C$1028:$AD$1138,16,FALSE),0)</f>
        <v>0</v>
      </c>
      <c r="M86" s="344">
        <f>IFERROR(VLOOKUP(C86,'تقرير المصروفات حسب الشهر'!$C$1155:$AD$1266,16,FALSE),0)</f>
        <v>0</v>
      </c>
      <c r="N86" s="344">
        <f>IFERROR(VLOOKUP(C86,'تقرير المصروفات حسب الشهر'!$C$1282:$AD$1393,16,FALSE),0)</f>
        <v>0</v>
      </c>
      <c r="O86" s="344">
        <f>IFERROR(VLOOKUP(C86,'تقرير المصروفات حسب الشهر'!$C$1409:$AI$1524,16,FALSE),0)</f>
        <v>0</v>
      </c>
      <c r="P86" s="332">
        <f t="shared" ref="P86:P117" si="7">SUM(D86:O86)</f>
        <v>5218.5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الشهر'!$C$10:$AD$119,16,FALSE),0)</f>
        <v>0</v>
      </c>
      <c r="E87" s="330">
        <f>IFERROR(VLOOKUP(C87,'تقرير المصروفات حسب الشهر'!$C$136:$AD$245,16,FALSE),0)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الشهر'!$C$391:$AD$499,16,FALSE),0)</f>
        <v>0</v>
      </c>
      <c r="H87" s="330">
        <f>IFERROR(VLOOKUP(C87,'تقرير المصروفات حسب الشهر'!$C$519:$AD$634,16,FALSE),0)</f>
        <v>0</v>
      </c>
      <c r="I87" s="330">
        <f>IFERROR(VLOOKUP(C87,'تقرير المصروفات حسب الشهر'!$C$647:$AD$756,16,FALSE),0)</f>
        <v>0</v>
      </c>
      <c r="J87" s="330">
        <f>IFERROR(VLOOKUP(C87,'تقرير المصروفات حسب الشهر'!$C$775:$AD$884,16,FALSE),0)</f>
        <v>0</v>
      </c>
      <c r="K87" s="330">
        <f>IFERROR(VLOOKUP(C87,'تقرير المصروفات حسب الشهر'!$C$902:$AD$1011,16,FALSE),0)</f>
        <v>0</v>
      </c>
      <c r="L87" s="330">
        <f>IFERROR(VLOOKUP(C87,'تقرير المصروفات حسب الشهر'!$C$1028:$AD$1138,16,FALSE),0)</f>
        <v>0</v>
      </c>
      <c r="M87" s="344">
        <f>IFERROR(VLOOKUP(C87,'تقرير المصروفات حسب الشهر'!$C$1155:$AD$1266,16,FALSE),0)</f>
        <v>0</v>
      </c>
      <c r="N87" s="344">
        <f>IFERROR(VLOOKUP(C87,'تقرير المصروفات حسب الشهر'!$C$1282:$AD$1393,16,FALSE),0)</f>
        <v>0</v>
      </c>
      <c r="O87" s="344">
        <f>IFERROR(VLOOKUP(C87,'تقرير المصروفات حسب الشهر'!$C$1409:$AI$1524,16,FALSE),0)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الشهر'!$C$10:$AD$119,16,FALSE),0)</f>
        <v>0</v>
      </c>
      <c r="E88" s="330">
        <f>IFERROR(VLOOKUP(C88,'تقرير المصروفات حسب الشهر'!$C$136:$AD$245,16,FALSE),0)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الشهر'!$C$391:$AD$499,16,FALSE),0)</f>
        <v>0</v>
      </c>
      <c r="H88" s="330">
        <f>IFERROR(VLOOKUP(C88,'تقرير المصروفات حسب الشهر'!$C$519:$AD$634,16,FALSE),0)</f>
        <v>0</v>
      </c>
      <c r="I88" s="330">
        <f>IFERROR(VLOOKUP(C88,'تقرير المصروفات حسب الشهر'!$C$647:$AD$756,16,FALSE),0)</f>
        <v>0</v>
      </c>
      <c r="J88" s="330">
        <f>IFERROR(VLOOKUP(C88,'تقرير المصروفات حسب الشهر'!$C$775:$AD$884,16,FALSE),0)</f>
        <v>0</v>
      </c>
      <c r="K88" s="330">
        <f>IFERROR(VLOOKUP(C88,'تقرير المصروفات حسب الشهر'!$C$902:$AD$1011,16,FALSE),0)</f>
        <v>0</v>
      </c>
      <c r="L88" s="330">
        <f>IFERROR(VLOOKUP(C88,'تقرير المصروفات حسب الشهر'!$C$1028:$AD$1138,16,FALSE),0)</f>
        <v>0</v>
      </c>
      <c r="M88" s="344">
        <f>IFERROR(VLOOKUP(C88,'تقرير المصروفات حسب الشهر'!$C$1155:$AD$1266,16,FALSE),0)</f>
        <v>0</v>
      </c>
      <c r="N88" s="344">
        <f>IFERROR(VLOOKUP(C88,'تقرير المصروفات حسب الشهر'!$C$1282:$AD$1393,16,FALSE),0)</f>
        <v>0</v>
      </c>
      <c r="O88" s="344">
        <f>IFERROR(VLOOKUP(C88,'تقرير المصروفات حسب الشهر'!$C$1409:$AI$1524,16,FALSE),0)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الشهر'!$C$10:$AD$119,16,FALSE),0)</f>
        <v>0</v>
      </c>
      <c r="E89" s="330">
        <f>IFERROR(VLOOKUP(C89,'تقرير المصروفات حسب الشهر'!$C$136:$AD$245,16,FALSE),0)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الشهر'!$C$391:$AD$499,16,FALSE),0)</f>
        <v>0</v>
      </c>
      <c r="H89" s="330">
        <f>IFERROR(VLOOKUP(C89,'تقرير المصروفات حسب الشهر'!$C$519:$AD$634,16,FALSE),0)</f>
        <v>0</v>
      </c>
      <c r="I89" s="330">
        <f>IFERROR(VLOOKUP(C89,'تقرير المصروفات حسب الشهر'!$C$647:$AD$756,16,FALSE),0)</f>
        <v>0</v>
      </c>
      <c r="J89" s="330">
        <f>IFERROR(VLOOKUP(C89,'تقرير المصروفات حسب الشهر'!$C$775:$AD$884,16,FALSE),0)</f>
        <v>0</v>
      </c>
      <c r="K89" s="330">
        <f>IFERROR(VLOOKUP(C89,'تقرير المصروفات حسب الشهر'!$C$902:$AD$1011,16,FALSE),0)</f>
        <v>0</v>
      </c>
      <c r="L89" s="330">
        <f>IFERROR(VLOOKUP(C89,'تقرير المصروفات حسب الشهر'!$C$1028:$AD$1138,16,FALSE),0)</f>
        <v>0</v>
      </c>
      <c r="M89" s="344">
        <f>IFERROR(VLOOKUP(C89,'تقرير المصروفات حسب الشهر'!$C$1155:$AD$1266,16,FALSE),0)</f>
        <v>0</v>
      </c>
      <c r="N89" s="344">
        <f>IFERROR(VLOOKUP(C89,'تقرير المصروفات حسب الشهر'!$C$1282:$AD$1393,16,FALSE),0)</f>
        <v>0</v>
      </c>
      <c r="O89" s="344">
        <f>IFERROR(VLOOKUP(C89,'تقرير المصروفات حسب الشهر'!$C$1409:$AI$1524,16,FALSE),0)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الشهر'!$C$10:$AD$119,16,FALSE),0)</f>
        <v>0</v>
      </c>
      <c r="E90" s="330">
        <f>IFERROR(VLOOKUP(C90,'تقرير المصروفات حسب الشهر'!$C$136:$AD$245,16,FALSE),0)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الشهر'!$C$391:$AD$499,16,FALSE),0)</f>
        <v>0</v>
      </c>
      <c r="H90" s="330">
        <f>IFERROR(VLOOKUP(C90,'تقرير المصروفات حسب الشهر'!$C$519:$AD$634,16,FALSE),0)</f>
        <v>0</v>
      </c>
      <c r="I90" s="330">
        <f>IFERROR(VLOOKUP(C90,'تقرير المصروفات حسب الشهر'!$C$647:$AD$756,16,FALSE),0)</f>
        <v>0</v>
      </c>
      <c r="J90" s="330">
        <f>IFERROR(VLOOKUP(C90,'تقرير المصروفات حسب الشهر'!$C$775:$AD$884,16,FALSE),0)</f>
        <v>0</v>
      </c>
      <c r="K90" s="330">
        <f>IFERROR(VLOOKUP(C90,'تقرير المصروفات حسب الشهر'!$C$902:$AD$1011,16,FALSE),0)</f>
        <v>0</v>
      </c>
      <c r="L90" s="330">
        <f>IFERROR(VLOOKUP(C90,'تقرير المصروفات حسب الشهر'!$C$1028:$AD$1138,16,FALSE),0)</f>
        <v>0</v>
      </c>
      <c r="M90" s="344">
        <f>IFERROR(VLOOKUP(C90,'تقرير المصروفات حسب الشهر'!$C$1155:$AD$1266,16,FALSE),0)</f>
        <v>0</v>
      </c>
      <c r="N90" s="344">
        <f>IFERROR(VLOOKUP(C90,'تقرير المصروفات حسب الشهر'!$C$1282:$AD$1393,16,FALSE),0)</f>
        <v>0</v>
      </c>
      <c r="O90" s="344">
        <f>IFERROR(VLOOKUP(C90,'تقرير المصروفات حسب الشهر'!$C$1409:$AI$1524,16,FALSE),0)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الشهر'!$C$10:$AD$119,16,FALSE),0)</f>
        <v>3000</v>
      </c>
      <c r="E91" s="330">
        <f>IFERROR(VLOOKUP(C91,'تقرير المصروفات حسب الشهر'!$C$136:$AD$245,16,FALSE),0)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الشهر'!$C$391:$AD$499,16,FALSE),0)</f>
        <v>4500</v>
      </c>
      <c r="H91" s="330">
        <f>IFERROR(VLOOKUP(C91,'تقرير المصروفات حسب الشهر'!$C$519:$AD$634,16,FALSE),0)</f>
        <v>4500</v>
      </c>
      <c r="I91" s="330">
        <f>IFERROR(VLOOKUP(C91,'تقرير المصروفات حسب الشهر'!$C$647:$AD$756,16,FALSE),0)</f>
        <v>4500</v>
      </c>
      <c r="J91" s="330">
        <f>IFERROR(VLOOKUP(C91,'تقرير المصروفات حسب الشهر'!$C$775:$AD$884,16,FALSE),0)</f>
        <v>0</v>
      </c>
      <c r="K91" s="330">
        <f>IFERROR(VLOOKUP(C91,'تقرير المصروفات حسب الشهر'!$C$902:$AD$1011,16,FALSE),0)</f>
        <v>0</v>
      </c>
      <c r="L91" s="330">
        <f>IFERROR(VLOOKUP(C91,'تقرير المصروفات حسب الشهر'!$C$1028:$AD$1138,16,FALSE),0)</f>
        <v>0</v>
      </c>
      <c r="M91" s="344">
        <f>IFERROR(VLOOKUP(C91,'تقرير المصروفات حسب الشهر'!$C$1155:$AD$1266,16,FALSE),0)</f>
        <v>0</v>
      </c>
      <c r="N91" s="344">
        <f>IFERROR(VLOOKUP(C91,'تقرير المصروفات حسب الشهر'!$C$1282:$AD$1393,16,FALSE),0)</f>
        <v>0</v>
      </c>
      <c r="O91" s="344">
        <f>IFERROR(VLOOKUP(C91,'تقرير المصروفات حسب الشهر'!$C$1409:$AI$1524,16,FALSE),0)</f>
        <v>0</v>
      </c>
      <c r="P91" s="332">
        <f t="shared" si="7"/>
        <v>24000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الشهر'!$C$10:$AD$119,16,FALSE),0)</f>
        <v>0</v>
      </c>
      <c r="E92" s="330">
        <f>IFERROR(VLOOKUP(C92,'تقرير المصروفات حسب الشهر'!$C$136:$AD$245,16,FALSE),0)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الشهر'!$C$391:$AD$499,16,FALSE),0)</f>
        <v>0</v>
      </c>
      <c r="H92" s="330">
        <f>IFERROR(VLOOKUP(C92,'تقرير المصروفات حسب الشهر'!$C$519:$AD$634,16,FALSE),0)</f>
        <v>0</v>
      </c>
      <c r="I92" s="330">
        <f>IFERROR(VLOOKUP(C92,'تقرير المصروفات حسب الشهر'!$C$647:$AD$756,16,FALSE),0)</f>
        <v>0</v>
      </c>
      <c r="J92" s="330">
        <f>IFERROR(VLOOKUP(C92,'تقرير المصروفات حسب الشهر'!$C$775:$AD$884,16,FALSE),0)</f>
        <v>0</v>
      </c>
      <c r="K92" s="330">
        <f>IFERROR(VLOOKUP(C92,'تقرير المصروفات حسب الشهر'!$C$902:$AD$1011,16,FALSE),0)</f>
        <v>0</v>
      </c>
      <c r="L92" s="330">
        <f>IFERROR(VLOOKUP(C92,'تقرير المصروفات حسب الشهر'!$C$1028:$AD$1138,16,FALSE),0)</f>
        <v>0</v>
      </c>
      <c r="M92" s="344">
        <f>IFERROR(VLOOKUP(C92,'تقرير المصروفات حسب الشهر'!$C$1155:$AD$1266,16,FALSE),0)</f>
        <v>0</v>
      </c>
      <c r="N92" s="344">
        <f>IFERROR(VLOOKUP(C92,'تقرير المصروفات حسب الشهر'!$C$1282:$AD$1393,16,FALSE),0)</f>
        <v>0</v>
      </c>
      <c r="O92" s="344">
        <f>IFERROR(VLOOKUP(C92,'تقرير المصروفات حسب الشهر'!$C$1409:$AI$1524,16,FALSE),0)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الشهر'!$C$10:$AD$119,16,FALSE),0)</f>
        <v>808</v>
      </c>
      <c r="E93" s="330">
        <f>IFERROR(VLOOKUP(C93,'تقرير المصروفات حسب الشهر'!$C$136:$AD$245,16,FALSE),0)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الشهر'!$C$391:$AD$499,16,FALSE),0)</f>
        <v>0</v>
      </c>
      <c r="H93" s="330">
        <f>IFERROR(VLOOKUP(C93,'تقرير المصروفات حسب الشهر'!$C$519:$AD$634,16,FALSE),0)</f>
        <v>0</v>
      </c>
      <c r="I93" s="330">
        <f>IFERROR(VLOOKUP(C93,'تقرير المصروفات حسب الشهر'!$C$647:$AD$756,16,FALSE),0)</f>
        <v>0</v>
      </c>
      <c r="J93" s="330">
        <f>IFERROR(VLOOKUP(C93,'تقرير المصروفات حسب الشهر'!$C$775:$AD$884,16,FALSE),0)</f>
        <v>0</v>
      </c>
      <c r="K93" s="330">
        <f>IFERROR(VLOOKUP(C93,'تقرير المصروفات حسب الشهر'!$C$902:$AD$1011,16,FALSE),0)</f>
        <v>0</v>
      </c>
      <c r="L93" s="330">
        <f>IFERROR(VLOOKUP(C93,'تقرير المصروفات حسب الشهر'!$C$1028:$AD$1138,16,FALSE),0)</f>
        <v>0</v>
      </c>
      <c r="M93" s="344">
        <f>IFERROR(VLOOKUP(C93,'تقرير المصروفات حسب الشهر'!$C$1155:$AD$1266,16,FALSE),0)</f>
        <v>0</v>
      </c>
      <c r="N93" s="344">
        <f>IFERROR(VLOOKUP(C93,'تقرير المصروفات حسب الشهر'!$C$1282:$AD$1393,16,FALSE),0)</f>
        <v>0</v>
      </c>
      <c r="O93" s="344">
        <f>IFERROR(VLOOKUP(C93,'تقرير المصروفات حسب الشهر'!$C$1409:$AI$1524,16,FALSE),0)</f>
        <v>0</v>
      </c>
      <c r="P93" s="332">
        <f t="shared" si="7"/>
        <v>1866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الشهر'!$C$10:$AD$119,16,FALSE),0)</f>
        <v>400.96</v>
      </c>
      <c r="E94" s="330">
        <f>IFERROR(VLOOKUP(C94,'تقرير المصروفات حسب الشهر'!$C$136:$AD$245,16,FALSE),0)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الشهر'!$C$391:$AD$499,16,FALSE),0)</f>
        <v>0</v>
      </c>
      <c r="H94" s="330">
        <f>IFERROR(VLOOKUP(C94,'تقرير المصروفات حسب الشهر'!$C$519:$AD$634,16,FALSE),0)</f>
        <v>400.96</v>
      </c>
      <c r="I94" s="330">
        <f>IFERROR(VLOOKUP(C94,'تقرير المصروفات حسب الشهر'!$C$647:$AD$756,16,FALSE),0)</f>
        <v>888.11</v>
      </c>
      <c r="J94" s="330">
        <f>IFERROR(VLOOKUP(C94,'تقرير المصروفات حسب الشهر'!$C$775:$AD$884,16,FALSE),0)</f>
        <v>0</v>
      </c>
      <c r="K94" s="330">
        <f>IFERROR(VLOOKUP(C94,'تقرير المصروفات حسب الشهر'!$C$902:$AD$1011,16,FALSE),0)</f>
        <v>0</v>
      </c>
      <c r="L94" s="330">
        <f>IFERROR(VLOOKUP(C94,'تقرير المصروفات حسب الشهر'!$C$1028:$AD$1138,16,FALSE),0)</f>
        <v>0</v>
      </c>
      <c r="M94" s="344">
        <f>IFERROR(VLOOKUP(C94,'تقرير المصروفات حسب الشهر'!$C$1155:$AD$1266,16,FALSE),0)</f>
        <v>0</v>
      </c>
      <c r="N94" s="344">
        <f>IFERROR(VLOOKUP(C94,'تقرير المصروفات حسب الشهر'!$C$1282:$AD$1393,16,FALSE),0)</f>
        <v>0</v>
      </c>
      <c r="O94" s="344">
        <f>IFERROR(VLOOKUP(C94,'تقرير المصروفات حسب الشهر'!$C$1409:$AI$1524,16,FALSE),0)</f>
        <v>0</v>
      </c>
      <c r="P94" s="332">
        <f t="shared" si="7"/>
        <v>2090.9899999999998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الشهر'!$C$10:$AD$119,16,FALSE),0)</f>
        <v>1065</v>
      </c>
      <c r="E95" s="330">
        <f>IFERROR(VLOOKUP(C95,'تقرير المصروفات حسب الشهر'!$C$136:$AD$245,16,FALSE),0)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الشهر'!$C$391:$AD$499,16,FALSE),0)</f>
        <v>2130</v>
      </c>
      <c r="H95" s="330">
        <f>IFERROR(VLOOKUP(C95,'تقرير المصروفات حسب الشهر'!$C$519:$AD$634,16,FALSE),0)</f>
        <v>0</v>
      </c>
      <c r="I95" s="330">
        <f>IFERROR(VLOOKUP(C95,'تقرير المصروفات حسب الشهر'!$C$647:$AD$756,16,FALSE),0)</f>
        <v>2130</v>
      </c>
      <c r="J95" s="330">
        <f>IFERROR(VLOOKUP(C95,'تقرير المصروفات حسب الشهر'!$C$775:$AD$884,16,FALSE),0)</f>
        <v>0</v>
      </c>
      <c r="K95" s="330">
        <f>IFERROR(VLOOKUP(C95,'تقرير المصروفات حسب الشهر'!$C$902:$AD$1011,16,FALSE),0)</f>
        <v>0</v>
      </c>
      <c r="L95" s="330">
        <f>IFERROR(VLOOKUP(C95,'تقرير المصروفات حسب الشهر'!$C$1028:$AD$1138,16,FALSE),0)</f>
        <v>0</v>
      </c>
      <c r="M95" s="344">
        <f>IFERROR(VLOOKUP(C95,'تقرير المصروفات حسب الشهر'!$C$1155:$AD$1266,16,FALSE),0)</f>
        <v>0</v>
      </c>
      <c r="N95" s="344">
        <f>IFERROR(VLOOKUP(C95,'تقرير المصروفات حسب الشهر'!$C$1282:$AD$1393,16,FALSE),0)</f>
        <v>0</v>
      </c>
      <c r="O95" s="344">
        <f>IFERROR(VLOOKUP(C95,'تقرير المصروفات حسب الشهر'!$C$1409:$AI$1524,16,FALSE),0)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الشهر'!$C$10:$AD$119,16,FALSE),0)</f>
        <v>0</v>
      </c>
      <c r="E96" s="330">
        <f>IFERROR(VLOOKUP(C96,'تقرير المصروفات حسب الشهر'!$C$136:$AD$245,16,FALSE),0)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الشهر'!$C$391:$AD$499,16,FALSE),0)</f>
        <v>0</v>
      </c>
      <c r="H96" s="330">
        <f>IFERROR(VLOOKUP(C96,'تقرير المصروفات حسب الشهر'!$C$519:$AD$634,16,FALSE),0)</f>
        <v>0</v>
      </c>
      <c r="I96" s="330">
        <f>IFERROR(VLOOKUP(C96,'تقرير المصروفات حسب الشهر'!$C$647:$AD$756,16,FALSE),0)</f>
        <v>0</v>
      </c>
      <c r="J96" s="330">
        <f>IFERROR(VLOOKUP(C96,'تقرير المصروفات حسب الشهر'!$C$775:$AD$884,16,FALSE),0)</f>
        <v>0</v>
      </c>
      <c r="K96" s="330">
        <f>IFERROR(VLOOKUP(C96,'تقرير المصروفات حسب الشهر'!$C$902:$AD$1011,16,FALSE),0)</f>
        <v>0</v>
      </c>
      <c r="L96" s="330">
        <f>IFERROR(VLOOKUP(C96,'تقرير المصروفات حسب الشهر'!$C$1028:$AD$1138,16,FALSE),0)</f>
        <v>0</v>
      </c>
      <c r="M96" s="344">
        <f>IFERROR(VLOOKUP(C96,'تقرير المصروفات حسب الشهر'!$C$1155:$AD$1266,16,FALSE),0)</f>
        <v>0</v>
      </c>
      <c r="N96" s="344">
        <f>IFERROR(VLOOKUP(C96,'تقرير المصروفات حسب الشهر'!$C$1282:$AD$1393,16,FALSE),0)</f>
        <v>0</v>
      </c>
      <c r="O96" s="344">
        <f>IFERROR(VLOOKUP(C96,'تقرير المصروفات حسب الشهر'!$C$1409:$AI$1524,16,FALSE),0)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الشهر'!$C$10:$AD$119,16,FALSE),0)</f>
        <v>0</v>
      </c>
      <c r="E97" s="330">
        <f>IFERROR(VLOOKUP(C97,'تقرير المصروفات حسب الشهر'!$C$136:$AD$245,16,FALSE),0)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الشهر'!$C$391:$AD$499,16,FALSE),0)</f>
        <v>0</v>
      </c>
      <c r="H97" s="330">
        <f>IFERROR(VLOOKUP(C97,'تقرير المصروفات حسب الشهر'!$C$519:$AD$634,16,FALSE),0)</f>
        <v>0</v>
      </c>
      <c r="I97" s="330">
        <f>IFERROR(VLOOKUP(C97,'تقرير المصروفات حسب الشهر'!$C$647:$AD$756,16,FALSE),0)</f>
        <v>0</v>
      </c>
      <c r="J97" s="330">
        <f>IFERROR(VLOOKUP(C97,'تقرير المصروفات حسب الشهر'!$C$775:$AD$884,16,FALSE),0)</f>
        <v>0</v>
      </c>
      <c r="K97" s="330">
        <f>IFERROR(VLOOKUP(C97,'تقرير المصروفات حسب الشهر'!$C$902:$AD$1011,16,FALSE),0)</f>
        <v>0</v>
      </c>
      <c r="L97" s="330">
        <f>IFERROR(VLOOKUP(C97,'تقرير المصروفات حسب الشهر'!$C$1028:$AD$1138,16,FALSE),0)</f>
        <v>0</v>
      </c>
      <c r="M97" s="344">
        <f>IFERROR(VLOOKUP(C97,'تقرير المصروفات حسب الشهر'!$C$1155:$AD$1266,16,FALSE),0)</f>
        <v>0</v>
      </c>
      <c r="N97" s="344">
        <f>IFERROR(VLOOKUP(C97,'تقرير المصروفات حسب الشهر'!$C$1282:$AD$1393,16,FALSE),0)</f>
        <v>0</v>
      </c>
      <c r="O97" s="344">
        <f>IFERROR(VLOOKUP(C97,'تقرير المصروفات حسب الشهر'!$C$1409:$AI$1524,16,FALSE),0)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الشهر'!$C$10:$AD$119,16,FALSE),0)</f>
        <v>0</v>
      </c>
      <c r="E98" s="330">
        <f>IFERROR(VLOOKUP(C98,'تقرير المصروفات حسب الشهر'!$C$136:$AD$245,16,FALSE),0)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الشهر'!$C$391:$AD$499,16,FALSE),0)</f>
        <v>0</v>
      </c>
      <c r="H98" s="330">
        <f>IFERROR(VLOOKUP(C98,'تقرير المصروفات حسب الشهر'!$C$519:$AD$634,16,FALSE),0)</f>
        <v>0</v>
      </c>
      <c r="I98" s="330">
        <f>IFERROR(VLOOKUP(C98,'تقرير المصروفات حسب الشهر'!$C$647:$AD$756,16,FALSE),0)</f>
        <v>0</v>
      </c>
      <c r="J98" s="330">
        <f>IFERROR(VLOOKUP(C98,'تقرير المصروفات حسب الشهر'!$C$775:$AD$884,16,FALSE),0)</f>
        <v>0</v>
      </c>
      <c r="K98" s="330">
        <f>IFERROR(VLOOKUP(C98,'تقرير المصروفات حسب الشهر'!$C$902:$AD$1011,16,FALSE),0)</f>
        <v>0</v>
      </c>
      <c r="L98" s="330">
        <f>IFERROR(VLOOKUP(C98,'تقرير المصروفات حسب الشهر'!$C$1028:$AD$1138,16,FALSE),0)</f>
        <v>0</v>
      </c>
      <c r="M98" s="344">
        <f>IFERROR(VLOOKUP(C98,'تقرير المصروفات حسب الشهر'!$C$1155:$AD$1266,16,FALSE),0)</f>
        <v>0</v>
      </c>
      <c r="N98" s="344">
        <f>IFERROR(VLOOKUP(C98,'تقرير المصروفات حسب الشهر'!$C$1282:$AD$1393,16,FALSE),0)</f>
        <v>0</v>
      </c>
      <c r="O98" s="344">
        <f>IFERROR(VLOOKUP(C98,'تقرير المصروفات حسب الشهر'!$C$1409:$AI$1524,16,FALSE),0)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الشهر'!$C$10:$AD$119,16,FALSE),0)</f>
        <v>0</v>
      </c>
      <c r="E99" s="330">
        <f>IFERROR(VLOOKUP(C99,'تقرير المصروفات حسب الشهر'!$C$136:$AD$245,16,FALSE),0)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الشهر'!$C$391:$AD$499,16,FALSE),0)</f>
        <v>0</v>
      </c>
      <c r="H99" s="330">
        <f>IFERROR(VLOOKUP(C99,'تقرير المصروفات حسب الشهر'!$C$519:$AD$634,16,FALSE),0)</f>
        <v>11.3</v>
      </c>
      <c r="I99" s="330">
        <f>IFERROR(VLOOKUP(C99,'تقرير المصروفات حسب الشهر'!$C$647:$AD$756,16,FALSE),0)</f>
        <v>11.3</v>
      </c>
      <c r="J99" s="330">
        <f>IFERROR(VLOOKUP(C99,'تقرير المصروفات حسب الشهر'!$C$775:$AD$884,16,FALSE),0)</f>
        <v>0</v>
      </c>
      <c r="K99" s="330">
        <f>IFERROR(VLOOKUP(C99,'تقرير المصروفات حسب الشهر'!$C$902:$AD$1011,16,FALSE),0)</f>
        <v>0</v>
      </c>
      <c r="L99" s="330">
        <f>IFERROR(VLOOKUP(C99,'تقرير المصروفات حسب الشهر'!$C$1028:$AD$1138,16,FALSE),0)</f>
        <v>0</v>
      </c>
      <c r="M99" s="344">
        <f>IFERROR(VLOOKUP(C99,'تقرير المصروفات حسب الشهر'!$C$1155:$AD$1266,16,FALSE),0)</f>
        <v>0</v>
      </c>
      <c r="N99" s="344">
        <f>IFERROR(VLOOKUP(C99,'تقرير المصروفات حسب الشهر'!$C$1282:$AD$1393,16,FALSE),0)</f>
        <v>0</v>
      </c>
      <c r="O99" s="344">
        <f>IFERROR(VLOOKUP(C99,'تقرير المصروفات حسب الشهر'!$C$1409:$AI$1524,16,FALSE),0)</f>
        <v>0</v>
      </c>
      <c r="P99" s="332">
        <f t="shared" si="7"/>
        <v>22.6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الشهر'!$C$10:$AD$119,16,FALSE),0)</f>
        <v>0</v>
      </c>
      <c r="E100" s="330">
        <f>IFERROR(VLOOKUP(C100,'تقرير المصروفات حسب الشهر'!$C$136:$AD$245,16,FALSE),0)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الشهر'!$C$391:$AD$499,16,FALSE),0)</f>
        <v>0</v>
      </c>
      <c r="H100" s="330">
        <f>IFERROR(VLOOKUP(C100,'تقرير المصروفات حسب الشهر'!$C$519:$AD$634,16,FALSE),0)</f>
        <v>42.39</v>
      </c>
      <c r="I100" s="330">
        <f>IFERROR(VLOOKUP(C100,'تقرير المصروفات حسب الشهر'!$C$647:$AD$756,16,FALSE),0)</f>
        <v>14.13</v>
      </c>
      <c r="J100" s="330">
        <f>IFERROR(VLOOKUP(C100,'تقرير المصروفات حسب الشهر'!$C$775:$AD$884,16,FALSE),0)</f>
        <v>0</v>
      </c>
      <c r="K100" s="330">
        <f>IFERROR(VLOOKUP(C100,'تقرير المصروفات حسب الشهر'!$C$902:$AD$1011,16,FALSE),0)</f>
        <v>0</v>
      </c>
      <c r="L100" s="330">
        <f>IFERROR(VLOOKUP(C100,'تقرير المصروفات حسب الشهر'!$C$1028:$AD$1138,16,FALSE),0)</f>
        <v>0</v>
      </c>
      <c r="M100" s="344">
        <f>IFERROR(VLOOKUP(C100,'تقرير المصروفات حسب الشهر'!$C$1155:$AD$1266,16,FALSE),0)</f>
        <v>0</v>
      </c>
      <c r="N100" s="344">
        <f>IFERROR(VLOOKUP(C100,'تقرير المصروفات حسب الشهر'!$C$1282:$AD$1393,16,FALSE),0)</f>
        <v>0</v>
      </c>
      <c r="O100" s="344">
        <f>IFERROR(VLOOKUP(C100,'تقرير المصروفات حسب الشهر'!$C$1409:$AI$1524,16,FALSE),0)</f>
        <v>0</v>
      </c>
      <c r="P100" s="332">
        <f t="shared" si="7"/>
        <v>56.52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الشهر'!$C$10:$AD$119,16,FALSE),0)</f>
        <v>34.659999999999997</v>
      </c>
      <c r="E101" s="330">
        <f>IFERROR(VLOOKUP(C101,'تقرير المصروفات حسب الشهر'!$C$136:$AD$245,16,FALSE),0)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الشهر'!$C$391:$AD$499,16,FALSE),0)</f>
        <v>89.04</v>
      </c>
      <c r="H101" s="330">
        <f>IFERROR(VLOOKUP(C101,'تقرير المصروفات حسب الشهر'!$C$519:$AD$634,16,FALSE),0)</f>
        <v>103.17</v>
      </c>
      <c r="I101" s="330">
        <f>IFERROR(VLOOKUP(C101,'تقرير المصروفات حسب الشهر'!$C$647:$AD$756,16,FALSE),0)</f>
        <v>89.04</v>
      </c>
      <c r="J101" s="330">
        <f>IFERROR(VLOOKUP(C101,'تقرير المصروفات حسب الشهر'!$C$775:$AD$884,16,FALSE),0)</f>
        <v>0</v>
      </c>
      <c r="K101" s="330">
        <f>IFERROR(VLOOKUP(C101,'تقرير المصروفات حسب الشهر'!$C$902:$AD$1011,16,FALSE),0)</f>
        <v>0</v>
      </c>
      <c r="L101" s="330">
        <f>IFERROR(VLOOKUP(C101,'تقرير المصروفات حسب الشهر'!$C$1028:$AD$1138,16,FALSE),0)</f>
        <v>0</v>
      </c>
      <c r="M101" s="344">
        <f>IFERROR(VLOOKUP(C101,'تقرير المصروفات حسب الشهر'!$C$1155:$AD$1266,16,FALSE),0)</f>
        <v>0</v>
      </c>
      <c r="N101" s="344">
        <f>IFERROR(VLOOKUP(C101,'تقرير المصروفات حسب الشهر'!$C$1282:$AD$1393,16,FALSE),0)</f>
        <v>0</v>
      </c>
      <c r="O101" s="344">
        <f>IFERROR(VLOOKUP(C101,'تقرير المصروفات حسب الشهر'!$C$1409:$AI$1524,16,FALSE),0)</f>
        <v>0</v>
      </c>
      <c r="P101" s="332">
        <f t="shared" si="7"/>
        <v>493.99000000000007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الشهر'!$C$10:$AD$119,16,FALSE),0)</f>
        <v>777.38</v>
      </c>
      <c r="E102" s="330">
        <f>IFERROR(VLOOKUP(C102,'تقرير المصروفات حسب الشهر'!$C$136:$AD$245,16,FALSE),0)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الشهر'!$C$391:$AD$499,16,FALSE),0)</f>
        <v>777.38</v>
      </c>
      <c r="H102" s="330">
        <f>IFERROR(VLOOKUP(C102,'تقرير المصروفات حسب الشهر'!$C$519:$AD$634,16,FALSE),0)</f>
        <v>777.38</v>
      </c>
      <c r="I102" s="330">
        <f>IFERROR(VLOOKUP(C102,'تقرير المصروفات حسب الشهر'!$C$647:$AD$756,16,FALSE),0)</f>
        <v>706.08</v>
      </c>
      <c r="J102" s="330">
        <f>IFERROR(VLOOKUP(C102,'تقرير المصروفات حسب الشهر'!$C$775:$AD$884,16,FALSE),0)</f>
        <v>0</v>
      </c>
      <c r="K102" s="330">
        <f>IFERROR(VLOOKUP(C102,'تقرير المصروفات حسب الشهر'!$C$902:$AD$1011,16,FALSE),0)</f>
        <v>0</v>
      </c>
      <c r="L102" s="330">
        <f>IFERROR(VLOOKUP(C102,'تقرير المصروفات حسب الشهر'!$C$1028:$AD$1138,16,FALSE),0)</f>
        <v>0</v>
      </c>
      <c r="M102" s="344">
        <f>IFERROR(VLOOKUP(C102,'تقرير المصروفات حسب الشهر'!$C$1155:$AD$1266,16,FALSE),0)</f>
        <v>0</v>
      </c>
      <c r="N102" s="344">
        <f>IFERROR(VLOOKUP(C102,'تقرير المصروفات حسب الشهر'!$C$1282:$AD$1393,16,FALSE),0)</f>
        <v>0</v>
      </c>
      <c r="O102" s="344">
        <f>IFERROR(VLOOKUP(C102,'تقرير المصروفات حسب الشهر'!$C$1409:$AI$1524,16,FALSE),0)</f>
        <v>0</v>
      </c>
      <c r="P102" s="332">
        <f t="shared" si="7"/>
        <v>4592.9800000000005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الشهر'!$C$10:$AD$119,16,FALSE),0)</f>
        <v>931.27</v>
      </c>
      <c r="E103" s="330">
        <f>IFERROR(VLOOKUP(C103,'تقرير المصروفات حسب الشهر'!$C$136:$AD$245,16,FALSE),0)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الشهر'!$C$391:$AD$499,16,FALSE),0)</f>
        <v>931.27</v>
      </c>
      <c r="H103" s="330">
        <f>IFERROR(VLOOKUP(C103,'تقرير المصروفات حسب الشهر'!$C$519:$AD$634,16,FALSE),0)</f>
        <v>931.27</v>
      </c>
      <c r="I103" s="330">
        <f>IFERROR(VLOOKUP(C103,'تقرير المصروفات حسب الشهر'!$C$647:$AD$756,16,FALSE),0)</f>
        <v>931.27</v>
      </c>
      <c r="J103" s="330">
        <f>IFERROR(VLOOKUP(C103,'تقرير المصروفات حسب الشهر'!$C$775:$AD$884,16,FALSE),0)</f>
        <v>0</v>
      </c>
      <c r="K103" s="330">
        <f>IFERROR(VLOOKUP(C103,'تقرير المصروفات حسب الشهر'!$C$902:$AD$1011,16,FALSE),0)</f>
        <v>0</v>
      </c>
      <c r="L103" s="330">
        <f>IFERROR(VLOOKUP(C103,'تقرير المصروفات حسب الشهر'!$C$1028:$AD$1138,16,FALSE),0)</f>
        <v>0</v>
      </c>
      <c r="M103" s="344">
        <f>IFERROR(VLOOKUP(C103,'تقرير المصروفات حسب الشهر'!$C$1155:$AD$1266,16,FALSE),0)</f>
        <v>0</v>
      </c>
      <c r="N103" s="344">
        <f>IFERROR(VLOOKUP(C103,'تقرير المصروفات حسب الشهر'!$C$1282:$AD$1393,16,FALSE),0)</f>
        <v>0</v>
      </c>
      <c r="O103" s="344">
        <f>IFERROR(VLOOKUP(C103,'تقرير المصروفات حسب الشهر'!$C$1409:$AI$1524,16,FALSE),0)</f>
        <v>0</v>
      </c>
      <c r="P103" s="332">
        <f t="shared" si="7"/>
        <v>5587.6200000000008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الشهر'!$C$10:$AD$119,16,FALSE),0)</f>
        <v>0</v>
      </c>
      <c r="E104" s="330">
        <f>IFERROR(VLOOKUP(C104,'تقرير المصروفات حسب الشهر'!$C$136:$AD$245,16,FALSE),0)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الشهر'!$C$391:$AD$499,16,FALSE),0)</f>
        <v>0</v>
      </c>
      <c r="H104" s="330">
        <f>IFERROR(VLOOKUP(C104,'تقرير المصروفات حسب الشهر'!$C$519:$AD$634,16,FALSE),0)</f>
        <v>0</v>
      </c>
      <c r="I104" s="330">
        <f>IFERROR(VLOOKUP(C104,'تقرير المصروفات حسب الشهر'!$C$647:$AD$756,16,FALSE),0)</f>
        <v>0</v>
      </c>
      <c r="J104" s="330">
        <f>IFERROR(VLOOKUP(C104,'تقرير المصروفات حسب الشهر'!$C$775:$AD$884,16,FALSE),0)</f>
        <v>0</v>
      </c>
      <c r="K104" s="330">
        <f>IFERROR(VLOOKUP(C104,'تقرير المصروفات حسب الشهر'!$C$902:$AD$1011,16,FALSE),0)</f>
        <v>0</v>
      </c>
      <c r="L104" s="330">
        <f>IFERROR(VLOOKUP(C104,'تقرير المصروفات حسب الشهر'!$C$1028:$AD$1138,16,FALSE),0)</f>
        <v>0</v>
      </c>
      <c r="M104" s="344">
        <f>IFERROR(VLOOKUP(C104,'تقرير المصروفات حسب الشهر'!$C$1155:$AD$1266,16,FALSE),0)</f>
        <v>0</v>
      </c>
      <c r="N104" s="344">
        <f>IFERROR(VLOOKUP(C104,'تقرير المصروفات حسب الشهر'!$C$1282:$AD$1393,16,FALSE),0)</f>
        <v>0</v>
      </c>
      <c r="O104" s="344">
        <f>IFERROR(VLOOKUP(C104,'تقرير المصروفات حسب الشهر'!$C$1409:$AI$1524,16,FALSE),0)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الشهر'!$C$10:$AD$119,16,FALSE),0)</f>
        <v>0</v>
      </c>
      <c r="E105" s="330">
        <f>IFERROR(VLOOKUP(C105,'تقرير المصروفات حسب الشهر'!$C$136:$AD$245,16,FALSE),0)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الشهر'!$C$391:$AD$499,16,FALSE),0)</f>
        <v>0</v>
      </c>
      <c r="H105" s="330">
        <f>IFERROR(VLOOKUP(C105,'تقرير المصروفات حسب الشهر'!$C$519:$AD$634,16,FALSE),0)</f>
        <v>0</v>
      </c>
      <c r="I105" s="330">
        <f>IFERROR(VLOOKUP(C105,'تقرير المصروفات حسب الشهر'!$C$647:$AD$756,16,FALSE),0)</f>
        <v>0</v>
      </c>
      <c r="J105" s="330">
        <f>IFERROR(VLOOKUP(C105,'تقرير المصروفات حسب الشهر'!$C$775:$AD$884,16,FALSE),0)</f>
        <v>0</v>
      </c>
      <c r="K105" s="330">
        <f>IFERROR(VLOOKUP(C105,'تقرير المصروفات حسب الشهر'!$C$902:$AD$1011,16,FALSE),0)</f>
        <v>0</v>
      </c>
      <c r="L105" s="330">
        <f>IFERROR(VLOOKUP(C105,'تقرير المصروفات حسب الشهر'!$C$1028:$AD$1138,16,FALSE),0)</f>
        <v>0</v>
      </c>
      <c r="M105" s="344">
        <f>IFERROR(VLOOKUP(C105,'تقرير المصروفات حسب الشهر'!$C$1155:$AD$1266,16,FALSE),0)</f>
        <v>0</v>
      </c>
      <c r="N105" s="344">
        <f>IFERROR(VLOOKUP(C105,'تقرير المصروفات حسب الشهر'!$C$1282:$AD$1393,16,FALSE),0)</f>
        <v>0</v>
      </c>
      <c r="O105" s="344">
        <f>IFERROR(VLOOKUP(C105,'تقرير المصروفات حسب الشهر'!$C$1409:$AI$1524,16,FALSE),0)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الشهر'!$C$10:$AD$119,16,FALSE),0)</f>
        <v>1261.5</v>
      </c>
      <c r="E106" s="330">
        <f>IFERROR(VLOOKUP(C106,'تقرير المصروفات حسب الشهر'!$C$136:$AD$245,16,FALSE),0)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الشهر'!$C$391:$AD$499,16,FALSE),0)</f>
        <v>3418</v>
      </c>
      <c r="H106" s="330">
        <f>IFERROR(VLOOKUP(C106,'تقرير المصروفات حسب الشهر'!$C$519:$AD$634,16,FALSE),0)</f>
        <v>4329</v>
      </c>
      <c r="I106" s="330">
        <f>IFERROR(VLOOKUP(C106,'تقرير المصروفات حسب الشهر'!$C$647:$AD$756,16,FALSE),0)</f>
        <v>4691</v>
      </c>
      <c r="J106" s="330">
        <f>IFERROR(VLOOKUP(C106,'تقرير المصروفات حسب الشهر'!$C$775:$AD$884,16,FALSE),0)</f>
        <v>0</v>
      </c>
      <c r="K106" s="330">
        <f>IFERROR(VLOOKUP(C106,'تقرير المصروفات حسب الشهر'!$C$902:$AD$1011,16,FALSE),0)</f>
        <v>0</v>
      </c>
      <c r="L106" s="330">
        <f>IFERROR(VLOOKUP(C106,'تقرير المصروفات حسب الشهر'!$C$1028:$AD$1138,16,FALSE),0)</f>
        <v>0</v>
      </c>
      <c r="M106" s="344">
        <f>IFERROR(VLOOKUP(C106,'تقرير المصروفات حسب الشهر'!$C$1155:$AD$1266,16,FALSE),0)</f>
        <v>0</v>
      </c>
      <c r="N106" s="344">
        <f>IFERROR(VLOOKUP(C106,'تقرير المصروفات حسب الشهر'!$C$1282:$AD$1393,16,FALSE),0)</f>
        <v>0</v>
      </c>
      <c r="O106" s="344">
        <f>IFERROR(VLOOKUP(C106,'تقرير المصروفات حسب الشهر'!$C$1409:$AI$1524,16,FALSE),0)</f>
        <v>0</v>
      </c>
      <c r="P106" s="332">
        <f t="shared" si="7"/>
        <v>15195.18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الشهر'!$C$10:$AD$119,16,FALSE),0)</f>
        <v>0</v>
      </c>
      <c r="E107" s="330">
        <f>IFERROR(VLOOKUP(C107,'تقرير المصروفات حسب الشهر'!$C$136:$AD$245,16,FALSE),0)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الشهر'!$C$391:$AD$499,16,FALSE),0)</f>
        <v>0</v>
      </c>
      <c r="H107" s="330">
        <f>IFERROR(VLOOKUP(C107,'تقرير المصروفات حسب الشهر'!$C$519:$AD$634,16,FALSE),0)</f>
        <v>0</v>
      </c>
      <c r="I107" s="330">
        <f>IFERROR(VLOOKUP(C107,'تقرير المصروفات حسب الشهر'!$C$647:$AD$756,16,FALSE),0)</f>
        <v>0</v>
      </c>
      <c r="J107" s="330">
        <f>IFERROR(VLOOKUP(C107,'تقرير المصروفات حسب الشهر'!$C$775:$AD$884,16,FALSE),0)</f>
        <v>0</v>
      </c>
      <c r="K107" s="330">
        <f>IFERROR(VLOOKUP(C107,'تقرير المصروفات حسب الشهر'!$C$902:$AD$1011,16,FALSE),0)</f>
        <v>0</v>
      </c>
      <c r="L107" s="330">
        <f>IFERROR(VLOOKUP(C107,'تقرير المصروفات حسب الشهر'!$C$1028:$AD$1138,16,FALSE),0)</f>
        <v>0</v>
      </c>
      <c r="M107" s="344">
        <f>IFERROR(VLOOKUP(C107,'تقرير المصروفات حسب الشهر'!$C$1155:$AD$1266,16,FALSE),0)</f>
        <v>0</v>
      </c>
      <c r="N107" s="344">
        <f>IFERROR(VLOOKUP(C107,'تقرير المصروفات حسب الشهر'!$C$1282:$AD$1393,16,FALSE),0)</f>
        <v>0</v>
      </c>
      <c r="O107" s="344">
        <f>IFERROR(VLOOKUP(C107,'تقرير المصروفات حسب الشهر'!$C$1409:$AI$1524,16,FALSE),0)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الشهر'!$C$10:$AD$119,16,FALSE),0)</f>
        <v>0</v>
      </c>
      <c r="E108" s="330">
        <f>IFERROR(VLOOKUP(C108,'تقرير المصروفات حسب الشهر'!$C$136:$AD$245,16,FALSE),0)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الشهر'!$C$391:$AD$499,16,FALSE),0)</f>
        <v>0</v>
      </c>
      <c r="H108" s="330">
        <f>IFERROR(VLOOKUP(C108,'تقرير المصروفات حسب الشهر'!$C$519:$AD$634,16,FALSE),0)</f>
        <v>0</v>
      </c>
      <c r="I108" s="330">
        <f>IFERROR(VLOOKUP(C108,'تقرير المصروفات حسب الشهر'!$C$647:$AD$756,16,FALSE),0)</f>
        <v>0</v>
      </c>
      <c r="J108" s="330">
        <f>IFERROR(VLOOKUP(C108,'تقرير المصروفات حسب الشهر'!$C$775:$AD$884,16,FALSE),0)</f>
        <v>0</v>
      </c>
      <c r="K108" s="330">
        <f>IFERROR(VLOOKUP(C108,'تقرير المصروفات حسب الشهر'!$C$902:$AD$1011,16,FALSE),0)</f>
        <v>0</v>
      </c>
      <c r="L108" s="330">
        <f>IFERROR(VLOOKUP(C108,'تقرير المصروفات حسب الشهر'!$C$1028:$AD$1138,16,FALSE),0)</f>
        <v>0</v>
      </c>
      <c r="M108" s="344">
        <f>IFERROR(VLOOKUP(C108,'تقرير المصروفات حسب الشهر'!$C$1155:$AD$1266,16,FALSE),0)</f>
        <v>0</v>
      </c>
      <c r="N108" s="344">
        <f>IFERROR(VLOOKUP(C108,'تقرير المصروفات حسب الشهر'!$C$1282:$AD$1393,16,FALSE),0)</f>
        <v>0</v>
      </c>
      <c r="O108" s="344">
        <f>IFERROR(VLOOKUP(C108,'تقرير المصروفات حسب الشهر'!$C$1409:$AI$1524,16,FALSE),0)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الشهر'!$C$10:$AD$119,16,FALSE),0)</f>
        <v>0</v>
      </c>
      <c r="E109" s="330">
        <f>IFERROR(VLOOKUP(C109,'تقرير المصروفات حسب الشهر'!$C$136:$AD$245,16,FALSE),0)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الشهر'!$C$391:$AD$499,16,FALSE),0)</f>
        <v>0</v>
      </c>
      <c r="H109" s="330">
        <f>IFERROR(VLOOKUP(C109,'تقرير المصروفات حسب الشهر'!$C$519:$AD$634,16,FALSE),0)</f>
        <v>0</v>
      </c>
      <c r="I109" s="330">
        <f>IFERROR(VLOOKUP(C109,'تقرير المصروفات حسب الشهر'!$C$647:$AD$756,16,FALSE),0)</f>
        <v>0</v>
      </c>
      <c r="J109" s="330">
        <f>IFERROR(VLOOKUP(C109,'تقرير المصروفات حسب الشهر'!$C$775:$AD$884,16,FALSE),0)</f>
        <v>0</v>
      </c>
      <c r="K109" s="330">
        <f>IFERROR(VLOOKUP(C109,'تقرير المصروفات حسب الشهر'!$C$902:$AD$1011,16,FALSE),0)</f>
        <v>0</v>
      </c>
      <c r="L109" s="330">
        <f>IFERROR(VLOOKUP(C109,'تقرير المصروفات حسب الشهر'!$C$1028:$AD$1138,16,FALSE),0)</f>
        <v>0</v>
      </c>
      <c r="M109" s="344">
        <f>IFERROR(VLOOKUP(C109,'تقرير المصروفات حسب الشهر'!$C$1155:$AD$1266,16,FALSE),0)</f>
        <v>0</v>
      </c>
      <c r="N109" s="344">
        <f>IFERROR(VLOOKUP(C109,'تقرير المصروفات حسب الشهر'!$C$1282:$AD$1393,16,FALSE),0)</f>
        <v>0</v>
      </c>
      <c r="O109" s="344">
        <f>IFERROR(VLOOKUP(C109,'تقرير المصروفات حسب الشهر'!$C$1409:$AI$1524,16,FALSE),0)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الشهر'!$C$10:$AD$119,16,FALSE),0)</f>
        <v>0</v>
      </c>
      <c r="E110" s="330">
        <f>IFERROR(VLOOKUP(C110,'تقرير المصروفات حسب الشهر'!$C$136:$AD$245,16,FALSE),0)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الشهر'!$C$391:$AD$499,16,FALSE),0)</f>
        <v>10.95</v>
      </c>
      <c r="H110" s="330">
        <f>IFERROR(VLOOKUP(C110,'تقرير المصروفات حسب الشهر'!$C$519:$AD$634,16,FALSE),0)</f>
        <v>14.29</v>
      </c>
      <c r="I110" s="330">
        <f>IFERROR(VLOOKUP(C110,'تقرير المصروفات حسب الشهر'!$C$647:$AD$756,16,FALSE),0)</f>
        <v>21203.19</v>
      </c>
      <c r="J110" s="330">
        <f>IFERROR(VLOOKUP(C110,'تقرير المصروفات حسب الشهر'!$C$775:$AD$884,16,FALSE),0)</f>
        <v>0</v>
      </c>
      <c r="K110" s="330">
        <f>IFERROR(VLOOKUP(C110,'تقرير المصروفات حسب الشهر'!$C$902:$AD$1011,16,FALSE),0)</f>
        <v>0</v>
      </c>
      <c r="L110" s="330">
        <f>IFERROR(VLOOKUP(C110,'تقرير المصروفات حسب الشهر'!$C$1028:$AD$1138,16,FALSE),0)</f>
        <v>0</v>
      </c>
      <c r="M110" s="344">
        <f>IFERROR(VLOOKUP(C110,'تقرير المصروفات حسب الشهر'!$C$1155:$AD$1266,16,FALSE),0)</f>
        <v>0</v>
      </c>
      <c r="N110" s="344">
        <f>IFERROR(VLOOKUP(C110,'تقرير المصروفات حسب الشهر'!$C$1282:$AD$1393,16,FALSE),0)</f>
        <v>0</v>
      </c>
      <c r="O110" s="344">
        <f>IFERROR(VLOOKUP(C110,'تقرير المصروفات حسب الشهر'!$C$1409:$AI$1524,16,FALSE),0)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الشهر'!$C$10:$AD$119,16,FALSE),0)</f>
        <v>0</v>
      </c>
      <c r="E111" s="330">
        <f>IFERROR(VLOOKUP(C111,'تقرير المصروفات حسب الشهر'!$C$136:$AD$245,16,FALSE),0)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الشهر'!$C$391:$AD$499,16,FALSE),0)</f>
        <v>0</v>
      </c>
      <c r="H111" s="330">
        <f>IFERROR(VLOOKUP(C111,'تقرير المصروفات حسب الشهر'!$C$519:$AD$634,16,FALSE),0)</f>
        <v>0</v>
      </c>
      <c r="I111" s="330">
        <f>IFERROR(VLOOKUP(C111,'تقرير المصروفات حسب الشهر'!$C$647:$AD$756,16,FALSE),0)</f>
        <v>0</v>
      </c>
      <c r="J111" s="330">
        <f>IFERROR(VLOOKUP(C111,'تقرير المصروفات حسب الشهر'!$C$775:$AD$884,16,FALSE),0)</f>
        <v>0</v>
      </c>
      <c r="K111" s="330">
        <f>IFERROR(VLOOKUP(C111,'تقرير المصروفات حسب الشهر'!$C$902:$AD$1011,16,FALSE),0)</f>
        <v>0</v>
      </c>
      <c r="L111" s="330">
        <f>IFERROR(VLOOKUP(C111,'تقرير المصروفات حسب الشهر'!$C$1028:$AD$1138,16,FALSE),0)</f>
        <v>0</v>
      </c>
      <c r="M111" s="344">
        <f>IFERROR(VLOOKUP(C111,'تقرير المصروفات حسب الشهر'!$C$1155:$AD$1266,16,FALSE),0)</f>
        <v>0</v>
      </c>
      <c r="N111" s="344">
        <f>IFERROR(VLOOKUP(C111,'تقرير المصروفات حسب الشهر'!$C$1282:$AD$1393,16,FALSE),0)</f>
        <v>0</v>
      </c>
      <c r="O111" s="344">
        <f>IFERROR(VLOOKUP(C111,'تقرير المصروفات حسب الشهر'!$C$1409:$AI$1524,16,FALSE),0)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الشهر'!$C$10:$AD$119,16,FALSE),0)</f>
        <v>0</v>
      </c>
      <c r="E112" s="330">
        <f>IFERROR(VLOOKUP(C112,'تقرير المصروفات حسب الشهر'!$C$136:$AD$245,16,FALSE),0)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الشهر'!$C$391:$AD$499,16,FALSE),0)</f>
        <v>0</v>
      </c>
      <c r="H112" s="330">
        <f>IFERROR(VLOOKUP(C112,'تقرير المصروفات حسب الشهر'!$C$519:$AD$634,16,FALSE),0)</f>
        <v>0</v>
      </c>
      <c r="I112" s="330">
        <f>IFERROR(VLOOKUP(C112,'تقرير المصروفات حسب الشهر'!$C$647:$AD$756,16,FALSE),0)</f>
        <v>0</v>
      </c>
      <c r="J112" s="330">
        <f>IFERROR(VLOOKUP(C112,'تقرير المصروفات حسب الشهر'!$C$775:$AD$884,16,FALSE),0)</f>
        <v>0</v>
      </c>
      <c r="K112" s="330">
        <f>IFERROR(VLOOKUP(C112,'تقرير المصروفات حسب الشهر'!$C$902:$AD$1011,16,FALSE),0)</f>
        <v>0</v>
      </c>
      <c r="L112" s="330">
        <f>IFERROR(VLOOKUP(C112,'تقرير المصروفات حسب الشهر'!$C$1028:$AD$1138,16,FALSE),0)</f>
        <v>0</v>
      </c>
      <c r="M112" s="344">
        <f>IFERROR(VLOOKUP(C112,'تقرير المصروفات حسب الشهر'!$C$1155:$AD$1266,16,FALSE),0)</f>
        <v>0</v>
      </c>
      <c r="N112" s="344">
        <f>IFERROR(VLOOKUP(C112,'تقرير المصروفات حسب الشهر'!$C$1282:$AD$1393,16,FALSE),0)</f>
        <v>0</v>
      </c>
      <c r="O112" s="344">
        <f>IFERROR(VLOOKUP(C112,'تقرير المصروفات حسب الشهر'!$C$1409:$AI$1524,16,FALSE),0)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الشهر'!$C$10:$AD$119,16,FALSE),0)</f>
        <v>0</v>
      </c>
      <c r="E113" s="330">
        <f>IFERROR(VLOOKUP(C113,'تقرير المصروفات حسب الشهر'!$C$136:$AD$245,16,FALSE),0)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الشهر'!$C$391:$AD$499,16,FALSE),0)</f>
        <v>0</v>
      </c>
      <c r="H113" s="330">
        <f>IFERROR(VLOOKUP(C113,'تقرير المصروفات حسب الشهر'!$C$519:$AD$634,16,FALSE),0)</f>
        <v>0</v>
      </c>
      <c r="I113" s="330">
        <f>IFERROR(VLOOKUP(C113,'تقرير المصروفات حسب الشهر'!$C$647:$AD$756,16,FALSE),0)</f>
        <v>0</v>
      </c>
      <c r="J113" s="330">
        <f>IFERROR(VLOOKUP(C113,'تقرير المصروفات حسب الشهر'!$C$775:$AD$884,16,FALSE),0)</f>
        <v>0</v>
      </c>
      <c r="K113" s="330">
        <f>IFERROR(VLOOKUP(C113,'تقرير المصروفات حسب الشهر'!$C$902:$AD$1011,16,FALSE),0)</f>
        <v>0</v>
      </c>
      <c r="L113" s="330">
        <f>IFERROR(VLOOKUP(C113,'تقرير المصروفات حسب الشهر'!$C$1028:$AD$1138,16,FALSE),0)</f>
        <v>0</v>
      </c>
      <c r="M113" s="344">
        <f>IFERROR(VLOOKUP(C113,'تقرير المصروفات حسب الشهر'!$C$1155:$AD$1266,16,FALSE),0)</f>
        <v>0</v>
      </c>
      <c r="N113" s="344">
        <f>IFERROR(VLOOKUP(C113,'تقرير المصروفات حسب الشهر'!$C$1282:$AD$1393,16,FALSE),0)</f>
        <v>0</v>
      </c>
      <c r="O113" s="344">
        <f>IFERROR(VLOOKUP(C113,'تقرير المصروفات حسب الشهر'!$C$1409:$AI$1524,16,FALSE),0)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الشهر'!$C$10:$AD$119,16,FALSE),0)</f>
        <v>0</v>
      </c>
      <c r="E114" s="330">
        <f>IFERROR(VLOOKUP(C114,'تقرير المصروفات حسب الشهر'!$C$136:$AD$245,16,FALSE),0)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الشهر'!$C$391:$AD$499,16,FALSE),0)</f>
        <v>0</v>
      </c>
      <c r="H114" s="330">
        <f>IFERROR(VLOOKUP(C114,'تقرير المصروفات حسب الشهر'!$C$519:$AD$634,16,FALSE),0)</f>
        <v>0</v>
      </c>
      <c r="I114" s="330">
        <f>IFERROR(VLOOKUP(C114,'تقرير المصروفات حسب الشهر'!$C$647:$AD$756,16,FALSE),0)</f>
        <v>0</v>
      </c>
      <c r="J114" s="330">
        <f>IFERROR(VLOOKUP(C114,'تقرير المصروفات حسب الشهر'!$C$775:$AD$884,16,FALSE),0)</f>
        <v>0</v>
      </c>
      <c r="K114" s="330">
        <f>IFERROR(VLOOKUP(C114,'تقرير المصروفات حسب الشهر'!$C$902:$AD$1011,16,FALSE),0)</f>
        <v>0</v>
      </c>
      <c r="L114" s="330">
        <f>IFERROR(VLOOKUP(C114,'تقرير المصروفات حسب الشهر'!$C$1028:$AD$1138,16,FALSE),0)</f>
        <v>0</v>
      </c>
      <c r="M114" s="344">
        <f>IFERROR(VLOOKUP(C114,'تقرير المصروفات حسب الشهر'!$C$1155:$AD$1266,16,FALSE),0)</f>
        <v>0</v>
      </c>
      <c r="N114" s="344">
        <f>IFERROR(VLOOKUP(C114,'تقرير المصروفات حسب الشهر'!$C$1282:$AD$1393,16,FALSE),0)</f>
        <v>0</v>
      </c>
      <c r="O114" s="344">
        <f>IFERROR(VLOOKUP(C114,'تقرير المصروفات حسب الشهر'!$C$1409:$AI$1524,16,FALSE),0)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الشهر'!$C$10:$AD$119,16,FALSE),0)</f>
        <v>0</v>
      </c>
      <c r="E115" s="330">
        <f>IFERROR(VLOOKUP(C115,'تقرير المصروفات حسب الشهر'!$C$136:$AD$245,16,FALSE),0)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الشهر'!$C$391:$AD$499,16,FALSE),0)</f>
        <v>0</v>
      </c>
      <c r="H115" s="330">
        <f>IFERROR(VLOOKUP(C115,'تقرير المصروفات حسب الشهر'!$C$519:$AD$634,16,FALSE),0)</f>
        <v>0</v>
      </c>
      <c r="I115" s="330">
        <f>IFERROR(VLOOKUP(C115,'تقرير المصروفات حسب الشهر'!$C$647:$AD$756,16,FALSE),0)</f>
        <v>0</v>
      </c>
      <c r="J115" s="330">
        <f>IFERROR(VLOOKUP(C115,'تقرير المصروفات حسب الشهر'!$C$775:$AD$884,16,FALSE),0)</f>
        <v>0</v>
      </c>
      <c r="K115" s="330">
        <f>IFERROR(VLOOKUP(C115,'تقرير المصروفات حسب الشهر'!$C$902:$AD$1011,16,FALSE),0)</f>
        <v>0</v>
      </c>
      <c r="L115" s="330">
        <f>IFERROR(VLOOKUP(C115,'تقرير المصروفات حسب الشهر'!$C$1028:$AD$1138,16,FALSE),0)</f>
        <v>0</v>
      </c>
      <c r="M115" s="344">
        <f>IFERROR(VLOOKUP(C115,'تقرير المصروفات حسب الشهر'!$C$1155:$AD$1266,16,FALSE),0)</f>
        <v>0</v>
      </c>
      <c r="N115" s="344">
        <f>IFERROR(VLOOKUP(C115,'تقرير المصروفات حسب الشهر'!$C$1282:$AD$1393,16,FALSE),0)</f>
        <v>0</v>
      </c>
      <c r="O115" s="344">
        <f>IFERROR(VLOOKUP(C115,'تقرير المصروفات حسب الشهر'!$C$1409:$AI$1524,16,FALSE),0)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الشهر'!$C$10:$AD$119,16,FALSE),0)</f>
        <v>0</v>
      </c>
      <c r="E116" s="330">
        <f>IFERROR(VLOOKUP(C116,'تقرير المصروفات حسب الشهر'!$C$136:$AD$245,16,FALSE),0)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الشهر'!$C$391:$AD$499,16,FALSE),0)</f>
        <v>0</v>
      </c>
      <c r="H116" s="330">
        <f>IFERROR(VLOOKUP(C116,'تقرير المصروفات حسب الشهر'!$C$519:$AD$634,16,FALSE),0)</f>
        <v>0</v>
      </c>
      <c r="I116" s="330">
        <f>IFERROR(VLOOKUP(C116,'تقرير المصروفات حسب الشهر'!$C$647:$AD$756,16,FALSE),0)</f>
        <v>0</v>
      </c>
      <c r="J116" s="330">
        <f>IFERROR(VLOOKUP(C116,'تقرير المصروفات حسب الشهر'!$C$775:$AD$884,16,FALSE),0)</f>
        <v>0</v>
      </c>
      <c r="K116" s="330">
        <f>IFERROR(VLOOKUP(C116,'تقرير المصروفات حسب الشهر'!$C$902:$AD$1011,16,FALSE),0)</f>
        <v>0</v>
      </c>
      <c r="L116" s="330">
        <f>IFERROR(VLOOKUP(C116,'تقرير المصروفات حسب الشهر'!$C$1028:$AD$1138,16,FALSE),0)</f>
        <v>0</v>
      </c>
      <c r="M116" s="344">
        <f>IFERROR(VLOOKUP(C116,'تقرير المصروفات حسب الشهر'!$C$1155:$AD$1266,16,FALSE),0)</f>
        <v>0</v>
      </c>
      <c r="N116" s="344">
        <f>IFERROR(VLOOKUP(C116,'تقرير المصروفات حسب الشهر'!$C$1282:$AD$1393,16,FALSE),0)</f>
        <v>0</v>
      </c>
      <c r="O116" s="344">
        <f>IFERROR(VLOOKUP(C116,'تقرير المصروفات حسب الشهر'!$C$1409:$AI$1524,16,FALSE),0)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الشهر'!$C$10:$AD$119,16,FALSE),0)</f>
        <v>0</v>
      </c>
      <c r="E117" s="330">
        <f>IFERROR(VLOOKUP(C117,'تقرير المصروفات حسب الشهر'!$C$136:$AD$245,16,FALSE),0)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الشهر'!$C$391:$AD$499,16,FALSE),0)</f>
        <v>0</v>
      </c>
      <c r="H117" s="330">
        <f>IFERROR(VLOOKUP(C117,'تقرير المصروفات حسب الشهر'!$C$519:$AD$634,16,FALSE),0)</f>
        <v>0</v>
      </c>
      <c r="I117" s="330">
        <f>IFERROR(VLOOKUP(C117,'تقرير المصروفات حسب الشهر'!$C$647:$AD$756,16,FALSE),0)</f>
        <v>0</v>
      </c>
      <c r="J117" s="330">
        <f>IFERROR(VLOOKUP(C117,'تقرير المصروفات حسب الشهر'!$C$775:$AD$884,16,FALSE),0)</f>
        <v>0</v>
      </c>
      <c r="K117" s="330">
        <f>IFERROR(VLOOKUP(C117,'تقرير المصروفات حسب الشهر'!$C$902:$AD$1011,16,FALSE),0)</f>
        <v>0</v>
      </c>
      <c r="L117" s="330">
        <f>IFERROR(VLOOKUP(C117,'تقرير المصروفات حسب الشهر'!$C$1028:$AD$1138,16,FALSE),0)</f>
        <v>0</v>
      </c>
      <c r="M117" s="344">
        <f>IFERROR(VLOOKUP(C117,'تقرير المصروفات حسب الشهر'!$C$1155:$AD$1266,16,FALSE),0)</f>
        <v>0</v>
      </c>
      <c r="N117" s="344">
        <f>IFERROR(VLOOKUP(C117,'تقرير المصروفات حسب الشهر'!$C$1282:$AD$1393,16,FALSE),0)</f>
        <v>0</v>
      </c>
      <c r="O117" s="344">
        <f>IFERROR(VLOOKUP(C117,'تقرير المصروفات حسب الشهر'!$C$1409:$AI$1524,16,FALSE),0)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الشهر'!$C$10:$AD$119,16,FALSE),0)</f>
        <v>0</v>
      </c>
      <c r="E118" s="330">
        <f>IFERROR(VLOOKUP(C118,'تقرير المصروفات حسب الشهر'!$C$136:$AD$245,16,FALSE),0)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الشهر'!$C$391:$AD$499,16,FALSE),0)</f>
        <v>0</v>
      </c>
      <c r="H118" s="330">
        <f>IFERROR(VLOOKUP(C118,'تقرير المصروفات حسب الشهر'!$C$519:$AD$634,16,FALSE),0)</f>
        <v>0</v>
      </c>
      <c r="I118" s="330">
        <f>IFERROR(VLOOKUP(C118,'تقرير المصروفات حسب الشهر'!$C$647:$AD$756,16,FALSE),0)</f>
        <v>0</v>
      </c>
      <c r="J118" s="330">
        <f>IFERROR(VLOOKUP(C118,'تقرير المصروفات حسب الشهر'!$C$775:$AD$884,16,FALSE),0)</f>
        <v>0</v>
      </c>
      <c r="K118" s="330">
        <f>IFERROR(VLOOKUP(C118,'تقرير المصروفات حسب الشهر'!$C$902:$AD$1011,16,FALSE),0)</f>
        <v>0</v>
      </c>
      <c r="L118" s="330">
        <f>IFERROR(VLOOKUP(C118,'تقرير المصروفات حسب الشهر'!$C$1028:$AD$1138,16,FALSE),0)</f>
        <v>0</v>
      </c>
      <c r="M118" s="344">
        <f>IFERROR(VLOOKUP(C118,'تقرير المصروفات حسب الشهر'!$C$1155:$AD$1266,16,FALSE),0)</f>
        <v>0</v>
      </c>
      <c r="N118" s="344">
        <f>IFERROR(VLOOKUP(C118,'تقرير المصروفات حسب الشهر'!$C$1282:$AD$1393,16,FALSE),0)</f>
        <v>0</v>
      </c>
      <c r="O118" s="344">
        <f>IFERROR(VLOOKUP(C118,'تقرير المصروفات حسب الشهر'!$C$1409:$AI$1524,16,FALSE),0)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الشهر'!$C$10:$AD$119,16,FALSE),0)</f>
        <v>0</v>
      </c>
      <c r="E119" s="330">
        <f>IFERROR(VLOOKUP(C119,'تقرير المصروفات حسب الشهر'!$C$136:$AD$245,16,FALSE),0)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الشهر'!$C$391:$AD$499,16,FALSE),0)</f>
        <v>0</v>
      </c>
      <c r="H119" s="330">
        <f>IFERROR(VLOOKUP(C119,'تقرير المصروفات حسب الشهر'!$C$519:$AD$634,16,FALSE),0)</f>
        <v>0</v>
      </c>
      <c r="I119" s="330">
        <f>IFERROR(VLOOKUP(C119,'تقرير المصروفات حسب الشهر'!$C$647:$AD$756,16,FALSE),0)</f>
        <v>0</v>
      </c>
      <c r="J119" s="330">
        <f>IFERROR(VLOOKUP(C119,'تقرير المصروفات حسب الشهر'!$C$775:$AD$884,16,FALSE),0)</f>
        <v>0</v>
      </c>
      <c r="K119" s="330">
        <f>IFERROR(VLOOKUP(C119,'تقرير المصروفات حسب الشهر'!$C$902:$AD$1011,16,FALSE),0)</f>
        <v>0</v>
      </c>
      <c r="L119" s="330">
        <f>IFERROR(VLOOKUP(C119,'تقرير المصروفات حسب الشهر'!$C$1028:$AD$1138,16,FALSE),0)</f>
        <v>0</v>
      </c>
      <c r="M119" s="344">
        <f>IFERROR(VLOOKUP(C119,'تقرير المصروفات حسب الشهر'!$C$1155:$AD$1266,16,FALSE),0)</f>
        <v>0</v>
      </c>
      <c r="N119" s="344">
        <f>IFERROR(VLOOKUP(C119,'تقرير المصروفات حسب الشهر'!$C$1282:$AD$1393,16,FALSE),0)</f>
        <v>0</v>
      </c>
      <c r="O119" s="344">
        <f>IFERROR(VLOOKUP(C119,'تقرير المصروفات حسب الشهر'!$C$1409:$AI$1524,16,FALSE),0)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الشهر'!$C$10:$AD$119,16,FALSE),0)</f>
        <v>0</v>
      </c>
      <c r="E120" s="330">
        <f>IFERROR(VLOOKUP(C120,'تقرير المصروفات حسب الشهر'!$C$136:$AD$245,16,FALSE),0)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الشهر'!$C$391:$AD$499,16,FALSE),0)</f>
        <v>0</v>
      </c>
      <c r="H120" s="330">
        <f>IFERROR(VLOOKUP(C120,'تقرير المصروفات حسب الشهر'!$C$519:$AD$634,16,FALSE),0)</f>
        <v>0</v>
      </c>
      <c r="I120" s="330">
        <f>IFERROR(VLOOKUP(C120,'تقرير المصروفات حسب الشهر'!$C$647:$AD$756,16,FALSE),0)</f>
        <v>0</v>
      </c>
      <c r="J120" s="330">
        <f>IFERROR(VLOOKUP(C120,'تقرير المصروفات حسب الشهر'!$C$775:$AD$884,16,FALSE),0)</f>
        <v>0</v>
      </c>
      <c r="K120" s="330">
        <f>IFERROR(VLOOKUP(C120,'تقرير المصروفات حسب الشهر'!$C$902:$AD$1011,16,FALSE),0)</f>
        <v>0</v>
      </c>
      <c r="L120" s="330">
        <f>IFERROR(VLOOKUP(C120,'تقرير المصروفات حسب الشهر'!$C$1028:$AD$1138,16,FALSE),0)</f>
        <v>0</v>
      </c>
      <c r="M120" s="344">
        <f>IFERROR(VLOOKUP(C120,'تقرير المصروفات حسب الشهر'!$C$1155:$AD$1266,16,FALSE),0)</f>
        <v>0</v>
      </c>
      <c r="N120" s="344">
        <f>IFERROR(VLOOKUP(C120,'تقرير المصروفات حسب الشهر'!$C$1282:$AD$1393,16,FALSE),0)</f>
        <v>0</v>
      </c>
      <c r="O120" s="344">
        <f>IFERROR(VLOOKUP(C120,'تقرير المصروفات حسب الشهر'!$C$1409:$AI$1524,16,FALSE),0)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الشهر'!$C$10:$AD$119,16,FALSE),0)</f>
        <v>0</v>
      </c>
      <c r="E121" s="330">
        <f>IFERROR(VLOOKUP(C121,'تقرير المصروفات حسب الشهر'!$C$136:$AD$245,16,FALSE),0)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الشهر'!$C$391:$AD$499,16,FALSE),0)</f>
        <v>0</v>
      </c>
      <c r="H121" s="330">
        <f>IFERROR(VLOOKUP(C121,'تقرير المصروفات حسب الشهر'!$C$519:$AD$634,16,FALSE),0)</f>
        <v>0</v>
      </c>
      <c r="I121" s="330">
        <f>IFERROR(VLOOKUP(C121,'تقرير المصروفات حسب الشهر'!$C$647:$AD$756,16,FALSE),0)</f>
        <v>0</v>
      </c>
      <c r="J121" s="330">
        <f>IFERROR(VLOOKUP(C121,'تقرير المصروفات حسب الشهر'!$C$775:$AD$884,16,FALSE),0)</f>
        <v>0</v>
      </c>
      <c r="K121" s="330">
        <f>IFERROR(VLOOKUP(C121,'تقرير المصروفات حسب الشهر'!$C$902:$AD$1011,16,FALSE),0)</f>
        <v>0</v>
      </c>
      <c r="L121" s="330">
        <f>IFERROR(VLOOKUP(C121,'تقرير المصروفات حسب الشهر'!$C$1028:$AD$1138,16,FALSE),0)</f>
        <v>0</v>
      </c>
      <c r="M121" s="344">
        <f>IFERROR(VLOOKUP(C121,'تقرير المصروفات حسب الشهر'!$C$1155:$AD$1266,16,FALSE),0)</f>
        <v>0</v>
      </c>
      <c r="N121" s="344">
        <f>IFERROR(VLOOKUP(C121,'تقرير المصروفات حسب الشهر'!$C$1282:$AD$1393,16,FALSE),0)</f>
        <v>0</v>
      </c>
      <c r="O121" s="344">
        <f>IFERROR(VLOOKUP(C121,'تقرير المصروفات حسب الشهر'!$C$1409:$AI$1524,16,FALSE),0)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الشهر'!$C$10:$AD$119,16,FALSE),0)</f>
        <v>0</v>
      </c>
      <c r="E122" s="330">
        <f>IFERROR(VLOOKUP(C122,'تقرير المصروفات حسب الشهر'!$C$136:$AD$245,16,FALSE),0)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الشهر'!$C$391:$AD$499,16,FALSE),0)</f>
        <v>0</v>
      </c>
      <c r="H122" s="330">
        <f>IFERROR(VLOOKUP(C122,'تقرير المصروفات حسب الشهر'!$C$519:$AD$634,16,FALSE),0)</f>
        <v>0</v>
      </c>
      <c r="I122" s="330">
        <f>IFERROR(VLOOKUP(C122,'تقرير المصروفات حسب الشهر'!$C$647:$AD$756,16,FALSE),0)</f>
        <v>0</v>
      </c>
      <c r="J122" s="330">
        <f>IFERROR(VLOOKUP(C122,'تقرير المصروفات حسب الشهر'!$C$775:$AD$884,16,FALSE),0)</f>
        <v>0</v>
      </c>
      <c r="K122" s="330">
        <f>IFERROR(VLOOKUP(C122,'تقرير المصروفات حسب الشهر'!$C$902:$AD$1011,16,FALSE),0)</f>
        <v>0</v>
      </c>
      <c r="L122" s="330">
        <f>IFERROR(VLOOKUP(C122,'تقرير المصروفات حسب الشهر'!$C$1028:$AD$1138,16,FALSE),0)</f>
        <v>0</v>
      </c>
      <c r="M122" s="344">
        <f>IFERROR(VLOOKUP(C122,'تقرير المصروفات حسب الشهر'!$C$1155:$AD$1266,16,FALSE),0)</f>
        <v>0</v>
      </c>
      <c r="N122" s="344">
        <f>IFERROR(VLOOKUP(C122,'تقرير المصروفات حسب الشهر'!$C$1282:$AD$1393,16,FALSE),0)</f>
        <v>0</v>
      </c>
      <c r="O122" s="344">
        <f>IFERROR(VLOOKUP(C122,'تقرير المصروفات حسب الشهر'!$C$1409:$AI$1524,16,FALSE),0)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الشهر'!$C$10:$AD$119,16,FALSE),0)</f>
        <v>0</v>
      </c>
      <c r="E123" s="330">
        <f>IFERROR(VLOOKUP(C123,'تقرير المصروفات حسب الشهر'!$C$136:$AD$245,16,FALSE),0)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الشهر'!$C$391:$AD$499,16,FALSE),0)</f>
        <v>0</v>
      </c>
      <c r="H123" s="330">
        <f>IFERROR(VLOOKUP(C123,'تقرير المصروفات حسب الشهر'!$C$519:$AD$634,16,FALSE),0)</f>
        <v>0</v>
      </c>
      <c r="I123" s="330">
        <f>IFERROR(VLOOKUP(C123,'تقرير المصروفات حسب الشهر'!$C$647:$AD$756,16,FALSE),0)</f>
        <v>0</v>
      </c>
      <c r="J123" s="330">
        <f>IFERROR(VLOOKUP(C123,'تقرير المصروفات حسب الشهر'!$C$775:$AD$884,16,FALSE),0)</f>
        <v>0</v>
      </c>
      <c r="K123" s="330">
        <f>IFERROR(VLOOKUP(C123,'تقرير المصروفات حسب الشهر'!$C$902:$AD$1011,16,FALSE),0)</f>
        <v>0</v>
      </c>
      <c r="L123" s="330">
        <f>IFERROR(VLOOKUP(C123,'تقرير المصروفات حسب الشهر'!$C$1028:$AD$1138,16,FALSE),0)</f>
        <v>0</v>
      </c>
      <c r="M123" s="344">
        <f>IFERROR(VLOOKUP(C123,'تقرير المصروفات حسب الشهر'!$C$1155:$AD$1266,16,FALSE),0)</f>
        <v>0</v>
      </c>
      <c r="N123" s="344">
        <f>IFERROR(VLOOKUP(C123,'تقرير المصروفات حسب الشهر'!$C$1282:$AD$1393,16,FALSE),0)</f>
        <v>0</v>
      </c>
      <c r="O123" s="344">
        <f>IFERROR(VLOOKUP(C123,'تقرير المصروفات حسب الشهر'!$C$1409:$AI$1524,16,FALSE),0)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الشهر'!$C$10:$AD$119,16,FALSE),0)</f>
        <v>0</v>
      </c>
      <c r="E124" s="330">
        <f>IFERROR(VLOOKUP(C124,'تقرير المصروفات حسب الشهر'!$C$136:$AD$245,16,FALSE),0)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الشهر'!$C$391:$AD$499,16,FALSE),0)</f>
        <v>0</v>
      </c>
      <c r="H124" s="330">
        <f>IFERROR(VLOOKUP(C124,'تقرير المصروفات حسب الشهر'!$C$519:$AD$634,16,FALSE),0)</f>
        <v>0</v>
      </c>
      <c r="I124" s="330">
        <f>IFERROR(VLOOKUP(C124,'تقرير المصروفات حسب الشهر'!$C$647:$AD$756,16,FALSE),0)</f>
        <v>0</v>
      </c>
      <c r="J124" s="330">
        <f>IFERROR(VLOOKUP(C124,'تقرير المصروفات حسب الشهر'!$C$775:$AD$884,16,FALSE),0)</f>
        <v>0</v>
      </c>
      <c r="K124" s="330">
        <f>IFERROR(VLOOKUP(C124,'تقرير المصروفات حسب الشهر'!$C$902:$AD$1011,16,FALSE),0)</f>
        <v>0</v>
      </c>
      <c r="L124" s="330">
        <f>IFERROR(VLOOKUP(C124,'تقرير المصروفات حسب الشهر'!$C$1028:$AD$1138,16,FALSE),0)</f>
        <v>0</v>
      </c>
      <c r="M124" s="344">
        <f>IFERROR(VLOOKUP(C124,'تقرير المصروفات حسب الشهر'!$C$1155:$AD$1266,16,FALSE),0)</f>
        <v>0</v>
      </c>
      <c r="N124" s="344">
        <f>IFERROR(VLOOKUP(C124,'تقرير المصروفات حسب الشهر'!$C$1282:$AD$1393,16,FALSE),0)</f>
        <v>0</v>
      </c>
      <c r="O124" s="344">
        <f>IFERROR(VLOOKUP(C124,'تقرير المصروفات حسب الشهر'!$C$1409:$AI$1524,16,FALSE),0)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الشهر'!$C$10:$AD$119,16,FALSE),0)</f>
        <v>0</v>
      </c>
      <c r="E125" s="330">
        <f>IFERROR(VLOOKUP(C125,'تقرير المصروفات حسب الشهر'!$C$136:$AD$245,16,FALSE),0)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الشهر'!$C$391:$AD$499,16,FALSE),0)</f>
        <v>0</v>
      </c>
      <c r="H125" s="330">
        <f>IFERROR(VLOOKUP(C125,'تقرير المصروفات حسب الشهر'!$C$519:$AD$634,16,FALSE),0)</f>
        <v>0</v>
      </c>
      <c r="I125" s="330">
        <f>IFERROR(VLOOKUP(C125,'تقرير المصروفات حسب الشهر'!$C$647:$AD$756,16,FALSE),0)</f>
        <v>0</v>
      </c>
      <c r="J125" s="330">
        <f>IFERROR(VLOOKUP(C125,'تقرير المصروفات حسب الشهر'!$C$775:$AD$884,16,FALSE),0)</f>
        <v>0</v>
      </c>
      <c r="K125" s="330">
        <f>IFERROR(VLOOKUP(C125,'تقرير المصروفات حسب الشهر'!$C$902:$AD$1011,16,FALSE),0)</f>
        <v>0</v>
      </c>
      <c r="L125" s="330">
        <f>IFERROR(VLOOKUP(C125,'تقرير المصروفات حسب الشهر'!$C$1028:$AD$1138,16,FALSE),0)</f>
        <v>0</v>
      </c>
      <c r="M125" s="344">
        <f>IFERROR(VLOOKUP(C125,'تقرير المصروفات حسب الشهر'!$C$1155:$AD$1266,16,FALSE),0)</f>
        <v>0</v>
      </c>
      <c r="N125" s="344">
        <f>IFERROR(VLOOKUP(C125,'تقرير المصروفات حسب الشهر'!$C$1282:$AD$1393,16,FALSE),0)</f>
        <v>0</v>
      </c>
      <c r="O125" s="344">
        <f>IFERROR(VLOOKUP(C125,'تقرير المصروفات حسب الشهر'!$C$1409:$AI$1524,16,FALSE),0)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الشهر'!$C$10:$AD$119,16,FALSE),0)</f>
        <v>0</v>
      </c>
      <c r="E126" s="330">
        <f>IFERROR(VLOOKUP(C126,'تقرير المصروفات حسب الشهر'!$C$136:$AD$245,16,FALSE),0)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الشهر'!$C$391:$AD$499,16,FALSE),0)</f>
        <v>0</v>
      </c>
      <c r="H126" s="330">
        <f>IFERROR(VLOOKUP(C126,'تقرير المصروفات حسب الشهر'!$C$519:$AD$634,16,FALSE),0)</f>
        <v>0</v>
      </c>
      <c r="I126" s="330">
        <f>IFERROR(VLOOKUP(C126,'تقرير المصروفات حسب الشهر'!$C$647:$AD$756,16,FALSE),0)</f>
        <v>0</v>
      </c>
      <c r="J126" s="330">
        <f>IFERROR(VLOOKUP(C126,'تقرير المصروفات حسب الشهر'!$C$775:$AD$884,16,FALSE),0)</f>
        <v>0</v>
      </c>
      <c r="K126" s="330">
        <f>IFERROR(VLOOKUP(C126,'تقرير المصروفات حسب الشهر'!$C$902:$AD$1011,16,FALSE),0)</f>
        <v>0</v>
      </c>
      <c r="L126" s="330">
        <f>IFERROR(VLOOKUP(C126,'تقرير المصروفات حسب الشهر'!$C$1028:$AD$1138,16,FALSE),0)</f>
        <v>0</v>
      </c>
      <c r="M126" s="344">
        <f>IFERROR(VLOOKUP(C126,'تقرير المصروفات حسب الشهر'!$C$1155:$AD$1266,16,FALSE),0)</f>
        <v>0</v>
      </c>
      <c r="N126" s="344">
        <f>IFERROR(VLOOKUP(C126,'تقرير المصروفات حسب الشهر'!$C$1282:$AD$1393,16,FALSE),0)</f>
        <v>0</v>
      </c>
      <c r="O126" s="344">
        <f>IFERROR(VLOOKUP(C126,'تقرير المصروفات حسب الشهر'!$C$1409:$AI$1524,16,FALSE),0)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الشهر'!$C$10:$AD$119,16,FALSE),0)</f>
        <v>0</v>
      </c>
      <c r="E127" s="330">
        <f>IFERROR(VLOOKUP(C127,'تقرير المصروفات حسب الشهر'!$C$136:$AD$245,16,FALSE),0)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الشهر'!$C$391:$AD$499,16,FALSE),0)</f>
        <v>0</v>
      </c>
      <c r="H127" s="330">
        <f>IFERROR(VLOOKUP(C127,'تقرير المصروفات حسب الشهر'!$C$519:$AD$634,16,FALSE),0)</f>
        <v>0</v>
      </c>
      <c r="I127" s="330">
        <f>IFERROR(VLOOKUP(C127,'تقرير المصروفات حسب الشهر'!$C$647:$AD$756,16,FALSE),0)</f>
        <v>0</v>
      </c>
      <c r="J127" s="330">
        <f>IFERROR(VLOOKUP(C127,'تقرير المصروفات حسب الشهر'!$C$775:$AD$884,16,FALSE),0)</f>
        <v>0</v>
      </c>
      <c r="K127" s="330">
        <f>IFERROR(VLOOKUP(C127,'تقرير المصروفات حسب الشهر'!$C$902:$AD$1011,16,FALSE),0)</f>
        <v>0</v>
      </c>
      <c r="L127" s="330">
        <f>IFERROR(VLOOKUP(C127,'تقرير المصروفات حسب الشهر'!$C$1028:$AD$1138,16,FALSE),0)</f>
        <v>0</v>
      </c>
      <c r="M127" s="344">
        <f>IFERROR(VLOOKUP(C127,'تقرير المصروفات حسب الشهر'!$C$1155:$AD$1266,16,FALSE),0)</f>
        <v>0</v>
      </c>
      <c r="N127" s="344">
        <f>IFERROR(VLOOKUP(C127,'تقرير المصروفات حسب الشهر'!$C$1282:$AD$1393,16,FALSE),0)</f>
        <v>0</v>
      </c>
      <c r="O127" s="344">
        <f>IFERROR(VLOOKUP(C127,'تقرير المصروفات حسب الشهر'!$C$1409:$AI$1524,16,FALSE),0)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الشهر'!$C$10:$AD$119,16,FALSE),0)</f>
        <v>0</v>
      </c>
      <c r="E128" s="330">
        <f>IFERROR(VLOOKUP(C128,'تقرير المصروفات حسب الشهر'!$C$136:$AD$245,16,FALSE),0)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الشهر'!$C$391:$AD$499,16,FALSE),0)</f>
        <v>0</v>
      </c>
      <c r="H128" s="330">
        <f>IFERROR(VLOOKUP(C128,'تقرير المصروفات حسب الشهر'!$C$519:$AD$634,16,FALSE),0)</f>
        <v>0</v>
      </c>
      <c r="I128" s="330">
        <f>IFERROR(VLOOKUP(C128,'تقرير المصروفات حسب الشهر'!$C$647:$AD$756,16,FALSE),0)</f>
        <v>0</v>
      </c>
      <c r="J128" s="330">
        <f>IFERROR(VLOOKUP(C128,'تقرير المصروفات حسب الشهر'!$C$775:$AD$884,16,FALSE),0)</f>
        <v>0</v>
      </c>
      <c r="K128" s="330">
        <f>IFERROR(VLOOKUP(C128,'تقرير المصروفات حسب الشهر'!$C$902:$AD$1011,16,FALSE),0)</f>
        <v>0</v>
      </c>
      <c r="L128" s="330">
        <f>IFERROR(VLOOKUP(C128,'تقرير المصروفات حسب الشهر'!$C$1028:$AD$1138,16,FALSE),0)</f>
        <v>0</v>
      </c>
      <c r="M128" s="344">
        <f>IFERROR(VLOOKUP(C128,'تقرير المصروفات حسب الشهر'!$C$1155:$AD$1266,16,FALSE),0)</f>
        <v>0</v>
      </c>
      <c r="N128" s="344">
        <f>IFERROR(VLOOKUP(C128,'تقرير المصروفات حسب الشهر'!$C$1282:$AD$1393,16,FALSE),0)</f>
        <v>0</v>
      </c>
      <c r="O128" s="344">
        <f>IFERROR(VLOOKUP(C128,'تقرير المصروفات حسب الشهر'!$C$1409:$AI$1524,16,FALSE),0)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الشهر'!$C$10:$AD$119,16,FALSE),0)</f>
        <v>1575</v>
      </c>
      <c r="E129" s="330">
        <f>IFERROR(VLOOKUP(C129,'تقرير المصروفات حسب الشهر'!$C$136:$AD$245,16,FALSE),0)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الشهر'!$C$391:$AD$499,16,FALSE),0)</f>
        <v>1575</v>
      </c>
      <c r="H129" s="330">
        <f>IFERROR(VLOOKUP(C129,'تقرير المصروفات حسب الشهر'!$C$519:$AD$634,16,FALSE),0)</f>
        <v>1575</v>
      </c>
      <c r="I129" s="330">
        <f>IFERROR(VLOOKUP(C129,'تقرير المصروفات حسب الشهر'!$C$647:$AD$756,16,FALSE),0)</f>
        <v>1575</v>
      </c>
      <c r="J129" s="330">
        <f>IFERROR(VLOOKUP(C129,'تقرير المصروفات حسب الشهر'!$C$775:$AD$884,16,FALSE),0)</f>
        <v>0</v>
      </c>
      <c r="K129" s="330">
        <f>IFERROR(VLOOKUP(C129,'تقرير المصروفات حسب الشهر'!$C$902:$AD$1011,16,FALSE),0)</f>
        <v>0</v>
      </c>
      <c r="L129" s="330">
        <f>IFERROR(VLOOKUP(C129,'تقرير المصروفات حسب الشهر'!$C$1028:$AD$1138,16,FALSE),0)</f>
        <v>0</v>
      </c>
      <c r="M129" s="344">
        <f>IFERROR(VLOOKUP(C129,'تقرير المصروفات حسب الشهر'!$C$1155:$AD$1266,16,FALSE),0)</f>
        <v>0</v>
      </c>
      <c r="N129" s="344">
        <f>IFERROR(VLOOKUP(C129,'تقرير المصروفات حسب الشهر'!$C$1282:$AD$1393,16,FALSE),0)</f>
        <v>0</v>
      </c>
      <c r="O129" s="344">
        <f>IFERROR(VLOOKUP(C129,'تقرير المصروفات حسب الشهر'!$C$1409:$AI$1524,16,FALSE),0)</f>
        <v>0</v>
      </c>
      <c r="P129" s="332">
        <f t="shared" si="8"/>
        <v>9450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الشهر'!$C$10:$AD$119,16,FALSE),0)</f>
        <v>0</v>
      </c>
      <c r="E130" s="330">
        <f>IFERROR(VLOOKUP(C130,'تقرير المصروفات حسب الشهر'!$C$136:$AD$245,16,FALSE),0)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الشهر'!$C$391:$AD$499,16,FALSE),0)</f>
        <v>0</v>
      </c>
      <c r="H130" s="330">
        <f>IFERROR(VLOOKUP(C130,'تقرير المصروفات حسب الشهر'!$C$519:$AD$634,16,FALSE),0)</f>
        <v>0</v>
      </c>
      <c r="I130" s="330">
        <f>IFERROR(VLOOKUP(C130,'تقرير المصروفات حسب الشهر'!$C$647:$AD$756,16,FALSE),0)</f>
        <v>0</v>
      </c>
      <c r="J130" s="330">
        <f>IFERROR(VLOOKUP(C130,'تقرير المصروفات حسب الشهر'!$C$775:$AD$884,16,FALSE),0)</f>
        <v>0</v>
      </c>
      <c r="K130" s="330">
        <f>IFERROR(VLOOKUP(C130,'تقرير المصروفات حسب الشهر'!$C$902:$AD$1011,16,FALSE),0)</f>
        <v>0</v>
      </c>
      <c r="L130" s="330">
        <f>IFERROR(VLOOKUP(C130,'تقرير المصروفات حسب الشهر'!$C$1028:$AI$1143,16,FALSE),0)</f>
        <v>0</v>
      </c>
      <c r="M130" s="344">
        <f>IFERROR(VLOOKUP(C130,'تقرير المصروفات حسب الشهر'!$C$1155:$AD$1266,16,FALSE),0)</f>
        <v>0</v>
      </c>
      <c r="N130" s="344">
        <f>IFERROR(VLOOKUP(C130,'تقرير المصروفات حسب الشهر'!$C$1282:$AD$1393,16,FALSE),0)</f>
        <v>0</v>
      </c>
      <c r="O130" s="344">
        <f>IFERROR(VLOOKUP(C130,'تقرير المصروفات حسب الشهر'!$C$1409:$AI$1524,16,FALSE),0)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الشهر'!$C$10:$AD$119,16,FALSE),0)</f>
        <v>0</v>
      </c>
      <c r="E131" s="330">
        <f>IFERROR(VLOOKUP(C131,'تقرير المصروفات حسب الشهر'!$C$136:$AD$245,16,FALSE),0)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الشهر'!$C$391:$AD$499,16,FALSE),0)</f>
        <v>0</v>
      </c>
      <c r="H131" s="330">
        <f>IFERROR(VLOOKUP(C131,'تقرير المصروفات حسب الشهر'!$C$519:$AD$634,16,FALSE),0)</f>
        <v>0</v>
      </c>
      <c r="I131" s="330">
        <f>IFERROR(VLOOKUP(C131,'تقرير المصروفات حسب الشهر'!$C$647:$AD$756,16,FALSE),0)</f>
        <v>0</v>
      </c>
      <c r="J131" s="330">
        <f>IFERROR(VLOOKUP(C131,'تقرير المصروفات حسب الشهر'!$C$775:$AD$884,16,FALSE),0)</f>
        <v>0</v>
      </c>
      <c r="K131" s="330">
        <f>IFERROR(VLOOKUP(C131,'تقرير المصروفات حسب الشهر'!$C$902:$AD$1011,16,FALSE),0)</f>
        <v>0</v>
      </c>
      <c r="L131" s="330">
        <f>IFERROR(VLOOKUP(C131,'تقرير المصروفات حسب الشهر'!$C$1028:$AI$1143,16,FALSE),0)</f>
        <v>0</v>
      </c>
      <c r="M131" s="344">
        <f>IFERROR(VLOOKUP(C131,'تقرير المصروفات حسب الشهر'!$C$1155:$AD$1266,16,FALSE),0)</f>
        <v>0</v>
      </c>
      <c r="N131" s="344">
        <f>IFERROR(VLOOKUP(C131,'تقرير المصروفات حسب الشهر'!$C$1282:$AD$1393,16,FALSE),0)</f>
        <v>0</v>
      </c>
      <c r="O131" s="344">
        <f>IFERROR(VLOOKUP(C131,'تقرير المصروفات حسب الشهر'!$C$1409:$AI$1524,16,FALSE),0)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الشهر'!$C$10:$AD$125,16,FALSE),0)</f>
        <v>12.28</v>
      </c>
      <c r="E132" s="330">
        <f>IFERROR(VLOOKUP(C132,'تقرير المصروفات حسب الشهر'!$C$136:$AD$254,16,FALSE),0)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الشهر'!$C$391:$AD$510,16,FALSE),0)</f>
        <v>0</v>
      </c>
      <c r="H132" s="330">
        <f>IFERROR(VLOOKUP(C132,'تقرير المصروفات حسب الشهر'!$C$519:$AD$634,16,FALSE),0)</f>
        <v>0</v>
      </c>
      <c r="I132" s="330">
        <f>IFERROR(VLOOKUP(C132,'تقرير المصروفات حسب الشهر'!$C$647:$AD$756,16,FALSE),0)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الشهر'!$C$902:$AD$1019,16,FALSE),0)</f>
        <v>0</v>
      </c>
      <c r="L132" s="330">
        <f>IFERROR(VLOOKUP(C132,'تقرير المصروفات حسب الشهر'!$C$1028:$AI$1143,16,FALSE),0)</f>
        <v>0</v>
      </c>
      <c r="M132" s="344">
        <f>IFERROR(VLOOKUP(C132,'تقرير المصروفات حسب الشهر'!$C$1155:$AD$1266,16,FALSE),0)</f>
        <v>0</v>
      </c>
      <c r="N132" s="344">
        <f>IFERROR(VLOOKUP(C132,'تقرير المصروفات حسب الشهر'!$C$1282:$AD$1393,16,FALSE),0)</f>
        <v>0</v>
      </c>
      <c r="O132" s="344">
        <f>IFERROR(VLOOKUP(C132,'تقرير المصروفات حسب الشهر'!$C$1409:$AI$1524,16,FALSE),0)</f>
        <v>0</v>
      </c>
      <c r="P132" s="332">
        <f t="shared" si="8"/>
        <v>24.14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الشهر'!$C$10:$AD$125,16,FALSE),0)</f>
        <v>1.26</v>
      </c>
      <c r="E133" s="330">
        <f>IFERROR(VLOOKUP(C133,'تقرير المصروفات حسب الشهر'!$C$136:$AD$257,16,FALSE),0)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الشهر'!$C$519:$AD$634,16,FALSE),0)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الشهر'!$C$902:$AD$1019,16,FALSE),0)</f>
        <v>0</v>
      </c>
      <c r="L133" s="330">
        <f>IFERROR(VLOOKUP(C133,'تقرير المصروفات حسب الشهر'!$C$1028:$AI$1143,16,FALSE),0)</f>
        <v>0</v>
      </c>
      <c r="M133" s="344">
        <f>IFERROR(VLOOKUP(C133,'تقرير المصروفات حسب الشهر'!$C$1155:$AD$1272,16,FALSE),0)</f>
        <v>0</v>
      </c>
      <c r="N133" s="438"/>
      <c r="O133" s="344">
        <f>IFERROR(VLOOKUP(C133,'تقرير المصروفات حسب الشهر'!$C$1409:$AI$1524,16,FALSE),0)</f>
        <v>0</v>
      </c>
      <c r="P133" s="332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 t="shared" ref="E134:O134" si="9">SUM(E22:E133)</f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765255.03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1210084.19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444829.1599999998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7030A0"/>
  </sheetPr>
  <dimension ref="A1:T146"/>
  <sheetViews>
    <sheetView rightToLeft="1" topLeftCell="K121" workbookViewId="0">
      <selection activeCell="P139" sqref="P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269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27</v>
      </c>
      <c r="B8" s="357"/>
      <c r="C8" s="337" t="s">
        <v>242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52671768.160000004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39172817.279999994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6401619.4900000002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7097331.3900000006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41625522.280000001</v>
      </c>
    </row>
    <row r="13" spans="1:20" ht="18" customHeight="1">
      <c r="B13" s="94"/>
      <c r="C13" s="339" t="s">
        <v>247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11046245.880000001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/>
      <c r="K16" s="335"/>
      <c r="L16" s="335"/>
      <c r="M16" s="335"/>
      <c r="N16" s="335"/>
      <c r="O16" s="335"/>
      <c r="P16" s="332">
        <f t="shared" si="1"/>
        <v>6415.8800000000156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6415.8800000000156</v>
      </c>
    </row>
    <row r="19" spans="2:16" ht="18" customHeight="1">
      <c r="B19" s="94"/>
      <c r="C19" s="353" t="s">
        <v>247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11052661.760000002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الشهر'!$C$10:$AD$119,15,FALSE),0)</f>
        <v>0</v>
      </c>
      <c r="E22" s="330">
        <f>IFERROR(VLOOKUP(C22,'تقرير المصروفات حسب الشهر'!$C$136:$AD$245,15,FALSE),0)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الشهر'!$C$391:$AD$510,15,FALSE),0)</f>
        <v>0</v>
      </c>
      <c r="H22" s="330">
        <f>IFERROR(VLOOKUP(C22,'تقرير المصروفات حسب الشهر'!$C$519:$AD$634,15,FALSE),0)</f>
        <v>0</v>
      </c>
      <c r="I22" s="330">
        <f>IFERROR(VLOOKUP(C22,'تقرير المصروفات حسب الشهر'!$C$647:$AD$763,15,FALSE),0)</f>
        <v>0</v>
      </c>
      <c r="J22" s="330">
        <f>IFERROR(VLOOKUP(C22,'تقرير المصروفات حسب الشهر'!$C$775:$AD$884,15,FALSE),0)</f>
        <v>0</v>
      </c>
      <c r="K22" s="330">
        <f>IFERROR(VLOOKUP(C22,'تقرير المصروفات حسب الشهر'!$C$902:$AD$1011,15,FALSE),0)</f>
        <v>0</v>
      </c>
      <c r="L22" s="330">
        <f>IFERROR(VLOOKUP(C22,'تقرير المصروفات حسب الشهر'!$C$1028:$AD$1138,15,FALSE),0)</f>
        <v>0</v>
      </c>
      <c r="M22" s="344">
        <f>IFERROR(VLOOKUP(C22,'تقرير المصروفات حسب الشهر'!$C$1155:$AD$1266,15,FALSE),0)</f>
        <v>0</v>
      </c>
      <c r="N22" s="344">
        <f>IFERROR(VLOOKUP(C22,'تقرير المصروفات حسب الشهر'!$C$1282:$AD$1393,15,FALSE),0)</f>
        <v>0</v>
      </c>
      <c r="O22" s="344">
        <f>IFERROR(VLOOKUP(C22,'تقرير المصروفات حسب الشهر'!$C$1409:$AI$1524,15,FALSE),0)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الشهر'!$C$10:$AD$119,15,FALSE),0)</f>
        <v>603422.44000000006</v>
      </c>
      <c r="E23" s="330">
        <f>IFERROR(VLOOKUP(C23,'تقرير المصروفات حسب الشهر'!$C$136:$AD$245,15,FALSE),0)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الشهر'!$C$391:$AD$510,15,FALSE),0)</f>
        <v>647951.53999999992</v>
      </c>
      <c r="H23" s="330">
        <f>IFERROR(VLOOKUP(C23,'تقرير المصروفات حسب الشهر'!$C$519:$AD$634,15,FALSE),0)</f>
        <v>702713.86</v>
      </c>
      <c r="I23" s="330">
        <f>IFERROR(VLOOKUP(C23,'تقرير المصروفات حسب الشهر'!$C$647:$AD$763,15,FALSE),0)</f>
        <v>798145.03</v>
      </c>
      <c r="J23" s="330">
        <f>IFERROR(VLOOKUP(C23,'تقرير المصروفات حسب الشهر'!$C$775:$AD$884,15,FALSE),0)</f>
        <v>0</v>
      </c>
      <c r="K23" s="330">
        <f>IFERROR(VLOOKUP(C23,'تقرير المصروفات حسب الشهر'!$C$902:$AD$1011,15,FALSE),0)</f>
        <v>0</v>
      </c>
      <c r="L23" s="330">
        <f>IFERROR(VLOOKUP(C23,'تقرير المصروفات حسب الشهر'!$C$1028:$AD$1138,15,FALSE),0)</f>
        <v>0</v>
      </c>
      <c r="M23" s="344">
        <f>IFERROR(VLOOKUP(C23,'تقرير المصروفات حسب الشهر'!$C$1155:$AD$1266,15,FALSE),0)</f>
        <v>0</v>
      </c>
      <c r="N23" s="344">
        <f>IFERROR(VLOOKUP(C23,'تقرير المصروفات حسب الشهر'!$C$1282:$AD$1393,15,FALSE),0)</f>
        <v>0</v>
      </c>
      <c r="O23" s="344">
        <f>IFERROR(VLOOKUP(C23,'تقرير المصروفات حسب الشهر'!$C$1409:$AI$1524,15,FALSE),0)</f>
        <v>0</v>
      </c>
      <c r="P23" s="332">
        <f t="shared" si="5"/>
        <v>3997055.79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الشهر'!$C$10:$AD$119,15,FALSE),0)</f>
        <v>4785</v>
      </c>
      <c r="E24" s="330">
        <f>IFERROR(VLOOKUP(C24,'تقرير المصروفات حسب الشهر'!$C$136:$AD$245,15,FALSE),0)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الشهر'!$C$391:$AD$510,15,FALSE),0)</f>
        <v>3050</v>
      </c>
      <c r="H24" s="330">
        <f>IFERROR(VLOOKUP(C24,'تقرير المصروفات حسب الشهر'!$C$519:$AD$634,15,FALSE),0)</f>
        <v>0</v>
      </c>
      <c r="I24" s="330">
        <f>IFERROR(VLOOKUP(C24,'تقرير المصروفات حسب الشهر'!$C$647:$AD$763,15,FALSE),0)</f>
        <v>11635</v>
      </c>
      <c r="J24" s="330">
        <f>IFERROR(VLOOKUP(C24,'تقرير المصروفات حسب الشهر'!$C$775:$AD$884,15,FALSE),0)</f>
        <v>0</v>
      </c>
      <c r="K24" s="330">
        <f>IFERROR(VLOOKUP(C24,'تقرير المصروفات حسب الشهر'!$C$902:$AD$1011,15,FALSE),0)</f>
        <v>0</v>
      </c>
      <c r="L24" s="330">
        <f>IFERROR(VLOOKUP(C24,'تقرير المصروفات حسب الشهر'!$C$1028:$AD$1138,15,FALSE),0)</f>
        <v>0</v>
      </c>
      <c r="M24" s="344">
        <f>IFERROR(VLOOKUP(C24,'تقرير المصروفات حسب الشهر'!$C$1155:$AD$1266,15,FALSE),0)</f>
        <v>0</v>
      </c>
      <c r="N24" s="344">
        <f>IFERROR(VLOOKUP(C24,'تقرير المصروفات حسب الشهر'!$C$1282:$AD$1393,15,FALSE),0)</f>
        <v>0</v>
      </c>
      <c r="O24" s="344">
        <f>IFERROR(VLOOKUP(C24,'تقرير المصروفات حسب الشهر'!$C$1409:$AI$1524,15,FALSE),0)</f>
        <v>0</v>
      </c>
      <c r="P24" s="332">
        <f t="shared" si="5"/>
        <v>27700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الشهر'!$C$10:$AD$119,15,FALSE),0)</f>
        <v>0</v>
      </c>
      <c r="E25" s="330">
        <f>IFERROR(VLOOKUP(C25,'تقرير المصروفات حسب الشهر'!$C$136:$AD$245,15,FALSE),0)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الشهر'!$C$391:$AD$510,15,FALSE),0)</f>
        <v>0</v>
      </c>
      <c r="H25" s="330">
        <f>IFERROR(VLOOKUP(C25,'تقرير المصروفات حسب الشهر'!$C$519:$AD$634,15,FALSE),0)</f>
        <v>0</v>
      </c>
      <c r="I25" s="330">
        <f>IFERROR(VLOOKUP(C25,'تقرير المصروفات حسب الشهر'!$C$647:$AD$763,15,FALSE),0)</f>
        <v>0</v>
      </c>
      <c r="J25" s="330">
        <f>IFERROR(VLOOKUP(C25,'تقرير المصروفات حسب الشهر'!$C$775:$AD$884,15,FALSE),0)</f>
        <v>0</v>
      </c>
      <c r="K25" s="330">
        <f>IFERROR(VLOOKUP(C25,'تقرير المصروفات حسب الشهر'!$C$902:$AD$1011,15,FALSE),0)</f>
        <v>0</v>
      </c>
      <c r="L25" s="330">
        <f>IFERROR(VLOOKUP(C25,'تقرير المصروفات حسب الشهر'!$C$1028:$AD$1138,15,FALSE),0)</f>
        <v>0</v>
      </c>
      <c r="M25" s="344">
        <f>IFERROR(VLOOKUP(C25,'تقرير المصروفات حسب الشهر'!$C$1155:$AD$1266,15,FALSE),0)</f>
        <v>0</v>
      </c>
      <c r="N25" s="344">
        <f>IFERROR(VLOOKUP(C25,'تقرير المصروفات حسب الشهر'!$C$1282:$AD$1393,15,FALSE),0)</f>
        <v>0</v>
      </c>
      <c r="O25" s="344">
        <f>IFERROR(VLOOKUP(C25,'تقرير المصروفات حسب الشهر'!$C$1409:$AI$1524,15,FALSE),0)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الشهر'!$C$10:$AD$119,15,FALSE),0)</f>
        <v>0</v>
      </c>
      <c r="E26" s="330">
        <f>IFERROR(VLOOKUP(C26,'تقرير المصروفات حسب الشهر'!$C$136:$AD$245,15,FALSE),0)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الشهر'!$C$391:$AD$510,15,FALSE),0)</f>
        <v>0</v>
      </c>
      <c r="H26" s="330">
        <f>IFERROR(VLOOKUP(C26,'تقرير المصروفات حسب الشهر'!$C$519:$AD$634,15,FALSE),0)</f>
        <v>0</v>
      </c>
      <c r="I26" s="330">
        <f>IFERROR(VLOOKUP(C26,'تقرير المصروفات حسب الشهر'!$C$647:$AD$763,15,FALSE),0)</f>
        <v>0</v>
      </c>
      <c r="J26" s="330">
        <f>IFERROR(VLOOKUP(C26,'تقرير المصروفات حسب الشهر'!$C$775:$AD$884,15,FALSE),0)</f>
        <v>0</v>
      </c>
      <c r="K26" s="330">
        <f>IFERROR(VLOOKUP(C26,'تقرير المصروفات حسب الشهر'!$C$902:$AD$1011,15,FALSE),0)</f>
        <v>0</v>
      </c>
      <c r="L26" s="330">
        <f>IFERROR(VLOOKUP(C26,'تقرير المصروفات حسب الشهر'!$C$1028:$AD$1138,15,FALSE),0)</f>
        <v>0</v>
      </c>
      <c r="M26" s="344">
        <f>IFERROR(VLOOKUP(C26,'تقرير المصروفات حسب الشهر'!$C$1155:$AD$1266,15,FALSE),0)</f>
        <v>0</v>
      </c>
      <c r="N26" s="344">
        <f>IFERROR(VLOOKUP(C26,'تقرير المصروفات حسب الشهر'!$C$1282:$AD$1393,15,FALSE),0)</f>
        <v>0</v>
      </c>
      <c r="O26" s="344">
        <f>IFERROR(VLOOKUP(C26,'تقرير المصروفات حسب الشهر'!$C$1409:$AI$1524,15,FALSE),0)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الشهر'!$C$10:$AD$119,15,FALSE),0)</f>
        <v>0</v>
      </c>
      <c r="E27" s="330">
        <f>IFERROR(VLOOKUP(C27,'تقرير المصروفات حسب الشهر'!$C$136:$AD$245,15,FALSE),0)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الشهر'!$C$391:$AD$510,15,FALSE),0)</f>
        <v>0</v>
      </c>
      <c r="H27" s="330">
        <f>IFERROR(VLOOKUP(C27,'تقرير المصروفات حسب الشهر'!$C$519:$AD$634,15,FALSE),0)</f>
        <v>0</v>
      </c>
      <c r="I27" s="330">
        <f>IFERROR(VLOOKUP(C27,'تقرير المصروفات حسب الشهر'!$C$647:$AD$763,15,FALSE),0)</f>
        <v>0</v>
      </c>
      <c r="J27" s="330">
        <f>IFERROR(VLOOKUP(C27,'تقرير المصروفات حسب الشهر'!$C$775:$AD$884,15,FALSE),0)</f>
        <v>0</v>
      </c>
      <c r="K27" s="330">
        <f>IFERROR(VLOOKUP(C27,'تقرير المصروفات حسب الشهر'!$C$902:$AD$1011,15,FALSE),0)</f>
        <v>0</v>
      </c>
      <c r="L27" s="330">
        <f>IFERROR(VLOOKUP(C27,'تقرير المصروفات حسب الشهر'!$C$1028:$AD$1138,15,FALSE),0)</f>
        <v>0</v>
      </c>
      <c r="M27" s="344">
        <f>IFERROR(VLOOKUP(C27,'تقرير المصروفات حسب الشهر'!$C$1155:$AD$1266,15,FALSE),0)</f>
        <v>0</v>
      </c>
      <c r="N27" s="344">
        <f>IFERROR(VLOOKUP(C27,'تقرير المصروفات حسب الشهر'!$C$1282:$AD$1393,15,FALSE),0)</f>
        <v>0</v>
      </c>
      <c r="O27" s="344">
        <f>IFERROR(VLOOKUP(C27,'تقرير المصروفات حسب الشهر'!$C$1409:$AI$1524,15,FALSE),0)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الشهر'!$C$10:$AD$119,15,FALSE),0)</f>
        <v>0</v>
      </c>
      <c r="E28" s="330">
        <f>IFERROR(VLOOKUP(C28,'تقرير المصروفات حسب الشهر'!$C$136:$AD$245,15,FALSE),0)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الشهر'!$C$391:$AD$510,15,FALSE),0)</f>
        <v>0</v>
      </c>
      <c r="H28" s="330">
        <f>IFERROR(VLOOKUP(C28,'تقرير المصروفات حسب الشهر'!$C$519:$AD$634,15,FALSE),0)</f>
        <v>0</v>
      </c>
      <c r="I28" s="330">
        <f>IFERROR(VLOOKUP(C28,'تقرير المصروفات حسب الشهر'!$C$647:$AD$763,15,FALSE),0)</f>
        <v>0</v>
      </c>
      <c r="J28" s="330">
        <f>IFERROR(VLOOKUP(C28,'تقرير المصروفات حسب الشهر'!$C$775:$AD$884,15,FALSE),0)</f>
        <v>0</v>
      </c>
      <c r="K28" s="330">
        <f>IFERROR(VLOOKUP(C28,'تقرير المصروفات حسب الشهر'!$C$902:$AD$1011,15,FALSE),0)</f>
        <v>0</v>
      </c>
      <c r="L28" s="330">
        <f>IFERROR(VLOOKUP(C28,'تقرير المصروفات حسب الشهر'!$C$1028:$AD$1138,15,FALSE),0)</f>
        <v>0</v>
      </c>
      <c r="M28" s="344">
        <f>IFERROR(VLOOKUP(C28,'تقرير المصروفات حسب الشهر'!$C$1155:$AD$1266,15,FALSE),0)</f>
        <v>0</v>
      </c>
      <c r="N28" s="344">
        <f>IFERROR(VLOOKUP(C28,'تقرير المصروفات حسب الشهر'!$C$1282:$AD$1393,15,FALSE),0)</f>
        <v>0</v>
      </c>
      <c r="O28" s="344">
        <f>IFERROR(VLOOKUP(C28,'تقرير المصروفات حسب الشهر'!$C$1409:$AI$1524,15,FALSE),0)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الشهر'!$C$10:$AD$119,15,FALSE),0)</f>
        <v>93886</v>
      </c>
      <c r="E29" s="330">
        <f>IFERROR(VLOOKUP(C29,'تقرير المصروفات حسب الشهر'!$C$136:$AD$245,15,FALSE),0)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الشهر'!$C$391:$AD$510,15,FALSE),0)</f>
        <v>101586</v>
      </c>
      <c r="H29" s="330">
        <f>IFERROR(VLOOKUP(C29,'تقرير المصروفات حسب الشهر'!$C$519:$AD$634,15,FALSE),0)</f>
        <v>93886</v>
      </c>
      <c r="I29" s="330">
        <f>IFERROR(VLOOKUP(C29,'تقرير المصروفات حسب الشهر'!$C$647:$AD$763,15,FALSE),0)</f>
        <v>101586</v>
      </c>
      <c r="J29" s="330">
        <f>IFERROR(VLOOKUP(C29,'تقرير المصروفات حسب الشهر'!$C$775:$AD$884,15,FALSE),0)</f>
        <v>0</v>
      </c>
      <c r="K29" s="330">
        <f>IFERROR(VLOOKUP(C29,'تقرير المصروفات حسب الشهر'!$C$902:$AD$1011,15,FALSE),0)</f>
        <v>0</v>
      </c>
      <c r="L29" s="330">
        <f>IFERROR(VLOOKUP(C29,'تقرير المصروفات حسب الشهر'!$C$1028:$AD$1138,15,FALSE),0)</f>
        <v>0</v>
      </c>
      <c r="M29" s="344">
        <f>IFERROR(VLOOKUP(C29,'تقرير المصروفات حسب الشهر'!$C$1155:$AD$1266,15,FALSE),0)</f>
        <v>0</v>
      </c>
      <c r="N29" s="344">
        <f>IFERROR(VLOOKUP(C29,'تقرير المصروفات حسب الشهر'!$C$1282:$AD$1393,15,FALSE),0)</f>
        <v>0</v>
      </c>
      <c r="O29" s="344">
        <f>IFERROR(VLOOKUP(C29,'تقرير المصروفات حسب الشهر'!$C$1409:$AI$1524,15,FALSE),0)</f>
        <v>0</v>
      </c>
      <c r="P29" s="332">
        <f t="shared" si="5"/>
        <v>587116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الشهر'!$C$10:$AD$119,15,FALSE),0)</f>
        <v>115</v>
      </c>
      <c r="E30" s="330">
        <f>IFERROR(VLOOKUP(C30,'تقرير المصروفات حسب الشهر'!$C$136:$AD$245,15,FALSE),0)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الشهر'!$C$391:$AD$510,15,FALSE),0)</f>
        <v>107</v>
      </c>
      <c r="H30" s="330">
        <f>IFERROR(VLOOKUP(C30,'تقرير المصروفات حسب الشهر'!$C$519:$AD$634,15,FALSE),0)</f>
        <v>1300</v>
      </c>
      <c r="I30" s="330">
        <f>IFERROR(VLOOKUP(C30,'تقرير المصروفات حسب الشهر'!$C$647:$AD$763,15,FALSE),0)</f>
        <v>620</v>
      </c>
      <c r="J30" s="330">
        <f>IFERROR(VLOOKUP(C30,'تقرير المصروفات حسب الشهر'!$C$775:$AD$884,15,FALSE),0)</f>
        <v>0</v>
      </c>
      <c r="K30" s="330">
        <f>IFERROR(VLOOKUP(C30,'تقرير المصروفات حسب الشهر'!$C$902:$AD$1011,15,FALSE),0)</f>
        <v>0</v>
      </c>
      <c r="L30" s="330">
        <f>IFERROR(VLOOKUP(C30,'تقرير المصروفات حسب الشهر'!$C$1028:$AD$1138,15,FALSE),0)</f>
        <v>0</v>
      </c>
      <c r="M30" s="344">
        <f>IFERROR(VLOOKUP(C30,'تقرير المصروفات حسب الشهر'!$C$1155:$AD$1266,15,FALSE),0)</f>
        <v>0</v>
      </c>
      <c r="N30" s="344">
        <f>IFERROR(VLOOKUP(C30,'تقرير المصروفات حسب الشهر'!$C$1282:$AD$1393,15,FALSE),0)</f>
        <v>0</v>
      </c>
      <c r="O30" s="344">
        <f>IFERROR(VLOOKUP(C30,'تقرير المصروفات حسب الشهر'!$C$1409:$AI$1524,15,FALSE),0)</f>
        <v>0</v>
      </c>
      <c r="P30" s="332">
        <f t="shared" si="5"/>
        <v>3342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الشهر'!$C$10:$AD$119,15,FALSE),0)</f>
        <v>540.5</v>
      </c>
      <c r="E31" s="330">
        <f>IFERROR(VLOOKUP(C31,'تقرير المصروفات حسب الشهر'!$C$136:$AD$245,15,FALSE),0)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الشهر'!$C$391:$AD$510,15,FALSE),0)</f>
        <v>540.5</v>
      </c>
      <c r="H31" s="330">
        <f>IFERROR(VLOOKUP(C31,'تقرير المصروفات حسب الشهر'!$C$519:$AD$634,15,FALSE),0)</f>
        <v>540.5</v>
      </c>
      <c r="I31" s="330">
        <f>IFERROR(VLOOKUP(C31,'تقرير المصروفات حسب الشهر'!$C$647:$AD$763,15,FALSE),0)</f>
        <v>626.07000000000005</v>
      </c>
      <c r="J31" s="330">
        <f>IFERROR(VLOOKUP(C31,'تقرير المصروفات حسب الشهر'!$C$775:$AD$884,15,FALSE),0)</f>
        <v>0</v>
      </c>
      <c r="K31" s="330">
        <f>IFERROR(VLOOKUP(C31,'تقرير المصروفات حسب الشهر'!$C$902:$AD$1011,15,FALSE),0)</f>
        <v>0</v>
      </c>
      <c r="L31" s="330">
        <f>IFERROR(VLOOKUP(C31,'تقرير المصروفات حسب الشهر'!$C$1028:$AD$1138,15,FALSE),0)</f>
        <v>0</v>
      </c>
      <c r="M31" s="344">
        <f>IFERROR(VLOOKUP(C31,'تقرير المصروفات حسب الشهر'!$C$1155:$AD$1266,15,FALSE),0)</f>
        <v>0</v>
      </c>
      <c r="N31" s="344">
        <f>IFERROR(VLOOKUP(C31,'تقرير المصروفات حسب الشهر'!$C$1282:$AD$1393,15,FALSE),0)</f>
        <v>0</v>
      </c>
      <c r="O31" s="344">
        <f>IFERROR(VLOOKUP(C31,'تقرير المصروفات حسب الشهر'!$C$1409:$AI$1524,15,FALSE),0)</f>
        <v>0</v>
      </c>
      <c r="P31" s="332">
        <f t="shared" si="5"/>
        <v>3332.88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الشهر'!$C$10:$AD$119,15,FALSE),0)</f>
        <v>0</v>
      </c>
      <c r="E32" s="330">
        <f>IFERROR(VLOOKUP(C32,'تقرير المصروفات حسب الشهر'!$C$136:$AD$245,15,FALSE),0)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الشهر'!$C$391:$AD$510,15,FALSE),0)</f>
        <v>0</v>
      </c>
      <c r="H32" s="330">
        <f>IFERROR(VLOOKUP(C32,'تقرير المصروفات حسب الشهر'!$C$519:$AD$634,15,FALSE),0)</f>
        <v>0</v>
      </c>
      <c r="I32" s="330">
        <f>IFERROR(VLOOKUP(C32,'تقرير المصروفات حسب الشهر'!$C$647:$AD$763,15,FALSE),0)</f>
        <v>0</v>
      </c>
      <c r="J32" s="330">
        <f>IFERROR(VLOOKUP(C32,'تقرير المصروفات حسب الشهر'!$C$775:$AD$884,15,FALSE),0)</f>
        <v>0</v>
      </c>
      <c r="K32" s="330">
        <f>IFERROR(VLOOKUP(C32,'تقرير المصروفات حسب الشهر'!$C$902:$AD$1011,15,FALSE),0)</f>
        <v>0</v>
      </c>
      <c r="L32" s="330">
        <f>IFERROR(VLOOKUP(C32,'تقرير المصروفات حسب الشهر'!$C$1028:$AD$1138,15,FALSE),0)</f>
        <v>0</v>
      </c>
      <c r="M32" s="344">
        <f>IFERROR(VLOOKUP(C32,'تقرير المصروفات حسب الشهر'!$C$1155:$AD$1266,15,FALSE),0)</f>
        <v>0</v>
      </c>
      <c r="N32" s="344">
        <f>IFERROR(VLOOKUP(C32,'تقرير المصروفات حسب الشهر'!$C$1282:$AD$1393,15,FALSE),0)</f>
        <v>0</v>
      </c>
      <c r="O32" s="344">
        <f>IFERROR(VLOOKUP(C32,'تقرير المصروفات حسب الشهر'!$C$1409:$AI$1524,15,FALSE),0)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الشهر'!$C$10:$AD$119,15,FALSE),0)</f>
        <v>500</v>
      </c>
      <c r="E33" s="330">
        <f>IFERROR(VLOOKUP(C33,'تقرير المصروفات حسب الشهر'!$C$136:$AD$245,15,FALSE),0)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الشهر'!$C$391:$AD$510,15,FALSE),0)</f>
        <v>0</v>
      </c>
      <c r="H33" s="330">
        <f>IFERROR(VLOOKUP(C33,'تقرير المصروفات حسب الشهر'!$C$519:$AD$634,15,FALSE),0)</f>
        <v>0</v>
      </c>
      <c r="I33" s="330">
        <f>IFERROR(VLOOKUP(C33,'تقرير المصروفات حسب الشهر'!$C$647:$AD$763,15,FALSE),0)</f>
        <v>2326</v>
      </c>
      <c r="J33" s="330">
        <f>IFERROR(VLOOKUP(C33,'تقرير المصروفات حسب الشهر'!$C$775:$AD$884,15,FALSE),0)</f>
        <v>0</v>
      </c>
      <c r="K33" s="330">
        <f>IFERROR(VLOOKUP(C33,'تقرير المصروفات حسب الشهر'!$C$902:$AD$1011,15,FALSE),0)</f>
        <v>0</v>
      </c>
      <c r="L33" s="330">
        <f>IFERROR(VLOOKUP(C33,'تقرير المصروفات حسب الشهر'!$C$1028:$AD$1138,15,FALSE),0)</f>
        <v>0</v>
      </c>
      <c r="M33" s="344">
        <f>IFERROR(VLOOKUP(C33,'تقرير المصروفات حسب الشهر'!$C$1155:$AD$1266,15,FALSE),0)</f>
        <v>0</v>
      </c>
      <c r="N33" s="344">
        <f>IFERROR(VLOOKUP(C33,'تقرير المصروفات حسب الشهر'!$C$1282:$AD$1393,15,FALSE),0)</f>
        <v>0</v>
      </c>
      <c r="O33" s="344">
        <f>IFERROR(VLOOKUP(C33,'تقرير المصروفات حسب الشهر'!$C$1409:$AI$1524,15,FALSE),0)</f>
        <v>0</v>
      </c>
      <c r="P33" s="332">
        <f t="shared" si="5"/>
        <v>6195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الشهر'!$C$10:$AD$119,15,FALSE),0)</f>
        <v>0</v>
      </c>
      <c r="E34" s="330">
        <f>IFERROR(VLOOKUP(C34,'تقرير المصروفات حسب الشهر'!$C$136:$AD$245,15,FALSE),0)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الشهر'!$C$391:$AD$510,15,FALSE),0)</f>
        <v>0</v>
      </c>
      <c r="H34" s="330">
        <f>IFERROR(VLOOKUP(C34,'تقرير المصروفات حسب الشهر'!$C$519:$AD$634,15,FALSE),0)</f>
        <v>0</v>
      </c>
      <c r="I34" s="330">
        <f>IFERROR(VLOOKUP(C34,'تقرير المصروفات حسب الشهر'!$C$647:$AD$763,15,FALSE),0)</f>
        <v>0</v>
      </c>
      <c r="J34" s="330">
        <f>IFERROR(VLOOKUP(C34,'تقرير المصروفات حسب الشهر'!$C$775:$AD$884,15,FALSE),0)</f>
        <v>0</v>
      </c>
      <c r="K34" s="330">
        <f>IFERROR(VLOOKUP(C34,'تقرير المصروفات حسب الشهر'!$C$902:$AD$1011,15,FALSE),0)</f>
        <v>0</v>
      </c>
      <c r="L34" s="330">
        <f>IFERROR(VLOOKUP(C34,'تقرير المصروفات حسب الشهر'!$C$1028:$AD$1138,15,FALSE),0)</f>
        <v>0</v>
      </c>
      <c r="M34" s="344">
        <f>IFERROR(VLOOKUP(C34,'تقرير المصروفات حسب الشهر'!$C$1155:$AD$1266,15,FALSE),0)</f>
        <v>0</v>
      </c>
      <c r="N34" s="344">
        <f>IFERROR(VLOOKUP(C34,'تقرير المصروفات حسب الشهر'!$C$1282:$AD$1393,15,FALSE),0)</f>
        <v>0</v>
      </c>
      <c r="O34" s="344">
        <f>IFERROR(VLOOKUP(C34,'تقرير المصروفات حسب الشهر'!$C$1409:$AI$1524,15,FALSE),0)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الشهر'!$C$10:$AD$119,15,FALSE),0)</f>
        <v>0</v>
      </c>
      <c r="E35" s="330">
        <f>IFERROR(VLOOKUP(C35,'تقرير المصروفات حسب الشهر'!$C$136:$AD$245,15,FALSE),0)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الشهر'!$C$391:$AD$510,15,FALSE),0)</f>
        <v>0</v>
      </c>
      <c r="H35" s="330">
        <f>IFERROR(VLOOKUP(C35,'تقرير المصروفات حسب الشهر'!$C$519:$AD$634,15,FALSE),0)</f>
        <v>0</v>
      </c>
      <c r="I35" s="330">
        <f>IFERROR(VLOOKUP(C35,'تقرير المصروفات حسب الشهر'!$C$647:$AD$763,15,FALSE),0)</f>
        <v>0</v>
      </c>
      <c r="J35" s="330">
        <f>IFERROR(VLOOKUP(C35,'تقرير المصروفات حسب الشهر'!$C$775:$AD$884,15,FALSE),0)</f>
        <v>0</v>
      </c>
      <c r="K35" s="330">
        <f>IFERROR(VLOOKUP(C35,'تقرير المصروفات حسب الشهر'!$C$902:$AD$1011,15,FALSE),0)</f>
        <v>0</v>
      </c>
      <c r="L35" s="330">
        <f>IFERROR(VLOOKUP(C35,'تقرير المصروفات حسب الشهر'!$C$1028:$AD$1138,15,FALSE),0)</f>
        <v>0</v>
      </c>
      <c r="M35" s="344">
        <f>IFERROR(VLOOKUP(C35,'تقرير المصروفات حسب الشهر'!$C$1155:$AD$1266,15,FALSE),0)</f>
        <v>0</v>
      </c>
      <c r="N35" s="344">
        <f>IFERROR(VLOOKUP(C35,'تقرير المصروفات حسب الشهر'!$C$1282:$AD$1393,15,FALSE),0)</f>
        <v>0</v>
      </c>
      <c r="O35" s="344">
        <f>IFERROR(VLOOKUP(C35,'تقرير المصروفات حسب الشهر'!$C$1409:$AI$1524,15,FALSE),0)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الشهر'!$C$10:$AD$119,15,FALSE),0)</f>
        <v>0</v>
      </c>
      <c r="E36" s="330">
        <f>IFERROR(VLOOKUP(C36,'تقرير المصروفات حسب الشهر'!$C$136:$AD$245,15,FALSE),0)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الشهر'!$C$391:$AD$510,15,FALSE),0)</f>
        <v>0</v>
      </c>
      <c r="H36" s="330">
        <f>IFERROR(VLOOKUP(C36,'تقرير المصروفات حسب الشهر'!$C$519:$AD$634,15,FALSE),0)</f>
        <v>2250</v>
      </c>
      <c r="I36" s="330">
        <f>IFERROR(VLOOKUP(C36,'تقرير المصروفات حسب الشهر'!$C$647:$AD$763,15,FALSE),0)</f>
        <v>750</v>
      </c>
      <c r="J36" s="330">
        <f>IFERROR(VLOOKUP(C36,'تقرير المصروفات حسب الشهر'!$C$775:$AD$884,15,FALSE),0)</f>
        <v>0</v>
      </c>
      <c r="K36" s="330">
        <f>IFERROR(VLOOKUP(C36,'تقرير المصروفات حسب الشهر'!$C$902:$AD$1011,15,FALSE),0)</f>
        <v>0</v>
      </c>
      <c r="L36" s="330">
        <f>IFERROR(VLOOKUP(C36,'تقرير المصروفات حسب الشهر'!$C$1028:$AD$1138,15,FALSE),0)</f>
        <v>0</v>
      </c>
      <c r="M36" s="344">
        <f>IFERROR(VLOOKUP(C36,'تقرير المصروفات حسب الشهر'!$C$1155:$AD$1266,15,FALSE),0)</f>
        <v>0</v>
      </c>
      <c r="N36" s="344">
        <f>IFERROR(VLOOKUP(C36,'تقرير المصروفات حسب الشهر'!$C$1282:$AD$1393,15,FALSE),0)</f>
        <v>0</v>
      </c>
      <c r="O36" s="344">
        <f>IFERROR(VLOOKUP(C36,'تقرير المصروفات حسب الشهر'!$C$1409:$AI$1524,15,FALSE),0)</f>
        <v>0</v>
      </c>
      <c r="P36" s="332">
        <f t="shared" si="5"/>
        <v>3000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الشهر'!$C$10:$AD$119,15,FALSE),0)</f>
        <v>2260</v>
      </c>
      <c r="E37" s="330">
        <f>IFERROR(VLOOKUP(C37,'تقرير المصروفات حسب الشهر'!$C$136:$AD$245,15,FALSE),0)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الشهر'!$C$391:$AD$510,15,FALSE),0)</f>
        <v>0</v>
      </c>
      <c r="H37" s="330">
        <f>IFERROR(VLOOKUP(C37,'تقرير المصروفات حسب الشهر'!$C$519:$AD$634,15,FALSE),0)</f>
        <v>4500</v>
      </c>
      <c r="I37" s="330">
        <f>IFERROR(VLOOKUP(C37,'تقرير المصروفات حسب الشهر'!$C$647:$AD$763,15,FALSE),0)</f>
        <v>2250</v>
      </c>
      <c r="J37" s="330">
        <f>IFERROR(VLOOKUP(C37,'تقرير المصروفات حسب الشهر'!$C$775:$AD$884,15,FALSE),0)</f>
        <v>0</v>
      </c>
      <c r="K37" s="330">
        <f>IFERROR(VLOOKUP(C37,'تقرير المصروفات حسب الشهر'!$C$902:$AD$1011,15,FALSE),0)</f>
        <v>0</v>
      </c>
      <c r="L37" s="330">
        <f>IFERROR(VLOOKUP(C37,'تقرير المصروفات حسب الشهر'!$C$1028:$AD$1138,15,FALSE),0)</f>
        <v>0</v>
      </c>
      <c r="M37" s="344">
        <f>IFERROR(VLOOKUP(C37,'تقرير المصروفات حسب الشهر'!$C$1155:$AD$1266,15,FALSE),0)</f>
        <v>0</v>
      </c>
      <c r="N37" s="344">
        <f>IFERROR(VLOOKUP(C37,'تقرير المصروفات حسب الشهر'!$C$1282:$AD$1393,15,FALSE),0)</f>
        <v>0</v>
      </c>
      <c r="O37" s="344">
        <f>IFERROR(VLOOKUP(C37,'تقرير المصروفات حسب الشهر'!$C$1409:$AI$1524,15,FALSE),0)</f>
        <v>0</v>
      </c>
      <c r="P37" s="332">
        <f t="shared" si="5"/>
        <v>11265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الشهر'!$C$10:$AD$119,15,FALSE),0)</f>
        <v>0</v>
      </c>
      <c r="E38" s="330">
        <f>IFERROR(VLOOKUP(C38,'تقرير المصروفات حسب الشهر'!$C$136:$AD$245,15,FALSE),0)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الشهر'!$C$391:$AD$510,15,FALSE),0)</f>
        <v>0</v>
      </c>
      <c r="H38" s="330">
        <f>IFERROR(VLOOKUP(C38,'تقرير المصروفات حسب الشهر'!$C$519:$AD$634,15,FALSE),0)</f>
        <v>0</v>
      </c>
      <c r="I38" s="330">
        <f>IFERROR(VLOOKUP(C38,'تقرير المصروفات حسب الشهر'!$C$647:$AD$763,15,FALSE),0)</f>
        <v>0</v>
      </c>
      <c r="J38" s="330">
        <f>IFERROR(VLOOKUP(C38,'تقرير المصروفات حسب الشهر'!$C$775:$AD$884,15,FALSE),0)</f>
        <v>0</v>
      </c>
      <c r="K38" s="330">
        <f>IFERROR(VLOOKUP(C38,'تقرير المصروفات حسب الشهر'!$C$902:$AD$1011,15,FALSE),0)</f>
        <v>0</v>
      </c>
      <c r="L38" s="330">
        <f>IFERROR(VLOOKUP(C38,'تقرير المصروفات حسب الشهر'!$C$1028:$AD$1138,15,FALSE),0)</f>
        <v>0</v>
      </c>
      <c r="M38" s="344">
        <f>IFERROR(VLOOKUP(C38,'تقرير المصروفات حسب الشهر'!$C$1155:$AD$1266,15,FALSE),0)</f>
        <v>0</v>
      </c>
      <c r="N38" s="344">
        <f>IFERROR(VLOOKUP(C38,'تقرير المصروفات حسب الشهر'!$C$1282:$AD$1393,15,FALSE),0)</f>
        <v>0</v>
      </c>
      <c r="O38" s="344">
        <f>IFERROR(VLOOKUP(C38,'تقرير المصروفات حسب الشهر'!$C$1409:$AI$1524,15,FALSE),0)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الشهر'!$C$10:$AD$119,15,FALSE),0)</f>
        <v>2086</v>
      </c>
      <c r="E39" s="330">
        <f>IFERROR(VLOOKUP(C39,'تقرير المصروفات حسب الشهر'!$C$136:$AD$245,15,FALSE),0)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الشهر'!$C$391:$AD$510,15,FALSE),0)</f>
        <v>2500</v>
      </c>
      <c r="H39" s="330">
        <f>IFERROR(VLOOKUP(C39,'تقرير المصروفات حسب الشهر'!$C$519:$AD$634,15,FALSE),0)</f>
        <v>1615</v>
      </c>
      <c r="I39" s="330">
        <f>IFERROR(VLOOKUP(C39,'تقرير المصروفات حسب الشهر'!$C$647:$AD$763,15,FALSE),0)</f>
        <v>1716</v>
      </c>
      <c r="J39" s="330">
        <f>IFERROR(VLOOKUP(C39,'تقرير المصروفات حسب الشهر'!$C$775:$AD$884,15,FALSE),0)</f>
        <v>0</v>
      </c>
      <c r="K39" s="330">
        <f>IFERROR(VLOOKUP(C39,'تقرير المصروفات حسب الشهر'!$C$902:$AD$1011,15,FALSE),0)</f>
        <v>0</v>
      </c>
      <c r="L39" s="330">
        <f>IFERROR(VLOOKUP(C39,'تقرير المصروفات حسب الشهر'!$C$1028:$AD$1138,15,FALSE),0)</f>
        <v>0</v>
      </c>
      <c r="M39" s="344">
        <f>IFERROR(VLOOKUP(C39,'تقرير المصروفات حسب الشهر'!$C$1155:$AD$1266,15,FALSE),0)</f>
        <v>0</v>
      </c>
      <c r="N39" s="344">
        <f>IFERROR(VLOOKUP(C39,'تقرير المصروفات حسب الشهر'!$C$1282:$AD$1393,15,FALSE),0)</f>
        <v>0</v>
      </c>
      <c r="O39" s="344">
        <f>IFERROR(VLOOKUP(C39,'تقرير المصروفات حسب الشهر'!$C$1409:$AI$1524,15,FALSE),0)</f>
        <v>0</v>
      </c>
      <c r="P39" s="332">
        <f t="shared" si="5"/>
        <v>12849.5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الشهر'!$C$10:$AD$119,15,FALSE),0)</f>
        <v>0</v>
      </c>
      <c r="E40" s="330">
        <f>IFERROR(VLOOKUP(C40,'تقرير المصروفات حسب الشهر'!$C$136:$AD$245,15,FALSE),0)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الشهر'!$C$391:$AD$510,15,FALSE),0)</f>
        <v>0</v>
      </c>
      <c r="H40" s="330">
        <f>IFERROR(VLOOKUP(C40,'تقرير المصروفات حسب الشهر'!$C$519:$AD$634,15,FALSE),0)</f>
        <v>0</v>
      </c>
      <c r="I40" s="330">
        <f>IFERROR(VLOOKUP(C40,'تقرير المصروفات حسب الشهر'!$C$647:$AD$763,15,FALSE),0)</f>
        <v>0</v>
      </c>
      <c r="J40" s="330">
        <f>IFERROR(VLOOKUP(C40,'تقرير المصروفات حسب الشهر'!$C$775:$AD$884,15,FALSE),0)</f>
        <v>0</v>
      </c>
      <c r="K40" s="330">
        <f>IFERROR(VLOOKUP(C40,'تقرير المصروفات حسب الشهر'!$C$902:$AD$1011,15,FALSE),0)</f>
        <v>0</v>
      </c>
      <c r="L40" s="330">
        <f>IFERROR(VLOOKUP(C40,'تقرير المصروفات حسب الشهر'!$C$1028:$AD$1138,15,FALSE),0)</f>
        <v>0</v>
      </c>
      <c r="M40" s="344">
        <f>IFERROR(VLOOKUP(C40,'تقرير المصروفات حسب الشهر'!$C$1155:$AD$1266,15,FALSE),0)</f>
        <v>0</v>
      </c>
      <c r="N40" s="344">
        <f>IFERROR(VLOOKUP(C40,'تقرير المصروفات حسب الشهر'!$C$1282:$AD$1393,15,FALSE),0)</f>
        <v>0</v>
      </c>
      <c r="O40" s="344">
        <f>IFERROR(VLOOKUP(C40,'تقرير المصروفات حسب الشهر'!$C$1409:$AI$1524,15,FALSE),0)</f>
        <v>0</v>
      </c>
      <c r="P40" s="332">
        <f t="shared" si="5"/>
        <v>70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الشهر'!$C$10:$AD$119,15,FALSE),0)</f>
        <v>0</v>
      </c>
      <c r="E41" s="330">
        <f>IFERROR(VLOOKUP(C41,'تقرير المصروفات حسب الشهر'!$C$136:$AD$245,15,FALSE),0)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الشهر'!$C$391:$AD$510,15,FALSE),0)</f>
        <v>0</v>
      </c>
      <c r="H41" s="330">
        <f>IFERROR(VLOOKUP(C41,'تقرير المصروفات حسب الشهر'!$C$519:$AD$634,15,FALSE),0)</f>
        <v>0</v>
      </c>
      <c r="I41" s="330">
        <f>IFERROR(VLOOKUP(C41,'تقرير المصروفات حسب الشهر'!$C$647:$AD$763,15,FALSE),0)</f>
        <v>0</v>
      </c>
      <c r="J41" s="330">
        <f>IFERROR(VLOOKUP(C41,'تقرير المصروفات حسب الشهر'!$C$775:$AD$884,15,FALSE),0)</f>
        <v>0</v>
      </c>
      <c r="K41" s="330">
        <f>IFERROR(VLOOKUP(C41,'تقرير المصروفات حسب الشهر'!$C$902:$AD$1011,15,FALSE),0)</f>
        <v>0</v>
      </c>
      <c r="L41" s="330">
        <f>IFERROR(VLOOKUP(C41,'تقرير المصروفات حسب الشهر'!$C$1028:$AD$1138,15,FALSE),0)</f>
        <v>0</v>
      </c>
      <c r="M41" s="344">
        <f>IFERROR(VLOOKUP(C41,'تقرير المصروفات حسب الشهر'!$C$1155:$AD$1266,15,FALSE),0)</f>
        <v>0</v>
      </c>
      <c r="N41" s="344">
        <f>IFERROR(VLOOKUP(C41,'تقرير المصروفات حسب الشهر'!$C$1282:$AD$1393,15,FALSE),0)</f>
        <v>0</v>
      </c>
      <c r="O41" s="344">
        <f>IFERROR(VLOOKUP(C41,'تقرير المصروفات حسب الشهر'!$C$1409:$AI$1524,15,FALSE),0)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الشهر'!$C$10:$AD$119,15,FALSE),0)</f>
        <v>0</v>
      </c>
      <c r="E42" s="330">
        <f>IFERROR(VLOOKUP(C42,'تقرير المصروفات حسب الشهر'!$C$136:$AD$245,15,FALSE),0)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الشهر'!$C$391:$AD$510,15,FALSE),0)</f>
        <v>0</v>
      </c>
      <c r="H42" s="330">
        <f>IFERROR(VLOOKUP(C42,'تقرير المصروفات حسب الشهر'!$C$519:$AD$634,15,FALSE),0)</f>
        <v>0</v>
      </c>
      <c r="I42" s="330">
        <f>IFERROR(VLOOKUP(C42,'تقرير المصروفات حسب الشهر'!$C$647:$AD$763,15,FALSE),0)</f>
        <v>0</v>
      </c>
      <c r="J42" s="330">
        <f>IFERROR(VLOOKUP(C42,'تقرير المصروفات حسب الشهر'!$C$775:$AD$884,15,FALSE),0)</f>
        <v>0</v>
      </c>
      <c r="K42" s="330">
        <f>IFERROR(VLOOKUP(C42,'تقرير المصروفات حسب الشهر'!$C$902:$AD$1011,15,FALSE),0)</f>
        <v>0</v>
      </c>
      <c r="L42" s="330">
        <f>IFERROR(VLOOKUP(C42,'تقرير المصروفات حسب الشهر'!$C$1028:$AD$1138,15,FALSE),0)</f>
        <v>0</v>
      </c>
      <c r="M42" s="344">
        <f>IFERROR(VLOOKUP(C42,'تقرير المصروفات حسب الشهر'!$C$1155:$AD$1266,15,FALSE),0)</f>
        <v>0</v>
      </c>
      <c r="N42" s="344">
        <f>IFERROR(VLOOKUP(C42,'تقرير المصروفات حسب الشهر'!$C$1282:$AD$1393,15,FALSE),0)</f>
        <v>0</v>
      </c>
      <c r="O42" s="344">
        <f>IFERROR(VLOOKUP(C42,'تقرير المصروفات حسب الشهر'!$C$1409:$AI$1524,15,FALSE),0)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الشهر'!$C$10:$AD$119,15,FALSE),0)</f>
        <v>0</v>
      </c>
      <c r="E43" s="330">
        <f>IFERROR(VLOOKUP(C43,'تقرير المصروفات حسب الشهر'!$C$136:$AD$245,15,FALSE),0)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الشهر'!$C$391:$AD$510,15,FALSE),0)</f>
        <v>0</v>
      </c>
      <c r="H43" s="330">
        <f>IFERROR(VLOOKUP(C43,'تقرير المصروفات حسب الشهر'!$C$519:$AD$634,15,FALSE),0)</f>
        <v>0</v>
      </c>
      <c r="I43" s="330">
        <f>IFERROR(VLOOKUP(C43,'تقرير المصروفات حسب الشهر'!$C$647:$AD$763,15,FALSE),0)</f>
        <v>0</v>
      </c>
      <c r="J43" s="330">
        <f>IFERROR(VLOOKUP(C43,'تقرير المصروفات حسب الشهر'!$C$775:$AD$884,15,FALSE),0)</f>
        <v>0</v>
      </c>
      <c r="K43" s="330">
        <f>IFERROR(VLOOKUP(C43,'تقرير المصروفات حسب الشهر'!$C$902:$AD$1011,15,FALSE),0)</f>
        <v>0</v>
      </c>
      <c r="L43" s="330">
        <f>IFERROR(VLOOKUP(C43,'تقرير المصروفات حسب الشهر'!$C$1028:$AD$1138,15,FALSE),0)</f>
        <v>0</v>
      </c>
      <c r="M43" s="344">
        <f>IFERROR(VLOOKUP(C43,'تقرير المصروفات حسب الشهر'!$C$1155:$AD$1266,15,FALSE),0)</f>
        <v>0</v>
      </c>
      <c r="N43" s="344">
        <f>IFERROR(VLOOKUP(C43,'تقرير المصروفات حسب الشهر'!$C$1282:$AD$1393,15,FALSE),0)</f>
        <v>0</v>
      </c>
      <c r="O43" s="344">
        <f>IFERROR(VLOOKUP(C43,'تقرير المصروفات حسب الشهر'!$C$1409:$AI$1524,15,FALSE),0)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الشهر'!$C$10:$AD$119,15,FALSE),0)</f>
        <v>590</v>
      </c>
      <c r="E44" s="330">
        <f>IFERROR(VLOOKUP(C44,'تقرير المصروفات حسب الشهر'!$C$136:$AD$245,15,FALSE),0)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الشهر'!$C$391:$AD$510,15,FALSE),0)</f>
        <v>955</v>
      </c>
      <c r="H44" s="330">
        <f>IFERROR(VLOOKUP(C44,'تقرير المصروفات حسب الشهر'!$C$519:$AD$634,15,FALSE),0)</f>
        <v>580</v>
      </c>
      <c r="I44" s="330">
        <f>IFERROR(VLOOKUP(C44,'تقرير المصروفات حسب الشهر'!$C$647:$AD$763,15,FALSE),0)</f>
        <v>515</v>
      </c>
      <c r="J44" s="330">
        <f>IFERROR(VLOOKUP(C44,'تقرير المصروفات حسب الشهر'!$C$775:$AD$884,15,FALSE),0)</f>
        <v>0</v>
      </c>
      <c r="K44" s="330">
        <f>IFERROR(VLOOKUP(C44,'تقرير المصروفات حسب الشهر'!$C$902:$AD$1011,15,FALSE),0)</f>
        <v>0</v>
      </c>
      <c r="L44" s="330">
        <f>IFERROR(VLOOKUP(C44,'تقرير المصروفات حسب الشهر'!$C$1028:$AD$1138,15,FALSE),0)</f>
        <v>0</v>
      </c>
      <c r="M44" s="344">
        <f>IFERROR(VLOOKUP(C44,'تقرير المصروفات حسب الشهر'!$C$1155:$AD$1266,15,FALSE),0)</f>
        <v>0</v>
      </c>
      <c r="N44" s="344">
        <f>IFERROR(VLOOKUP(C44,'تقرير المصروفات حسب الشهر'!$C$1282:$AD$1393,15,FALSE),0)</f>
        <v>0</v>
      </c>
      <c r="O44" s="344">
        <f>IFERROR(VLOOKUP(C44,'تقرير المصروفات حسب الشهر'!$C$1409:$AI$1524,15,FALSE),0)</f>
        <v>0</v>
      </c>
      <c r="P44" s="332">
        <f t="shared" si="5"/>
        <v>3453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الشهر'!$C$10:$AD$119,15,FALSE),0)</f>
        <v>0</v>
      </c>
      <c r="E45" s="330">
        <f>IFERROR(VLOOKUP(C45,'تقرير المصروفات حسب الشهر'!$C$136:$AD$245,15,FALSE),0)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الشهر'!$C$391:$AD$510,15,FALSE),0)</f>
        <v>0</v>
      </c>
      <c r="H45" s="330">
        <f>IFERROR(VLOOKUP(C45,'تقرير المصروفات حسب الشهر'!$C$519:$AD$634,15,FALSE),0)</f>
        <v>0</v>
      </c>
      <c r="I45" s="330">
        <f>IFERROR(VLOOKUP(C45,'تقرير المصروفات حسب الشهر'!$C$647:$AD$763,15,FALSE),0)</f>
        <v>0</v>
      </c>
      <c r="J45" s="330">
        <f>IFERROR(VLOOKUP(C45,'تقرير المصروفات حسب الشهر'!$C$775:$AD$884,15,FALSE),0)</f>
        <v>0</v>
      </c>
      <c r="K45" s="330">
        <f>IFERROR(VLOOKUP(C45,'تقرير المصروفات حسب الشهر'!$C$902:$AD$1011,15,FALSE),0)</f>
        <v>0</v>
      </c>
      <c r="L45" s="330">
        <f>IFERROR(VLOOKUP(C45,'تقرير المصروفات حسب الشهر'!$C$1028:$AD$1138,15,FALSE),0)</f>
        <v>0</v>
      </c>
      <c r="M45" s="344">
        <f>IFERROR(VLOOKUP(C45,'تقرير المصروفات حسب الشهر'!$C$1155:$AD$1266,15,FALSE),0)</f>
        <v>0</v>
      </c>
      <c r="N45" s="344">
        <f>IFERROR(VLOOKUP(C45,'تقرير المصروفات حسب الشهر'!$C$1282:$AD$1393,15,FALSE),0)</f>
        <v>0</v>
      </c>
      <c r="O45" s="344">
        <f>IFERROR(VLOOKUP(C45,'تقرير المصروفات حسب الشهر'!$C$1409:$AI$1524,15,FALSE),0)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الشهر'!$C$10:$AD$119,15,FALSE),0)</f>
        <v>209.87</v>
      </c>
      <c r="E46" s="330">
        <f>IFERROR(VLOOKUP(C46,'تقرير المصروفات حسب الشهر'!$C$136:$AD$245,15,FALSE),0)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الشهر'!$C$391:$AD$510,15,FALSE),0)</f>
        <v>209.87</v>
      </c>
      <c r="H46" s="330">
        <f>IFERROR(VLOOKUP(C46,'تقرير المصروفات حسب الشهر'!$C$519:$AD$634,15,FALSE),0)</f>
        <v>209.87</v>
      </c>
      <c r="I46" s="330">
        <f>IFERROR(VLOOKUP(C46,'تقرير المصروفات حسب الشهر'!$C$647:$AD$763,15,FALSE),0)</f>
        <v>209.87</v>
      </c>
      <c r="J46" s="330">
        <f>IFERROR(VLOOKUP(C46,'تقرير المصروفات حسب الشهر'!$C$775:$AD$884,15,FALSE),0)</f>
        <v>0</v>
      </c>
      <c r="K46" s="330">
        <f>IFERROR(VLOOKUP(C46,'تقرير المصروفات حسب الشهر'!$C$902:$AD$1011,15,FALSE),0)</f>
        <v>0</v>
      </c>
      <c r="L46" s="330">
        <f>IFERROR(VLOOKUP(C46,'تقرير المصروفات حسب الشهر'!$C$1028:$AD$1138,15,FALSE),0)</f>
        <v>0</v>
      </c>
      <c r="M46" s="344">
        <f>IFERROR(VLOOKUP(C46,'تقرير المصروفات حسب الشهر'!$C$1155:$AD$1266,15,FALSE),0)</f>
        <v>0</v>
      </c>
      <c r="N46" s="344">
        <f>IFERROR(VLOOKUP(C46,'تقرير المصروفات حسب الشهر'!$C$1282:$AD$1393,15,FALSE),0)</f>
        <v>0</v>
      </c>
      <c r="O46" s="344">
        <f>IFERROR(VLOOKUP(C46,'تقرير المصروفات حسب الشهر'!$C$1409:$AI$1524,15,FALSE),0)</f>
        <v>0</v>
      </c>
      <c r="P46" s="332">
        <f t="shared" si="5"/>
        <v>1259.2199999999998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الشهر'!$C$10:$AD$119,15,FALSE),0)</f>
        <v>0</v>
      </c>
      <c r="E47" s="330">
        <f>IFERROR(VLOOKUP(C47,'تقرير المصروفات حسب الشهر'!$C$136:$AD$245,15,FALSE),0)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الشهر'!$C$391:$AD$510,15,FALSE),0)</f>
        <v>1400</v>
      </c>
      <c r="H47" s="330">
        <f>IFERROR(VLOOKUP(C47,'تقرير المصروفات حسب الشهر'!$C$519:$AD$634,15,FALSE),0)</f>
        <v>0</v>
      </c>
      <c r="I47" s="330">
        <f>IFERROR(VLOOKUP(C47,'تقرير المصروفات حسب الشهر'!$C$647:$AD$763,15,FALSE),0)</f>
        <v>1050</v>
      </c>
      <c r="J47" s="330">
        <f>IFERROR(VLOOKUP(C47,'تقرير المصروفات حسب الشهر'!$C$775:$AD$884,15,FALSE),0)</f>
        <v>0</v>
      </c>
      <c r="K47" s="330">
        <f>IFERROR(VLOOKUP(C47,'تقرير المصروفات حسب الشهر'!$C$902:$AD$1011,15,FALSE),0)</f>
        <v>0</v>
      </c>
      <c r="L47" s="330">
        <f>IFERROR(VLOOKUP(C47,'تقرير المصروفات حسب الشهر'!$C$1028:$AD$1138,15,FALSE),0)</f>
        <v>0</v>
      </c>
      <c r="M47" s="344">
        <f>IFERROR(VLOOKUP(C47,'تقرير المصروفات حسب الشهر'!$C$1155:$AD$1266,15,FALSE),0)</f>
        <v>0</v>
      </c>
      <c r="N47" s="344">
        <f>IFERROR(VLOOKUP(C47,'تقرير المصروفات حسب الشهر'!$C$1282:$AD$1393,15,FALSE),0)</f>
        <v>0</v>
      </c>
      <c r="O47" s="344">
        <f>IFERROR(VLOOKUP(C47,'تقرير المصروفات حسب الشهر'!$C$1409:$AI$1524,15,FALSE),0)</f>
        <v>0</v>
      </c>
      <c r="P47" s="332">
        <f t="shared" si="5"/>
        <v>2450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الشهر'!$C$10:$AD$119,15,FALSE),0)</f>
        <v>0</v>
      </c>
      <c r="E48" s="330">
        <f>IFERROR(VLOOKUP(C48,'تقرير المصروفات حسب الشهر'!$C$136:$AD$245,15,FALSE),0)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الشهر'!$C$391:$AD$510,15,FALSE),0)</f>
        <v>0</v>
      </c>
      <c r="H48" s="330">
        <f>IFERROR(VLOOKUP(C48,'تقرير المصروفات حسب الشهر'!$C$519:$AD$634,15,FALSE),0)</f>
        <v>0</v>
      </c>
      <c r="I48" s="330">
        <f>IFERROR(VLOOKUP(C48,'تقرير المصروفات حسب الشهر'!$C$647:$AD$763,15,FALSE),0)</f>
        <v>0</v>
      </c>
      <c r="J48" s="330">
        <f>IFERROR(VLOOKUP(C48,'تقرير المصروفات حسب الشهر'!$C$775:$AD$884,15,FALSE),0)</f>
        <v>0</v>
      </c>
      <c r="K48" s="330">
        <f>IFERROR(VLOOKUP(C48,'تقرير المصروفات حسب الشهر'!$C$902:$AD$1011,15,FALSE),0)</f>
        <v>0</v>
      </c>
      <c r="L48" s="330">
        <f>IFERROR(VLOOKUP(C48,'تقرير المصروفات حسب الشهر'!$C$1028:$AD$1138,15,FALSE),0)</f>
        <v>0</v>
      </c>
      <c r="M48" s="344">
        <f>IFERROR(VLOOKUP(C48,'تقرير المصروفات حسب الشهر'!$C$1155:$AD$1266,15,FALSE),0)</f>
        <v>0</v>
      </c>
      <c r="N48" s="344">
        <f>IFERROR(VLOOKUP(C48,'تقرير المصروفات حسب الشهر'!$C$1282:$AD$1393,15,FALSE),0)</f>
        <v>0</v>
      </c>
      <c r="O48" s="344">
        <f>IFERROR(VLOOKUP(C48,'تقرير المصروفات حسب الشهر'!$C$1409:$AI$1524,15,FALSE),0)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الشهر'!$C$10:$AD$119,15,FALSE),0)</f>
        <v>0</v>
      </c>
      <c r="E49" s="330">
        <f>IFERROR(VLOOKUP(C49,'تقرير المصروفات حسب الشهر'!$C$136:$AD$245,15,FALSE),0)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الشهر'!$C$391:$AD$510,15,FALSE),0)</f>
        <v>600</v>
      </c>
      <c r="H49" s="330">
        <f>IFERROR(VLOOKUP(C49,'تقرير المصروفات حسب الشهر'!$C$519:$AD$634,15,FALSE),0)</f>
        <v>0</v>
      </c>
      <c r="I49" s="330">
        <f>IFERROR(VLOOKUP(C49,'تقرير المصروفات حسب الشهر'!$C$647:$AD$763,15,FALSE),0)</f>
        <v>2720</v>
      </c>
      <c r="J49" s="330">
        <f>IFERROR(VLOOKUP(C49,'تقرير المصروفات حسب الشهر'!$C$775:$AD$884,15,FALSE),0)</f>
        <v>0</v>
      </c>
      <c r="K49" s="330">
        <f>IFERROR(VLOOKUP(C49,'تقرير المصروفات حسب الشهر'!$C$902:$AD$1011,15,FALSE),0)</f>
        <v>0</v>
      </c>
      <c r="L49" s="330">
        <f>IFERROR(VLOOKUP(C49,'تقرير المصروفات حسب الشهر'!$C$1028:$AD$1138,15,FALSE),0)</f>
        <v>0</v>
      </c>
      <c r="M49" s="344">
        <f>IFERROR(VLOOKUP(C49,'تقرير المصروفات حسب الشهر'!$C$1155:$AD$1266,15,FALSE),0)</f>
        <v>0</v>
      </c>
      <c r="N49" s="344">
        <f>IFERROR(VLOOKUP(C49,'تقرير المصروفات حسب الشهر'!$C$1282:$AD$1393,15,FALSE),0)</f>
        <v>0</v>
      </c>
      <c r="O49" s="344">
        <f>IFERROR(VLOOKUP(C49,'تقرير المصروفات حسب الشهر'!$C$1409:$AI$1524,15,FALSE),0)</f>
        <v>0</v>
      </c>
      <c r="P49" s="332">
        <f t="shared" si="5"/>
        <v>3320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الشهر'!$C$10:$AD$119,15,FALSE),0)</f>
        <v>0</v>
      </c>
      <c r="E50" s="330">
        <f>IFERROR(VLOOKUP(C50,'تقرير المصروفات حسب الشهر'!$C$136:$AD$245,15,FALSE),0)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الشهر'!$C$391:$AD$510,15,FALSE),0)</f>
        <v>0</v>
      </c>
      <c r="H50" s="330">
        <f>IFERROR(VLOOKUP(C50,'تقرير المصروفات حسب الشهر'!$C$519:$AD$634,15,FALSE),0)</f>
        <v>0</v>
      </c>
      <c r="I50" s="330">
        <f>IFERROR(VLOOKUP(C50,'تقرير المصروفات حسب الشهر'!$C$647:$AD$763,15,FALSE),0)</f>
        <v>0</v>
      </c>
      <c r="J50" s="330">
        <f>IFERROR(VLOOKUP(C50,'تقرير المصروفات حسب الشهر'!$C$775:$AD$884,15,FALSE),0)</f>
        <v>0</v>
      </c>
      <c r="K50" s="330">
        <f>IFERROR(VLOOKUP(C50,'تقرير المصروفات حسب الشهر'!$C$902:$AD$1011,15,FALSE),0)</f>
        <v>0</v>
      </c>
      <c r="L50" s="330">
        <f>IFERROR(VLOOKUP(C50,'تقرير المصروفات حسب الشهر'!$C$1028:$AD$1138,15,FALSE),0)</f>
        <v>0</v>
      </c>
      <c r="M50" s="344">
        <f>IFERROR(VLOOKUP(C50,'تقرير المصروفات حسب الشهر'!$C$1155:$AD$1266,15,FALSE),0)</f>
        <v>0</v>
      </c>
      <c r="N50" s="344">
        <f>IFERROR(VLOOKUP(C50,'تقرير المصروفات حسب الشهر'!$C$1282:$AD$1393,15,FALSE),0)</f>
        <v>0</v>
      </c>
      <c r="O50" s="344">
        <f>IFERROR(VLOOKUP(C50,'تقرير المصروفات حسب الشهر'!$C$1409:$AI$1524,15,FALSE),0)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الشهر'!$C$10:$AD$119,15,FALSE),0)</f>
        <v>1650</v>
      </c>
      <c r="E51" s="330">
        <f>IFERROR(VLOOKUP(C51,'تقرير المصروفات حسب الشهر'!$C$136:$AD$245,15,FALSE),0)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الشهر'!$C$391:$AD$510,15,FALSE),0)</f>
        <v>1500</v>
      </c>
      <c r="H51" s="330">
        <f>IFERROR(VLOOKUP(C51,'تقرير المصروفات حسب الشهر'!$C$519:$AD$634,15,FALSE),0)</f>
        <v>1900</v>
      </c>
      <c r="I51" s="330">
        <f>IFERROR(VLOOKUP(C51,'تقرير المصروفات حسب الشهر'!$C$647:$AD$763,15,FALSE),0)</f>
        <v>2100</v>
      </c>
      <c r="J51" s="330">
        <f>IFERROR(VLOOKUP(C51,'تقرير المصروفات حسب الشهر'!$C$775:$AD$884,15,FALSE),0)</f>
        <v>0</v>
      </c>
      <c r="K51" s="330">
        <f>IFERROR(VLOOKUP(C51,'تقرير المصروفات حسب الشهر'!$C$902:$AD$1011,15,FALSE),0)</f>
        <v>0</v>
      </c>
      <c r="L51" s="330">
        <f>IFERROR(VLOOKUP(C51,'تقرير المصروفات حسب الشهر'!$C$1028:$AD$1138,15,FALSE),0)</f>
        <v>0</v>
      </c>
      <c r="M51" s="344">
        <f>IFERROR(VLOOKUP(C51,'تقرير المصروفات حسب الشهر'!$C$1155:$AD$1266,15,FALSE),0)</f>
        <v>0</v>
      </c>
      <c r="N51" s="344">
        <f>IFERROR(VLOOKUP(C51,'تقرير المصروفات حسب الشهر'!$C$1282:$AD$1393,15,FALSE),0)</f>
        <v>0</v>
      </c>
      <c r="O51" s="344">
        <f>IFERROR(VLOOKUP(C51,'تقرير المصروفات حسب الشهر'!$C$1409:$AI$1524,15,FALSE),0)</f>
        <v>0</v>
      </c>
      <c r="P51" s="332">
        <f t="shared" si="5"/>
        <v>10700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الشهر'!$C$10:$AD$119,15,FALSE),0)</f>
        <v>0</v>
      </c>
      <c r="E52" s="330">
        <f>IFERROR(VLOOKUP(C52,'تقرير المصروفات حسب الشهر'!$C$136:$AD$245,15,FALSE),0)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الشهر'!$C$391:$AD$510,15,FALSE),0)</f>
        <v>2500</v>
      </c>
      <c r="H52" s="330">
        <f>IFERROR(VLOOKUP(C52,'تقرير المصروفات حسب الشهر'!$C$519:$AD$634,15,FALSE),0)</f>
        <v>800</v>
      </c>
      <c r="I52" s="330">
        <f>IFERROR(VLOOKUP(C52,'تقرير المصروفات حسب الشهر'!$C$647:$AD$763,15,FALSE),0)</f>
        <v>2596</v>
      </c>
      <c r="J52" s="330">
        <f>IFERROR(VLOOKUP(C52,'تقرير المصروفات حسب الشهر'!$C$775:$AD$884,15,FALSE),0)</f>
        <v>0</v>
      </c>
      <c r="K52" s="330">
        <f>IFERROR(VLOOKUP(C52,'تقرير المصروفات حسب الشهر'!$C$902:$AD$1011,15,FALSE),0)</f>
        <v>0</v>
      </c>
      <c r="L52" s="330">
        <f>IFERROR(VLOOKUP(C52,'تقرير المصروفات حسب الشهر'!$C$1028:$AD$1138,15,FALSE),0)</f>
        <v>0</v>
      </c>
      <c r="M52" s="344">
        <f>IFERROR(VLOOKUP(C52,'تقرير المصروفات حسب الشهر'!$C$1155:$AD$1266,15,FALSE),0)</f>
        <v>0</v>
      </c>
      <c r="N52" s="344">
        <f>IFERROR(VLOOKUP(C52,'تقرير المصروفات حسب الشهر'!$C$1282:$AD$1393,15,FALSE),0)</f>
        <v>0</v>
      </c>
      <c r="O52" s="344">
        <f>IFERROR(VLOOKUP(C52,'تقرير المصروفات حسب الشهر'!$C$1409:$AI$1524,15,FALSE),0)</f>
        <v>0</v>
      </c>
      <c r="P52" s="332">
        <f t="shared" si="5"/>
        <v>5896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الشهر'!$C$10:$AD$119,15,FALSE),0)</f>
        <v>0</v>
      </c>
      <c r="E53" s="330">
        <f>IFERROR(VLOOKUP(C53,'تقرير المصروفات حسب الشهر'!$C$136:$AD$245,15,FALSE),0)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الشهر'!$C$391:$AD$510,15,FALSE),0)</f>
        <v>0</v>
      </c>
      <c r="H53" s="330">
        <f>IFERROR(VLOOKUP(C53,'تقرير المصروفات حسب الشهر'!$C$519:$AD$634,15,FALSE),0)</f>
        <v>0</v>
      </c>
      <c r="I53" s="330">
        <f>IFERROR(VLOOKUP(C53,'تقرير المصروفات حسب الشهر'!$C$647:$AD$763,15,FALSE),0)</f>
        <v>0</v>
      </c>
      <c r="J53" s="330">
        <f>IFERROR(VLOOKUP(C53,'تقرير المصروفات حسب الشهر'!$C$775:$AD$884,15,FALSE),0)</f>
        <v>0</v>
      </c>
      <c r="K53" s="330">
        <f>IFERROR(VLOOKUP(C53,'تقرير المصروفات حسب الشهر'!$C$902:$AD$1011,15,FALSE),0)</f>
        <v>0</v>
      </c>
      <c r="L53" s="330">
        <f>IFERROR(VLOOKUP(C53,'تقرير المصروفات حسب الشهر'!$C$1028:$AD$1138,15,FALSE),0)</f>
        <v>0</v>
      </c>
      <c r="M53" s="344">
        <f>IFERROR(VLOOKUP(C53,'تقرير المصروفات حسب الشهر'!$C$1155:$AD$1266,15,FALSE),0)</f>
        <v>0</v>
      </c>
      <c r="N53" s="344">
        <f>IFERROR(VLOOKUP(C53,'تقرير المصروفات حسب الشهر'!$C$1282:$AD$1393,15,FALSE),0)</f>
        <v>0</v>
      </c>
      <c r="O53" s="344">
        <f>IFERROR(VLOOKUP(C53,'تقرير المصروفات حسب الشهر'!$C$1409:$AI$1524,15,FALSE),0)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الشهر'!$C$10:$AD$119,15,FALSE),0)</f>
        <v>22579</v>
      </c>
      <c r="E54" s="330">
        <f>IFERROR(VLOOKUP(C54,'تقرير المصروفات حسب الشهر'!$C$136:$AD$245,15,FALSE),0)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الشهر'!$C$391:$AD$510,15,FALSE),0)</f>
        <v>55422</v>
      </c>
      <c r="H54" s="330">
        <f>IFERROR(VLOOKUP(C54,'تقرير المصروفات حسب الشهر'!$C$519:$AD$634,15,FALSE),0)</f>
        <v>28745</v>
      </c>
      <c r="I54" s="330">
        <f>IFERROR(VLOOKUP(C54,'تقرير المصروفات حسب الشهر'!$C$647:$AD$763,15,FALSE),0)</f>
        <v>30492</v>
      </c>
      <c r="J54" s="330">
        <f>IFERROR(VLOOKUP(C54,'تقرير المصروفات حسب الشهر'!$C$775:$AD$884,15,FALSE),0)</f>
        <v>0</v>
      </c>
      <c r="K54" s="330">
        <f>IFERROR(VLOOKUP(C54,'تقرير المصروفات حسب الشهر'!$C$902:$AD$1011,15,FALSE),0)</f>
        <v>0</v>
      </c>
      <c r="L54" s="330">
        <f>IFERROR(VLOOKUP(C54,'تقرير المصروفات حسب الشهر'!$C$1028:$AD$1138,15,FALSE),0)</f>
        <v>0</v>
      </c>
      <c r="M54" s="344">
        <f>IFERROR(VLOOKUP(C54,'تقرير المصروفات حسب الشهر'!$C$1155:$AD$1266,15,FALSE),0)</f>
        <v>0</v>
      </c>
      <c r="N54" s="344">
        <f>IFERROR(VLOOKUP(C54,'تقرير المصروفات حسب الشهر'!$C$1282:$AD$1393,15,FALSE),0)</f>
        <v>0</v>
      </c>
      <c r="O54" s="344">
        <f>IFERROR(VLOOKUP(C54,'تقرير المصروفات حسب الشهر'!$C$1409:$AI$1524,15,FALSE),0)</f>
        <v>0</v>
      </c>
      <c r="P54" s="332">
        <f t="shared" ref="P54:P85" si="6">SUM(D54:O54)</f>
        <v>160438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الشهر'!$C$10:$AD$119,15,FALSE),0)</f>
        <v>0</v>
      </c>
      <c r="E55" s="330">
        <f>IFERROR(VLOOKUP(C55,'تقرير المصروفات حسب الشهر'!$C$136:$AD$245,15,FALSE),0)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الشهر'!$C$391:$AD$510,15,FALSE),0)</f>
        <v>0</v>
      </c>
      <c r="H55" s="330">
        <f>IFERROR(VLOOKUP(C55,'تقرير المصروفات حسب الشهر'!$C$519:$AD$634,15,FALSE),0)</f>
        <v>0</v>
      </c>
      <c r="I55" s="330">
        <f>IFERROR(VLOOKUP(C55,'تقرير المصروفات حسب الشهر'!$C$647:$AD$763,15,FALSE),0)</f>
        <v>0</v>
      </c>
      <c r="J55" s="330">
        <f>IFERROR(VLOOKUP(C55,'تقرير المصروفات حسب الشهر'!$C$775:$AD$884,15,FALSE),0)</f>
        <v>0</v>
      </c>
      <c r="K55" s="330">
        <f>IFERROR(VLOOKUP(C55,'تقرير المصروفات حسب الشهر'!$C$902:$AD$1011,15,FALSE),0)</f>
        <v>0</v>
      </c>
      <c r="L55" s="330">
        <f>IFERROR(VLOOKUP(C55,'تقرير المصروفات حسب الشهر'!$C$1028:$AD$1138,15,FALSE),0)</f>
        <v>0</v>
      </c>
      <c r="M55" s="344">
        <f>IFERROR(VLOOKUP(C55,'تقرير المصروفات حسب الشهر'!$C$1155:$AD$1266,15,FALSE),0)</f>
        <v>0</v>
      </c>
      <c r="N55" s="344">
        <f>IFERROR(VLOOKUP(C55,'تقرير المصروفات حسب الشهر'!$C$1282:$AD$1393,15,FALSE),0)</f>
        <v>0</v>
      </c>
      <c r="O55" s="344">
        <f>IFERROR(VLOOKUP(C55,'تقرير المصروفات حسب الشهر'!$C$1409:$AI$1524,15,FALSE),0)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الشهر'!$C$10:$AD$119,15,FALSE),0)</f>
        <v>582.04999999999995</v>
      </c>
      <c r="E56" s="330">
        <f>IFERROR(VLOOKUP(C56,'تقرير المصروفات حسب الشهر'!$C$136:$AD$245,15,FALSE),0)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الشهر'!$C$391:$AD$510,15,FALSE),0)</f>
        <v>1778.27</v>
      </c>
      <c r="H56" s="330">
        <f>IFERROR(VLOOKUP(C56,'تقرير المصروفات حسب الشهر'!$C$519:$AD$634,15,FALSE),0)</f>
        <v>1284.1099999999999</v>
      </c>
      <c r="I56" s="330">
        <f>IFERROR(VLOOKUP(C56,'تقرير المصروفات حسب الشهر'!$C$647:$AD$763,15,FALSE),0)</f>
        <v>785.65</v>
      </c>
      <c r="J56" s="330">
        <f>IFERROR(VLOOKUP(C56,'تقرير المصروفات حسب الشهر'!$C$775:$AD$884,15,FALSE),0)</f>
        <v>0</v>
      </c>
      <c r="K56" s="330">
        <f>IFERROR(VLOOKUP(C56,'تقرير المصروفات حسب الشهر'!$C$902:$AD$1011,15,FALSE),0)</f>
        <v>0</v>
      </c>
      <c r="L56" s="330">
        <f>IFERROR(VLOOKUP(C56,'تقرير المصروفات حسب الشهر'!$C$1028:$AD$1138,15,FALSE),0)</f>
        <v>0</v>
      </c>
      <c r="M56" s="344">
        <f>IFERROR(VLOOKUP(C56,'تقرير المصروفات حسب الشهر'!$C$1155:$AD$1266,15,FALSE),0)</f>
        <v>0</v>
      </c>
      <c r="N56" s="344">
        <f>IFERROR(VLOOKUP(C56,'تقرير المصروفات حسب الشهر'!$C$1282:$AD$1393,15,FALSE),0)</f>
        <v>0</v>
      </c>
      <c r="O56" s="344">
        <f>IFERROR(VLOOKUP(C56,'تقرير المصروفات حسب الشهر'!$C$1409:$AI$1524,15,FALSE),0)</f>
        <v>0</v>
      </c>
      <c r="P56" s="332">
        <f t="shared" si="6"/>
        <v>7024.11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الشهر'!$C$10:$AD$119,15,FALSE),0)</f>
        <v>0</v>
      </c>
      <c r="E57" s="330">
        <f>IFERROR(VLOOKUP(C57,'تقرير المصروفات حسب الشهر'!$C$136:$AD$245,15,FALSE),0)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الشهر'!$C$391:$AD$510,15,FALSE),0)</f>
        <v>0</v>
      </c>
      <c r="H57" s="330">
        <f>IFERROR(VLOOKUP(C57,'تقرير المصروفات حسب الشهر'!$C$519:$AD$634,15,FALSE),0)</f>
        <v>0</v>
      </c>
      <c r="I57" s="330">
        <f>IFERROR(VLOOKUP(C57,'تقرير المصروفات حسب الشهر'!$C$647:$AD$763,15,FALSE),0)</f>
        <v>0</v>
      </c>
      <c r="J57" s="330">
        <f>IFERROR(VLOOKUP(C57,'تقرير المصروفات حسب الشهر'!$C$775:$AD$884,15,FALSE),0)</f>
        <v>0</v>
      </c>
      <c r="K57" s="330">
        <f>IFERROR(VLOOKUP(C57,'تقرير المصروفات حسب الشهر'!$C$902:$AD$1011,15,FALSE),0)</f>
        <v>0</v>
      </c>
      <c r="L57" s="330">
        <f>IFERROR(VLOOKUP(C57,'تقرير المصروفات حسب الشهر'!$C$1028:$AD$1138,15,FALSE),0)</f>
        <v>0</v>
      </c>
      <c r="M57" s="344">
        <f>IFERROR(VLOOKUP(C57,'تقرير المصروفات حسب الشهر'!$C$1155:$AD$1266,15,FALSE),0)</f>
        <v>0</v>
      </c>
      <c r="N57" s="344">
        <f>IFERROR(VLOOKUP(C57,'تقرير المصروفات حسب الشهر'!$C$1282:$AD$1393,15,FALSE),0)</f>
        <v>0</v>
      </c>
      <c r="O57" s="344">
        <f>IFERROR(VLOOKUP(C57,'تقرير المصروفات حسب الشهر'!$C$1409:$AI$1524,15,FALSE),0)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الشهر'!$C$10:$AD$119,15,FALSE),0)</f>
        <v>0</v>
      </c>
      <c r="E58" s="330">
        <f>IFERROR(VLOOKUP(C58,'تقرير المصروفات حسب الشهر'!$C$136:$AD$245,15,FALSE),0)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الشهر'!$C$391:$AD$510,15,FALSE),0)</f>
        <v>0</v>
      </c>
      <c r="H58" s="330">
        <f>IFERROR(VLOOKUP(C58,'تقرير المصروفات حسب الشهر'!$C$519:$AD$634,15,FALSE),0)</f>
        <v>0</v>
      </c>
      <c r="I58" s="330">
        <f>IFERROR(VLOOKUP(C58,'تقرير المصروفات حسب الشهر'!$C$647:$AD$763,15,FALSE),0)</f>
        <v>0</v>
      </c>
      <c r="J58" s="330">
        <f>IFERROR(VLOOKUP(C58,'تقرير المصروفات حسب الشهر'!$C$775:$AD$884,15,FALSE),0)</f>
        <v>0</v>
      </c>
      <c r="K58" s="330">
        <f>IFERROR(VLOOKUP(C58,'تقرير المصروفات حسب الشهر'!$C$902:$AD$1011,15,FALSE),0)</f>
        <v>0</v>
      </c>
      <c r="L58" s="330">
        <f>IFERROR(VLOOKUP(C58,'تقرير المصروفات حسب الشهر'!$C$1028:$AD$1138,15,FALSE),0)</f>
        <v>0</v>
      </c>
      <c r="M58" s="344">
        <f>IFERROR(VLOOKUP(C58,'تقرير المصروفات حسب الشهر'!$C$1155:$AD$1266,15,FALSE),0)</f>
        <v>0</v>
      </c>
      <c r="N58" s="344">
        <f>IFERROR(VLOOKUP(C58,'تقرير المصروفات حسب الشهر'!$C$1282:$AD$1393,15,FALSE),0)</f>
        <v>0</v>
      </c>
      <c r="O58" s="344">
        <f>IFERROR(VLOOKUP(C58,'تقرير المصروفات حسب الشهر'!$C$1409:$AI$1524,15,FALSE),0)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الشهر'!$C$10:$AD$119,15,FALSE),0)</f>
        <v>17800.5</v>
      </c>
      <c r="E59" s="330">
        <f>IFERROR(VLOOKUP(C59,'تقرير المصروفات حسب الشهر'!$C$136:$AD$245,15,FALSE),0)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الشهر'!$C$391:$AD$510,15,FALSE),0)</f>
        <v>22174.25</v>
      </c>
      <c r="H59" s="330">
        <f>IFERROR(VLOOKUP(C59,'تقرير المصروفات حسب الشهر'!$C$519:$AD$634,15,FALSE),0)</f>
        <v>0</v>
      </c>
      <c r="I59" s="330">
        <f>IFERROR(VLOOKUP(C59,'تقرير المصروفات حسب الشهر'!$C$647:$AD$763,15,FALSE),0)</f>
        <v>31800</v>
      </c>
      <c r="J59" s="330">
        <f>IFERROR(VLOOKUP(C59,'تقرير المصروفات حسب الشهر'!$C$775:$AD$884,15,FALSE),0)</f>
        <v>0</v>
      </c>
      <c r="K59" s="330">
        <f>IFERROR(VLOOKUP(C59,'تقرير المصروفات حسب الشهر'!$C$902:$AD$1011,15,FALSE),0)</f>
        <v>0</v>
      </c>
      <c r="L59" s="330">
        <f>IFERROR(VLOOKUP(C59,'تقرير المصروفات حسب الشهر'!$C$1028:$AD$1138,15,FALSE),0)</f>
        <v>0</v>
      </c>
      <c r="M59" s="344">
        <f>IFERROR(VLOOKUP(C59,'تقرير المصروفات حسب الشهر'!$C$1155:$AD$1266,15,FALSE),0)</f>
        <v>0</v>
      </c>
      <c r="N59" s="344">
        <f>IFERROR(VLOOKUP(C59,'تقرير المصروفات حسب الشهر'!$C$1282:$AD$1393,15,FALSE),0)</f>
        <v>0</v>
      </c>
      <c r="O59" s="344">
        <f>IFERROR(VLOOKUP(C59,'تقرير المصروفات حسب الشهر'!$C$1409:$AI$1524,15,FALSE),0)</f>
        <v>0</v>
      </c>
      <c r="P59" s="332">
        <f t="shared" si="6"/>
        <v>115510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الشهر'!$C$10:$AD$119,15,FALSE),0)</f>
        <v>6600</v>
      </c>
      <c r="E60" s="330">
        <f>IFERROR(VLOOKUP(C60,'تقرير المصروفات حسب الشهر'!$C$136:$AD$245,15,FALSE),0)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الشهر'!$C$391:$AD$510,15,FALSE),0)</f>
        <v>0</v>
      </c>
      <c r="H60" s="330">
        <f>IFERROR(VLOOKUP(C60,'تقرير المصروفات حسب الشهر'!$C$519:$AD$634,15,FALSE),0)</f>
        <v>12775</v>
      </c>
      <c r="I60" s="330">
        <f>IFERROR(VLOOKUP(C60,'تقرير المصروفات حسب الشهر'!$C$647:$AD$763,15,FALSE),0)</f>
        <v>9300</v>
      </c>
      <c r="J60" s="330">
        <f>IFERROR(VLOOKUP(C60,'تقرير المصروفات حسب الشهر'!$C$775:$AD$884,15,FALSE),0)</f>
        <v>0</v>
      </c>
      <c r="K60" s="330">
        <f>IFERROR(VLOOKUP(C60,'تقرير المصروفات حسب الشهر'!$C$902:$AD$1011,15,FALSE),0)</f>
        <v>0</v>
      </c>
      <c r="L60" s="330">
        <f>IFERROR(VLOOKUP(C60,'تقرير المصروفات حسب الشهر'!$C$1028:$AD$1138,15,FALSE),0)</f>
        <v>0</v>
      </c>
      <c r="M60" s="344">
        <f>IFERROR(VLOOKUP(C60,'تقرير المصروفات حسب الشهر'!$C$1155:$AD$1266,15,FALSE),0)</f>
        <v>0</v>
      </c>
      <c r="N60" s="344">
        <f>IFERROR(VLOOKUP(C60,'تقرير المصروفات حسب الشهر'!$C$1282:$AD$1393,15,FALSE),0)</f>
        <v>0</v>
      </c>
      <c r="O60" s="344">
        <f>IFERROR(VLOOKUP(C60,'تقرير المصروفات حسب الشهر'!$C$1409:$AI$1524,15,FALSE),0)</f>
        <v>0</v>
      </c>
      <c r="P60" s="332">
        <f t="shared" si="6"/>
        <v>30325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الشهر'!$C$10:$AD$119,15,FALSE),0)</f>
        <v>200</v>
      </c>
      <c r="E61" s="330">
        <f>IFERROR(VLOOKUP(C61,'تقرير المصروفات حسب الشهر'!$C$136:$AD$245,15,FALSE),0)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الشهر'!$C$391:$AD$510,15,FALSE),0)</f>
        <v>100</v>
      </c>
      <c r="H61" s="330">
        <f>IFERROR(VLOOKUP(C61,'تقرير المصروفات حسب الشهر'!$C$519:$AD$634,15,FALSE),0)</f>
        <v>700</v>
      </c>
      <c r="I61" s="330">
        <f>IFERROR(VLOOKUP(C61,'تقرير المصروفات حسب الشهر'!$C$647:$AD$763,15,FALSE),0)</f>
        <v>400</v>
      </c>
      <c r="J61" s="330">
        <f>IFERROR(VLOOKUP(C61,'تقرير المصروفات حسب الشهر'!$C$775:$AD$884,15,FALSE),0)</f>
        <v>0</v>
      </c>
      <c r="K61" s="330">
        <f>IFERROR(VLOOKUP(C61,'تقرير المصروفات حسب الشهر'!$C$902:$AD$1011,15,FALSE),0)</f>
        <v>0</v>
      </c>
      <c r="L61" s="330">
        <f>IFERROR(VLOOKUP(C61,'تقرير المصروفات حسب الشهر'!$C$1028:$AD$1138,15,FALSE),0)</f>
        <v>0</v>
      </c>
      <c r="M61" s="344">
        <f>IFERROR(VLOOKUP(C61,'تقرير المصروفات حسب الشهر'!$C$1155:$AD$1266,15,FALSE),0)</f>
        <v>0</v>
      </c>
      <c r="N61" s="344">
        <f>IFERROR(VLOOKUP(C61,'تقرير المصروفات حسب الشهر'!$C$1282:$AD$1393,15,FALSE),0)</f>
        <v>0</v>
      </c>
      <c r="O61" s="344">
        <f>IFERROR(VLOOKUP(C61,'تقرير المصروفات حسب الشهر'!$C$1409:$AI$1524,15,FALSE),0)</f>
        <v>0</v>
      </c>
      <c r="P61" s="332">
        <f t="shared" si="6"/>
        <v>2400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الشهر'!$C$10:$AD$119,15,FALSE),0)</f>
        <v>2072</v>
      </c>
      <c r="E62" s="330">
        <f>IFERROR(VLOOKUP(C62,'تقرير المصروفات حسب الشهر'!$C$136:$AD$245,15,FALSE),0)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الشهر'!$C$391:$AD$510,15,FALSE),0)</f>
        <v>0</v>
      </c>
      <c r="H62" s="330">
        <f>IFERROR(VLOOKUP(C62,'تقرير المصروفات حسب الشهر'!$C$519:$AD$634,15,FALSE),0)</f>
        <v>0</v>
      </c>
      <c r="I62" s="330">
        <f>IFERROR(VLOOKUP(C62,'تقرير المصروفات حسب الشهر'!$C$647:$AD$763,15,FALSE),0)</f>
        <v>3420</v>
      </c>
      <c r="J62" s="330">
        <f>IFERROR(VLOOKUP(C62,'تقرير المصروفات حسب الشهر'!$C$775:$AD$884,15,FALSE),0)</f>
        <v>0</v>
      </c>
      <c r="K62" s="330">
        <f>IFERROR(VLOOKUP(C62,'تقرير المصروفات حسب الشهر'!$C$902:$AD$1011,15,FALSE),0)</f>
        <v>0</v>
      </c>
      <c r="L62" s="330">
        <f>IFERROR(VLOOKUP(C62,'تقرير المصروفات حسب الشهر'!$C$1028:$AD$1138,15,FALSE),0)</f>
        <v>0</v>
      </c>
      <c r="M62" s="344">
        <f>IFERROR(VLOOKUP(C62,'تقرير المصروفات حسب الشهر'!$C$1155:$AD$1266,15,FALSE),0)</f>
        <v>0</v>
      </c>
      <c r="N62" s="344">
        <f>IFERROR(VLOOKUP(C62,'تقرير المصروفات حسب الشهر'!$C$1282:$AD$1393,15,FALSE),0)</f>
        <v>0</v>
      </c>
      <c r="O62" s="344">
        <f>IFERROR(VLOOKUP(C62,'تقرير المصروفات حسب الشهر'!$C$1409:$AI$1524,15,FALSE),0)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الشهر'!$C$10:$AD$119,15,FALSE),0)</f>
        <v>0</v>
      </c>
      <c r="E63" s="330">
        <f>IFERROR(VLOOKUP(C63,'تقرير المصروفات حسب الشهر'!$C$136:$AD$245,15,FALSE),0)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الشهر'!$C$391:$AD$510,15,FALSE),0)</f>
        <v>0</v>
      </c>
      <c r="H63" s="330">
        <f>IFERROR(VLOOKUP(C63,'تقرير المصروفات حسب الشهر'!$C$519:$AD$634,15,FALSE),0)</f>
        <v>0</v>
      </c>
      <c r="I63" s="330">
        <f>IFERROR(VLOOKUP(C63,'تقرير المصروفات حسب الشهر'!$C$647:$AD$763,15,FALSE),0)</f>
        <v>0</v>
      </c>
      <c r="J63" s="330">
        <f>IFERROR(VLOOKUP(C63,'تقرير المصروفات حسب الشهر'!$C$775:$AD$884,15,FALSE),0)</f>
        <v>0</v>
      </c>
      <c r="K63" s="330">
        <f>IFERROR(VLOOKUP(C63,'تقرير المصروفات حسب الشهر'!$C$902:$AD$1011,15,FALSE),0)</f>
        <v>0</v>
      </c>
      <c r="L63" s="330">
        <f>IFERROR(VLOOKUP(C63,'تقرير المصروفات حسب الشهر'!$C$1028:$AD$1138,15,FALSE),0)</f>
        <v>0</v>
      </c>
      <c r="M63" s="344">
        <f>IFERROR(VLOOKUP(C63,'تقرير المصروفات حسب الشهر'!$C$1155:$AD$1266,15,FALSE),0)</f>
        <v>0</v>
      </c>
      <c r="N63" s="344">
        <f>IFERROR(VLOOKUP(C63,'تقرير المصروفات حسب الشهر'!$C$1282:$AD$1393,15,FALSE),0)</f>
        <v>0</v>
      </c>
      <c r="O63" s="344">
        <f>IFERROR(VLOOKUP(C63,'تقرير المصروفات حسب الشهر'!$C$1409:$AI$1524,15,FALSE),0)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الشهر'!$C$10:$AD$119,15,FALSE),0)</f>
        <v>0</v>
      </c>
      <c r="E64" s="330">
        <f>IFERROR(VLOOKUP(C64,'تقرير المصروفات حسب الشهر'!$C$136:$AD$245,15,FALSE),0)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الشهر'!$C$391:$AD$510,15,FALSE),0)</f>
        <v>0</v>
      </c>
      <c r="H64" s="330">
        <f>IFERROR(VLOOKUP(C64,'تقرير المصروفات حسب الشهر'!$C$519:$AD$634,15,FALSE),0)</f>
        <v>2740</v>
      </c>
      <c r="I64" s="330">
        <f>IFERROR(VLOOKUP(C64,'تقرير المصروفات حسب الشهر'!$C$647:$AD$763,15,FALSE),0)</f>
        <v>1320</v>
      </c>
      <c r="J64" s="330">
        <f>IFERROR(VLOOKUP(C64,'تقرير المصروفات حسب الشهر'!$C$775:$AD$884,15,FALSE),0)</f>
        <v>0</v>
      </c>
      <c r="K64" s="330">
        <f>IFERROR(VLOOKUP(C64,'تقرير المصروفات حسب الشهر'!$C$902:$AD$1011,15,FALSE),0)</f>
        <v>0</v>
      </c>
      <c r="L64" s="330">
        <f>IFERROR(VLOOKUP(C64,'تقرير المصروفات حسب الشهر'!$C$1028:$AD$1138,15,FALSE),0)</f>
        <v>0</v>
      </c>
      <c r="M64" s="344">
        <f>IFERROR(VLOOKUP(C64,'تقرير المصروفات حسب الشهر'!$C$1155:$AD$1266,15,FALSE),0)</f>
        <v>0</v>
      </c>
      <c r="N64" s="344">
        <f>IFERROR(VLOOKUP(C64,'تقرير المصروفات حسب الشهر'!$C$1282:$AD$1393,15,FALSE),0)</f>
        <v>0</v>
      </c>
      <c r="O64" s="344">
        <f>IFERROR(VLOOKUP(C64,'تقرير المصروفات حسب الشهر'!$C$1409:$AI$1524,15,FALSE),0)</f>
        <v>0</v>
      </c>
      <c r="P64" s="332">
        <f t="shared" si="6"/>
        <v>21460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الشهر'!$C$10:$AD$119,15,FALSE),0)</f>
        <v>0</v>
      </c>
      <c r="E65" s="330">
        <f>IFERROR(VLOOKUP(C65,'تقرير المصروفات حسب الشهر'!$C$136:$AD$245,15,FALSE),0)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الشهر'!$C$391:$AD$510,15,FALSE),0)</f>
        <v>0</v>
      </c>
      <c r="H65" s="330">
        <f>IFERROR(VLOOKUP(C65,'تقرير المصروفات حسب الشهر'!$C$519:$AD$634,15,FALSE),0)</f>
        <v>0</v>
      </c>
      <c r="I65" s="330">
        <f>IFERROR(VLOOKUP(C65,'تقرير المصروفات حسب الشهر'!$C$647:$AD$763,15,FALSE),0)</f>
        <v>0</v>
      </c>
      <c r="J65" s="330">
        <f>IFERROR(VLOOKUP(C65,'تقرير المصروفات حسب الشهر'!$C$775:$AD$884,15,FALSE),0)</f>
        <v>0</v>
      </c>
      <c r="K65" s="330">
        <f>IFERROR(VLOOKUP(C65,'تقرير المصروفات حسب الشهر'!$C$902:$AD$1011,15,FALSE),0)</f>
        <v>0</v>
      </c>
      <c r="L65" s="330">
        <f>IFERROR(VLOOKUP(C65,'تقرير المصروفات حسب الشهر'!$C$1028:$AD$1138,15,FALSE),0)</f>
        <v>0</v>
      </c>
      <c r="M65" s="344">
        <f>IFERROR(VLOOKUP(C65,'تقرير المصروفات حسب الشهر'!$C$1155:$AD$1266,15,FALSE),0)</f>
        <v>0</v>
      </c>
      <c r="N65" s="344">
        <f>IFERROR(VLOOKUP(C65,'تقرير المصروفات حسب الشهر'!$C$1282:$AD$1393,15,FALSE),0)</f>
        <v>0</v>
      </c>
      <c r="O65" s="344">
        <f>IFERROR(VLOOKUP(C65,'تقرير المصروفات حسب الشهر'!$C$1409:$AI$1524,15,FALSE),0)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الشهر'!$C$10:$AD$119,15,FALSE),0)</f>
        <v>0</v>
      </c>
      <c r="E66" s="330">
        <f>IFERROR(VLOOKUP(C66,'تقرير المصروفات حسب الشهر'!$C$136:$AD$245,15,FALSE),0)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الشهر'!$C$391:$AD$510,15,FALSE),0)</f>
        <v>0</v>
      </c>
      <c r="H66" s="330">
        <f>IFERROR(VLOOKUP(C66,'تقرير المصروفات حسب الشهر'!$C$519:$AD$634,15,FALSE),0)</f>
        <v>0</v>
      </c>
      <c r="I66" s="330">
        <f>IFERROR(VLOOKUP(C66,'تقرير المصروفات حسب الشهر'!$C$647:$AD$763,15,FALSE),0)</f>
        <v>0</v>
      </c>
      <c r="J66" s="330">
        <f>IFERROR(VLOOKUP(C66,'تقرير المصروفات حسب الشهر'!$C$775:$AD$884,15,FALSE),0)</f>
        <v>0</v>
      </c>
      <c r="K66" s="330">
        <f>IFERROR(VLOOKUP(C66,'تقرير المصروفات حسب الشهر'!$C$902:$AD$1011,15,FALSE),0)</f>
        <v>0</v>
      </c>
      <c r="L66" s="330">
        <f>IFERROR(VLOOKUP(C66,'تقرير المصروفات حسب الشهر'!$C$1028:$AD$1138,15,FALSE),0)</f>
        <v>0</v>
      </c>
      <c r="M66" s="344">
        <f>IFERROR(VLOOKUP(C66,'تقرير المصروفات حسب الشهر'!$C$1155:$AD$1266,15,FALSE),0)</f>
        <v>0</v>
      </c>
      <c r="N66" s="344">
        <f>IFERROR(VLOOKUP(C66,'تقرير المصروفات حسب الشهر'!$C$1282:$AD$1393,15,FALSE),0)</f>
        <v>0</v>
      </c>
      <c r="O66" s="344">
        <f>IFERROR(VLOOKUP(C66,'تقرير المصروفات حسب الشهر'!$C$1409:$AI$1524,15,FALSE),0)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الشهر'!$C$10:$AD$119,15,FALSE),0)</f>
        <v>0</v>
      </c>
      <c r="E67" s="330">
        <f>IFERROR(VLOOKUP(C67,'تقرير المصروفات حسب الشهر'!$C$136:$AD$245,15,FALSE),0)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الشهر'!$C$391:$AD$510,15,FALSE),0)</f>
        <v>0</v>
      </c>
      <c r="H67" s="330">
        <f>IFERROR(VLOOKUP(C67,'تقرير المصروفات حسب الشهر'!$C$519:$AD$634,15,FALSE),0)</f>
        <v>0</v>
      </c>
      <c r="I67" s="330">
        <f>IFERROR(VLOOKUP(C67,'تقرير المصروفات حسب الشهر'!$C$647:$AD$763,15,FALSE),0)</f>
        <v>0</v>
      </c>
      <c r="J67" s="330">
        <f>IFERROR(VLOOKUP(C67,'تقرير المصروفات حسب الشهر'!$C$775:$AD$884,15,FALSE),0)</f>
        <v>0</v>
      </c>
      <c r="K67" s="330">
        <f>IFERROR(VLOOKUP(C67,'تقرير المصروفات حسب الشهر'!$C$902:$AD$1011,15,FALSE),0)</f>
        <v>0</v>
      </c>
      <c r="L67" s="330">
        <f>IFERROR(VLOOKUP(C67,'تقرير المصروفات حسب الشهر'!$C$1028:$AD$1138,15,FALSE),0)</f>
        <v>0</v>
      </c>
      <c r="M67" s="344">
        <f>IFERROR(VLOOKUP(C67,'تقرير المصروفات حسب الشهر'!$C$1155:$AD$1266,15,FALSE),0)</f>
        <v>0</v>
      </c>
      <c r="N67" s="344">
        <f>IFERROR(VLOOKUP(C67,'تقرير المصروفات حسب الشهر'!$C$1282:$AD$1393,15,FALSE),0)</f>
        <v>0</v>
      </c>
      <c r="O67" s="344">
        <f>IFERROR(VLOOKUP(C67,'تقرير المصروفات حسب الشهر'!$C$1409:$AI$1524,15,FALSE),0)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الشهر'!$C$10:$AD$119,15,FALSE),0)</f>
        <v>0</v>
      </c>
      <c r="E68" s="330">
        <f>IFERROR(VLOOKUP(C68,'تقرير المصروفات حسب الشهر'!$C$136:$AD$245,15,FALSE),0)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الشهر'!$C$391:$AD$510,15,FALSE),0)</f>
        <v>0</v>
      </c>
      <c r="H68" s="330">
        <f>IFERROR(VLOOKUP(C68,'تقرير المصروفات حسب الشهر'!$C$519:$AD$634,15,FALSE),0)</f>
        <v>0</v>
      </c>
      <c r="I68" s="330">
        <f>IFERROR(VLOOKUP(C68,'تقرير المصروفات حسب الشهر'!$C$647:$AD$763,15,FALSE),0)</f>
        <v>0</v>
      </c>
      <c r="J68" s="330">
        <f>IFERROR(VLOOKUP(C68,'تقرير المصروفات حسب الشهر'!$C$775:$AD$884,15,FALSE),0)</f>
        <v>0</v>
      </c>
      <c r="K68" s="330">
        <f>IFERROR(VLOOKUP(C68,'تقرير المصروفات حسب الشهر'!$C$902:$AD$1011,15,FALSE),0)</f>
        <v>0</v>
      </c>
      <c r="L68" s="330">
        <f>IFERROR(VLOOKUP(C68,'تقرير المصروفات حسب الشهر'!$C$1028:$AD$1138,15,FALSE),0)</f>
        <v>0</v>
      </c>
      <c r="M68" s="344">
        <f>IFERROR(VLOOKUP(C68,'تقرير المصروفات حسب الشهر'!$C$1155:$AD$1266,15,FALSE),0)</f>
        <v>0</v>
      </c>
      <c r="N68" s="344">
        <f>IFERROR(VLOOKUP(C68,'تقرير المصروفات حسب الشهر'!$C$1282:$AD$1393,15,FALSE),0)</f>
        <v>0</v>
      </c>
      <c r="O68" s="344">
        <f>IFERROR(VLOOKUP(C68,'تقرير المصروفات حسب الشهر'!$C$1409:$AI$1524,15,FALSE),0)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الشهر'!$C$10:$AD$119,15,FALSE),0)</f>
        <v>0</v>
      </c>
      <c r="E69" s="330">
        <f>IFERROR(VLOOKUP(C69,'تقرير المصروفات حسب الشهر'!$C$136:$AD$245,15,FALSE),0)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الشهر'!$C$391:$AD$510,15,FALSE),0)</f>
        <v>0</v>
      </c>
      <c r="H69" s="330">
        <f>IFERROR(VLOOKUP(C69,'تقرير المصروفات حسب الشهر'!$C$519:$AD$634,15,FALSE),0)</f>
        <v>0</v>
      </c>
      <c r="I69" s="330">
        <f>IFERROR(VLOOKUP(C69,'تقرير المصروفات حسب الشهر'!$C$647:$AD$763,15,FALSE),0)</f>
        <v>0</v>
      </c>
      <c r="J69" s="330">
        <f>IFERROR(VLOOKUP(C69,'تقرير المصروفات حسب الشهر'!$C$775:$AD$884,15,FALSE),0)</f>
        <v>0</v>
      </c>
      <c r="K69" s="330">
        <f>IFERROR(VLOOKUP(C69,'تقرير المصروفات حسب الشهر'!$C$902:$AD$1011,15,FALSE),0)</f>
        <v>0</v>
      </c>
      <c r="L69" s="330">
        <f>IFERROR(VLOOKUP(C69,'تقرير المصروفات حسب الشهر'!$C$1028:$AD$1138,15,FALSE),0)</f>
        <v>0</v>
      </c>
      <c r="M69" s="344">
        <f>IFERROR(VLOOKUP(C69,'تقرير المصروفات حسب الشهر'!$C$1155:$AD$1266,15,FALSE),0)</f>
        <v>0</v>
      </c>
      <c r="N69" s="344">
        <f>IFERROR(VLOOKUP(C69,'تقرير المصروفات حسب الشهر'!$C$1282:$AD$1393,15,FALSE),0)</f>
        <v>0</v>
      </c>
      <c r="O69" s="344">
        <f>IFERROR(VLOOKUP(C69,'تقرير المصروفات حسب الشهر'!$C$1409:$AI$1524,15,FALSE),0)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الشهر'!$C$10:$AD$119,15,FALSE),0)</f>
        <v>0</v>
      </c>
      <c r="E70" s="330">
        <f>IFERROR(VLOOKUP(C70,'تقرير المصروفات حسب الشهر'!$C$136:$AD$245,15,FALSE),0)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الشهر'!$C$391:$AD$510,15,FALSE),0)</f>
        <v>0</v>
      </c>
      <c r="H70" s="330">
        <f>IFERROR(VLOOKUP(C70,'تقرير المصروفات حسب الشهر'!$C$519:$AD$634,15,FALSE),0)</f>
        <v>0</v>
      </c>
      <c r="I70" s="330">
        <f>IFERROR(VLOOKUP(C70,'تقرير المصروفات حسب الشهر'!$C$647:$AD$763,15,FALSE),0)</f>
        <v>0</v>
      </c>
      <c r="J70" s="330">
        <f>IFERROR(VLOOKUP(C70,'تقرير المصروفات حسب الشهر'!$C$775:$AD$884,15,FALSE),0)</f>
        <v>0</v>
      </c>
      <c r="K70" s="330">
        <f>IFERROR(VLOOKUP(C70,'تقرير المصروفات حسب الشهر'!$C$902:$AD$1011,15,FALSE),0)</f>
        <v>0</v>
      </c>
      <c r="L70" s="330">
        <f>IFERROR(VLOOKUP(C70,'تقرير المصروفات حسب الشهر'!$C$1028:$AD$1138,15,FALSE),0)</f>
        <v>0</v>
      </c>
      <c r="M70" s="344">
        <f>IFERROR(VLOOKUP(C70,'تقرير المصروفات حسب الشهر'!$C$1155:$AD$1266,15,FALSE),0)</f>
        <v>0</v>
      </c>
      <c r="N70" s="344">
        <f>IFERROR(VLOOKUP(C70,'تقرير المصروفات حسب الشهر'!$C$1282:$AD$1393,15,FALSE),0)</f>
        <v>0</v>
      </c>
      <c r="O70" s="344">
        <f>IFERROR(VLOOKUP(C70,'تقرير المصروفات حسب الشهر'!$C$1409:$AI$1524,15,FALSE),0)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الشهر'!$C$10:$AD$119,15,FALSE),0)</f>
        <v>0</v>
      </c>
      <c r="E71" s="330">
        <f>IFERROR(VLOOKUP(C71,'تقرير المصروفات حسب الشهر'!$C$136:$AD$245,15,FALSE),0)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الشهر'!$C$391:$AD$510,15,FALSE),0)</f>
        <v>0</v>
      </c>
      <c r="H71" s="330">
        <f>IFERROR(VLOOKUP(C71,'تقرير المصروفات حسب الشهر'!$C$519:$AD$634,15,FALSE),0)</f>
        <v>0</v>
      </c>
      <c r="I71" s="330">
        <f>IFERROR(VLOOKUP(C71,'تقرير المصروفات حسب الشهر'!$C$647:$AD$763,15,FALSE),0)</f>
        <v>0</v>
      </c>
      <c r="J71" s="330">
        <f>IFERROR(VLOOKUP(C71,'تقرير المصروفات حسب الشهر'!$C$775:$AD$884,15,FALSE),0)</f>
        <v>0</v>
      </c>
      <c r="K71" s="330">
        <f>IFERROR(VLOOKUP(C71,'تقرير المصروفات حسب الشهر'!$C$902:$AD$1011,15,FALSE),0)</f>
        <v>0</v>
      </c>
      <c r="L71" s="330">
        <f>IFERROR(VLOOKUP(C71,'تقرير المصروفات حسب الشهر'!$C$1028:$AD$1138,15,FALSE),0)</f>
        <v>0</v>
      </c>
      <c r="M71" s="344">
        <f>IFERROR(VLOOKUP(C71,'تقرير المصروفات حسب الشهر'!$C$1155:$AD$1266,15,FALSE),0)</f>
        <v>0</v>
      </c>
      <c r="N71" s="344">
        <f>IFERROR(VLOOKUP(C71,'تقرير المصروفات حسب الشهر'!$C$1282:$AD$1393,15,FALSE),0)</f>
        <v>0</v>
      </c>
      <c r="O71" s="344">
        <f>IFERROR(VLOOKUP(C71,'تقرير المصروفات حسب الشهر'!$C$1409:$AI$1524,15,FALSE),0)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الشهر'!$C$10:$AD$119,15,FALSE),0)</f>
        <v>0</v>
      </c>
      <c r="E72" s="330">
        <f>IFERROR(VLOOKUP(C72,'تقرير المصروفات حسب الشهر'!$C$136:$AD$245,15,FALSE),0)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الشهر'!$C$391:$AD$510,15,FALSE),0)</f>
        <v>0</v>
      </c>
      <c r="H72" s="330">
        <f>IFERROR(VLOOKUP(C72,'تقرير المصروفات حسب الشهر'!$C$519:$AD$634,15,FALSE),0)</f>
        <v>0</v>
      </c>
      <c r="I72" s="330">
        <f>IFERROR(VLOOKUP(C72,'تقرير المصروفات حسب الشهر'!$C$647:$AD$763,15,FALSE),0)</f>
        <v>0</v>
      </c>
      <c r="J72" s="330">
        <f>IFERROR(VLOOKUP(C72,'تقرير المصروفات حسب الشهر'!$C$775:$AD$884,15,FALSE),0)</f>
        <v>0</v>
      </c>
      <c r="K72" s="330">
        <f>IFERROR(VLOOKUP(C72,'تقرير المصروفات حسب الشهر'!$C$902:$AD$1011,15,FALSE),0)</f>
        <v>0</v>
      </c>
      <c r="L72" s="330">
        <f>IFERROR(VLOOKUP(C72,'تقرير المصروفات حسب الشهر'!$C$1028:$AD$1138,15,FALSE),0)</f>
        <v>0</v>
      </c>
      <c r="M72" s="344">
        <f>IFERROR(VLOOKUP(C72,'تقرير المصروفات حسب الشهر'!$C$1155:$AD$1266,15,FALSE),0)</f>
        <v>0</v>
      </c>
      <c r="N72" s="344">
        <f>IFERROR(VLOOKUP(C72,'تقرير المصروفات حسب الشهر'!$C$1282:$AD$1393,15,FALSE),0)</f>
        <v>0</v>
      </c>
      <c r="O72" s="344">
        <f>IFERROR(VLOOKUP(C72,'تقرير المصروفات حسب الشهر'!$C$1409:$AI$1524,15,FALSE),0)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الشهر'!$C$10:$AD$119,15,FALSE),0)</f>
        <v>0</v>
      </c>
      <c r="E73" s="330">
        <f>IFERROR(VLOOKUP(C73,'تقرير المصروفات حسب الشهر'!$C$136:$AD$245,15,FALSE),0)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الشهر'!$C$391:$AD$510,15,FALSE),0)</f>
        <v>0</v>
      </c>
      <c r="H73" s="330">
        <f>IFERROR(VLOOKUP(C73,'تقرير المصروفات حسب الشهر'!$C$519:$AD$634,15,FALSE),0)</f>
        <v>0</v>
      </c>
      <c r="I73" s="330">
        <f>IFERROR(VLOOKUP(C73,'تقرير المصروفات حسب الشهر'!$C$647:$AD$763,15,FALSE),0)</f>
        <v>0</v>
      </c>
      <c r="J73" s="330">
        <f>IFERROR(VLOOKUP(C73,'تقرير المصروفات حسب الشهر'!$C$775:$AD$884,15,FALSE),0)</f>
        <v>0</v>
      </c>
      <c r="K73" s="330">
        <f>IFERROR(VLOOKUP(C73,'تقرير المصروفات حسب الشهر'!$C$902:$AD$1011,15,FALSE),0)</f>
        <v>0</v>
      </c>
      <c r="L73" s="330">
        <f>IFERROR(VLOOKUP(C73,'تقرير المصروفات حسب الشهر'!$C$1028:$AD$1138,15,FALSE),0)</f>
        <v>0</v>
      </c>
      <c r="M73" s="344">
        <f>IFERROR(VLOOKUP(C73,'تقرير المصروفات حسب الشهر'!$C$1155:$AD$1266,15,FALSE),0)</f>
        <v>0</v>
      </c>
      <c r="N73" s="344">
        <f>IFERROR(VLOOKUP(C73,'تقرير المصروفات حسب الشهر'!$C$1282:$AD$1393,15,FALSE),0)</f>
        <v>0</v>
      </c>
      <c r="O73" s="344">
        <f>IFERROR(VLOOKUP(C73,'تقرير المصروفات حسب الشهر'!$C$1409:$AI$1524,15,FALSE),0)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الشهر'!$C$10:$AD$119,15,FALSE),0)</f>
        <v>0</v>
      </c>
      <c r="E74" s="330">
        <f>IFERROR(VLOOKUP(C74,'تقرير المصروفات حسب الشهر'!$C$136:$AD$245,15,FALSE),0)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الشهر'!$C$391:$AD$510,15,FALSE),0)</f>
        <v>0</v>
      </c>
      <c r="H74" s="330">
        <f>IFERROR(VLOOKUP(C74,'تقرير المصروفات حسب الشهر'!$C$519:$AD$634,15,FALSE),0)</f>
        <v>0</v>
      </c>
      <c r="I74" s="330">
        <f>IFERROR(VLOOKUP(C74,'تقرير المصروفات حسب الشهر'!$C$647:$AD$763,15,FALSE),0)</f>
        <v>0</v>
      </c>
      <c r="J74" s="330">
        <f>IFERROR(VLOOKUP(C74,'تقرير المصروفات حسب الشهر'!$C$775:$AD$884,15,FALSE),0)</f>
        <v>0</v>
      </c>
      <c r="K74" s="330">
        <f>IFERROR(VLOOKUP(C74,'تقرير المصروفات حسب الشهر'!$C$902:$AD$1011,15,FALSE),0)</f>
        <v>0</v>
      </c>
      <c r="L74" s="330">
        <f>IFERROR(VLOOKUP(C74,'تقرير المصروفات حسب الشهر'!$C$1028:$AD$1138,15,FALSE),0)</f>
        <v>0</v>
      </c>
      <c r="M74" s="344">
        <f>IFERROR(VLOOKUP(C74,'تقرير المصروفات حسب الشهر'!$C$1155:$AD$1266,15,FALSE),0)</f>
        <v>0</v>
      </c>
      <c r="N74" s="344">
        <f>IFERROR(VLOOKUP(C74,'تقرير المصروفات حسب الشهر'!$C$1282:$AD$1393,15,FALSE),0)</f>
        <v>0</v>
      </c>
      <c r="O74" s="344">
        <f>IFERROR(VLOOKUP(C74,'تقرير المصروفات حسب الشهر'!$C$1409:$AI$1524,15,FALSE),0)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الشهر'!$C$10:$AD$119,15,FALSE),0)</f>
        <v>0</v>
      </c>
      <c r="E75" s="330">
        <f>IFERROR(VLOOKUP(C75,'تقرير المصروفات حسب الشهر'!$C$136:$AD$245,15,FALSE),0)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الشهر'!$C$391:$AD$510,15,FALSE),0)</f>
        <v>0</v>
      </c>
      <c r="H75" s="330">
        <f>IFERROR(VLOOKUP(C75,'تقرير المصروفات حسب الشهر'!$C$519:$AD$634,15,FALSE),0)</f>
        <v>0</v>
      </c>
      <c r="I75" s="330">
        <f>IFERROR(VLOOKUP(C75,'تقرير المصروفات حسب الشهر'!$C$647:$AD$763,15,FALSE),0)</f>
        <v>0</v>
      </c>
      <c r="J75" s="330">
        <f>IFERROR(VLOOKUP(C75,'تقرير المصروفات حسب الشهر'!$C$775:$AD$884,15,FALSE),0)</f>
        <v>0</v>
      </c>
      <c r="K75" s="330">
        <f>IFERROR(VLOOKUP(C75,'تقرير المصروفات حسب الشهر'!$C$902:$AD$1011,15,FALSE),0)</f>
        <v>0</v>
      </c>
      <c r="L75" s="330">
        <f>IFERROR(VLOOKUP(C75,'تقرير المصروفات حسب الشهر'!$C$1028:$AD$1138,15,FALSE),0)</f>
        <v>0</v>
      </c>
      <c r="M75" s="344">
        <f>IFERROR(VLOOKUP(C75,'تقرير المصروفات حسب الشهر'!$C$1155:$AD$1266,15,FALSE),0)</f>
        <v>0</v>
      </c>
      <c r="N75" s="344">
        <f>IFERROR(VLOOKUP(C75,'تقرير المصروفات حسب الشهر'!$C$1282:$AD$1393,15,FALSE),0)</f>
        <v>0</v>
      </c>
      <c r="O75" s="344">
        <f>IFERROR(VLOOKUP(C75,'تقرير المصروفات حسب الشهر'!$C$1409:$AI$1524,15,FALSE),0)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الشهر'!$C$10:$AD$119,15,FALSE),0)</f>
        <v>0</v>
      </c>
      <c r="E76" s="330">
        <f>IFERROR(VLOOKUP(C76,'تقرير المصروفات حسب الشهر'!$C$136:$AD$245,15,FALSE),0)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الشهر'!$C$391:$AD$510,15,FALSE),0)</f>
        <v>0</v>
      </c>
      <c r="H76" s="330">
        <f>IFERROR(VLOOKUP(C76,'تقرير المصروفات حسب الشهر'!$C$519:$AD$634,15,FALSE),0)</f>
        <v>0</v>
      </c>
      <c r="I76" s="330">
        <f>IFERROR(VLOOKUP(C76,'تقرير المصروفات حسب الشهر'!$C$647:$AD$763,15,FALSE),0)</f>
        <v>0</v>
      </c>
      <c r="J76" s="330">
        <f>IFERROR(VLOOKUP(C76,'تقرير المصروفات حسب الشهر'!$C$775:$AD$884,15,FALSE),0)</f>
        <v>0</v>
      </c>
      <c r="K76" s="330">
        <f>IFERROR(VLOOKUP(C76,'تقرير المصروفات حسب الشهر'!$C$902:$AD$1011,15,FALSE),0)</f>
        <v>0</v>
      </c>
      <c r="L76" s="330">
        <f>IFERROR(VLOOKUP(C76,'تقرير المصروفات حسب الشهر'!$C$1028:$AD$1138,15,FALSE),0)</f>
        <v>0</v>
      </c>
      <c r="M76" s="344">
        <f>IFERROR(VLOOKUP(C76,'تقرير المصروفات حسب الشهر'!$C$1155:$AD$1266,15,FALSE),0)</f>
        <v>0</v>
      </c>
      <c r="N76" s="344">
        <f>IFERROR(VLOOKUP(C76,'تقرير المصروفات حسب الشهر'!$C$1282:$AD$1393,15,FALSE),0)</f>
        <v>0</v>
      </c>
      <c r="O76" s="344">
        <f>IFERROR(VLOOKUP(C76,'تقرير المصروفات حسب الشهر'!$C$1409:$AI$1524,15,FALSE),0)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الشهر'!$C$10:$AD$119,15,FALSE),0)</f>
        <v>0</v>
      </c>
      <c r="E77" s="330">
        <f>IFERROR(VLOOKUP(C77,'تقرير المصروفات حسب الشهر'!$C$136:$AD$245,15,FALSE),0)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الشهر'!$C$391:$AD$510,15,FALSE),0)</f>
        <v>0</v>
      </c>
      <c r="H77" s="330">
        <f>IFERROR(VLOOKUP(C77,'تقرير المصروفات حسب الشهر'!$C$519:$AD$634,15,FALSE),0)</f>
        <v>0</v>
      </c>
      <c r="I77" s="330">
        <f>IFERROR(VLOOKUP(C77,'تقرير المصروفات حسب الشهر'!$C$647:$AD$763,15,FALSE),0)</f>
        <v>0</v>
      </c>
      <c r="J77" s="330">
        <f>IFERROR(VLOOKUP(C77,'تقرير المصروفات حسب الشهر'!$C$775:$AD$884,15,FALSE),0)</f>
        <v>0</v>
      </c>
      <c r="K77" s="330">
        <f>IFERROR(VLOOKUP(C77,'تقرير المصروفات حسب الشهر'!$C$902:$AD$1011,15,FALSE),0)</f>
        <v>0</v>
      </c>
      <c r="L77" s="330">
        <f>IFERROR(VLOOKUP(C77,'تقرير المصروفات حسب الشهر'!$C$1028:$AD$1138,15,FALSE),0)</f>
        <v>0</v>
      </c>
      <c r="M77" s="344">
        <f>IFERROR(VLOOKUP(C77,'تقرير المصروفات حسب الشهر'!$C$1155:$AD$1266,15,FALSE),0)</f>
        <v>0</v>
      </c>
      <c r="N77" s="344">
        <f>IFERROR(VLOOKUP(C77,'تقرير المصروفات حسب الشهر'!$C$1282:$AD$1393,15,FALSE),0)</f>
        <v>0</v>
      </c>
      <c r="O77" s="344">
        <f>IFERROR(VLOOKUP(C77,'تقرير المصروفات حسب الشهر'!$C$1409:$AI$1524,15,FALSE),0)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الشهر'!$C$10:$AD$119,15,FALSE),0)</f>
        <v>0</v>
      </c>
      <c r="E78" s="330">
        <f>IFERROR(VLOOKUP(C78,'تقرير المصروفات حسب الشهر'!$C$136:$AD$245,15,FALSE),0)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الشهر'!$C$391:$AD$510,15,FALSE),0)</f>
        <v>0</v>
      </c>
      <c r="H78" s="330">
        <f>IFERROR(VLOOKUP(C78,'تقرير المصروفات حسب الشهر'!$C$519:$AD$634,15,FALSE),0)</f>
        <v>0</v>
      </c>
      <c r="I78" s="330">
        <f>IFERROR(VLOOKUP(C78,'تقرير المصروفات حسب الشهر'!$C$647:$AD$763,15,FALSE),0)</f>
        <v>0</v>
      </c>
      <c r="J78" s="330">
        <f>IFERROR(VLOOKUP(C78,'تقرير المصروفات حسب الشهر'!$C$775:$AD$884,15,FALSE),0)</f>
        <v>0</v>
      </c>
      <c r="K78" s="330">
        <f>IFERROR(VLOOKUP(C78,'تقرير المصروفات حسب الشهر'!$C$902:$AD$1011,15,FALSE),0)</f>
        <v>0</v>
      </c>
      <c r="L78" s="330">
        <f>IFERROR(VLOOKUP(C78,'تقرير المصروفات حسب الشهر'!$C$1028:$AD$1138,15,FALSE),0)</f>
        <v>0</v>
      </c>
      <c r="M78" s="344">
        <f>IFERROR(VLOOKUP(C78,'تقرير المصروفات حسب الشهر'!$C$1155:$AD$1266,15,FALSE),0)</f>
        <v>0</v>
      </c>
      <c r="N78" s="344">
        <f>IFERROR(VLOOKUP(C78,'تقرير المصروفات حسب الشهر'!$C$1282:$AD$1393,15,FALSE),0)</f>
        <v>0</v>
      </c>
      <c r="O78" s="344">
        <f>IFERROR(VLOOKUP(C78,'تقرير المصروفات حسب الشهر'!$C$1409:$AI$1524,15,FALSE),0)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الشهر'!$C$10:$AD$119,15,FALSE),0)</f>
        <v>0</v>
      </c>
      <c r="E79" s="330">
        <f>IFERROR(VLOOKUP(C79,'تقرير المصروفات حسب الشهر'!$C$136:$AD$245,15,FALSE),0)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الشهر'!$C$391:$AD$510,15,FALSE),0)</f>
        <v>0</v>
      </c>
      <c r="H79" s="330">
        <f>IFERROR(VLOOKUP(C79,'تقرير المصروفات حسب الشهر'!$C$519:$AD$634,15,FALSE),0)</f>
        <v>0</v>
      </c>
      <c r="I79" s="330">
        <f>IFERROR(VLOOKUP(C79,'تقرير المصروفات حسب الشهر'!$C$647:$AD$763,15,FALSE),0)</f>
        <v>0</v>
      </c>
      <c r="J79" s="330">
        <f>IFERROR(VLOOKUP(C79,'تقرير المصروفات حسب الشهر'!$C$775:$AD$884,15,FALSE),0)</f>
        <v>0</v>
      </c>
      <c r="K79" s="330">
        <f>IFERROR(VLOOKUP(C79,'تقرير المصروفات حسب الشهر'!$C$902:$AD$1011,15,FALSE),0)</f>
        <v>0</v>
      </c>
      <c r="L79" s="330">
        <f>IFERROR(VLOOKUP(C79,'تقرير المصروفات حسب الشهر'!$C$1028:$AD$1138,15,FALSE),0)</f>
        <v>0</v>
      </c>
      <c r="M79" s="344">
        <f>IFERROR(VLOOKUP(C79,'تقرير المصروفات حسب الشهر'!$C$1155:$AD$1266,15,FALSE),0)</f>
        <v>0</v>
      </c>
      <c r="N79" s="344">
        <f>IFERROR(VLOOKUP(C79,'تقرير المصروفات حسب الشهر'!$C$1282:$AD$1393,15,FALSE),0)</f>
        <v>0</v>
      </c>
      <c r="O79" s="344">
        <f>IFERROR(VLOOKUP(C79,'تقرير المصروفات حسب الشهر'!$C$1409:$AI$1524,15,FALSE),0)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الشهر'!$C$10:$AD$119,15,FALSE),0)</f>
        <v>0</v>
      </c>
      <c r="E80" s="330">
        <f>IFERROR(VLOOKUP(C80,'تقرير المصروفات حسب الشهر'!$C$136:$AD$245,15,FALSE),0)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الشهر'!$C$391:$AD$510,15,FALSE),0)</f>
        <v>0</v>
      </c>
      <c r="H80" s="330">
        <f>IFERROR(VLOOKUP(C80,'تقرير المصروفات حسب الشهر'!$C$519:$AD$634,15,FALSE),0)</f>
        <v>0</v>
      </c>
      <c r="I80" s="330">
        <f>IFERROR(VLOOKUP(C80,'تقرير المصروفات حسب الشهر'!$C$647:$AD$763,15,FALSE),0)</f>
        <v>0</v>
      </c>
      <c r="J80" s="330">
        <f>IFERROR(VLOOKUP(C80,'تقرير المصروفات حسب الشهر'!$C$775:$AD$884,15,FALSE),0)</f>
        <v>0</v>
      </c>
      <c r="K80" s="330">
        <f>IFERROR(VLOOKUP(C80,'تقرير المصروفات حسب الشهر'!$C$902:$AD$1011,15,FALSE),0)</f>
        <v>0</v>
      </c>
      <c r="L80" s="330">
        <f>IFERROR(VLOOKUP(C80,'تقرير المصروفات حسب الشهر'!$C$1028:$AD$1138,15,FALSE),0)</f>
        <v>0</v>
      </c>
      <c r="M80" s="344">
        <f>IFERROR(VLOOKUP(C80,'تقرير المصروفات حسب الشهر'!$C$1155:$AD$1266,15,FALSE),0)</f>
        <v>0</v>
      </c>
      <c r="N80" s="344">
        <f>IFERROR(VLOOKUP(C80,'تقرير المصروفات حسب الشهر'!$C$1282:$AD$1393,15,FALSE),0)</f>
        <v>0</v>
      </c>
      <c r="O80" s="344">
        <f>IFERROR(VLOOKUP(C80,'تقرير المصروفات حسب الشهر'!$C$1409:$AI$1524,15,FALSE),0)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الشهر'!$C$10:$AD$119,15,FALSE),0)</f>
        <v>5095</v>
      </c>
      <c r="E81" s="330">
        <f>IFERROR(VLOOKUP(C81,'تقرير المصروفات حسب الشهر'!$C$136:$AD$245,15,FALSE),0)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الشهر'!$C$391:$AD$510,15,FALSE),0)</f>
        <v>200</v>
      </c>
      <c r="H81" s="330">
        <f>IFERROR(VLOOKUP(C81,'تقرير المصروفات حسب الشهر'!$C$519:$AD$634,15,FALSE),0)</f>
        <v>8700</v>
      </c>
      <c r="I81" s="330">
        <f>IFERROR(VLOOKUP(C81,'تقرير المصروفات حسب الشهر'!$C$647:$AD$763,15,FALSE),0)</f>
        <v>9257</v>
      </c>
      <c r="J81" s="330">
        <f>IFERROR(VLOOKUP(C81,'تقرير المصروفات حسب الشهر'!$C$775:$AD$884,15,FALSE),0)</f>
        <v>0</v>
      </c>
      <c r="K81" s="330">
        <f>IFERROR(VLOOKUP(C81,'تقرير المصروفات حسب الشهر'!$C$902:$AD$1011,15,FALSE),0)</f>
        <v>0</v>
      </c>
      <c r="L81" s="330">
        <f>IFERROR(VLOOKUP(C81,'تقرير المصروفات حسب الشهر'!$C$1028:$AD$1138,15,FALSE),0)</f>
        <v>0</v>
      </c>
      <c r="M81" s="344">
        <f>IFERROR(VLOOKUP(C81,'تقرير المصروفات حسب الشهر'!$C$1155:$AD$1266,15,FALSE),0)</f>
        <v>0</v>
      </c>
      <c r="N81" s="344">
        <f>IFERROR(VLOOKUP(C81,'تقرير المصروفات حسب الشهر'!$C$1282:$AD$1393,15,FALSE),0)</f>
        <v>0</v>
      </c>
      <c r="O81" s="344">
        <f>IFERROR(VLOOKUP(C81,'تقرير المصروفات حسب الشهر'!$C$1409:$AI$1524,15,FALSE),0)</f>
        <v>0</v>
      </c>
      <c r="P81" s="332">
        <f t="shared" si="6"/>
        <v>23652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الشهر'!$C$10:$AD$119,15,FALSE),0)</f>
        <v>0</v>
      </c>
      <c r="E82" s="330">
        <f>IFERROR(VLOOKUP(C82,'تقرير المصروفات حسب الشهر'!$C$136:$AD$245,15,FALSE),0)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الشهر'!$C$391:$AD$510,15,FALSE),0)</f>
        <v>0</v>
      </c>
      <c r="H82" s="330">
        <f>IFERROR(VLOOKUP(C82,'تقرير المصروفات حسب الشهر'!$C$519:$AD$634,15,FALSE),0)</f>
        <v>0</v>
      </c>
      <c r="I82" s="330">
        <f>IFERROR(VLOOKUP(C82,'تقرير المصروفات حسب الشهر'!$C$647:$AD$763,15,FALSE),0)</f>
        <v>0</v>
      </c>
      <c r="J82" s="330">
        <f>IFERROR(VLOOKUP(C82,'تقرير المصروفات حسب الشهر'!$C$775:$AD$884,15,FALSE),0)</f>
        <v>0</v>
      </c>
      <c r="K82" s="330">
        <f>IFERROR(VLOOKUP(C82,'تقرير المصروفات حسب الشهر'!$C$902:$AD$1011,15,FALSE),0)</f>
        <v>0</v>
      </c>
      <c r="L82" s="330">
        <f>IFERROR(VLOOKUP(C82,'تقرير المصروفات حسب الشهر'!$C$1028:$AD$1138,15,FALSE),0)</f>
        <v>0</v>
      </c>
      <c r="M82" s="344">
        <f>IFERROR(VLOOKUP(C82,'تقرير المصروفات حسب الشهر'!$C$1155:$AD$1266,15,FALSE),0)</f>
        <v>0</v>
      </c>
      <c r="N82" s="344">
        <f>IFERROR(VLOOKUP(C82,'تقرير المصروفات حسب الشهر'!$C$1282:$AD$1393,15,FALSE),0)</f>
        <v>0</v>
      </c>
      <c r="O82" s="344">
        <f>IFERROR(VLOOKUP(C82,'تقرير المصروفات حسب الشهر'!$C$1409:$AI$1524,15,FALSE),0)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الشهر'!$C$10:$AD$119,15,FALSE),0)</f>
        <v>0</v>
      </c>
      <c r="E83" s="330">
        <f>IFERROR(VLOOKUP(C83,'تقرير المصروفات حسب الشهر'!$C$136:$AD$245,15,FALSE),0)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الشهر'!$C$391:$AD$510,15,FALSE),0)</f>
        <v>0</v>
      </c>
      <c r="H83" s="330">
        <f>IFERROR(VLOOKUP(C83,'تقرير المصروفات حسب الشهر'!$C$519:$AD$634,15,FALSE),0)</f>
        <v>0</v>
      </c>
      <c r="I83" s="330">
        <f>IFERROR(VLOOKUP(C83,'تقرير المصروفات حسب الشهر'!$C$647:$AD$763,15,FALSE),0)</f>
        <v>0</v>
      </c>
      <c r="J83" s="330">
        <f>IFERROR(VLOOKUP(C83,'تقرير المصروفات حسب الشهر'!$C$775:$AD$884,15,FALSE),0)</f>
        <v>0</v>
      </c>
      <c r="K83" s="330">
        <f>IFERROR(VLOOKUP(C83,'تقرير المصروفات حسب الشهر'!$C$902:$AD$1011,15,FALSE),0)</f>
        <v>0</v>
      </c>
      <c r="L83" s="330">
        <f>IFERROR(VLOOKUP(C83,'تقرير المصروفات حسب الشهر'!$C$1028:$AD$1138,15,FALSE),0)</f>
        <v>0</v>
      </c>
      <c r="M83" s="344">
        <f>IFERROR(VLOOKUP(C83,'تقرير المصروفات حسب الشهر'!$C$1155:$AD$1266,15,FALSE),0)</f>
        <v>0</v>
      </c>
      <c r="N83" s="344">
        <f>IFERROR(VLOOKUP(C83,'تقرير المصروفات حسب الشهر'!$C$1282:$AD$1393,15,FALSE),0)</f>
        <v>0</v>
      </c>
      <c r="O83" s="344">
        <f>IFERROR(VLOOKUP(C83,'تقرير المصروفات حسب الشهر'!$C$1409:$AI$1524,15,FALSE),0)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الشهر'!$C$10:$AD$119,15,FALSE),0)</f>
        <v>0</v>
      </c>
      <c r="E84" s="330">
        <f>IFERROR(VLOOKUP(C84,'تقرير المصروفات حسب الشهر'!$C$136:$AD$245,15,FALSE),0)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الشهر'!$C$391:$AD$510,15,FALSE),0)</f>
        <v>0</v>
      </c>
      <c r="H84" s="330">
        <f>IFERROR(VLOOKUP(C84,'تقرير المصروفات حسب الشهر'!$C$519:$AD$634,15,FALSE),0)</f>
        <v>0</v>
      </c>
      <c r="I84" s="330">
        <f>IFERROR(VLOOKUP(C84,'تقرير المصروفات حسب الشهر'!$C$647:$AD$763,15,FALSE),0)</f>
        <v>0</v>
      </c>
      <c r="J84" s="330">
        <f>IFERROR(VLOOKUP(C84,'تقرير المصروفات حسب الشهر'!$C$775:$AD$884,15,FALSE),0)</f>
        <v>0</v>
      </c>
      <c r="K84" s="330">
        <f>IFERROR(VLOOKUP(C84,'تقرير المصروفات حسب الشهر'!$C$902:$AD$1011,15,FALSE),0)</f>
        <v>0</v>
      </c>
      <c r="L84" s="330">
        <f>IFERROR(VLOOKUP(C84,'تقرير المصروفات حسب الشهر'!$C$1028:$AD$1138,15,FALSE),0)</f>
        <v>0</v>
      </c>
      <c r="M84" s="344">
        <f>IFERROR(VLOOKUP(C84,'تقرير المصروفات حسب الشهر'!$C$1155:$AD$1266,15,FALSE),0)</f>
        <v>0</v>
      </c>
      <c r="N84" s="344">
        <f>IFERROR(VLOOKUP(C84,'تقرير المصروفات حسب الشهر'!$C$1282:$AD$1393,15,FALSE),0)</f>
        <v>0</v>
      </c>
      <c r="O84" s="344">
        <f>IFERROR(VLOOKUP(C84,'تقرير المصروفات حسب الشهر'!$C$1409:$AI$1524,15,FALSE),0)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الشهر'!$C$10:$AD$119,15,FALSE),0)</f>
        <v>0</v>
      </c>
      <c r="E85" s="330">
        <f>IFERROR(VLOOKUP(C85,'تقرير المصروفات حسب الشهر'!$C$136:$AD$245,15,FALSE),0)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الشهر'!$C$391:$AD$510,15,FALSE),0)</f>
        <v>0</v>
      </c>
      <c r="H85" s="330">
        <f>IFERROR(VLOOKUP(C85,'تقرير المصروفات حسب الشهر'!$C$519:$AD$634,15,FALSE),0)</f>
        <v>0</v>
      </c>
      <c r="I85" s="330">
        <f>IFERROR(VLOOKUP(C85,'تقرير المصروفات حسب الشهر'!$C$647:$AD$763,15,FALSE),0)</f>
        <v>0</v>
      </c>
      <c r="J85" s="330">
        <f>IFERROR(VLOOKUP(C85,'تقرير المصروفات حسب الشهر'!$C$775:$AD$884,15,FALSE),0)</f>
        <v>0</v>
      </c>
      <c r="K85" s="330">
        <f>IFERROR(VLOOKUP(C85,'تقرير المصروفات حسب الشهر'!$C$902:$AD$1011,15,FALSE),0)</f>
        <v>0</v>
      </c>
      <c r="L85" s="330">
        <f>IFERROR(VLOOKUP(C85,'تقرير المصروفات حسب الشهر'!$C$1028:$AD$1138,15,FALSE),0)</f>
        <v>0</v>
      </c>
      <c r="M85" s="344">
        <f>IFERROR(VLOOKUP(C85,'تقرير المصروفات حسب الشهر'!$C$1155:$AD$1266,15,FALSE),0)</f>
        <v>0</v>
      </c>
      <c r="N85" s="344">
        <f>IFERROR(VLOOKUP(C85,'تقرير المصروفات حسب الشهر'!$C$1282:$AD$1393,15,FALSE),0)</f>
        <v>0</v>
      </c>
      <c r="O85" s="344">
        <f>IFERROR(VLOOKUP(C85,'تقرير المصروفات حسب الشهر'!$C$1409:$AI$1524,15,FALSE),0)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الشهر'!$C$10:$AD$119,15,FALSE),0)</f>
        <v>1779.5</v>
      </c>
      <c r="E86" s="330">
        <f>IFERROR(VLOOKUP(C86,'تقرير المصروفات حسب الشهر'!$C$136:$AD$245,15,FALSE),0)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الشهر'!$C$391:$AD$510,15,FALSE),0)</f>
        <v>1288</v>
      </c>
      <c r="H86" s="330">
        <f>IFERROR(VLOOKUP(C86,'تقرير المصروفات حسب الشهر'!$C$519:$AD$634,15,FALSE),0)</f>
        <v>3452</v>
      </c>
      <c r="I86" s="330">
        <f>IFERROR(VLOOKUP(C86,'تقرير المصروفات حسب الشهر'!$C$647:$AD$763,15,FALSE),0)</f>
        <v>1463</v>
      </c>
      <c r="J86" s="330">
        <f>IFERROR(VLOOKUP(C86,'تقرير المصروفات حسب الشهر'!$C$775:$AD$884,15,FALSE),0)</f>
        <v>0</v>
      </c>
      <c r="K86" s="330">
        <f>IFERROR(VLOOKUP(C86,'تقرير المصروفات حسب الشهر'!$C$902:$AD$1011,15,FALSE),0)</f>
        <v>0</v>
      </c>
      <c r="L86" s="330">
        <f>IFERROR(VLOOKUP(C86,'تقرير المصروفات حسب الشهر'!$C$1028:$AD$1138,15,FALSE),0)</f>
        <v>0</v>
      </c>
      <c r="M86" s="344">
        <f>IFERROR(VLOOKUP(C86,'تقرير المصروفات حسب الشهر'!$C$1155:$AD$1266,15,FALSE),0)</f>
        <v>0</v>
      </c>
      <c r="N86" s="344">
        <f>IFERROR(VLOOKUP(C86,'تقرير المصروفات حسب الشهر'!$C$1282:$AD$1393,15,FALSE),0)</f>
        <v>0</v>
      </c>
      <c r="O86" s="344">
        <f>IFERROR(VLOOKUP(C86,'تقرير المصروفات حسب الشهر'!$C$1409:$AI$1524,15,FALSE),0)</f>
        <v>0</v>
      </c>
      <c r="P86" s="332">
        <f t="shared" ref="P86:P117" si="7">SUM(D86:O86)</f>
        <v>12902.5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الشهر'!$C$10:$AD$119,15,FALSE),0)</f>
        <v>0</v>
      </c>
      <c r="E87" s="330">
        <f>IFERROR(VLOOKUP(C87,'تقرير المصروفات حسب الشهر'!$C$136:$AD$245,15,FALSE),0)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الشهر'!$C$391:$AD$510,15,FALSE),0)</f>
        <v>0</v>
      </c>
      <c r="H87" s="330">
        <f>IFERROR(VLOOKUP(C87,'تقرير المصروفات حسب الشهر'!$C$519:$AD$634,15,FALSE),0)</f>
        <v>0</v>
      </c>
      <c r="I87" s="330">
        <f>IFERROR(VLOOKUP(C87,'تقرير المصروفات حسب الشهر'!$C$647:$AD$763,15,FALSE),0)</f>
        <v>0</v>
      </c>
      <c r="J87" s="330">
        <f>IFERROR(VLOOKUP(C87,'تقرير المصروفات حسب الشهر'!$C$775:$AD$884,15,FALSE),0)</f>
        <v>0</v>
      </c>
      <c r="K87" s="330">
        <f>IFERROR(VLOOKUP(C87,'تقرير المصروفات حسب الشهر'!$C$902:$AD$1011,15,FALSE),0)</f>
        <v>0</v>
      </c>
      <c r="L87" s="330">
        <f>IFERROR(VLOOKUP(C87,'تقرير المصروفات حسب الشهر'!$C$1028:$AD$1138,15,FALSE),0)</f>
        <v>0</v>
      </c>
      <c r="M87" s="344">
        <f>IFERROR(VLOOKUP(C87,'تقرير المصروفات حسب الشهر'!$C$1155:$AD$1266,15,FALSE),0)</f>
        <v>0</v>
      </c>
      <c r="N87" s="344">
        <f>IFERROR(VLOOKUP(C87,'تقرير المصروفات حسب الشهر'!$C$1282:$AD$1393,15,FALSE),0)</f>
        <v>0</v>
      </c>
      <c r="O87" s="344">
        <f>IFERROR(VLOOKUP(C87,'تقرير المصروفات حسب الشهر'!$C$1409:$AI$1524,15,FALSE),0)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الشهر'!$C$10:$AD$119,15,FALSE),0)</f>
        <v>0</v>
      </c>
      <c r="E88" s="330">
        <f>IFERROR(VLOOKUP(C88,'تقرير المصروفات حسب الشهر'!$C$136:$AD$245,15,FALSE),0)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الشهر'!$C$391:$AD$510,15,FALSE),0)</f>
        <v>0</v>
      </c>
      <c r="H88" s="330">
        <f>IFERROR(VLOOKUP(C88,'تقرير المصروفات حسب الشهر'!$C$519:$AD$634,15,FALSE),0)</f>
        <v>0</v>
      </c>
      <c r="I88" s="330">
        <f>IFERROR(VLOOKUP(C88,'تقرير المصروفات حسب الشهر'!$C$647:$AD$763,15,FALSE),0)</f>
        <v>0</v>
      </c>
      <c r="J88" s="330">
        <f>IFERROR(VLOOKUP(C88,'تقرير المصروفات حسب الشهر'!$C$775:$AD$884,15,FALSE),0)</f>
        <v>0</v>
      </c>
      <c r="K88" s="330">
        <f>IFERROR(VLOOKUP(C88,'تقرير المصروفات حسب الشهر'!$C$902:$AD$1011,15,FALSE),0)</f>
        <v>0</v>
      </c>
      <c r="L88" s="330">
        <f>IFERROR(VLOOKUP(C88,'تقرير المصروفات حسب الشهر'!$C$1028:$AD$1138,15,FALSE),0)</f>
        <v>0</v>
      </c>
      <c r="M88" s="344">
        <f>IFERROR(VLOOKUP(C88,'تقرير المصروفات حسب الشهر'!$C$1155:$AD$1266,15,FALSE),0)</f>
        <v>0</v>
      </c>
      <c r="N88" s="344">
        <f>IFERROR(VLOOKUP(C88,'تقرير المصروفات حسب الشهر'!$C$1282:$AD$1393,15,FALSE),0)</f>
        <v>0</v>
      </c>
      <c r="O88" s="344">
        <f>IFERROR(VLOOKUP(C88,'تقرير المصروفات حسب الشهر'!$C$1409:$AI$1524,15,FALSE),0)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الشهر'!$C$10:$AD$119,15,FALSE),0)</f>
        <v>0</v>
      </c>
      <c r="E89" s="330">
        <f>IFERROR(VLOOKUP(C89,'تقرير المصروفات حسب الشهر'!$C$136:$AD$245,15,FALSE),0)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الشهر'!$C$391:$AD$510,15,FALSE),0)</f>
        <v>0</v>
      </c>
      <c r="H89" s="330">
        <f>IFERROR(VLOOKUP(C89,'تقرير المصروفات حسب الشهر'!$C$519:$AD$634,15,FALSE),0)</f>
        <v>0</v>
      </c>
      <c r="I89" s="330">
        <f>IFERROR(VLOOKUP(C89,'تقرير المصروفات حسب الشهر'!$C$647:$AD$763,15,FALSE),0)</f>
        <v>0</v>
      </c>
      <c r="J89" s="330">
        <f>IFERROR(VLOOKUP(C89,'تقرير المصروفات حسب الشهر'!$C$775:$AD$884,15,FALSE),0)</f>
        <v>0</v>
      </c>
      <c r="K89" s="330">
        <f>IFERROR(VLOOKUP(C89,'تقرير المصروفات حسب الشهر'!$C$902:$AD$1011,15,FALSE),0)</f>
        <v>0</v>
      </c>
      <c r="L89" s="330">
        <f>IFERROR(VLOOKUP(C89,'تقرير المصروفات حسب الشهر'!$C$1028:$AD$1138,15,FALSE),0)</f>
        <v>0</v>
      </c>
      <c r="M89" s="344">
        <f>IFERROR(VLOOKUP(C89,'تقرير المصروفات حسب الشهر'!$C$1155:$AD$1266,15,FALSE),0)</f>
        <v>0</v>
      </c>
      <c r="N89" s="344">
        <f>IFERROR(VLOOKUP(C89,'تقرير المصروفات حسب الشهر'!$C$1282:$AD$1393,15,FALSE),0)</f>
        <v>0</v>
      </c>
      <c r="O89" s="344">
        <f>IFERROR(VLOOKUP(C89,'تقرير المصروفات حسب الشهر'!$C$1409:$AI$1524,15,FALSE),0)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الشهر'!$C$10:$AD$119,15,FALSE),0)</f>
        <v>0</v>
      </c>
      <c r="E90" s="330">
        <f>IFERROR(VLOOKUP(C90,'تقرير المصروفات حسب الشهر'!$C$136:$AD$245,15,FALSE),0)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الشهر'!$C$391:$AD$510,15,FALSE),0)</f>
        <v>0</v>
      </c>
      <c r="H90" s="330">
        <f>IFERROR(VLOOKUP(C90,'تقرير المصروفات حسب الشهر'!$C$519:$AD$634,15,FALSE),0)</f>
        <v>0</v>
      </c>
      <c r="I90" s="330">
        <f>IFERROR(VLOOKUP(C90,'تقرير المصروفات حسب الشهر'!$C$647:$AD$763,15,FALSE),0)</f>
        <v>0</v>
      </c>
      <c r="J90" s="330">
        <f>IFERROR(VLOOKUP(C90,'تقرير المصروفات حسب الشهر'!$C$775:$AD$884,15,FALSE),0)</f>
        <v>0</v>
      </c>
      <c r="K90" s="330">
        <f>IFERROR(VLOOKUP(C90,'تقرير المصروفات حسب الشهر'!$C$902:$AD$1011,15,FALSE),0)</f>
        <v>0</v>
      </c>
      <c r="L90" s="330">
        <f>IFERROR(VLOOKUP(C90,'تقرير المصروفات حسب الشهر'!$C$1028:$AD$1138,15,FALSE),0)</f>
        <v>0</v>
      </c>
      <c r="M90" s="344">
        <f>IFERROR(VLOOKUP(C90,'تقرير المصروفات حسب الشهر'!$C$1155:$AD$1266,15,FALSE),0)</f>
        <v>0</v>
      </c>
      <c r="N90" s="344">
        <f>IFERROR(VLOOKUP(C90,'تقرير المصروفات حسب الشهر'!$C$1282:$AD$1393,15,FALSE),0)</f>
        <v>0</v>
      </c>
      <c r="O90" s="344">
        <f>IFERROR(VLOOKUP(C90,'تقرير المصروفات حسب الشهر'!$C$1409:$AI$1524,15,FALSE),0)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الشهر'!$C$10:$AD$119,15,FALSE),0)</f>
        <v>7730</v>
      </c>
      <c r="E91" s="330">
        <f>IFERROR(VLOOKUP(C91,'تقرير المصروفات حسب الشهر'!$C$136:$AD$245,15,FALSE),0)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الشهر'!$C$391:$AD$510,15,FALSE),0)</f>
        <v>8545</v>
      </c>
      <c r="H91" s="330">
        <f>IFERROR(VLOOKUP(C91,'تقرير المصروفات حسب الشهر'!$C$519:$AD$634,15,FALSE),0)</f>
        <v>9560</v>
      </c>
      <c r="I91" s="330">
        <f>IFERROR(VLOOKUP(C91,'تقرير المصروفات حسب الشهر'!$C$647:$AD$763,15,FALSE),0)</f>
        <v>8665</v>
      </c>
      <c r="J91" s="330">
        <f>IFERROR(VLOOKUP(C91,'تقرير المصروفات حسب الشهر'!$C$775:$AD$884,15,FALSE),0)</f>
        <v>0</v>
      </c>
      <c r="K91" s="330">
        <f>IFERROR(VLOOKUP(C91,'تقرير المصروفات حسب الشهر'!$C$902:$AD$1011,15,FALSE),0)</f>
        <v>0</v>
      </c>
      <c r="L91" s="330">
        <f>IFERROR(VLOOKUP(C91,'تقرير المصروفات حسب الشهر'!$C$1028:$AD$1138,15,FALSE),0)</f>
        <v>0</v>
      </c>
      <c r="M91" s="344">
        <f>IFERROR(VLOOKUP(C91,'تقرير المصروفات حسب الشهر'!$C$1155:$AD$1266,15,FALSE),0)</f>
        <v>0</v>
      </c>
      <c r="N91" s="344">
        <f>IFERROR(VLOOKUP(C91,'تقرير المصروفات حسب الشهر'!$C$1282:$AD$1393,15,FALSE),0)</f>
        <v>0</v>
      </c>
      <c r="O91" s="344">
        <f>IFERROR(VLOOKUP(C91,'تقرير المصروفات حسب الشهر'!$C$1409:$AI$1524,15,FALSE),0)</f>
        <v>0</v>
      </c>
      <c r="P91" s="332">
        <f t="shared" si="7"/>
        <v>49765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الشهر'!$C$10:$AD$119,15,FALSE),0)</f>
        <v>0</v>
      </c>
      <c r="E92" s="330">
        <f>IFERROR(VLOOKUP(C92,'تقرير المصروفات حسب الشهر'!$C$136:$AD$245,15,FALSE),0)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الشهر'!$C$391:$AD$510,15,FALSE),0)</f>
        <v>0</v>
      </c>
      <c r="H92" s="330">
        <f>IFERROR(VLOOKUP(C92,'تقرير المصروفات حسب الشهر'!$C$519:$AD$634,15,FALSE),0)</f>
        <v>0</v>
      </c>
      <c r="I92" s="330">
        <f>IFERROR(VLOOKUP(C92,'تقرير المصروفات حسب الشهر'!$C$647:$AD$763,15,FALSE),0)</f>
        <v>0</v>
      </c>
      <c r="J92" s="330">
        <f>IFERROR(VLOOKUP(C92,'تقرير المصروفات حسب الشهر'!$C$775:$AD$884,15,FALSE),0)</f>
        <v>0</v>
      </c>
      <c r="K92" s="330">
        <f>IFERROR(VLOOKUP(C92,'تقرير المصروفات حسب الشهر'!$C$902:$AD$1011,15,FALSE),0)</f>
        <v>0</v>
      </c>
      <c r="L92" s="330">
        <f>IFERROR(VLOOKUP(C92,'تقرير المصروفات حسب الشهر'!$C$1028:$AD$1138,15,FALSE),0)</f>
        <v>0</v>
      </c>
      <c r="M92" s="344">
        <f>IFERROR(VLOOKUP(C92,'تقرير المصروفات حسب الشهر'!$C$1155:$AD$1266,15,FALSE),0)</f>
        <v>0</v>
      </c>
      <c r="N92" s="344">
        <f>IFERROR(VLOOKUP(C92,'تقرير المصروفات حسب الشهر'!$C$1282:$AD$1393,15,FALSE),0)</f>
        <v>0</v>
      </c>
      <c r="O92" s="344">
        <f>IFERROR(VLOOKUP(C92,'تقرير المصروفات حسب الشهر'!$C$1409:$AI$1524,15,FALSE),0)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الشهر'!$C$10:$AD$119,15,FALSE),0)</f>
        <v>808</v>
      </c>
      <c r="E93" s="330">
        <f>IFERROR(VLOOKUP(C93,'تقرير المصروفات حسب الشهر'!$C$136:$AD$245,15,FALSE),0)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الشهر'!$C$391:$AD$510,15,FALSE),0)</f>
        <v>1751.5</v>
      </c>
      <c r="H93" s="330">
        <f>IFERROR(VLOOKUP(C93,'تقرير المصروفات حسب الشهر'!$C$519:$AD$634,15,FALSE),0)</f>
        <v>0</v>
      </c>
      <c r="I93" s="330">
        <f>IFERROR(VLOOKUP(C93,'تقرير المصروفات حسب الشهر'!$C$647:$AD$763,15,FALSE),0)</f>
        <v>0</v>
      </c>
      <c r="J93" s="330">
        <f>IFERROR(VLOOKUP(C93,'تقرير المصروفات حسب الشهر'!$C$775:$AD$884,15,FALSE),0)</f>
        <v>0</v>
      </c>
      <c r="K93" s="330">
        <f>IFERROR(VLOOKUP(C93,'تقرير المصروفات حسب الشهر'!$C$902:$AD$1011,15,FALSE),0)</f>
        <v>0</v>
      </c>
      <c r="L93" s="330">
        <f>IFERROR(VLOOKUP(C93,'تقرير المصروفات حسب الشهر'!$C$1028:$AD$1138,15,FALSE),0)</f>
        <v>0</v>
      </c>
      <c r="M93" s="344">
        <f>IFERROR(VLOOKUP(C93,'تقرير المصروفات حسب الشهر'!$C$1155:$AD$1266,15,FALSE),0)</f>
        <v>0</v>
      </c>
      <c r="N93" s="344">
        <f>IFERROR(VLOOKUP(C93,'تقرير المصروفات حسب الشهر'!$C$1282:$AD$1393,15,FALSE),0)</f>
        <v>0</v>
      </c>
      <c r="O93" s="344">
        <f>IFERROR(VLOOKUP(C93,'تقرير المصروفات حسب الشهر'!$C$1409:$AI$1524,15,FALSE),0)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الشهر'!$C$10:$AD$119,15,FALSE),0)</f>
        <v>1201.93</v>
      </c>
      <c r="E94" s="330">
        <f>IFERROR(VLOOKUP(C94,'تقرير المصروفات حسب الشهر'!$C$136:$AD$245,15,FALSE),0)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الشهر'!$C$391:$AD$510,15,FALSE),0)</f>
        <v>1401.93</v>
      </c>
      <c r="H94" s="330">
        <f>IFERROR(VLOOKUP(C94,'تقرير المصروفات حسب الشهر'!$C$519:$AD$634,15,FALSE),0)</f>
        <v>801.93</v>
      </c>
      <c r="I94" s="330">
        <f>IFERROR(VLOOKUP(C94,'تقرير المصروفات حسب الشهر'!$C$647:$AD$763,15,FALSE),0)</f>
        <v>866.06</v>
      </c>
      <c r="J94" s="330">
        <f>IFERROR(VLOOKUP(C94,'تقرير المصروفات حسب الشهر'!$C$775:$AD$884,15,FALSE),0)</f>
        <v>0</v>
      </c>
      <c r="K94" s="330">
        <f>IFERROR(VLOOKUP(C94,'تقرير المصروفات حسب الشهر'!$C$902:$AD$1011,15,FALSE),0)</f>
        <v>0</v>
      </c>
      <c r="L94" s="330">
        <f>IFERROR(VLOOKUP(C94,'تقرير المصروفات حسب الشهر'!$C$1028:$AD$1138,15,FALSE),0)</f>
        <v>0</v>
      </c>
      <c r="M94" s="344">
        <f>IFERROR(VLOOKUP(C94,'تقرير المصروفات حسب الشهر'!$C$1155:$AD$1266,15,FALSE),0)</f>
        <v>0</v>
      </c>
      <c r="N94" s="344">
        <f>IFERROR(VLOOKUP(C94,'تقرير المصروفات حسب الشهر'!$C$1282:$AD$1393,15,FALSE),0)</f>
        <v>0</v>
      </c>
      <c r="O94" s="344">
        <f>IFERROR(VLOOKUP(C94,'تقرير المصروفات حسب الشهر'!$C$1409:$AI$1524,15,FALSE),0)</f>
        <v>0</v>
      </c>
      <c r="P94" s="332">
        <f t="shared" si="7"/>
        <v>5474.74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الشهر'!$C$10:$AD$119,15,FALSE),0)</f>
        <v>1065</v>
      </c>
      <c r="E95" s="330">
        <f>IFERROR(VLOOKUP(C95,'تقرير المصروفات حسب الشهر'!$C$136:$AD$245,15,FALSE),0)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الشهر'!$C$391:$AD$510,15,FALSE),0)</f>
        <v>2130</v>
      </c>
      <c r="H95" s="330">
        <f>IFERROR(VLOOKUP(C95,'تقرير المصروفات حسب الشهر'!$C$519:$AD$634,15,FALSE),0)</f>
        <v>0</v>
      </c>
      <c r="I95" s="330">
        <f>IFERROR(VLOOKUP(C95,'تقرير المصروفات حسب الشهر'!$C$647:$AD$763,15,FALSE),0)</f>
        <v>2130</v>
      </c>
      <c r="J95" s="330">
        <f>IFERROR(VLOOKUP(C95,'تقرير المصروفات حسب الشهر'!$C$775:$AD$884,15,FALSE),0)</f>
        <v>0</v>
      </c>
      <c r="K95" s="330">
        <f>IFERROR(VLOOKUP(C95,'تقرير المصروفات حسب الشهر'!$C$902:$AD$1011,15,FALSE),0)</f>
        <v>0</v>
      </c>
      <c r="L95" s="330">
        <f>IFERROR(VLOOKUP(C95,'تقرير المصروفات حسب الشهر'!$C$1028:$AD$1138,15,FALSE),0)</f>
        <v>0</v>
      </c>
      <c r="M95" s="344">
        <f>IFERROR(VLOOKUP(C95,'تقرير المصروفات حسب الشهر'!$C$1155:$AD$1266,15,FALSE),0)</f>
        <v>0</v>
      </c>
      <c r="N95" s="344">
        <f>IFERROR(VLOOKUP(C95,'تقرير المصروفات حسب الشهر'!$C$1282:$AD$1393,15,FALSE),0)</f>
        <v>0</v>
      </c>
      <c r="O95" s="344">
        <f>IFERROR(VLOOKUP(C95,'تقرير المصروفات حسب الشهر'!$C$1409:$AI$1524,15,FALSE),0)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الشهر'!$C$10:$AD$119,15,FALSE),0)</f>
        <v>0</v>
      </c>
      <c r="E96" s="330">
        <f>IFERROR(VLOOKUP(C96,'تقرير المصروفات حسب الشهر'!$C$136:$AD$245,15,FALSE),0)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الشهر'!$C$391:$AD$510,15,FALSE),0)</f>
        <v>0</v>
      </c>
      <c r="H96" s="330">
        <f>IFERROR(VLOOKUP(C96,'تقرير المصروفات حسب الشهر'!$C$519:$AD$634,15,FALSE),0)</f>
        <v>0</v>
      </c>
      <c r="I96" s="330">
        <f>IFERROR(VLOOKUP(C96,'تقرير المصروفات حسب الشهر'!$C$647:$AD$763,15,FALSE),0)</f>
        <v>0</v>
      </c>
      <c r="J96" s="330">
        <f>IFERROR(VLOOKUP(C96,'تقرير المصروفات حسب الشهر'!$C$775:$AD$884,15,FALSE),0)</f>
        <v>0</v>
      </c>
      <c r="K96" s="330">
        <f>IFERROR(VLOOKUP(C96,'تقرير المصروفات حسب الشهر'!$C$902:$AD$1011,15,FALSE),0)</f>
        <v>0</v>
      </c>
      <c r="L96" s="330">
        <f>IFERROR(VLOOKUP(C96,'تقرير المصروفات حسب الشهر'!$C$1028:$AD$1138,15,FALSE),0)</f>
        <v>0</v>
      </c>
      <c r="M96" s="344">
        <f>IFERROR(VLOOKUP(C96,'تقرير المصروفات حسب الشهر'!$C$1155:$AD$1266,15,FALSE),0)</f>
        <v>0</v>
      </c>
      <c r="N96" s="344">
        <f>IFERROR(VLOOKUP(C96,'تقرير المصروفات حسب الشهر'!$C$1282:$AD$1393,15,FALSE),0)</f>
        <v>0</v>
      </c>
      <c r="O96" s="344">
        <f>IFERROR(VLOOKUP(C96,'تقرير المصروفات حسب الشهر'!$C$1409:$AI$1524,15,FALSE),0)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الشهر'!$C$10:$AD$119,15,FALSE),0)</f>
        <v>0</v>
      </c>
      <c r="E97" s="330">
        <f>IFERROR(VLOOKUP(C97,'تقرير المصروفات حسب الشهر'!$C$136:$AD$245,15,FALSE),0)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الشهر'!$C$391:$AD$510,15,FALSE),0)</f>
        <v>0</v>
      </c>
      <c r="H97" s="330">
        <f>IFERROR(VLOOKUP(C97,'تقرير المصروفات حسب الشهر'!$C$519:$AD$634,15,FALSE),0)</f>
        <v>0</v>
      </c>
      <c r="I97" s="330">
        <f>IFERROR(VLOOKUP(C97,'تقرير المصروفات حسب الشهر'!$C$647:$AD$763,15,FALSE),0)</f>
        <v>0</v>
      </c>
      <c r="J97" s="330">
        <f>IFERROR(VLOOKUP(C97,'تقرير المصروفات حسب الشهر'!$C$775:$AD$884,15,FALSE),0)</f>
        <v>0</v>
      </c>
      <c r="K97" s="330">
        <f>IFERROR(VLOOKUP(C97,'تقرير المصروفات حسب الشهر'!$C$902:$AD$1011,15,FALSE),0)</f>
        <v>0</v>
      </c>
      <c r="L97" s="330">
        <f>IFERROR(VLOOKUP(C97,'تقرير المصروفات حسب الشهر'!$C$1028:$AD$1138,15,FALSE),0)</f>
        <v>0</v>
      </c>
      <c r="M97" s="344">
        <f>IFERROR(VLOOKUP(C97,'تقرير المصروفات حسب الشهر'!$C$1155:$AD$1266,15,FALSE),0)</f>
        <v>0</v>
      </c>
      <c r="N97" s="344">
        <f>IFERROR(VLOOKUP(C97,'تقرير المصروفات حسب الشهر'!$C$1282:$AD$1393,15,FALSE),0)</f>
        <v>0</v>
      </c>
      <c r="O97" s="344">
        <f>IFERROR(VLOOKUP(C97,'تقرير المصروفات حسب الشهر'!$C$1409:$AI$1524,15,FALSE),0)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الشهر'!$C$10:$AD$119,15,FALSE),0)</f>
        <v>23.33</v>
      </c>
      <c r="E98" s="330">
        <f>IFERROR(VLOOKUP(C98,'تقرير المصروفات حسب الشهر'!$C$136:$AD$245,15,FALSE),0)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الشهر'!$C$391:$AD$510,15,FALSE),0)</f>
        <v>23.33</v>
      </c>
      <c r="H98" s="330">
        <f>IFERROR(VLOOKUP(C98,'تقرير المصروفات حسب الشهر'!$C$519:$AD$634,15,FALSE),0)</f>
        <v>23.33</v>
      </c>
      <c r="I98" s="330">
        <f>IFERROR(VLOOKUP(C98,'تقرير المصروفات حسب الشهر'!$C$647:$AD$763,15,FALSE),0)</f>
        <v>23.33</v>
      </c>
      <c r="J98" s="330">
        <f>IFERROR(VLOOKUP(C98,'تقرير المصروفات حسب الشهر'!$C$775:$AD$884,15,FALSE),0)</f>
        <v>0</v>
      </c>
      <c r="K98" s="330">
        <f>IFERROR(VLOOKUP(C98,'تقرير المصروفات حسب الشهر'!$C$902:$AD$1011,15,FALSE),0)</f>
        <v>0</v>
      </c>
      <c r="L98" s="330">
        <f>IFERROR(VLOOKUP(C98,'تقرير المصروفات حسب الشهر'!$C$1028:$AD$1138,15,FALSE),0)</f>
        <v>0</v>
      </c>
      <c r="M98" s="344">
        <f>IFERROR(VLOOKUP(C98,'تقرير المصروفات حسب الشهر'!$C$1155:$AD$1266,15,FALSE),0)</f>
        <v>0</v>
      </c>
      <c r="N98" s="344">
        <f>IFERROR(VLOOKUP(C98,'تقرير المصروفات حسب الشهر'!$C$1282:$AD$1393,15,FALSE),0)</f>
        <v>0</v>
      </c>
      <c r="O98" s="344">
        <f>IFERROR(VLOOKUP(C98,'تقرير المصروفات حسب الشهر'!$C$1409:$AI$1524,15,FALSE),0)</f>
        <v>0</v>
      </c>
      <c r="P98" s="332">
        <f t="shared" si="7"/>
        <v>139.97999999999999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الشهر'!$C$10:$AD$119,15,FALSE),0)</f>
        <v>1404.17</v>
      </c>
      <c r="E99" s="330">
        <f>IFERROR(VLOOKUP(C99,'تقرير المصروفات حسب الشهر'!$C$136:$AD$245,15,FALSE),0)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الشهر'!$C$391:$AD$510,15,FALSE),0)</f>
        <v>1498.84</v>
      </c>
      <c r="H99" s="330">
        <f>IFERROR(VLOOKUP(C99,'تقرير المصروفات حسب الشهر'!$C$519:$AD$634,15,FALSE),0)</f>
        <v>1587.41</v>
      </c>
      <c r="I99" s="330">
        <f>IFERROR(VLOOKUP(C99,'تقرير المصروفات حسب الشهر'!$C$647:$AD$763,15,FALSE),0)</f>
        <v>1587.41</v>
      </c>
      <c r="J99" s="330">
        <f>IFERROR(VLOOKUP(C99,'تقرير المصروفات حسب الشهر'!$C$775:$AD$884,15,FALSE),0)</f>
        <v>0</v>
      </c>
      <c r="K99" s="330">
        <f>IFERROR(VLOOKUP(C99,'تقرير المصروفات حسب الشهر'!$C$902:$AD$1011,15,FALSE),0)</f>
        <v>0</v>
      </c>
      <c r="L99" s="330">
        <f>IFERROR(VLOOKUP(C99,'تقرير المصروفات حسب الشهر'!$C$1028:$AD$1138,15,FALSE),0)</f>
        <v>0</v>
      </c>
      <c r="M99" s="344">
        <f>IFERROR(VLOOKUP(C99,'تقرير المصروفات حسب الشهر'!$C$1155:$AD$1266,15,FALSE),0)</f>
        <v>0</v>
      </c>
      <c r="N99" s="344">
        <f>IFERROR(VLOOKUP(C99,'تقرير المصروفات حسب الشهر'!$C$1282:$AD$1393,15,FALSE),0)</f>
        <v>0</v>
      </c>
      <c r="O99" s="344">
        <f>IFERROR(VLOOKUP(C99,'تقرير المصروفات حسب الشهر'!$C$1409:$AI$1524,15,FALSE),0)</f>
        <v>0</v>
      </c>
      <c r="P99" s="332">
        <f t="shared" si="7"/>
        <v>8886.17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الشهر'!$C$10:$AD$119,15,FALSE),0)</f>
        <v>3654.85</v>
      </c>
      <c r="E100" s="330">
        <f>IFERROR(VLOOKUP(C100,'تقرير المصروفات حسب الشهر'!$C$136:$AD$245,15,FALSE),0)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الشهر'!$C$391:$AD$510,15,FALSE),0)</f>
        <v>3858.42</v>
      </c>
      <c r="H100" s="330">
        <f>IFERROR(VLOOKUP(C100,'تقرير المصروفات حسب الشهر'!$C$519:$AD$634,15,FALSE),0)</f>
        <v>3858.42</v>
      </c>
      <c r="I100" s="330">
        <f>IFERROR(VLOOKUP(C100,'تقرير المصروفات حسب الشهر'!$C$647:$AD$763,15,FALSE),0)</f>
        <v>3932.56</v>
      </c>
      <c r="J100" s="330">
        <f>IFERROR(VLOOKUP(C100,'تقرير المصروفات حسب الشهر'!$C$775:$AD$884,15,FALSE),0)</f>
        <v>0</v>
      </c>
      <c r="K100" s="330">
        <f>IFERROR(VLOOKUP(C100,'تقرير المصروفات حسب الشهر'!$C$902:$AD$1011,15,FALSE),0)</f>
        <v>0</v>
      </c>
      <c r="L100" s="330">
        <f>IFERROR(VLOOKUP(C100,'تقرير المصروفات حسب الشهر'!$C$1028:$AD$1138,15,FALSE),0)</f>
        <v>0</v>
      </c>
      <c r="M100" s="344">
        <f>IFERROR(VLOOKUP(C100,'تقرير المصروفات حسب الشهر'!$C$1155:$AD$1266,15,FALSE),0)</f>
        <v>0</v>
      </c>
      <c r="N100" s="344">
        <f>IFERROR(VLOOKUP(C100,'تقرير المصروفات حسب الشهر'!$C$1282:$AD$1393,15,FALSE),0)</f>
        <v>0</v>
      </c>
      <c r="O100" s="344">
        <f>IFERROR(VLOOKUP(C100,'تقرير المصروفات حسب الشهر'!$C$1409:$AI$1524,15,FALSE),0)</f>
        <v>0</v>
      </c>
      <c r="P100" s="332">
        <f t="shared" si="7"/>
        <v>22999.030000000002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الشهر'!$C$10:$AD$119,15,FALSE),0)</f>
        <v>5.79</v>
      </c>
      <c r="E101" s="330">
        <f>IFERROR(VLOOKUP(C101,'تقرير المصروفات حسب الشهر'!$C$136:$AD$245,15,FALSE),0)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الشهر'!$C$391:$AD$510,15,FALSE),0)</f>
        <v>60.17</v>
      </c>
      <c r="H101" s="330">
        <f>IFERROR(VLOOKUP(C101,'تقرير المصروفات حسب الشهر'!$C$519:$AD$634,15,FALSE),0)</f>
        <v>60.17</v>
      </c>
      <c r="I101" s="330">
        <f>IFERROR(VLOOKUP(C101,'تقرير المصروفات حسب الشهر'!$C$647:$AD$763,15,FALSE),0)</f>
        <v>60.17</v>
      </c>
      <c r="J101" s="330">
        <f>IFERROR(VLOOKUP(C101,'تقرير المصروفات حسب الشهر'!$C$775:$AD$884,15,FALSE),0)</f>
        <v>0</v>
      </c>
      <c r="K101" s="330">
        <f>IFERROR(VLOOKUP(C101,'تقرير المصروفات حسب الشهر'!$C$902:$AD$1011,15,FALSE),0)</f>
        <v>0</v>
      </c>
      <c r="L101" s="330">
        <f>IFERROR(VLOOKUP(C101,'تقرير المصروفات حسب الشهر'!$C$1028:$AD$1138,15,FALSE),0)</f>
        <v>0</v>
      </c>
      <c r="M101" s="344">
        <f>IFERROR(VLOOKUP(C101,'تقرير المصروفات حسب الشهر'!$C$1155:$AD$1266,15,FALSE),0)</f>
        <v>0</v>
      </c>
      <c r="N101" s="344">
        <f>IFERROR(VLOOKUP(C101,'تقرير المصروفات حسب الشهر'!$C$1282:$AD$1393,15,FALSE),0)</f>
        <v>0</v>
      </c>
      <c r="O101" s="344">
        <f>IFERROR(VLOOKUP(C101,'تقرير المصروفات حسب الشهر'!$C$1409:$AI$1524,15,FALSE),0)</f>
        <v>0</v>
      </c>
      <c r="P101" s="332">
        <f t="shared" si="7"/>
        <v>306.64000000000004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الشهر'!$C$10:$AD$119,15,FALSE),0)</f>
        <v>266.5</v>
      </c>
      <c r="E102" s="330">
        <f>IFERROR(VLOOKUP(C102,'تقرير المصروفات حسب الشهر'!$C$136:$AD$245,15,FALSE),0)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الشهر'!$C$391:$AD$510,15,FALSE),0)</f>
        <v>220.32</v>
      </c>
      <c r="H102" s="330">
        <f>IFERROR(VLOOKUP(C102,'تقرير المصروفات حسب الشهر'!$C$519:$AD$634,15,FALSE),0)</f>
        <v>220.32</v>
      </c>
      <c r="I102" s="330">
        <f>IFERROR(VLOOKUP(C102,'تقرير المصروفات حسب الشهر'!$C$647:$AD$763,15,FALSE),0)</f>
        <v>220.32</v>
      </c>
      <c r="J102" s="330">
        <f>IFERROR(VLOOKUP(C102,'تقرير المصروفات حسب الشهر'!$C$775:$AD$884,15,FALSE),0)</f>
        <v>0</v>
      </c>
      <c r="K102" s="330">
        <f>IFERROR(VLOOKUP(C102,'تقرير المصروفات حسب الشهر'!$C$902:$AD$1011,15,FALSE),0)</f>
        <v>0</v>
      </c>
      <c r="L102" s="330">
        <f>IFERROR(VLOOKUP(C102,'تقرير المصروفات حسب الشهر'!$C$1028:$AD$1138,15,FALSE),0)</f>
        <v>0</v>
      </c>
      <c r="M102" s="344">
        <f>IFERROR(VLOOKUP(C102,'تقرير المصروفات حسب الشهر'!$C$1155:$AD$1266,15,FALSE),0)</f>
        <v>0</v>
      </c>
      <c r="N102" s="344">
        <f>IFERROR(VLOOKUP(C102,'تقرير المصروفات حسب الشهر'!$C$1282:$AD$1393,15,FALSE),0)</f>
        <v>0</v>
      </c>
      <c r="O102" s="344">
        <f>IFERROR(VLOOKUP(C102,'تقرير المصروفات حسب الشهر'!$C$1409:$AI$1524,15,FALSE),0)</f>
        <v>0</v>
      </c>
      <c r="P102" s="332">
        <f t="shared" si="7"/>
        <v>1368.1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الشهر'!$C$10:$AD$119,15,FALSE),0)</f>
        <v>2936.35</v>
      </c>
      <c r="E103" s="330">
        <f>IFERROR(VLOOKUP(C103,'تقرير المصروفات حسب الشهر'!$C$136:$AD$245,15,FALSE),0)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الشهر'!$C$391:$AD$510,15,FALSE),0)</f>
        <v>3074.42</v>
      </c>
      <c r="H103" s="330">
        <f>IFERROR(VLOOKUP(C103,'تقرير المصروفات حسب الشهر'!$C$519:$AD$634,15,FALSE),0)</f>
        <v>2966.78</v>
      </c>
      <c r="I103" s="330">
        <f>IFERROR(VLOOKUP(C103,'تقرير المصروفات حسب الشهر'!$C$647:$AD$763,15,FALSE),0)</f>
        <v>2966.78</v>
      </c>
      <c r="J103" s="330">
        <f>IFERROR(VLOOKUP(C103,'تقرير المصروفات حسب الشهر'!$C$775:$AD$884,15,FALSE),0)</f>
        <v>0</v>
      </c>
      <c r="K103" s="330">
        <f>IFERROR(VLOOKUP(C103,'تقرير المصروفات حسب الشهر'!$C$902:$AD$1011,15,FALSE),0)</f>
        <v>0</v>
      </c>
      <c r="L103" s="330">
        <f>IFERROR(VLOOKUP(C103,'تقرير المصروفات حسب الشهر'!$C$1028:$AD$1138,15,FALSE),0)</f>
        <v>0</v>
      </c>
      <c r="M103" s="344">
        <f>IFERROR(VLOOKUP(C103,'تقرير المصروفات حسب الشهر'!$C$1155:$AD$1266,15,FALSE),0)</f>
        <v>0</v>
      </c>
      <c r="N103" s="344">
        <f>IFERROR(VLOOKUP(C103,'تقرير المصروفات حسب الشهر'!$C$1282:$AD$1393,15,FALSE),0)</f>
        <v>0</v>
      </c>
      <c r="O103" s="344">
        <f>IFERROR(VLOOKUP(C103,'تقرير المصروفات حسب الشهر'!$C$1409:$AI$1524,15,FALSE),0)</f>
        <v>0</v>
      </c>
      <c r="P103" s="332">
        <f t="shared" si="7"/>
        <v>17817.03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الشهر'!$C$10:$AD$119,15,FALSE),0)</f>
        <v>0</v>
      </c>
      <c r="E104" s="330">
        <f>IFERROR(VLOOKUP(C104,'تقرير المصروفات حسب الشهر'!$C$136:$AD$245,15,FALSE),0)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الشهر'!$C$391:$AD$510,15,FALSE),0)</f>
        <v>0</v>
      </c>
      <c r="H104" s="330">
        <f>IFERROR(VLOOKUP(C104,'تقرير المصروفات حسب الشهر'!$C$519:$AD$634,15,FALSE),0)</f>
        <v>0</v>
      </c>
      <c r="I104" s="330">
        <f>IFERROR(VLOOKUP(C104,'تقرير المصروفات حسب الشهر'!$C$647:$AD$763,15,FALSE),0)</f>
        <v>0</v>
      </c>
      <c r="J104" s="330">
        <f>IFERROR(VLOOKUP(C104,'تقرير المصروفات حسب الشهر'!$C$775:$AD$884,15,FALSE),0)</f>
        <v>0</v>
      </c>
      <c r="K104" s="330">
        <f>IFERROR(VLOOKUP(C104,'تقرير المصروفات حسب الشهر'!$C$902:$AD$1011,15,FALSE),0)</f>
        <v>0</v>
      </c>
      <c r="L104" s="330">
        <f>IFERROR(VLOOKUP(C104,'تقرير المصروفات حسب الشهر'!$C$1028:$AD$1138,15,FALSE),0)</f>
        <v>0</v>
      </c>
      <c r="M104" s="344">
        <f>IFERROR(VLOOKUP(C104,'تقرير المصروفات حسب الشهر'!$C$1155:$AD$1266,15,FALSE),0)</f>
        <v>0</v>
      </c>
      <c r="N104" s="344">
        <f>IFERROR(VLOOKUP(C104,'تقرير المصروفات حسب الشهر'!$C$1282:$AD$1393,15,FALSE),0)</f>
        <v>0</v>
      </c>
      <c r="O104" s="344">
        <f>IFERROR(VLOOKUP(C104,'تقرير المصروفات حسب الشهر'!$C$1409:$AI$1524,15,FALSE),0)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الشهر'!$C$10:$AD$119,15,FALSE),0)</f>
        <v>0</v>
      </c>
      <c r="E105" s="330">
        <f>IFERROR(VLOOKUP(C105,'تقرير المصروفات حسب الشهر'!$C$136:$AD$245,15,FALSE),0)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الشهر'!$C$391:$AD$510,15,FALSE),0)</f>
        <v>0</v>
      </c>
      <c r="H105" s="330">
        <f>IFERROR(VLOOKUP(C105,'تقرير المصروفات حسب الشهر'!$C$519:$AD$634,15,FALSE),0)</f>
        <v>0</v>
      </c>
      <c r="I105" s="330">
        <f>IFERROR(VLOOKUP(C105,'تقرير المصروفات حسب الشهر'!$C$647:$AD$763,15,FALSE),0)</f>
        <v>0</v>
      </c>
      <c r="J105" s="330">
        <f>IFERROR(VLOOKUP(C105,'تقرير المصروفات حسب الشهر'!$C$775:$AD$884,15,FALSE),0)</f>
        <v>0</v>
      </c>
      <c r="K105" s="330">
        <f>IFERROR(VLOOKUP(C105,'تقرير المصروفات حسب الشهر'!$C$902:$AD$1011,15,FALSE),0)</f>
        <v>0</v>
      </c>
      <c r="L105" s="330">
        <f>IFERROR(VLOOKUP(C105,'تقرير المصروفات حسب الشهر'!$C$1028:$AD$1138,15,FALSE),0)</f>
        <v>0</v>
      </c>
      <c r="M105" s="344">
        <f>IFERROR(VLOOKUP(C105,'تقرير المصروفات حسب الشهر'!$C$1155:$AD$1266,15,FALSE),0)</f>
        <v>0</v>
      </c>
      <c r="N105" s="344">
        <f>IFERROR(VLOOKUP(C105,'تقرير المصروفات حسب الشهر'!$C$1282:$AD$1393,15,FALSE),0)</f>
        <v>0</v>
      </c>
      <c r="O105" s="344">
        <f>IFERROR(VLOOKUP(C105,'تقرير المصروفات حسب الشهر'!$C$1409:$AI$1524,15,FALSE),0)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الشهر'!$C$10:$AD$119,15,FALSE),0)</f>
        <v>38621.980000000003</v>
      </c>
      <c r="E106" s="330">
        <f>IFERROR(VLOOKUP(C106,'تقرير المصروفات حسب الشهر'!$C$136:$AD$245,15,FALSE),0)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الشهر'!$C$391:$AD$510,15,FALSE),0)</f>
        <v>24759.62</v>
      </c>
      <c r="H106" s="330">
        <f>IFERROR(VLOOKUP(C106,'تقرير المصروفات حسب الشهر'!$C$519:$AD$634,15,FALSE),0)</f>
        <v>20000.77</v>
      </c>
      <c r="I106" s="330">
        <f>IFERROR(VLOOKUP(C106,'تقرير المصروفات حسب الشهر'!$C$647:$AD$763,15,FALSE),0)</f>
        <v>27354.94</v>
      </c>
      <c r="J106" s="330">
        <f>IFERROR(VLOOKUP(C106,'تقرير المصروفات حسب الشهر'!$C$775:$AD$884,15,FALSE),0)</f>
        <v>0</v>
      </c>
      <c r="K106" s="330">
        <f>IFERROR(VLOOKUP(C106,'تقرير المصروفات حسب الشهر'!$C$902:$AD$1011,15,FALSE),0)</f>
        <v>0</v>
      </c>
      <c r="L106" s="330">
        <f>IFERROR(VLOOKUP(C106,'تقرير المصروفات حسب الشهر'!$C$1028:$AD$1138,15,FALSE),0)</f>
        <v>0</v>
      </c>
      <c r="M106" s="344">
        <f>IFERROR(VLOOKUP(C106,'تقرير المصروفات حسب الشهر'!$C$1155:$AD$1266,15,FALSE),0)</f>
        <v>0</v>
      </c>
      <c r="N106" s="344">
        <f>IFERROR(VLOOKUP(C106,'تقرير المصروفات حسب الشهر'!$C$1282:$AD$1393,15,FALSE),0)</f>
        <v>0</v>
      </c>
      <c r="O106" s="344">
        <f>IFERROR(VLOOKUP(C106,'تقرير المصروفات حسب الشهر'!$C$1409:$AI$1524,15,FALSE),0)</f>
        <v>0</v>
      </c>
      <c r="P106" s="332">
        <f t="shared" si="7"/>
        <v>168503.67999999999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الشهر'!$C$10:$AD$119,15,FALSE),0)</f>
        <v>0</v>
      </c>
      <c r="E107" s="330">
        <f>IFERROR(VLOOKUP(C107,'تقرير المصروفات حسب الشهر'!$C$136:$AD$245,15,FALSE),0)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الشهر'!$C$391:$AD$510,15,FALSE),0)</f>
        <v>0</v>
      </c>
      <c r="H107" s="330">
        <f>IFERROR(VLOOKUP(C107,'تقرير المصروفات حسب الشهر'!$C$519:$AD$634,15,FALSE),0)</f>
        <v>0</v>
      </c>
      <c r="I107" s="330">
        <f>IFERROR(VLOOKUP(C107,'تقرير المصروفات حسب الشهر'!$C$647:$AD$763,15,FALSE),0)</f>
        <v>0</v>
      </c>
      <c r="J107" s="330">
        <f>IFERROR(VLOOKUP(C107,'تقرير المصروفات حسب الشهر'!$C$775:$AD$884,15,FALSE),0)</f>
        <v>0</v>
      </c>
      <c r="K107" s="330">
        <f>IFERROR(VLOOKUP(C107,'تقرير المصروفات حسب الشهر'!$C$902:$AD$1011,15,FALSE),0)</f>
        <v>0</v>
      </c>
      <c r="L107" s="330">
        <f>IFERROR(VLOOKUP(C107,'تقرير المصروفات حسب الشهر'!$C$1028:$AD$1138,15,FALSE),0)</f>
        <v>0</v>
      </c>
      <c r="M107" s="344">
        <f>IFERROR(VLOOKUP(C107,'تقرير المصروفات حسب الشهر'!$C$1155:$AD$1266,15,FALSE),0)</f>
        <v>0</v>
      </c>
      <c r="N107" s="344">
        <f>IFERROR(VLOOKUP(C107,'تقرير المصروفات حسب الشهر'!$C$1282:$AD$1393,15,FALSE),0)</f>
        <v>0</v>
      </c>
      <c r="O107" s="344">
        <f>IFERROR(VLOOKUP(C107,'تقرير المصروفات حسب الشهر'!$C$1409:$AI$1524,15,FALSE),0)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الشهر'!$C$10:$AD$119,15,FALSE),0)</f>
        <v>0</v>
      </c>
      <c r="E108" s="330">
        <f>IFERROR(VLOOKUP(C108,'تقرير المصروفات حسب الشهر'!$C$136:$AD$245,15,FALSE),0)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الشهر'!$C$391:$AD$510,15,FALSE),0)</f>
        <v>0</v>
      </c>
      <c r="H108" s="330">
        <f>IFERROR(VLOOKUP(C108,'تقرير المصروفات حسب الشهر'!$C$519:$AD$634,15,FALSE),0)</f>
        <v>0</v>
      </c>
      <c r="I108" s="330">
        <f>IFERROR(VLOOKUP(C108,'تقرير المصروفات حسب الشهر'!$C$647:$AD$763,15,FALSE),0)</f>
        <v>0</v>
      </c>
      <c r="J108" s="330">
        <f>IFERROR(VLOOKUP(C108,'تقرير المصروفات حسب الشهر'!$C$775:$AD$884,15,FALSE),0)</f>
        <v>0</v>
      </c>
      <c r="K108" s="330">
        <f>IFERROR(VLOOKUP(C108,'تقرير المصروفات حسب الشهر'!$C$902:$AD$1011,15,FALSE),0)</f>
        <v>0</v>
      </c>
      <c r="L108" s="330">
        <f>IFERROR(VLOOKUP(C108,'تقرير المصروفات حسب الشهر'!$C$1028:$AD$1138,15,FALSE),0)</f>
        <v>0</v>
      </c>
      <c r="M108" s="344">
        <f>IFERROR(VLOOKUP(C108,'تقرير المصروفات حسب الشهر'!$C$1155:$AD$1266,15,FALSE),0)</f>
        <v>0</v>
      </c>
      <c r="N108" s="344">
        <f>IFERROR(VLOOKUP(C108,'تقرير المصروفات حسب الشهر'!$C$1282:$AD$1393,15,FALSE),0)</f>
        <v>0</v>
      </c>
      <c r="O108" s="344">
        <f>IFERROR(VLOOKUP(C108,'تقرير المصروفات حسب الشهر'!$C$1409:$AI$1524,15,FALSE),0)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الشهر'!$C$10:$AD$119,15,FALSE),0)</f>
        <v>1489.45</v>
      </c>
      <c r="E109" s="330">
        <f>IFERROR(VLOOKUP(C109,'تقرير المصروفات حسب الشهر'!$C$136:$AD$245,15,FALSE),0)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الشهر'!$C$391:$AD$510,15,FALSE),0)</f>
        <v>0</v>
      </c>
      <c r="H109" s="330">
        <f>IFERROR(VLOOKUP(C109,'تقرير المصروفات حسب الشهر'!$C$519:$AD$634,15,FALSE),0)</f>
        <v>0</v>
      </c>
      <c r="I109" s="330">
        <f>IFERROR(VLOOKUP(C109,'تقرير المصروفات حسب الشهر'!$C$647:$AD$763,15,FALSE),0)</f>
        <v>14195.67</v>
      </c>
      <c r="J109" s="330">
        <f>IFERROR(VLOOKUP(C109,'تقرير المصروفات حسب الشهر'!$C$775:$AD$884,15,FALSE),0)</f>
        <v>0</v>
      </c>
      <c r="K109" s="330">
        <f>IFERROR(VLOOKUP(C109,'تقرير المصروفات حسب الشهر'!$C$902:$AD$1011,15,FALSE),0)</f>
        <v>0</v>
      </c>
      <c r="L109" s="330">
        <f>IFERROR(VLOOKUP(C109,'تقرير المصروفات حسب الشهر'!$C$1028:$AD$1138,15,FALSE),0)</f>
        <v>0</v>
      </c>
      <c r="M109" s="344">
        <f>IFERROR(VLOOKUP(C109,'تقرير المصروفات حسب الشهر'!$C$1155:$AD$1266,15,FALSE),0)</f>
        <v>0</v>
      </c>
      <c r="N109" s="344">
        <f>IFERROR(VLOOKUP(C109,'تقرير المصروفات حسب الشهر'!$C$1282:$AD$1393,15,FALSE),0)</f>
        <v>0</v>
      </c>
      <c r="O109" s="344">
        <f>IFERROR(VLOOKUP(C109,'تقرير المصروفات حسب الشهر'!$C$1409:$AI$1524,15,FALSE),0)</f>
        <v>0</v>
      </c>
      <c r="P109" s="332">
        <f t="shared" si="7"/>
        <v>15685.12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الشهر'!$C$10:$AD$119,15,FALSE),0)-2</f>
        <v>1603.1</v>
      </c>
      <c r="E110" s="330">
        <f>IFERROR(VLOOKUP(C110,'تقرير المصروفات حسب الشهر'!$C$136:$AD$245,15,FALSE),0)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الشهر'!$C$391:$AD$510,15,FALSE),0)</f>
        <v>0</v>
      </c>
      <c r="H110" s="330">
        <f>IFERROR(VLOOKUP(C110,'تقرير المصروفات حسب الشهر'!$C$519:$AD$634,15,FALSE),0)</f>
        <v>0</v>
      </c>
      <c r="I110" s="330">
        <f>IFERROR(VLOOKUP(C110,'تقرير المصروفات حسب الشهر'!$C$647:$AD$763,15,FALSE),0)</f>
        <v>14079.55</v>
      </c>
      <c r="J110" s="330">
        <f>IFERROR(VLOOKUP(C110,'تقرير المصروفات حسب الشهر'!$C$775:$AD$884,15,FALSE),0)</f>
        <v>0</v>
      </c>
      <c r="K110" s="330">
        <f>IFERROR(VLOOKUP(C110,'تقرير المصروفات حسب الشهر'!$C$902:$AD$1011,15,FALSE),0)</f>
        <v>0</v>
      </c>
      <c r="L110" s="330">
        <f>IFERROR(VLOOKUP(C110,'تقرير المصروفات حسب الشهر'!$C$1028:$AD$1138,15,FALSE),0)</f>
        <v>0</v>
      </c>
      <c r="M110" s="344">
        <f>IFERROR(VLOOKUP(C110,'تقرير المصروفات حسب الشهر'!$C$1155:$AD$1266,15,FALSE),0)</f>
        <v>0</v>
      </c>
      <c r="N110" s="344">
        <f>IFERROR(VLOOKUP(C110,'تقرير المصروفات حسب الشهر'!$C$1282:$AD$1393,15,FALSE),0)</f>
        <v>0</v>
      </c>
      <c r="O110" s="344">
        <f>IFERROR(VLOOKUP(C110,'تقرير المصروفات حسب الشهر'!$C$1409:$AI$1524,15,FALSE),0)</f>
        <v>0</v>
      </c>
      <c r="P110" s="332">
        <f t="shared" si="7"/>
        <v>18554.689999999999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الشهر'!$C$10:$AD$119,15,FALSE),0)</f>
        <v>0</v>
      </c>
      <c r="E111" s="330">
        <f>IFERROR(VLOOKUP(C111,'تقرير المصروفات حسب الشهر'!$C$136:$AD$245,15,FALSE),0)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الشهر'!$C$391:$AD$510,15,FALSE),0)</f>
        <v>0</v>
      </c>
      <c r="H111" s="330">
        <f>IFERROR(VLOOKUP(C111,'تقرير المصروفات حسب الشهر'!$C$519:$AD$634,15,FALSE),0)</f>
        <v>0</v>
      </c>
      <c r="I111" s="330">
        <f>IFERROR(VLOOKUP(C111,'تقرير المصروفات حسب الشهر'!$C$647:$AD$763,15,FALSE),0)</f>
        <v>0</v>
      </c>
      <c r="J111" s="330">
        <f>IFERROR(VLOOKUP(C111,'تقرير المصروفات حسب الشهر'!$C$775:$AD$884,15,FALSE),0)</f>
        <v>0</v>
      </c>
      <c r="K111" s="330">
        <f>IFERROR(VLOOKUP(C111,'تقرير المصروفات حسب الشهر'!$C$902:$AD$1011,15,FALSE),0)</f>
        <v>0</v>
      </c>
      <c r="L111" s="330">
        <f>IFERROR(VLOOKUP(C111,'تقرير المصروفات حسب الشهر'!$C$1028:$AD$1138,15,FALSE),0)</f>
        <v>0</v>
      </c>
      <c r="M111" s="344">
        <f>IFERROR(VLOOKUP(C111,'تقرير المصروفات حسب الشهر'!$C$1155:$AD$1266,15,FALSE),0)</f>
        <v>0</v>
      </c>
      <c r="N111" s="344">
        <f>IFERROR(VLOOKUP(C111,'تقرير المصروفات حسب الشهر'!$C$1282:$AD$1393,15,FALSE),0)</f>
        <v>0</v>
      </c>
      <c r="O111" s="344">
        <f>IFERROR(VLOOKUP(C111,'تقرير المصروفات حسب الشهر'!$C$1409:$AI$1524,15,FALSE),0)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الشهر'!$C$10:$AD$119,15,FALSE),0)</f>
        <v>0</v>
      </c>
      <c r="E112" s="330">
        <f>IFERROR(VLOOKUP(C112,'تقرير المصروفات حسب الشهر'!$C$136:$AD$245,15,FALSE),0)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الشهر'!$C$391:$AD$510,15,FALSE),0)</f>
        <v>0</v>
      </c>
      <c r="H112" s="330">
        <f>IFERROR(VLOOKUP(C112,'تقرير المصروفات حسب الشهر'!$C$519:$AD$634,15,FALSE),0)</f>
        <v>0</v>
      </c>
      <c r="I112" s="330">
        <f>IFERROR(VLOOKUP(C112,'تقرير المصروفات حسب الشهر'!$C$647:$AD$763,15,FALSE),0)</f>
        <v>0</v>
      </c>
      <c r="J112" s="330">
        <f>IFERROR(VLOOKUP(C112,'تقرير المصروفات حسب الشهر'!$C$775:$AD$884,15,FALSE),0)</f>
        <v>0</v>
      </c>
      <c r="K112" s="330">
        <f>IFERROR(VLOOKUP(C112,'تقرير المصروفات حسب الشهر'!$C$902:$AD$1011,15,FALSE),0)</f>
        <v>0</v>
      </c>
      <c r="L112" s="330">
        <f>IFERROR(VLOOKUP(C112,'تقرير المصروفات حسب الشهر'!$C$1028:$AD$1138,15,FALSE),0)</f>
        <v>0</v>
      </c>
      <c r="M112" s="344">
        <f>IFERROR(VLOOKUP(C112,'تقرير المصروفات حسب الشهر'!$C$1155:$AD$1266,15,FALSE),0)</f>
        <v>0</v>
      </c>
      <c r="N112" s="344">
        <f>IFERROR(VLOOKUP(C112,'تقرير المصروفات حسب الشهر'!$C$1282:$AD$1393,15,FALSE),0)</f>
        <v>0</v>
      </c>
      <c r="O112" s="344">
        <f>IFERROR(VLOOKUP(C112,'تقرير المصروفات حسب الشهر'!$C$1409:$AI$1524,15,FALSE),0)</f>
        <v>0</v>
      </c>
      <c r="P112" s="332">
        <f t="shared" si="7"/>
        <v>1109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الشهر'!$C$10:$AD$119,15,FALSE),0)</f>
        <v>0</v>
      </c>
      <c r="E113" s="330">
        <f>IFERROR(VLOOKUP(C113,'تقرير المصروفات حسب الشهر'!$C$136:$AD$245,15,FALSE),0)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الشهر'!$C$391:$AD$510,15,FALSE),0)</f>
        <v>0</v>
      </c>
      <c r="H113" s="330">
        <f>IFERROR(VLOOKUP(C113,'تقرير المصروفات حسب الشهر'!$C$519:$AD$634,15,FALSE),0)</f>
        <v>0</v>
      </c>
      <c r="I113" s="330">
        <f>IFERROR(VLOOKUP(C113,'تقرير المصروفات حسب الشهر'!$C$647:$AD$763,15,FALSE),0)</f>
        <v>0</v>
      </c>
      <c r="J113" s="330">
        <f>IFERROR(VLOOKUP(C113,'تقرير المصروفات حسب الشهر'!$C$775:$AD$884,15,FALSE),0)</f>
        <v>0</v>
      </c>
      <c r="K113" s="330">
        <f>IFERROR(VLOOKUP(C113,'تقرير المصروفات حسب الشهر'!$C$902:$AD$1011,15,FALSE),0)</f>
        <v>0</v>
      </c>
      <c r="L113" s="330">
        <f>IFERROR(VLOOKUP(C113,'تقرير المصروفات حسب الشهر'!$C$1028:$AD$1138,15,FALSE),0)</f>
        <v>0</v>
      </c>
      <c r="M113" s="344">
        <f>IFERROR(VLOOKUP(C113,'تقرير المصروفات حسب الشهر'!$C$1155:$AD$1266,15,FALSE),0)</f>
        <v>0</v>
      </c>
      <c r="N113" s="344">
        <f>IFERROR(VLOOKUP(C113,'تقرير المصروفات حسب الشهر'!$C$1282:$AD$1393,15,FALSE),0)</f>
        <v>0</v>
      </c>
      <c r="O113" s="344">
        <f>IFERROR(VLOOKUP(C113,'تقرير المصروفات حسب الشهر'!$C$1409:$AI$1524,15,FALSE),0)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الشهر'!$C$10:$AD$119,15,FALSE),0)</f>
        <v>0</v>
      </c>
      <c r="E114" s="330">
        <f>IFERROR(VLOOKUP(C114,'تقرير المصروفات حسب الشهر'!$C$136:$AD$245,15,FALSE),0)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الشهر'!$C$391:$AD$510,15,FALSE),0)</f>
        <v>7850</v>
      </c>
      <c r="H114" s="330">
        <f>IFERROR(VLOOKUP(C114,'تقرير المصروفات حسب الشهر'!$C$519:$AD$634,15,FALSE),0)</f>
        <v>0</v>
      </c>
      <c r="I114" s="330">
        <f>IFERROR(VLOOKUP(C114,'تقرير المصروفات حسب الشهر'!$C$647:$AD$763,15,FALSE),0)</f>
        <v>1200</v>
      </c>
      <c r="J114" s="330">
        <f>IFERROR(VLOOKUP(C114,'تقرير المصروفات حسب الشهر'!$C$775:$AD$884,15,FALSE),0)</f>
        <v>0</v>
      </c>
      <c r="K114" s="330">
        <f>IFERROR(VLOOKUP(C114,'تقرير المصروفات حسب الشهر'!$C$902:$AD$1011,15,FALSE),0)</f>
        <v>0</v>
      </c>
      <c r="L114" s="330">
        <f>IFERROR(VLOOKUP(C114,'تقرير المصروفات حسب الشهر'!$C$1028:$AD$1138,15,FALSE),0)</f>
        <v>0</v>
      </c>
      <c r="M114" s="344">
        <f>IFERROR(VLOOKUP(C114,'تقرير المصروفات حسب الشهر'!$C$1155:$AD$1266,15,FALSE),0)</f>
        <v>0</v>
      </c>
      <c r="N114" s="344">
        <f>IFERROR(VLOOKUP(C114,'تقرير المصروفات حسب الشهر'!$C$1282:$AD$1393,15,FALSE),0)</f>
        <v>0</v>
      </c>
      <c r="O114" s="344">
        <f>IFERROR(VLOOKUP(C114,'تقرير المصروفات حسب الشهر'!$C$1409:$AI$1524,15,FALSE),0)</f>
        <v>0</v>
      </c>
      <c r="P114" s="332">
        <f t="shared" si="7"/>
        <v>9050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الشهر'!$C$10:$AD$119,15,FALSE),0)</f>
        <v>0</v>
      </c>
      <c r="E115" s="330">
        <f>IFERROR(VLOOKUP(C115,'تقرير المصروفات حسب الشهر'!$C$136:$AD$245,15,FALSE),0)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الشهر'!$C$391:$AD$510,15,FALSE),0)</f>
        <v>0</v>
      </c>
      <c r="H115" s="330">
        <f>IFERROR(VLOOKUP(C115,'تقرير المصروفات حسب الشهر'!$C$519:$AD$634,15,FALSE),0)</f>
        <v>0</v>
      </c>
      <c r="I115" s="330">
        <f>IFERROR(VLOOKUP(C115,'تقرير المصروفات حسب الشهر'!$C$647:$AD$763,15,FALSE),0)</f>
        <v>0</v>
      </c>
      <c r="J115" s="330">
        <f>IFERROR(VLOOKUP(C115,'تقرير المصروفات حسب الشهر'!$C$775:$AD$884,15,FALSE),0)</f>
        <v>0</v>
      </c>
      <c r="K115" s="330">
        <f>IFERROR(VLOOKUP(C115,'تقرير المصروفات حسب الشهر'!$C$902:$AD$1011,15,FALSE),0)</f>
        <v>0</v>
      </c>
      <c r="L115" s="330">
        <f>IFERROR(VLOOKUP(C115,'تقرير المصروفات حسب الشهر'!$C$1028:$AD$1138,15,FALSE),0)</f>
        <v>0</v>
      </c>
      <c r="M115" s="344">
        <f>IFERROR(VLOOKUP(C115,'تقرير المصروفات حسب الشهر'!$C$1155:$AD$1266,15,FALSE),0)</f>
        <v>0</v>
      </c>
      <c r="N115" s="344">
        <f>IFERROR(VLOOKUP(C115,'تقرير المصروفات حسب الشهر'!$C$1282:$AD$1393,15,FALSE),0)</f>
        <v>0</v>
      </c>
      <c r="O115" s="344">
        <f>IFERROR(VLOOKUP(C115,'تقرير المصروفات حسب الشهر'!$C$1409:$AI$1524,15,FALSE),0)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الشهر'!$C$10:$AD$119,15,FALSE),0)</f>
        <v>0</v>
      </c>
      <c r="E116" s="330">
        <f>IFERROR(VLOOKUP(C116,'تقرير المصروفات حسب الشهر'!$C$136:$AD$245,15,FALSE),0)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الشهر'!$C$391:$AD$510,15,FALSE),0)</f>
        <v>0</v>
      </c>
      <c r="H116" s="330">
        <f>IFERROR(VLOOKUP(C116,'تقرير المصروفات حسب الشهر'!$C$519:$AD$634,15,FALSE),0)</f>
        <v>0</v>
      </c>
      <c r="I116" s="330">
        <f>IFERROR(VLOOKUP(C116,'تقرير المصروفات حسب الشهر'!$C$647:$AD$763,15,FALSE),0)</f>
        <v>0</v>
      </c>
      <c r="J116" s="330">
        <f>IFERROR(VLOOKUP(C116,'تقرير المصروفات حسب الشهر'!$C$775:$AD$884,15,FALSE),0)</f>
        <v>0</v>
      </c>
      <c r="K116" s="330">
        <f>IFERROR(VLOOKUP(C116,'تقرير المصروفات حسب الشهر'!$C$902:$AD$1011,15,FALSE),0)</f>
        <v>0</v>
      </c>
      <c r="L116" s="330">
        <f>IFERROR(VLOOKUP(C116,'تقرير المصروفات حسب الشهر'!$C$1028:$AD$1138,15,FALSE),0)</f>
        <v>0</v>
      </c>
      <c r="M116" s="344">
        <f>IFERROR(VLOOKUP(C116,'تقرير المصروفات حسب الشهر'!$C$1155:$AD$1266,15,FALSE),0)</f>
        <v>0</v>
      </c>
      <c r="N116" s="344">
        <f>IFERROR(VLOOKUP(C116,'تقرير المصروفات حسب الشهر'!$C$1282:$AD$1393,15,FALSE),0)</f>
        <v>0</v>
      </c>
      <c r="O116" s="344">
        <f>IFERROR(VLOOKUP(C116,'تقرير المصروفات حسب الشهر'!$C$1409:$AI$1524,15,FALSE),0)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الشهر'!$C$10:$AD$119,15,FALSE),0)</f>
        <v>0</v>
      </c>
      <c r="E117" s="330">
        <f>IFERROR(VLOOKUP(C117,'تقرير المصروفات حسب الشهر'!$C$136:$AD$245,15,FALSE),0)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الشهر'!$C$391:$AD$510,15,FALSE),0)</f>
        <v>0</v>
      </c>
      <c r="H117" s="330">
        <f>IFERROR(VLOOKUP(C117,'تقرير المصروفات حسب الشهر'!$C$519:$AD$634,15,FALSE),0)</f>
        <v>0</v>
      </c>
      <c r="I117" s="330">
        <f>IFERROR(VLOOKUP(C117,'تقرير المصروفات حسب الشهر'!$C$647:$AD$763,15,FALSE),0)</f>
        <v>0</v>
      </c>
      <c r="J117" s="330">
        <f>IFERROR(VLOOKUP(C117,'تقرير المصروفات حسب الشهر'!$C$775:$AD$884,15,FALSE),0)</f>
        <v>0</v>
      </c>
      <c r="K117" s="330">
        <f>IFERROR(VLOOKUP(C117,'تقرير المصروفات حسب الشهر'!$C$902:$AD$1011,15,FALSE),0)</f>
        <v>0</v>
      </c>
      <c r="L117" s="330">
        <f>IFERROR(VLOOKUP(C117,'تقرير المصروفات حسب الشهر'!$C$1028:$AD$1138,15,FALSE),0)</f>
        <v>0</v>
      </c>
      <c r="M117" s="344">
        <f>IFERROR(VLOOKUP(C117,'تقرير المصروفات حسب الشهر'!$C$1155:$AD$1266,15,FALSE),0)</f>
        <v>0</v>
      </c>
      <c r="N117" s="344">
        <f>IFERROR(VLOOKUP(C117,'تقرير المصروفات حسب الشهر'!$C$1282:$AD$1393,15,FALSE),0)</f>
        <v>0</v>
      </c>
      <c r="O117" s="344">
        <f>IFERROR(VLOOKUP(C117,'تقرير المصروفات حسب الشهر'!$C$1409:$AI$1524,15,FALSE),0)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الشهر'!$C$10:$AD$119,15,FALSE),0)</f>
        <v>0</v>
      </c>
      <c r="E118" s="330">
        <f>IFERROR(VLOOKUP(C118,'تقرير المصروفات حسب الشهر'!$C$136:$AD$245,15,FALSE),0)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الشهر'!$C$391:$AD$510,15,FALSE),0)</f>
        <v>0</v>
      </c>
      <c r="H118" s="330">
        <f>IFERROR(VLOOKUP(C118,'تقرير المصروفات حسب الشهر'!$C$519:$AD$634,15,FALSE),0)</f>
        <v>0</v>
      </c>
      <c r="I118" s="330">
        <f>IFERROR(VLOOKUP(C118,'تقرير المصروفات حسب الشهر'!$C$647:$AD$763,15,FALSE),0)</f>
        <v>0</v>
      </c>
      <c r="J118" s="330">
        <f>IFERROR(VLOOKUP(C118,'تقرير المصروفات حسب الشهر'!$C$775:$AD$884,15,FALSE),0)</f>
        <v>0</v>
      </c>
      <c r="K118" s="330">
        <f>IFERROR(VLOOKUP(C118,'تقرير المصروفات حسب الشهر'!$C$902:$AD$1011,15,FALSE),0)</f>
        <v>0</v>
      </c>
      <c r="L118" s="330">
        <f>IFERROR(VLOOKUP(C118,'تقرير المصروفات حسب الشهر'!$C$1028:$AD$1138,15,FALSE),0)</f>
        <v>0</v>
      </c>
      <c r="M118" s="344">
        <f>IFERROR(VLOOKUP(C118,'تقرير المصروفات حسب الشهر'!$C$1155:$AD$1266,15,FALSE),0)</f>
        <v>0</v>
      </c>
      <c r="N118" s="344">
        <f>IFERROR(VLOOKUP(C118,'تقرير المصروفات حسب الشهر'!$C$1282:$AD$1393,15,FALSE),0)</f>
        <v>0</v>
      </c>
      <c r="O118" s="344">
        <f>IFERROR(VLOOKUP(C118,'تقرير المصروفات حسب الشهر'!$C$1409:$AI$1524,15,FALSE),0)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الشهر'!$C$10:$AD$119,15,FALSE),0)</f>
        <v>1204</v>
      </c>
      <c r="E119" s="330">
        <f>IFERROR(VLOOKUP(C119,'تقرير المصروفات حسب الشهر'!$C$136:$AD$245,15,FALSE),0)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الشهر'!$C$391:$AD$510,15,FALSE),0)</f>
        <v>17449.349999999999</v>
      </c>
      <c r="H119" s="330">
        <f>IFERROR(VLOOKUP(C119,'تقرير المصروفات حسب الشهر'!$C$519:$AD$634,15,FALSE),0)</f>
        <v>0</v>
      </c>
      <c r="I119" s="330">
        <f>IFERROR(VLOOKUP(C119,'تقرير المصروفات حسب الشهر'!$C$647:$AD$763,15,FALSE),0)</f>
        <v>24748.37</v>
      </c>
      <c r="J119" s="330">
        <f>IFERROR(VLOOKUP(C119,'تقرير المصروفات حسب الشهر'!$C$775:$AD$884,15,FALSE),0)</f>
        <v>0</v>
      </c>
      <c r="K119" s="330">
        <f>IFERROR(VLOOKUP(C119,'تقرير المصروفات حسب الشهر'!$C$902:$AD$1011,15,FALSE),0)</f>
        <v>0</v>
      </c>
      <c r="L119" s="330">
        <f>IFERROR(VLOOKUP(C119,'تقرير المصروفات حسب الشهر'!$C$1028:$AD$1138,15,FALSE),0)</f>
        <v>0</v>
      </c>
      <c r="M119" s="344">
        <f>IFERROR(VLOOKUP(C119,'تقرير المصروفات حسب الشهر'!$C$1155:$AD$1266,15,FALSE),0)</f>
        <v>0</v>
      </c>
      <c r="N119" s="344">
        <f>IFERROR(VLOOKUP(C119,'تقرير المصروفات حسب الشهر'!$C$1282:$AD$1393,15,FALSE),0)</f>
        <v>0</v>
      </c>
      <c r="O119" s="344">
        <f>IFERROR(VLOOKUP(C119,'تقرير المصروفات حسب الشهر'!$C$1409:$AI$1524,15,FALSE),0)</f>
        <v>0</v>
      </c>
      <c r="P119" s="332">
        <f t="shared" si="8"/>
        <v>49336.72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الشهر'!$C$10:$AD$119,15,FALSE),0)</f>
        <v>0</v>
      </c>
      <c r="E120" s="330">
        <f>IFERROR(VLOOKUP(C120,'تقرير المصروفات حسب الشهر'!$C$136:$AD$245,15,FALSE),0)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الشهر'!$C$391:$AD$510,15,FALSE),0)</f>
        <v>0</v>
      </c>
      <c r="H120" s="330">
        <f>IFERROR(VLOOKUP(C120,'تقرير المصروفات حسب الشهر'!$C$519:$AD$634,15,FALSE),0)</f>
        <v>0</v>
      </c>
      <c r="I120" s="330">
        <f>IFERROR(VLOOKUP(C120,'تقرير المصروفات حسب الشهر'!$C$647:$AD$763,15,FALSE),0)</f>
        <v>0</v>
      </c>
      <c r="J120" s="330">
        <f>IFERROR(VLOOKUP(C120,'تقرير المصروفات حسب الشهر'!$C$775:$AD$884,15,FALSE),0)</f>
        <v>0</v>
      </c>
      <c r="K120" s="330">
        <f>IFERROR(VLOOKUP(C120,'تقرير المصروفات حسب الشهر'!$C$902:$AD$1011,15,FALSE),0)</f>
        <v>0</v>
      </c>
      <c r="L120" s="330">
        <f>IFERROR(VLOOKUP(C120,'تقرير المصروفات حسب الشهر'!$C$1028:$AD$1138,15,FALSE),0)</f>
        <v>0</v>
      </c>
      <c r="M120" s="344">
        <f>IFERROR(VLOOKUP(C120,'تقرير المصروفات حسب الشهر'!$C$1155:$AD$1266,15,FALSE),0)</f>
        <v>0</v>
      </c>
      <c r="N120" s="344">
        <f>IFERROR(VLOOKUP(C120,'تقرير المصروفات حسب الشهر'!$C$1282:$AD$1393,15,FALSE),0)</f>
        <v>0</v>
      </c>
      <c r="O120" s="344">
        <f>IFERROR(VLOOKUP(C120,'تقرير المصروفات حسب الشهر'!$C$1409:$AI$1524,15,FALSE),0)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الشهر'!$C$10:$AD$119,15,FALSE),0)</f>
        <v>0</v>
      </c>
      <c r="E121" s="330">
        <f>IFERROR(VLOOKUP(C121,'تقرير المصروفات حسب الشهر'!$C$136:$AD$245,15,FALSE),0)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الشهر'!$C$391:$AD$510,15,FALSE),0)</f>
        <v>0</v>
      </c>
      <c r="H121" s="330">
        <f>IFERROR(VLOOKUP(C121,'تقرير المصروفات حسب الشهر'!$C$519:$AD$634,15,FALSE),0)</f>
        <v>0</v>
      </c>
      <c r="I121" s="330">
        <f>IFERROR(VLOOKUP(C121,'تقرير المصروفات حسب الشهر'!$C$647:$AD$763,15,FALSE),0)</f>
        <v>0</v>
      </c>
      <c r="J121" s="330">
        <f>IFERROR(VLOOKUP(C121,'تقرير المصروفات حسب الشهر'!$C$775:$AD$884,15,FALSE),0)</f>
        <v>0</v>
      </c>
      <c r="K121" s="330">
        <f>IFERROR(VLOOKUP(C121,'تقرير المصروفات حسب الشهر'!$C$902:$AD$1011,15,FALSE),0)</f>
        <v>0</v>
      </c>
      <c r="L121" s="330">
        <f>IFERROR(VLOOKUP(C121,'تقرير المصروفات حسب الشهر'!$C$1028:$AD$1138,15,FALSE),0)</f>
        <v>0</v>
      </c>
      <c r="M121" s="344">
        <f>IFERROR(VLOOKUP(C121,'تقرير المصروفات حسب الشهر'!$C$1155:$AD$1266,15,FALSE),0)</f>
        <v>0</v>
      </c>
      <c r="N121" s="344">
        <f>IFERROR(VLOOKUP(C121,'تقرير المصروفات حسب الشهر'!$C$1282:$AD$1393,15,FALSE),0)</f>
        <v>0</v>
      </c>
      <c r="O121" s="344">
        <f>IFERROR(VLOOKUP(C121,'تقرير المصروفات حسب الشهر'!$C$1409:$AI$1524,15,FALSE),0)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الشهر'!$C$10:$AD$119,15,FALSE),0)</f>
        <v>0</v>
      </c>
      <c r="E122" s="330">
        <f>IFERROR(VLOOKUP(C122,'تقرير المصروفات حسب الشهر'!$C$136:$AD$245,15,FALSE),0)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الشهر'!$C$391:$AD$510,15,FALSE),0)</f>
        <v>0</v>
      </c>
      <c r="H122" s="330">
        <f>IFERROR(VLOOKUP(C122,'تقرير المصروفات حسب الشهر'!$C$519:$AD$634,15,FALSE),0)</f>
        <v>0</v>
      </c>
      <c r="I122" s="330">
        <f>IFERROR(VLOOKUP(C122,'تقرير المصروفات حسب الشهر'!$C$647:$AD$763,15,FALSE),0)</f>
        <v>0</v>
      </c>
      <c r="J122" s="330">
        <f>IFERROR(VLOOKUP(C122,'تقرير المصروفات حسب الشهر'!$C$775:$AD$884,15,FALSE),0)</f>
        <v>0</v>
      </c>
      <c r="K122" s="330">
        <f>IFERROR(VLOOKUP(C122,'تقرير المصروفات حسب الشهر'!$C$902:$AD$1011,15,FALSE),0)</f>
        <v>0</v>
      </c>
      <c r="L122" s="330">
        <f>IFERROR(VLOOKUP(C122,'تقرير المصروفات حسب الشهر'!$C$1028:$AD$1138,15,FALSE),0)</f>
        <v>0</v>
      </c>
      <c r="M122" s="344">
        <f>IFERROR(VLOOKUP(C122,'تقرير المصروفات حسب الشهر'!$C$1155:$AD$1266,15,FALSE),0)</f>
        <v>0</v>
      </c>
      <c r="N122" s="344">
        <f>IFERROR(VLOOKUP(C122,'تقرير المصروفات حسب الشهر'!$C$1282:$AD$1393,15,FALSE),0)</f>
        <v>0</v>
      </c>
      <c r="O122" s="344">
        <f>IFERROR(VLOOKUP(C122,'تقرير المصروفات حسب الشهر'!$C$1409:$AI$1524,15,FALSE),0)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الشهر'!$C$10:$AD$119,15,FALSE),0)</f>
        <v>0</v>
      </c>
      <c r="E123" s="330">
        <f>IFERROR(VLOOKUP(C123,'تقرير المصروفات حسب الشهر'!$C$136:$AD$245,15,FALSE),0)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الشهر'!$C$391:$AD$510,15,FALSE),0)</f>
        <v>0</v>
      </c>
      <c r="H123" s="330">
        <f>IFERROR(VLOOKUP(C123,'تقرير المصروفات حسب الشهر'!$C$519:$AD$634,15,FALSE),0)</f>
        <v>0</v>
      </c>
      <c r="I123" s="330">
        <f>IFERROR(VLOOKUP(C123,'تقرير المصروفات حسب الشهر'!$C$647:$AD$763,15,FALSE),0)</f>
        <v>0</v>
      </c>
      <c r="J123" s="330">
        <f>IFERROR(VLOOKUP(C123,'تقرير المصروفات حسب الشهر'!$C$775:$AD$884,15,FALSE),0)</f>
        <v>0</v>
      </c>
      <c r="K123" s="330">
        <f>IFERROR(VLOOKUP(C123,'تقرير المصروفات حسب الشهر'!$C$902:$AD$1011,15,FALSE),0)</f>
        <v>0</v>
      </c>
      <c r="L123" s="330">
        <f>IFERROR(VLOOKUP(C123,'تقرير المصروفات حسب الشهر'!$C$1028:$AD$1138,15,FALSE),0)</f>
        <v>0</v>
      </c>
      <c r="M123" s="344">
        <f>IFERROR(VLOOKUP(C123,'تقرير المصروفات حسب الشهر'!$C$1155:$AD$1266,15,FALSE),0)</f>
        <v>0</v>
      </c>
      <c r="N123" s="344">
        <f>IFERROR(VLOOKUP(C123,'تقرير المصروفات حسب الشهر'!$C$1282:$AD$1393,15,FALSE),0)</f>
        <v>0</v>
      </c>
      <c r="O123" s="344">
        <f>IFERROR(VLOOKUP(C123,'تقرير المصروفات حسب الشهر'!$C$1409:$AI$1524,15,FALSE),0)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الشهر'!$C$10:$AD$119,15,FALSE),0)</f>
        <v>0</v>
      </c>
      <c r="E124" s="330">
        <f>IFERROR(VLOOKUP(C124,'تقرير المصروفات حسب الشهر'!$C$136:$AD$245,15,FALSE),0)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الشهر'!$C$391:$AD$510,15,FALSE),0)</f>
        <v>0</v>
      </c>
      <c r="H124" s="330">
        <f>IFERROR(VLOOKUP(C124,'تقرير المصروفات حسب الشهر'!$C$519:$AD$634,15,FALSE),0)</f>
        <v>0</v>
      </c>
      <c r="I124" s="330">
        <f>IFERROR(VLOOKUP(C124,'تقرير المصروفات حسب الشهر'!$C$647:$AD$763,15,FALSE),0)</f>
        <v>0</v>
      </c>
      <c r="J124" s="330">
        <f>IFERROR(VLOOKUP(C124,'تقرير المصروفات حسب الشهر'!$C$775:$AD$884,15,FALSE),0)</f>
        <v>0</v>
      </c>
      <c r="K124" s="330">
        <f>IFERROR(VLOOKUP(C124,'تقرير المصروفات حسب الشهر'!$C$902:$AD$1011,15,FALSE),0)</f>
        <v>0</v>
      </c>
      <c r="L124" s="330">
        <f>IFERROR(VLOOKUP(C124,'تقرير المصروفات حسب الشهر'!$C$1028:$AD$1138,15,FALSE),0)</f>
        <v>0</v>
      </c>
      <c r="M124" s="344">
        <f>IFERROR(VLOOKUP(C124,'تقرير المصروفات حسب الشهر'!$C$1155:$AD$1266,15,FALSE),0)</f>
        <v>0</v>
      </c>
      <c r="N124" s="344">
        <f>IFERROR(VLOOKUP(C124,'تقرير المصروفات حسب الشهر'!$C$1282:$AD$1393,15,FALSE),0)</f>
        <v>0</v>
      </c>
      <c r="O124" s="344">
        <f>IFERROR(VLOOKUP(C124,'تقرير المصروفات حسب الشهر'!$C$1409:$AI$1524,15,FALSE),0)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الشهر'!$C$10:$AD$119,15,FALSE),0)</f>
        <v>0</v>
      </c>
      <c r="E125" s="330">
        <f>IFERROR(VLOOKUP(C125,'تقرير المصروفات حسب الشهر'!$C$136:$AD$245,15,FALSE),0)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الشهر'!$C$391:$AD$510,15,FALSE),0)</f>
        <v>0</v>
      </c>
      <c r="H125" s="330">
        <f>IFERROR(VLOOKUP(C125,'تقرير المصروفات حسب الشهر'!$C$519:$AD$634,15,FALSE),0)</f>
        <v>0</v>
      </c>
      <c r="I125" s="330">
        <f>IFERROR(VLOOKUP(C125,'تقرير المصروفات حسب الشهر'!$C$647:$AD$763,15,FALSE),0)</f>
        <v>0</v>
      </c>
      <c r="J125" s="330">
        <f>IFERROR(VLOOKUP(C125,'تقرير المصروفات حسب الشهر'!$C$775:$AD$884,15,FALSE),0)</f>
        <v>0</v>
      </c>
      <c r="K125" s="330">
        <f>IFERROR(VLOOKUP(C125,'تقرير المصروفات حسب الشهر'!$C$902:$AD$1011,15,FALSE),0)</f>
        <v>0</v>
      </c>
      <c r="L125" s="330">
        <f>IFERROR(VLOOKUP(C125,'تقرير المصروفات حسب الشهر'!$C$1028:$AD$1138,15,FALSE),0)</f>
        <v>0</v>
      </c>
      <c r="M125" s="344">
        <f>IFERROR(VLOOKUP(C125,'تقرير المصروفات حسب الشهر'!$C$1155:$AD$1266,15,FALSE),0)</f>
        <v>0</v>
      </c>
      <c r="N125" s="344">
        <f>IFERROR(VLOOKUP(C125,'تقرير المصروفات حسب الشهر'!$C$1282:$AD$1393,15,FALSE),0)</f>
        <v>0</v>
      </c>
      <c r="O125" s="344">
        <f>IFERROR(VLOOKUP(C125,'تقرير المصروفات حسب الشهر'!$C$1409:$AI$1524,15,FALSE),0)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الشهر'!$C$10:$AD$119,15,FALSE),0)</f>
        <v>0</v>
      </c>
      <c r="E126" s="330">
        <f>IFERROR(VLOOKUP(C126,'تقرير المصروفات حسب الشهر'!$C$136:$AD$245,15,FALSE),0)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الشهر'!$C$391:$AD$510,15,FALSE),0)</f>
        <v>0</v>
      </c>
      <c r="H126" s="330">
        <f>IFERROR(VLOOKUP(C126,'تقرير المصروفات حسب الشهر'!$C$519:$AD$634,15,FALSE),0)</f>
        <v>0</v>
      </c>
      <c r="I126" s="330">
        <f>IFERROR(VLOOKUP(C126,'تقرير المصروفات حسب الشهر'!$C$647:$AD$763,15,FALSE),0)</f>
        <v>0</v>
      </c>
      <c r="J126" s="330">
        <f>IFERROR(VLOOKUP(C126,'تقرير المصروفات حسب الشهر'!$C$775:$AD$884,15,FALSE),0)</f>
        <v>0</v>
      </c>
      <c r="K126" s="330">
        <f>IFERROR(VLOOKUP(C126,'تقرير المصروفات حسب الشهر'!$C$902:$AD$1011,15,FALSE),0)</f>
        <v>0</v>
      </c>
      <c r="L126" s="330">
        <f>IFERROR(VLOOKUP(C126,'تقرير المصروفات حسب الشهر'!$C$1028:$AD$1138,15,FALSE),0)</f>
        <v>0</v>
      </c>
      <c r="M126" s="344">
        <f>IFERROR(VLOOKUP(C126,'تقرير المصروفات حسب الشهر'!$C$1155:$AD$1266,15,FALSE),0)</f>
        <v>0</v>
      </c>
      <c r="N126" s="344">
        <f>IFERROR(VLOOKUP(C126,'تقرير المصروفات حسب الشهر'!$C$1282:$AD$1393,15,FALSE),0)</f>
        <v>0</v>
      </c>
      <c r="O126" s="344">
        <f>IFERROR(VLOOKUP(C126,'تقرير المصروفات حسب الشهر'!$C$1409:$AI$1524,15,FALSE),0)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الشهر'!$C$10:$AD$119,15,FALSE),0)</f>
        <v>0</v>
      </c>
      <c r="E127" s="330">
        <f>IFERROR(VLOOKUP(C127,'تقرير المصروفات حسب الشهر'!$C$136:$AD$245,15,FALSE),0)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الشهر'!$C$391:$AD$510,15,FALSE),0)</f>
        <v>0</v>
      </c>
      <c r="H127" s="330">
        <f>IFERROR(VLOOKUP(C127,'تقرير المصروفات حسب الشهر'!$C$519:$AD$634,15,FALSE),0)</f>
        <v>0</v>
      </c>
      <c r="I127" s="330">
        <f>IFERROR(VLOOKUP(C127,'تقرير المصروفات حسب الشهر'!$C$647:$AD$763,15,FALSE),0)</f>
        <v>0</v>
      </c>
      <c r="J127" s="330">
        <f>IFERROR(VLOOKUP(C127,'تقرير المصروفات حسب الشهر'!$C$775:$AD$884,15,FALSE),0)</f>
        <v>0</v>
      </c>
      <c r="K127" s="330">
        <f>IFERROR(VLOOKUP(C127,'تقرير المصروفات حسب الشهر'!$C$902:$AD$1011,15,FALSE),0)</f>
        <v>0</v>
      </c>
      <c r="L127" s="330">
        <f>IFERROR(VLOOKUP(C127,'تقرير المصروفات حسب الشهر'!$C$1028:$AD$1138,15,FALSE),0)</f>
        <v>0</v>
      </c>
      <c r="M127" s="344">
        <f>IFERROR(VLOOKUP(C127,'تقرير المصروفات حسب الشهر'!$C$1155:$AD$1266,15,FALSE),0)</f>
        <v>0</v>
      </c>
      <c r="N127" s="344">
        <f>IFERROR(VLOOKUP(C127,'تقرير المصروفات حسب الشهر'!$C$1282:$AD$1393,15,FALSE),0)</f>
        <v>0</v>
      </c>
      <c r="O127" s="344">
        <f>IFERROR(VLOOKUP(C127,'تقرير المصروفات حسب الشهر'!$C$1409:$AI$1524,15,FALSE),0)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الشهر'!$C$10:$AD$119,15,FALSE),0)</f>
        <v>0</v>
      </c>
      <c r="E128" s="330">
        <f>IFERROR(VLOOKUP(C128,'تقرير المصروفات حسب الشهر'!$C$136:$AD$245,15,FALSE),0)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الشهر'!$C$391:$AD$510,15,FALSE),0)</f>
        <v>0</v>
      </c>
      <c r="H128" s="330">
        <f>IFERROR(VLOOKUP(C128,'تقرير المصروفات حسب الشهر'!$C$519:$AD$634,15,FALSE),0)</f>
        <v>0</v>
      </c>
      <c r="I128" s="330">
        <f>IFERROR(VLOOKUP(C128,'تقرير المصروفات حسب الشهر'!$C$647:$AD$763,15,FALSE),0)</f>
        <v>0</v>
      </c>
      <c r="J128" s="330">
        <f>IFERROR(VLOOKUP(C128,'تقرير المصروفات حسب الشهر'!$C$775:$AD$884,15,FALSE),0)</f>
        <v>0</v>
      </c>
      <c r="K128" s="330">
        <f>IFERROR(VLOOKUP(C128,'تقرير المصروفات حسب الشهر'!$C$902:$AD$1011,15,FALSE),0)</f>
        <v>0</v>
      </c>
      <c r="L128" s="330">
        <f>IFERROR(VLOOKUP(C128,'تقرير المصروفات حسب الشهر'!$C$1028:$AD$1138,15,FALSE),0)</f>
        <v>0</v>
      </c>
      <c r="M128" s="344">
        <f>IFERROR(VLOOKUP(C128,'تقرير المصروفات حسب الشهر'!$C$1155:$AD$1266,15,FALSE),0)</f>
        <v>0</v>
      </c>
      <c r="N128" s="344">
        <f>IFERROR(VLOOKUP(C128,'تقرير المصروفات حسب الشهر'!$C$1282:$AD$1393,15,FALSE),0)</f>
        <v>0</v>
      </c>
      <c r="O128" s="344">
        <f>IFERROR(VLOOKUP(C128,'تقرير المصروفات حسب الشهر'!$C$1409:$AI$1524,15,FALSE),0)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الشهر'!$C$10:$AD$119,15,FALSE),0)</f>
        <v>506.25</v>
      </c>
      <c r="E129" s="330">
        <f>IFERROR(VLOOKUP(C129,'تقرير المصروفات حسب الشهر'!$C$136:$AI$248,15,FALSE),0)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الشهر'!$C$391:$AD$510,15,FALSE),0)</f>
        <v>506.25</v>
      </c>
      <c r="H129" s="330">
        <f>IFERROR(VLOOKUP(C129,'تقرير المصروفات حسب الشهر'!$C$519:$AD$634,15,FALSE),0)</f>
        <v>506.25</v>
      </c>
      <c r="I129" s="330">
        <f>IFERROR(VLOOKUP(C129,'تقرير المصروفات حسب الشهر'!$C$647:$AD$763,15,FALSE),0)</f>
        <v>506.25</v>
      </c>
      <c r="J129" s="330">
        <f>IFERROR(VLOOKUP(C129,'تقرير المصروفات حسب الشهر'!$C$775:$AD$884,15,FALSE),0)</f>
        <v>0</v>
      </c>
      <c r="K129" s="330">
        <f>IFERROR(VLOOKUP(C129,'تقرير المصروفات حسب الشهر'!$C$902:$AD$1011,15,FALSE),0)</f>
        <v>0</v>
      </c>
      <c r="L129" s="330">
        <f>IFERROR(VLOOKUP(C129,'تقرير المصروفات حسب الشهر'!$C$1028:$AD$1138,15,FALSE),0)</f>
        <v>0</v>
      </c>
      <c r="M129" s="344">
        <f>IFERROR(VLOOKUP(C129,'تقرير المصروفات حسب الشهر'!$C$1155:$AD$1266,15,FALSE),0)</f>
        <v>0</v>
      </c>
      <c r="N129" s="344">
        <f>IFERROR(VLOOKUP(C129,'تقرير المصروفات حسب الشهر'!$C$1282:$AD$1393,15,FALSE),0)</f>
        <v>0</v>
      </c>
      <c r="O129" s="344">
        <f>IFERROR(VLOOKUP(C129,'تقرير المصروفات حسب الشهر'!$C$1409:$AI$1524,15,FALSE),0)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الشهر'!$C$10:$AD$119,15,FALSE),0)</f>
        <v>0</v>
      </c>
      <c r="E130" s="330">
        <f>IFERROR(VLOOKUP(C130,'تقرير المصروفات حسب الشهر'!$C$136:$AI$248,15,FALSE),0)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الشهر'!$C$391:$AD$510,15,FALSE),0)</f>
        <v>0</v>
      </c>
      <c r="H130" s="330">
        <f>IFERROR(VLOOKUP(C130,'تقرير المصروفات حسب الشهر'!$C$519:$AD$634,15,FALSE),0)</f>
        <v>0</v>
      </c>
      <c r="I130" s="330">
        <f>IFERROR(VLOOKUP(C130,'تقرير المصروفات حسب الشهر'!$C$647:$AD$763,15,FALSE),0)</f>
        <v>0</v>
      </c>
      <c r="J130" s="330">
        <f>IFERROR(VLOOKUP(C130,'تقرير المصروفات حسب الشهر'!$C$775:$AD$884,15,FALSE),0)</f>
        <v>0</v>
      </c>
      <c r="K130" s="330">
        <f>IFERROR(VLOOKUP(C130,'تقرير المصروفات حسب الشهر'!$C$902:$AD$1011,15,FALSE),0)</f>
        <v>0</v>
      </c>
      <c r="L130" s="330">
        <f>IFERROR(VLOOKUP(C130,'تقرير المصروفات حسب الشهر'!$C$1028:$AD$1138,15,FALSE),0)</f>
        <v>0</v>
      </c>
      <c r="M130" s="344">
        <f>IFERROR(VLOOKUP(C130,'تقرير المصروفات حسب الشهر'!$C$1155:$AD$1266,15,FALSE),0)</f>
        <v>0</v>
      </c>
      <c r="N130" s="344">
        <f>IFERROR(VLOOKUP(C130,'تقرير المصروفات حسب الشهر'!$C$1282:$AD$1393,15,FALSE),0)</f>
        <v>0</v>
      </c>
      <c r="O130" s="344">
        <f>IFERROR(VLOOKUP(C130,'تقرير المصروفات حسب الشهر'!$C$1409:$AI$1524,15,FALSE),0)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الشهر'!$C$10:$AD$119,15,FALSE),0)</f>
        <v>0</v>
      </c>
      <c r="E131" s="330">
        <f>IFERROR(VLOOKUP(C131,'تقرير المصروفات حسب الشهر'!$C$136:$AI$248,15,FALSE),0)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الشهر'!$C$391:$AD$510,15,FALSE),0)</f>
        <v>0</v>
      </c>
      <c r="H131" s="330">
        <f>IFERROR(VLOOKUP(C131,'تقرير المصروفات حسب الشهر'!$C$519:$AD$634,15,FALSE),0)</f>
        <v>0</v>
      </c>
      <c r="I131" s="330">
        <f>IFERROR(VLOOKUP(C131,'تقرير المصروفات حسب الشهر'!$C$647:$AD$763,15,FALSE),0)</f>
        <v>0</v>
      </c>
      <c r="J131" s="330">
        <f>IFERROR(VLOOKUP(C131,'تقرير المصروفات حسب الشهر'!$C$775:$AD$884,15,FALSE),0)</f>
        <v>0</v>
      </c>
      <c r="K131" s="330">
        <f>IFERROR(VLOOKUP(C131,'تقرير المصروفات حسب الشهر'!$C$902:$AD$1011,15,FALSE),0)</f>
        <v>0</v>
      </c>
      <c r="L131" s="330">
        <f>IFERROR(VLOOKUP(C131,'تقرير المصروفات حسب الشهر'!$C$1028:$AD$1138,15,FALSE),0)</f>
        <v>0</v>
      </c>
      <c r="M131" s="344">
        <f>IFERROR(VLOOKUP(C131,'تقرير المصروفات حسب الشهر'!$C$1155:$AD$1266,15,FALSE),0)</f>
        <v>0</v>
      </c>
      <c r="N131" s="344">
        <f>IFERROR(VLOOKUP(C131,'تقرير المصروفات حسب الشهر'!$C$1282:$AD$1393,15,FALSE),0)</f>
        <v>0</v>
      </c>
      <c r="O131" s="344">
        <f>IFERROR(VLOOKUP(C131,'تقرير المصروفات حسب الشهر'!$C$1409:$AI$1524,15,FALSE),0)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الشهر'!$C$10:$AD$125,15,FALSE),0)</f>
        <v>472540.54</v>
      </c>
      <c r="E132" s="330">
        <f>IFERROR(VLOOKUP(C132,'تقرير المصروفات حسب الشهر'!$C$136:$AI$248,15,FALSE),0)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الشهر'!$C$391:$AD$510,15,FALSE),0)</f>
        <v>655332.1</v>
      </c>
      <c r="H132" s="330">
        <f>IFERROR(VLOOKUP(C132,'تقرير المصروفات حسب الشهر'!$C$519:$AD$634,15,FALSE),0)</f>
        <v>690178.05</v>
      </c>
      <c r="I132" s="330">
        <f>IFERROR(VLOOKUP(C132,'تقرير المصروفات حسب الشهر'!$C$647:$AD$763,15,FALSE),0)</f>
        <v>758662.87</v>
      </c>
      <c r="J132" s="330">
        <f>IFERROR(VLOOKUP(C132,'تقرير المصروفات حسب الشهر'!$C$775:$AD$884,15,FALSE),0)</f>
        <v>0</v>
      </c>
      <c r="K132" s="330">
        <f>IFERROR(VLOOKUP(C132,'تقرير المصروفات حسب الشهر'!$C$902:$AD$1011,15,FALSE),0)</f>
        <v>0</v>
      </c>
      <c r="L132" s="330">
        <f>IFERROR(VLOOKUP(C132,'تقرير المصروفات حسب الشهر'!$C$1028:$AD$1138,15,FALSE),0)</f>
        <v>0</v>
      </c>
      <c r="M132" s="344">
        <f>IFERROR(VLOOKUP(C132,'تقرير المصروفات حسب الشهر'!$C$1155:$AD$1266,15,FALSE),0)</f>
        <v>0</v>
      </c>
      <c r="N132" s="344">
        <f>IFERROR(VLOOKUP(C132,'تقرير المصروفات حسب الشهر'!$C$1282:$AD$1393,15,FALSE),0)</f>
        <v>0</v>
      </c>
      <c r="O132" s="344">
        <f>IFERROR(VLOOKUP(C132,'تقرير المصروفات حسب الشهر'!$C$1409:$AI$1524,15,FALSE),0)</f>
        <v>0</v>
      </c>
      <c r="P132" s="332">
        <f t="shared" si="8"/>
        <v>3573562.1800000006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الشهر'!$C$10:$AD$125,15,FALSE),0)</f>
        <v>63388.63</v>
      </c>
      <c r="E133" s="330">
        <f>IFERROR(VLOOKUP(C133,'تقرير المصروفات حسب الشهر'!$C$136:$AI$248,15,FALSE),0)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الشهر'!$C$391:$AD$510,15,FALSE),0)</f>
        <v>79220.259999999995</v>
      </c>
      <c r="H133" s="330">
        <f>IFERROR(VLOOKUP(C133,'تقرير المصروفات حسب الشهر'!$C$519:$AD$634,15,FALSE),0)</f>
        <v>36739.119999999995</v>
      </c>
      <c r="I133" s="330">
        <f>IFERROR(VLOOKUP(C133,'تقرير المصروفات حسب الشهر'!$C$647:$AD$763,15,FALSE),0)</f>
        <v>102075.84</v>
      </c>
      <c r="J133" s="330">
        <f>IFERROR(VLOOKUP(C133,'تقرير المصروفات حسب الشهر'!$C$775:$AD$884,15,FALSE),0)</f>
        <v>0</v>
      </c>
      <c r="K133" s="330">
        <f>IFERROR(VLOOKUP(C133,'تقرير المصروفات حسب الشهر'!$C$902:$AD$1011,15,FALSE),0)</f>
        <v>0</v>
      </c>
      <c r="L133" s="330">
        <f>IFERROR(VLOOKUP(C133,'تقرير المصروفات حسب الشهر'!$C$1028:$AD$1138,15,FALSE),0)</f>
        <v>0</v>
      </c>
      <c r="M133" s="344">
        <f>IFERROR(VLOOKUP(C133,'تقرير المصروفات حسب الشهر'!$C$1155:$AD$1266,15,FALSE),0)</f>
        <v>0</v>
      </c>
      <c r="N133" s="344">
        <f>IFERROR(VLOOKUP(C133,'تقرير المصروفات حسب الشهر'!$C$1282:$AD$1393,15,FALSE),0)</f>
        <v>0</v>
      </c>
      <c r="O133" s="344">
        <f>IFERROR(VLOOKUP(C133,'تقرير المصروفات حسب الشهر'!$C$1409:$AI$1524,15,FALSE),0)</f>
        <v>0</v>
      </c>
      <c r="P133" s="332">
        <f t="shared" si="8"/>
        <v>420782.1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 t="shared" ref="E134:O134" si="9">SUM(E22:E133)</f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9437702.1800000016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11052661.760000002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334117.91000000061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1614959.5800000012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P143" s="514"/>
    </row>
    <row r="144" spans="1:17">
      <c r="H144" s="203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7030A0"/>
  </sheetPr>
  <dimension ref="A1:T147"/>
  <sheetViews>
    <sheetView rightToLeft="1" topLeftCell="K121" workbookViewId="0">
      <selection activeCell="Q140" sqref="Q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5" width="13" style="83" customWidth="1"/>
    <col min="16" max="16" width="15.7773437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270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29</v>
      </c>
      <c r="B8" s="357"/>
      <c r="C8" s="337" t="s">
        <v>242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3199062.1199999996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17656995.960000001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2270097.1199999996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11583196.299999999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393613.84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5680185.8200000003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14176356.510000002</v>
      </c>
    </row>
    <row r="13" spans="1:20" ht="18" customHeight="1">
      <c r="B13" s="94"/>
      <c r="C13" s="339" t="s">
        <v>247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612365.88999999966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3480639.4499999993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/>
      <c r="L16" s="335"/>
      <c r="M16" s="335"/>
      <c r="N16" s="335"/>
      <c r="O16" s="335"/>
      <c r="P16" s="332">
        <f t="shared" si="1"/>
        <v>9350.110000000006</v>
      </c>
    </row>
    <row r="17" spans="2:16" ht="18" customHeight="1">
      <c r="B17" s="94"/>
      <c r="C17" s="337" t="s">
        <v>251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/>
      <c r="L17" s="335"/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252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15420.110000000006</v>
      </c>
    </row>
    <row r="19" spans="2:16" ht="18" customHeight="1">
      <c r="B19" s="94"/>
      <c r="C19" s="353" t="s">
        <v>247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621050.85999999964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3496059.5599999996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الشهر'!$C$10:$AD$119,17,FALSE),0)</f>
        <v>0</v>
      </c>
      <c r="E22" s="330">
        <f>IFERROR(VLOOKUP(C22,'تقرير المصروفات حسب الشهر'!$C$136:$AD$245,17,FALSE),0)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الشهر'!$C$391:$AD$510,17,FALSE),0)</f>
        <v>0</v>
      </c>
      <c r="H22" s="330">
        <f>IFERROR(VLOOKUP(C22,'تقرير المصروفات حسب الشهر'!$C$519:$AD$634,17,FALSE),0)</f>
        <v>0</v>
      </c>
      <c r="I22" s="330">
        <f>IFERROR(VLOOKUP(C22,'تقرير المصروفات حسب الشهر'!$C$647:$AD$760,17,FALSE),0)</f>
        <v>0</v>
      </c>
      <c r="J22" s="330">
        <f>IFERROR(VLOOKUP(C22,'تقرير المصروفات حسب الشهر'!$C$775:$AD$884,17,FALSE),0)</f>
        <v>0</v>
      </c>
      <c r="K22" s="330">
        <f>IFERROR(VLOOKUP(C22,'تقرير المصروفات حسب الشهر'!$C$902:$AD$1011,17,FALSE),0)</f>
        <v>0</v>
      </c>
      <c r="L22" s="330">
        <f>IFERROR(VLOOKUP(C22,'تقرير المصروفات حسب الشهر'!$C$1028:$AD$1138,17,FALSE),0)</f>
        <v>0</v>
      </c>
      <c r="M22" s="344">
        <f>IFERROR(VLOOKUP(C22,'تقرير المصروفات حسب الشهر'!$C$1155:$AD$1266,17,FALSE),0)</f>
        <v>0</v>
      </c>
      <c r="N22" s="344">
        <f>IFERROR(VLOOKUP(C22,'تقرير المصروفات حسب الشهر'!$C$1282:$AD$1393,17,FALSE),0)</f>
        <v>0</v>
      </c>
      <c r="O22" s="344">
        <f>IFERROR(VLOOKUP(C22,'تقرير المصروفات حسب الشهر'!$C$1409:$AI$1524,17,FALSE),0)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الشهر'!$C$10:$AD$119,17,FALSE),0)</f>
        <v>253559.62</v>
      </c>
      <c r="E23" s="330">
        <f>IFERROR(VLOOKUP(C23,'تقرير المصروفات حسب الشهر'!$C$136:$AD$245,17,FALSE),0)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الشهر'!$C$391:$AD$510,17,FALSE),0)</f>
        <v>256424.1</v>
      </c>
      <c r="H23" s="330">
        <f>IFERROR(VLOOKUP(C23,'تقرير المصروفات حسب الشهر'!$C$519:$AD$634,17,FALSE),0)</f>
        <v>248098.1</v>
      </c>
      <c r="I23" s="330">
        <f>IFERROR(VLOOKUP(C23,'تقرير المصروفات حسب الشهر'!$C$647:$AD$760,17,FALSE),0)</f>
        <v>240140.37</v>
      </c>
      <c r="J23" s="330">
        <f>IFERROR(VLOOKUP(C23,'تقرير المصروفات حسب الشهر'!$C$775:$AD$884,17,FALSE),0)</f>
        <v>0</v>
      </c>
      <c r="K23" s="330">
        <f>IFERROR(VLOOKUP(C23,'تقرير المصروفات حسب الشهر'!$C$902:$AD$1011,17,FALSE),0)</f>
        <v>0</v>
      </c>
      <c r="L23" s="330">
        <f>IFERROR(VLOOKUP(C23,'تقرير المصروفات حسب الشهر'!$C$1028:$AD$1138,17,FALSE),0)</f>
        <v>0</v>
      </c>
      <c r="M23" s="344">
        <f>IFERROR(VLOOKUP(C23,'تقرير المصروفات حسب الشهر'!$C$1155:$AD$1266,17,FALSE),0)</f>
        <v>0</v>
      </c>
      <c r="N23" s="344">
        <f>IFERROR(VLOOKUP(C23,'تقرير المصروفات حسب الشهر'!$C$1282:$AD$1393,17,FALSE),0)</f>
        <v>0</v>
      </c>
      <c r="O23" s="344">
        <f>IFERROR(VLOOKUP(C23,'تقرير المصروفات حسب الشهر'!$C$1409:$AI$1524,17,FALSE),0)</f>
        <v>0</v>
      </c>
      <c r="P23" s="332">
        <f t="shared" si="5"/>
        <v>1481830.04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الشهر'!$C$10:$AD$119,17,FALSE),0)</f>
        <v>5600</v>
      </c>
      <c r="E24" s="330">
        <f>IFERROR(VLOOKUP(C24,'تقرير المصروفات حسب الشهر'!$C$136:$AD$245,17,FALSE),0)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الشهر'!$C$391:$AD$510,17,FALSE),0)</f>
        <v>3760</v>
      </c>
      <c r="H24" s="330">
        <f>IFERROR(VLOOKUP(C24,'تقرير المصروفات حسب الشهر'!$C$519:$AD$634,17,FALSE),0)</f>
        <v>5480</v>
      </c>
      <c r="I24" s="330">
        <f>IFERROR(VLOOKUP(C24,'تقرير المصروفات حسب الشهر'!$C$647:$AD$760,17,FALSE),0)</f>
        <v>6360</v>
      </c>
      <c r="J24" s="330">
        <f>IFERROR(VLOOKUP(C24,'تقرير المصروفات حسب الشهر'!$C$775:$AD$884,17,FALSE),0)</f>
        <v>0</v>
      </c>
      <c r="K24" s="330">
        <f>IFERROR(VLOOKUP(C24,'تقرير المصروفات حسب الشهر'!$C$902:$AD$1011,17,FALSE),0)</f>
        <v>0</v>
      </c>
      <c r="L24" s="330">
        <f>IFERROR(VLOOKUP(C24,'تقرير المصروفات حسب الشهر'!$C$1028:$AD$1138,17,FALSE),0)</f>
        <v>0</v>
      </c>
      <c r="M24" s="344">
        <f>IFERROR(VLOOKUP(C24,'تقرير المصروفات حسب الشهر'!$C$1155:$AD$1266,17,FALSE),0)</f>
        <v>0</v>
      </c>
      <c r="N24" s="344">
        <f>IFERROR(VLOOKUP(C24,'تقرير المصروفات حسب الشهر'!$C$1282:$AD$1393,17,FALSE),0)</f>
        <v>0</v>
      </c>
      <c r="O24" s="344">
        <f>IFERROR(VLOOKUP(C24,'تقرير المصروفات حسب الشهر'!$C$1409:$AI$1524,17,FALSE),0)</f>
        <v>0</v>
      </c>
      <c r="P24" s="332">
        <f t="shared" si="5"/>
        <v>30380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الشهر'!$C$10:$AD$119,17,FALSE),0)</f>
        <v>0</v>
      </c>
      <c r="E25" s="330">
        <f>IFERROR(VLOOKUP(C25,'تقرير المصروفات حسب الشهر'!$C$136:$AD$245,17,FALSE),0)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الشهر'!$C$391:$AD$510,17,FALSE),0)</f>
        <v>0</v>
      </c>
      <c r="H25" s="330">
        <f>IFERROR(VLOOKUP(C25,'تقرير المصروفات حسب الشهر'!$C$519:$AD$634,17,FALSE),0)</f>
        <v>0</v>
      </c>
      <c r="I25" s="330">
        <f>IFERROR(VLOOKUP(C25,'تقرير المصروفات حسب الشهر'!$C$647:$AD$760,17,FALSE),0)</f>
        <v>0</v>
      </c>
      <c r="J25" s="330">
        <f>IFERROR(VLOOKUP(C25,'تقرير المصروفات حسب الشهر'!$C$775:$AD$884,17,FALSE),0)</f>
        <v>0</v>
      </c>
      <c r="K25" s="330">
        <f>IFERROR(VLOOKUP(C25,'تقرير المصروفات حسب الشهر'!$C$902:$AD$1011,17,FALSE),0)</f>
        <v>0</v>
      </c>
      <c r="L25" s="330">
        <f>IFERROR(VLOOKUP(C25,'تقرير المصروفات حسب الشهر'!$C$1028:$AD$1138,17,FALSE),0)</f>
        <v>0</v>
      </c>
      <c r="M25" s="344">
        <f>IFERROR(VLOOKUP(C25,'تقرير المصروفات حسب الشهر'!$C$1155:$AD$1266,17,FALSE),0)</f>
        <v>0</v>
      </c>
      <c r="N25" s="344">
        <f>IFERROR(VLOOKUP(C25,'تقرير المصروفات حسب الشهر'!$C$1282:$AD$1393,17,FALSE),0)</f>
        <v>0</v>
      </c>
      <c r="O25" s="344">
        <f>IFERROR(VLOOKUP(C25,'تقرير المصروفات حسب الشهر'!$C$1409:$AI$1524,17,FALSE),0)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الشهر'!$C$10:$AD$119,17,FALSE),0)</f>
        <v>0</v>
      </c>
      <c r="E26" s="330">
        <f>IFERROR(VLOOKUP(C26,'تقرير المصروفات حسب الشهر'!$C$136:$AD$245,17,FALSE),0)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الشهر'!$C$391:$AD$510,17,FALSE),0)</f>
        <v>0</v>
      </c>
      <c r="H26" s="330">
        <f>IFERROR(VLOOKUP(C26,'تقرير المصروفات حسب الشهر'!$C$519:$AD$634,17,FALSE),0)</f>
        <v>0</v>
      </c>
      <c r="I26" s="330">
        <f>IFERROR(VLOOKUP(C26,'تقرير المصروفات حسب الشهر'!$C$647:$AD$760,17,FALSE),0)</f>
        <v>0</v>
      </c>
      <c r="J26" s="330">
        <f>IFERROR(VLOOKUP(C26,'تقرير المصروفات حسب الشهر'!$C$775:$AD$884,17,FALSE),0)</f>
        <v>0</v>
      </c>
      <c r="K26" s="330">
        <f>IFERROR(VLOOKUP(C26,'تقرير المصروفات حسب الشهر'!$C$902:$AD$1011,17,FALSE),0)</f>
        <v>0</v>
      </c>
      <c r="L26" s="330">
        <f>IFERROR(VLOOKUP(C26,'تقرير المصروفات حسب الشهر'!$C$1028:$AD$1138,17,FALSE),0)</f>
        <v>0</v>
      </c>
      <c r="M26" s="344">
        <f>IFERROR(VLOOKUP(C26,'تقرير المصروفات حسب الشهر'!$C$1155:$AD$1266,17,FALSE),0)</f>
        <v>0</v>
      </c>
      <c r="N26" s="344">
        <f>IFERROR(VLOOKUP(C26,'تقرير المصروفات حسب الشهر'!$C$1282:$AD$1393,17,FALSE),0)</f>
        <v>0</v>
      </c>
      <c r="O26" s="344">
        <f>IFERROR(VLOOKUP(C26,'تقرير المصروفات حسب الشهر'!$C$1409:$AI$1524,17,FALSE),0)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الشهر'!$C$10:$AD$119,17,FALSE),0)</f>
        <v>0</v>
      </c>
      <c r="E27" s="330">
        <f>IFERROR(VLOOKUP(C27,'تقرير المصروفات حسب الشهر'!$C$136:$AD$245,17,FALSE),0)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الشهر'!$C$391:$AD$510,17,FALSE),0)</f>
        <v>0</v>
      </c>
      <c r="H27" s="330">
        <f>IFERROR(VLOOKUP(C27,'تقرير المصروفات حسب الشهر'!$C$519:$AD$634,17,FALSE),0)</f>
        <v>0</v>
      </c>
      <c r="I27" s="330">
        <f>IFERROR(VLOOKUP(C27,'تقرير المصروفات حسب الشهر'!$C$647:$AD$760,17,FALSE),0)</f>
        <v>0</v>
      </c>
      <c r="J27" s="330">
        <f>IFERROR(VLOOKUP(C27,'تقرير المصروفات حسب الشهر'!$C$775:$AD$884,17,FALSE),0)</f>
        <v>0</v>
      </c>
      <c r="K27" s="330">
        <f>IFERROR(VLOOKUP(C27,'تقرير المصروفات حسب الشهر'!$C$902:$AD$1011,17,FALSE),0)</f>
        <v>0</v>
      </c>
      <c r="L27" s="330">
        <f>IFERROR(VLOOKUP(C27,'تقرير المصروفات حسب الشهر'!$C$1028:$AD$1138,17,FALSE),0)</f>
        <v>0</v>
      </c>
      <c r="M27" s="344">
        <f>IFERROR(VLOOKUP(C27,'تقرير المصروفات حسب الشهر'!$C$1155:$AD$1266,17,FALSE),0)</f>
        <v>0</v>
      </c>
      <c r="N27" s="344">
        <f>IFERROR(VLOOKUP(C27,'تقرير المصروفات حسب الشهر'!$C$1282:$AD$1393,17,FALSE),0)</f>
        <v>0</v>
      </c>
      <c r="O27" s="344">
        <f>IFERROR(VLOOKUP(C27,'تقرير المصروفات حسب الشهر'!$C$1409:$AI$1524,17,FALSE),0)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الشهر'!$C$10:$AD$119,17,FALSE),0)</f>
        <v>0</v>
      </c>
      <c r="E28" s="330">
        <f>IFERROR(VLOOKUP(C28,'تقرير المصروفات حسب الشهر'!$C$136:$AD$245,17,FALSE),0)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الشهر'!$C$391:$AD$510,17,FALSE),0)</f>
        <v>0</v>
      </c>
      <c r="H28" s="330">
        <f>IFERROR(VLOOKUP(C28,'تقرير المصروفات حسب الشهر'!$C$519:$AD$634,17,FALSE),0)</f>
        <v>0</v>
      </c>
      <c r="I28" s="330">
        <f>IFERROR(VLOOKUP(C28,'تقرير المصروفات حسب الشهر'!$C$647:$AD$760,17,FALSE),0)</f>
        <v>0</v>
      </c>
      <c r="J28" s="330">
        <f>IFERROR(VLOOKUP(C28,'تقرير المصروفات حسب الشهر'!$C$775:$AD$884,17,FALSE),0)</f>
        <v>0</v>
      </c>
      <c r="K28" s="330">
        <f>IFERROR(VLOOKUP(C28,'تقرير المصروفات حسب الشهر'!$C$902:$AD$1011,17,FALSE),0)</f>
        <v>0</v>
      </c>
      <c r="L28" s="330">
        <f>IFERROR(VLOOKUP(C28,'تقرير المصروفات حسب الشهر'!$C$1028:$AD$1138,17,FALSE),0)</f>
        <v>0</v>
      </c>
      <c r="M28" s="344">
        <f>IFERROR(VLOOKUP(C28,'تقرير المصروفات حسب الشهر'!$C$1155:$AD$1266,17,FALSE),0)</f>
        <v>0</v>
      </c>
      <c r="N28" s="344">
        <f>IFERROR(VLOOKUP(C28,'تقرير المصروفات حسب الشهر'!$C$1282:$AD$1393,17,FALSE),0)</f>
        <v>0</v>
      </c>
      <c r="O28" s="344">
        <f>IFERROR(VLOOKUP(C28,'تقرير المصروفات حسب الشهر'!$C$1409:$AI$1524,17,FALSE),0)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الشهر'!$C$10:$AD$119,17,FALSE),0)</f>
        <v>56950</v>
      </c>
      <c r="E29" s="330">
        <f>IFERROR(VLOOKUP(C29,'تقرير المصروفات حسب الشهر'!$C$136:$AD$245,17,FALSE),0)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الشهر'!$C$391:$AD$510,17,FALSE),0)</f>
        <v>56950</v>
      </c>
      <c r="H29" s="330">
        <f>IFERROR(VLOOKUP(C29,'تقرير المصروفات حسب الشهر'!$C$519:$AD$634,17,FALSE),0)</f>
        <v>56950</v>
      </c>
      <c r="I29" s="330">
        <f>IFERROR(VLOOKUP(C29,'تقرير المصروفات حسب الشهر'!$C$647:$AD$760,17,FALSE),0)</f>
        <v>56950</v>
      </c>
      <c r="J29" s="330">
        <f>IFERROR(VLOOKUP(C29,'تقرير المصروفات حسب الشهر'!$C$775:$AD$884,17,FALSE),0)</f>
        <v>0</v>
      </c>
      <c r="K29" s="330">
        <f>IFERROR(VLOOKUP(C29,'تقرير المصروفات حسب الشهر'!$C$902:$AD$1011,17,FALSE),0)</f>
        <v>0</v>
      </c>
      <c r="L29" s="330">
        <f>IFERROR(VLOOKUP(C29,'تقرير المصروفات حسب الشهر'!$C$1028:$AD$1138,17,FALSE),0)</f>
        <v>0</v>
      </c>
      <c r="M29" s="344">
        <f>IFERROR(VLOOKUP(C29,'تقرير المصروفات حسب الشهر'!$C$1155:$AD$1266,17,FALSE),0)</f>
        <v>0</v>
      </c>
      <c r="N29" s="344">
        <f>IFERROR(VLOOKUP(C29,'تقرير المصروفات حسب الشهر'!$C$1282:$AD$1393,17,FALSE),0)</f>
        <v>0</v>
      </c>
      <c r="O29" s="344">
        <f>IFERROR(VLOOKUP(C29,'تقرير المصروفات حسب الشهر'!$C$1409:$AI$1524,17,FALSE),0)</f>
        <v>0</v>
      </c>
      <c r="P29" s="332">
        <f t="shared" si="5"/>
        <v>341700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الشهر'!$C$10:$AD$119,17,FALSE),0)</f>
        <v>0</v>
      </c>
      <c r="E30" s="330">
        <f>IFERROR(VLOOKUP(C30,'تقرير المصروفات حسب الشهر'!$C$136:$AD$245,17,FALSE),0)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الشهر'!$C$391:$AD$510,17,FALSE),0)</f>
        <v>25</v>
      </c>
      <c r="H30" s="330">
        <f>IFERROR(VLOOKUP(C30,'تقرير المصروفات حسب الشهر'!$C$519:$AD$634,17,FALSE),0)</f>
        <v>900</v>
      </c>
      <c r="I30" s="330">
        <f>IFERROR(VLOOKUP(C30,'تقرير المصروفات حسب الشهر'!$C$647:$AD$760,17,FALSE),0)</f>
        <v>1003.5</v>
      </c>
      <c r="J30" s="330">
        <f>IFERROR(VLOOKUP(C30,'تقرير المصروفات حسب الشهر'!$C$775:$AD$884,17,FALSE),0)</f>
        <v>0</v>
      </c>
      <c r="K30" s="330">
        <f>IFERROR(VLOOKUP(C30,'تقرير المصروفات حسب الشهر'!$C$902:$AD$1011,17,FALSE),0)</f>
        <v>0</v>
      </c>
      <c r="L30" s="330">
        <f>IFERROR(VLOOKUP(C30,'تقرير المصروفات حسب الشهر'!$C$1028:$AD$1138,17,FALSE),0)</f>
        <v>0</v>
      </c>
      <c r="M30" s="344">
        <f>IFERROR(VLOOKUP(C30,'تقرير المصروفات حسب الشهر'!$C$1155:$AD$1266,17,FALSE),0)</f>
        <v>0</v>
      </c>
      <c r="N30" s="344">
        <f>IFERROR(VLOOKUP(C30,'تقرير المصروفات حسب الشهر'!$C$1282:$AD$1393,17,FALSE),0)</f>
        <v>0</v>
      </c>
      <c r="O30" s="344">
        <f>IFERROR(VLOOKUP(C30,'تقرير المصروفات حسب الشهر'!$C$1409:$AI$1524,17,FALSE),0)</f>
        <v>0</v>
      </c>
      <c r="P30" s="332">
        <f t="shared" si="5"/>
        <v>2588.5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الشهر'!$C$10:$AD$119,17,FALSE),0)</f>
        <v>525.83000000000004</v>
      </c>
      <c r="E31" s="330">
        <f>IFERROR(VLOOKUP(C31,'تقرير المصروفات حسب الشهر'!$C$136:$AD$245,17,FALSE),0)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الشهر'!$C$391:$AD$510,17,FALSE),0)</f>
        <v>440.29</v>
      </c>
      <c r="H31" s="330">
        <f>IFERROR(VLOOKUP(C31,'تقرير المصروفات حسب الشهر'!$C$519:$AD$634,17,FALSE),0)</f>
        <v>650.29</v>
      </c>
      <c r="I31" s="330">
        <f>IFERROR(VLOOKUP(C31,'تقرير المصروفات حسب الشهر'!$C$647:$AD$760,17,FALSE),0)</f>
        <v>569.26</v>
      </c>
      <c r="J31" s="330">
        <f>IFERROR(VLOOKUP(C31,'تقرير المصروفات حسب الشهر'!$C$775:$AD$884,17,FALSE),0)</f>
        <v>0</v>
      </c>
      <c r="K31" s="330">
        <f>IFERROR(VLOOKUP(C31,'تقرير المصروفات حسب الشهر'!$C$902:$AD$1011,17,FALSE),0)</f>
        <v>0</v>
      </c>
      <c r="L31" s="330">
        <f>IFERROR(VLOOKUP(C31,'تقرير المصروفات حسب الشهر'!$C$1028:$AD$1138,17,FALSE),0)</f>
        <v>0</v>
      </c>
      <c r="M31" s="344">
        <f>IFERROR(VLOOKUP(C31,'تقرير المصروفات حسب الشهر'!$C$1155:$AD$1266,17,FALSE),0)</f>
        <v>0</v>
      </c>
      <c r="N31" s="344">
        <f>IFERROR(VLOOKUP(C31,'تقرير المصروفات حسب الشهر'!$C$1282:$AD$1393,17,FALSE),0)</f>
        <v>0</v>
      </c>
      <c r="O31" s="344">
        <f>IFERROR(VLOOKUP(C31,'تقرير المصروفات حسب الشهر'!$C$1409:$AI$1524,17,FALSE),0)</f>
        <v>0</v>
      </c>
      <c r="P31" s="332">
        <f t="shared" si="5"/>
        <v>3625.5599999999995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الشهر'!$C$10:$AD$119,17,FALSE),0)</f>
        <v>0</v>
      </c>
      <c r="E32" s="330">
        <f>IFERROR(VLOOKUP(C32,'تقرير المصروفات حسب الشهر'!$C$136:$AD$245,17,FALSE),0)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الشهر'!$C$391:$AD$510,17,FALSE),0)</f>
        <v>0</v>
      </c>
      <c r="H32" s="330">
        <f>IFERROR(VLOOKUP(C32,'تقرير المصروفات حسب الشهر'!$C$519:$AD$634,17,FALSE),0)</f>
        <v>0</v>
      </c>
      <c r="I32" s="330">
        <f>IFERROR(VLOOKUP(C32,'تقرير المصروفات حسب الشهر'!$C$647:$AD$760,17,FALSE),0)</f>
        <v>0</v>
      </c>
      <c r="J32" s="330">
        <f>IFERROR(VLOOKUP(C32,'تقرير المصروفات حسب الشهر'!$C$775:$AD$884,17,FALSE),0)</f>
        <v>0</v>
      </c>
      <c r="K32" s="330">
        <f>IFERROR(VLOOKUP(C32,'تقرير المصروفات حسب الشهر'!$C$902:$AD$1011,17,FALSE),0)</f>
        <v>0</v>
      </c>
      <c r="L32" s="330">
        <f>IFERROR(VLOOKUP(C32,'تقرير المصروفات حسب الشهر'!$C$1028:$AD$1138,17,FALSE),0)</f>
        <v>0</v>
      </c>
      <c r="M32" s="344">
        <f>IFERROR(VLOOKUP(C32,'تقرير المصروفات حسب الشهر'!$C$1155:$AD$1266,17,FALSE),0)</f>
        <v>0</v>
      </c>
      <c r="N32" s="344">
        <f>IFERROR(VLOOKUP(C32,'تقرير المصروفات حسب الشهر'!$C$1282:$AD$1393,17,FALSE),0)</f>
        <v>0</v>
      </c>
      <c r="O32" s="344">
        <f>IFERROR(VLOOKUP(C32,'تقرير المصروفات حسب الشهر'!$C$1409:$AI$1524,17,FALSE),0)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الشهر'!$C$10:$AD$119,17,FALSE),0)</f>
        <v>500</v>
      </c>
      <c r="E33" s="330">
        <f>IFERROR(VLOOKUP(C33,'تقرير المصروفات حسب الشهر'!$C$136:$AD$245,17,FALSE),0)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الشهر'!$C$391:$AD$510,17,FALSE),0)</f>
        <v>0</v>
      </c>
      <c r="H33" s="330">
        <f>IFERROR(VLOOKUP(C33,'تقرير المصروفات حسب الشهر'!$C$519:$AD$634,17,FALSE),0)</f>
        <v>1075</v>
      </c>
      <c r="I33" s="330">
        <f>IFERROR(VLOOKUP(C33,'تقرير المصروفات حسب الشهر'!$C$647:$AD$760,17,FALSE),0)</f>
        <v>0</v>
      </c>
      <c r="J33" s="330">
        <f>IFERROR(VLOOKUP(C33,'تقرير المصروفات حسب الشهر'!$C$775:$AD$884,17,FALSE),0)</f>
        <v>0</v>
      </c>
      <c r="K33" s="330">
        <f>IFERROR(VLOOKUP(C33,'تقرير المصروفات حسب الشهر'!$C$902:$AD$1011,17,FALSE),0)</f>
        <v>0</v>
      </c>
      <c r="L33" s="330">
        <f>IFERROR(VLOOKUP(C33,'تقرير المصروفات حسب الشهر'!$C$1028:$AD$1138,17,FALSE),0)</f>
        <v>0</v>
      </c>
      <c r="M33" s="344">
        <f>IFERROR(VLOOKUP(C33,'تقرير المصروفات حسب الشهر'!$C$1155:$AD$1266,17,FALSE),0)</f>
        <v>0</v>
      </c>
      <c r="N33" s="344">
        <f>IFERROR(VLOOKUP(C33,'تقرير المصروفات حسب الشهر'!$C$1282:$AD$1393,17,FALSE),0)</f>
        <v>0</v>
      </c>
      <c r="O33" s="344">
        <f>IFERROR(VLOOKUP(C33,'تقرير المصروفات حسب الشهر'!$C$1409:$AI$1524,17,FALSE),0)</f>
        <v>0</v>
      </c>
      <c r="P33" s="332">
        <f t="shared" si="5"/>
        <v>2275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الشهر'!$C$10:$AD$119,17,FALSE),0)</f>
        <v>0</v>
      </c>
      <c r="E34" s="330">
        <f>IFERROR(VLOOKUP(C34,'تقرير المصروفات حسب الشهر'!$C$136:$AD$245,17,FALSE),0)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الشهر'!$C$391:$AD$510,17,FALSE),0)</f>
        <v>25</v>
      </c>
      <c r="H34" s="330">
        <f>IFERROR(VLOOKUP(C34,'تقرير المصروفات حسب الشهر'!$C$519:$AD$634,17,FALSE),0)</f>
        <v>0</v>
      </c>
      <c r="I34" s="330">
        <f>IFERROR(VLOOKUP(C34,'تقرير المصروفات حسب الشهر'!$C$647:$AD$760,17,FALSE),0)</f>
        <v>0</v>
      </c>
      <c r="J34" s="330">
        <f>IFERROR(VLOOKUP(C34,'تقرير المصروفات حسب الشهر'!$C$775:$AD$884,17,FALSE),0)</f>
        <v>0</v>
      </c>
      <c r="K34" s="330">
        <f>IFERROR(VLOOKUP(C34,'تقرير المصروفات حسب الشهر'!$C$902:$AD$1011,17,FALSE),0)</f>
        <v>0</v>
      </c>
      <c r="L34" s="330">
        <f>IFERROR(VLOOKUP(C34,'تقرير المصروفات حسب الشهر'!$C$1028:$AD$1138,17,FALSE),0)</f>
        <v>0</v>
      </c>
      <c r="M34" s="344">
        <f>IFERROR(VLOOKUP(C34,'تقرير المصروفات حسب الشهر'!$C$1155:$AD$1266,17,FALSE),0)</f>
        <v>0</v>
      </c>
      <c r="N34" s="344">
        <f>IFERROR(VLOOKUP(C34,'تقرير المصروفات حسب الشهر'!$C$1282:$AD$1393,17,FALSE),0)</f>
        <v>0</v>
      </c>
      <c r="O34" s="344">
        <f>IFERROR(VLOOKUP(C34,'تقرير المصروفات حسب الشهر'!$C$1409:$AI$1524,17,FALSE),0)</f>
        <v>0</v>
      </c>
      <c r="P34" s="332">
        <f t="shared" si="5"/>
        <v>25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الشهر'!$C$10:$AD$119,17,FALSE),0)</f>
        <v>0</v>
      </c>
      <c r="E35" s="330">
        <f>IFERROR(VLOOKUP(C35,'تقرير المصروفات حسب الشهر'!$C$136:$AD$245,17,FALSE),0)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الشهر'!$C$391:$AD$510,17,FALSE),0)</f>
        <v>0</v>
      </c>
      <c r="H35" s="330">
        <f>IFERROR(VLOOKUP(C35,'تقرير المصروفات حسب الشهر'!$C$519:$AD$634,17,FALSE),0)</f>
        <v>0</v>
      </c>
      <c r="I35" s="330">
        <f>IFERROR(VLOOKUP(C35,'تقرير المصروفات حسب الشهر'!$C$647:$AD$760,17,FALSE),0)</f>
        <v>0</v>
      </c>
      <c r="J35" s="330">
        <f>IFERROR(VLOOKUP(C35,'تقرير المصروفات حسب الشهر'!$C$775:$AD$884,17,FALSE),0)</f>
        <v>0</v>
      </c>
      <c r="K35" s="330">
        <f>IFERROR(VLOOKUP(C35,'تقرير المصروفات حسب الشهر'!$C$902:$AD$1011,17,FALSE),0)</f>
        <v>0</v>
      </c>
      <c r="L35" s="330">
        <f>IFERROR(VLOOKUP(C35,'تقرير المصروفات حسب الشهر'!$C$1028:$AD$1138,17,FALSE),0)</f>
        <v>0</v>
      </c>
      <c r="M35" s="344">
        <f>IFERROR(VLOOKUP(C35,'تقرير المصروفات حسب الشهر'!$C$1155:$AD$1266,17,FALSE),0)</f>
        <v>0</v>
      </c>
      <c r="N35" s="344">
        <f>IFERROR(VLOOKUP(C35,'تقرير المصروفات حسب الشهر'!$C$1282:$AD$1393,17,FALSE),0)</f>
        <v>0</v>
      </c>
      <c r="O35" s="344">
        <f>IFERROR(VLOOKUP(C35,'تقرير المصروفات حسب الشهر'!$C$1409:$AI$1524,17,FALSE),0)</f>
        <v>0</v>
      </c>
      <c r="P35" s="332">
        <f t="shared" si="5"/>
        <v>4100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الشهر'!$C$10:$AD$119,17,FALSE),0)</f>
        <v>770</v>
      </c>
      <c r="E36" s="330">
        <f>IFERROR(VLOOKUP(C36,'تقرير المصروفات حسب الشهر'!$C$136:$AD$245,17,FALSE),0)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الشهر'!$C$391:$AD$510,17,FALSE),0)</f>
        <v>0</v>
      </c>
      <c r="H36" s="330">
        <f>IFERROR(VLOOKUP(C36,'تقرير المصروفات حسب الشهر'!$C$519:$AD$634,17,FALSE),0)</f>
        <v>750</v>
      </c>
      <c r="I36" s="330">
        <f>IFERROR(VLOOKUP(C36,'تقرير المصروفات حسب الشهر'!$C$647:$AD$760,17,FALSE),0)</f>
        <v>750</v>
      </c>
      <c r="J36" s="330">
        <f>IFERROR(VLOOKUP(C36,'تقرير المصروفات حسب الشهر'!$C$775:$AD$884,17,FALSE),0)</f>
        <v>0</v>
      </c>
      <c r="K36" s="330">
        <f>IFERROR(VLOOKUP(C36,'تقرير المصروفات حسب الشهر'!$C$902:$AD$1011,17,FALSE),0)</f>
        <v>0</v>
      </c>
      <c r="L36" s="330">
        <f>IFERROR(VLOOKUP(C36,'تقرير المصروفات حسب الشهر'!$C$1028:$AD$1138,17,FALSE),0)</f>
        <v>0</v>
      </c>
      <c r="M36" s="344">
        <f>IFERROR(VLOOKUP(C36,'تقرير المصروفات حسب الشهر'!$C$1155:$AD$1266,17,FALSE),0)</f>
        <v>0</v>
      </c>
      <c r="N36" s="344">
        <f>IFERROR(VLOOKUP(C36,'تقرير المصروفات حسب الشهر'!$C$1282:$AD$1393,17,FALSE),0)</f>
        <v>0</v>
      </c>
      <c r="O36" s="344">
        <f>IFERROR(VLOOKUP(C36,'تقرير المصروفات حسب الشهر'!$C$1409:$AI$1524,17,FALSE),0)</f>
        <v>0</v>
      </c>
      <c r="P36" s="332">
        <f t="shared" si="5"/>
        <v>2270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الشهر'!$C$10:$AD$119,17,FALSE),0)</f>
        <v>0</v>
      </c>
      <c r="E37" s="330">
        <f>IFERROR(VLOOKUP(C37,'تقرير المصروفات حسب الشهر'!$C$136:$AD$245,17,FALSE),0)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الشهر'!$C$391:$AD$510,17,FALSE),0)</f>
        <v>0</v>
      </c>
      <c r="H37" s="330">
        <f>IFERROR(VLOOKUP(C37,'تقرير المصروفات حسب الشهر'!$C$519:$AD$634,17,FALSE),0)</f>
        <v>2250</v>
      </c>
      <c r="I37" s="330">
        <f>IFERROR(VLOOKUP(C37,'تقرير المصروفات حسب الشهر'!$C$647:$AD$760,17,FALSE),0)</f>
        <v>0</v>
      </c>
      <c r="J37" s="330">
        <f>IFERROR(VLOOKUP(C37,'تقرير المصروفات حسب الشهر'!$C$775:$AD$884,17,FALSE),0)</f>
        <v>0</v>
      </c>
      <c r="K37" s="330">
        <f>IFERROR(VLOOKUP(C37,'تقرير المصروفات حسب الشهر'!$C$902:$AD$1011,17,FALSE),0)</f>
        <v>0</v>
      </c>
      <c r="L37" s="330">
        <f>IFERROR(VLOOKUP(C37,'تقرير المصروفات حسب الشهر'!$C$1028:$AD$1138,17,FALSE),0)</f>
        <v>0</v>
      </c>
      <c r="M37" s="344">
        <f>IFERROR(VLOOKUP(C37,'تقرير المصروفات حسب الشهر'!$C$1155:$AD$1266,17,FALSE),0)</f>
        <v>0</v>
      </c>
      <c r="N37" s="344">
        <f>IFERROR(VLOOKUP(C37,'تقرير المصروفات حسب الشهر'!$C$1282:$AD$1393,17,FALSE),0)</f>
        <v>0</v>
      </c>
      <c r="O37" s="344">
        <f>IFERROR(VLOOKUP(C37,'تقرير المصروفات حسب الشهر'!$C$1409:$AI$1524,17,FALSE),0)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الشهر'!$C$10:$AD$119,17,FALSE),0)</f>
        <v>0</v>
      </c>
      <c r="E38" s="330">
        <f>IFERROR(VLOOKUP(C38,'تقرير المصروفات حسب الشهر'!$C$136:$AD$245,17,FALSE),0)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الشهر'!$C$391:$AD$510,17,FALSE),0)</f>
        <v>0</v>
      </c>
      <c r="H38" s="330">
        <f>IFERROR(VLOOKUP(C38,'تقرير المصروفات حسب الشهر'!$C$519:$AD$634,17,FALSE),0)</f>
        <v>0</v>
      </c>
      <c r="I38" s="330">
        <f>IFERROR(VLOOKUP(C38,'تقرير المصروفات حسب الشهر'!$C$647:$AD$760,17,FALSE),0)</f>
        <v>0</v>
      </c>
      <c r="J38" s="330">
        <f>IFERROR(VLOOKUP(C38,'تقرير المصروفات حسب الشهر'!$C$775:$AD$884,17,FALSE),0)</f>
        <v>0</v>
      </c>
      <c r="K38" s="330">
        <f>IFERROR(VLOOKUP(C38,'تقرير المصروفات حسب الشهر'!$C$902:$AD$1011,17,FALSE),0)</f>
        <v>0</v>
      </c>
      <c r="L38" s="330">
        <f>IFERROR(VLOOKUP(C38,'تقرير المصروفات حسب الشهر'!$C$1028:$AD$1138,17,FALSE),0)</f>
        <v>0</v>
      </c>
      <c r="M38" s="344">
        <f>IFERROR(VLOOKUP(C38,'تقرير المصروفات حسب الشهر'!$C$1155:$AD$1266,17,FALSE),0)</f>
        <v>0</v>
      </c>
      <c r="N38" s="344">
        <f>IFERROR(VLOOKUP(C38,'تقرير المصروفات حسب الشهر'!$C$1282:$AD$1393,17,FALSE),0)</f>
        <v>0</v>
      </c>
      <c r="O38" s="344">
        <f>IFERROR(VLOOKUP(C38,'تقرير المصروفات حسب الشهر'!$C$1409:$AI$1524,17,FALSE),0)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الشهر'!$C$10:$AD$119,17,FALSE),0)</f>
        <v>2086</v>
      </c>
      <c r="E39" s="330">
        <f>IFERROR(VLOOKUP(C39,'تقرير المصروفات حسب الشهر'!$C$136:$AD$245,17,FALSE),0)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الشهر'!$C$391:$AD$510,17,FALSE),0)</f>
        <v>2511</v>
      </c>
      <c r="H39" s="330">
        <f>IFERROR(VLOOKUP(C39,'تقرير المصروفات حسب الشهر'!$C$519:$AD$634,17,FALSE),0)</f>
        <v>1615</v>
      </c>
      <c r="I39" s="330">
        <f>IFERROR(VLOOKUP(C39,'تقرير المصروفات حسب الشهر'!$C$647:$AD$760,17,FALSE),0)</f>
        <v>1716</v>
      </c>
      <c r="J39" s="330">
        <f>IFERROR(VLOOKUP(C39,'تقرير المصروفات حسب الشهر'!$C$775:$AD$884,17,FALSE),0)</f>
        <v>0</v>
      </c>
      <c r="K39" s="330">
        <f>IFERROR(VLOOKUP(C39,'تقرير المصروفات حسب الشهر'!$C$902:$AD$1011,17,FALSE),0)</f>
        <v>0</v>
      </c>
      <c r="L39" s="330">
        <f>IFERROR(VLOOKUP(C39,'تقرير المصروفات حسب الشهر'!$C$1028:$AD$1138,17,FALSE),0)</f>
        <v>0</v>
      </c>
      <c r="M39" s="344">
        <f>IFERROR(VLOOKUP(C39,'تقرير المصروفات حسب الشهر'!$C$1155:$AD$1266,17,FALSE),0)</f>
        <v>0</v>
      </c>
      <c r="N39" s="344">
        <f>IFERROR(VLOOKUP(C39,'تقرير المصروفات حسب الشهر'!$C$1282:$AD$1393,17,FALSE),0)</f>
        <v>0</v>
      </c>
      <c r="O39" s="344">
        <f>IFERROR(VLOOKUP(C39,'تقرير المصروفات حسب الشهر'!$C$1409:$AI$1524,17,FALSE),0)</f>
        <v>0</v>
      </c>
      <c r="P39" s="332">
        <f t="shared" si="5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الشهر'!$C$10:$AD$119,17,FALSE),0)</f>
        <v>6612.5</v>
      </c>
      <c r="E40" s="330">
        <f>IFERROR(VLOOKUP(C40,'تقرير المصروفات حسب الشهر'!$C$136:$AD$245,17,FALSE),0)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الشهر'!$C$391:$AD$510,17,FALSE),0)</f>
        <v>9234.3799999999992</v>
      </c>
      <c r="H40" s="330">
        <f>IFERROR(VLOOKUP(C40,'تقرير المصروفات حسب الشهر'!$C$519:$AD$634,17,FALSE),0)</f>
        <v>7451</v>
      </c>
      <c r="I40" s="330">
        <f>IFERROR(VLOOKUP(C40,'تقرير المصروفات حسب الشهر'!$C$647:$AD$760,17,FALSE),0)</f>
        <v>7096.75</v>
      </c>
      <c r="J40" s="330">
        <f>IFERROR(VLOOKUP(C40,'تقرير المصروفات حسب الشهر'!$C$775:$AD$884,17,FALSE),0)</f>
        <v>0</v>
      </c>
      <c r="K40" s="330">
        <f>IFERROR(VLOOKUP(C40,'تقرير المصروفات حسب الشهر'!$C$902:$AD$1011,17,FALSE),0)</f>
        <v>0</v>
      </c>
      <c r="L40" s="330">
        <f>IFERROR(VLOOKUP(C40,'تقرير المصروفات حسب الشهر'!$C$1028:$AD$1138,17,FALSE),0)</f>
        <v>0</v>
      </c>
      <c r="M40" s="344">
        <f>IFERROR(VLOOKUP(C40,'تقرير المصروفات حسب الشهر'!$C$1155:$AD$1266,17,FALSE),0)</f>
        <v>0</v>
      </c>
      <c r="N40" s="344">
        <f>IFERROR(VLOOKUP(C40,'تقرير المصروفات حسب الشهر'!$C$1282:$AD$1393,17,FALSE),0)</f>
        <v>0</v>
      </c>
      <c r="O40" s="344">
        <f>IFERROR(VLOOKUP(C40,'تقرير المصروفات حسب الشهر'!$C$1409:$AI$1524,17,FALSE),0)</f>
        <v>0</v>
      </c>
      <c r="P40" s="332">
        <f t="shared" si="5"/>
        <v>49122.13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الشهر'!$C$10:$AD$119,17,FALSE),0)</f>
        <v>0</v>
      </c>
      <c r="E41" s="330">
        <f>IFERROR(VLOOKUP(C41,'تقرير المصروفات حسب الشهر'!$C$136:$AD$245,17,FALSE),0)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الشهر'!$C$391:$AD$510,17,FALSE),0)</f>
        <v>0</v>
      </c>
      <c r="H41" s="330">
        <f>IFERROR(VLOOKUP(C41,'تقرير المصروفات حسب الشهر'!$C$519:$AD$634,17,FALSE),0)</f>
        <v>0</v>
      </c>
      <c r="I41" s="330">
        <f>IFERROR(VLOOKUP(C41,'تقرير المصروفات حسب الشهر'!$C$647:$AD$760,17,FALSE),0)</f>
        <v>3048</v>
      </c>
      <c r="J41" s="330">
        <f>IFERROR(VLOOKUP(C41,'تقرير المصروفات حسب الشهر'!$C$775:$AD$884,17,FALSE),0)</f>
        <v>0</v>
      </c>
      <c r="K41" s="330">
        <f>IFERROR(VLOOKUP(C41,'تقرير المصروفات حسب الشهر'!$C$902:$AD$1011,17,FALSE),0)</f>
        <v>0</v>
      </c>
      <c r="L41" s="330">
        <f>IFERROR(VLOOKUP(C41,'تقرير المصروفات حسب الشهر'!$C$1028:$AD$1138,17,FALSE),0)</f>
        <v>0</v>
      </c>
      <c r="M41" s="344">
        <f>IFERROR(VLOOKUP(C41,'تقرير المصروفات حسب الشهر'!$C$1155:$AD$1266,17,FALSE),0)</f>
        <v>0</v>
      </c>
      <c r="N41" s="344">
        <f>IFERROR(VLOOKUP(C41,'تقرير المصروفات حسب الشهر'!$C$1282:$AD$1393,17,FALSE),0)</f>
        <v>0</v>
      </c>
      <c r="O41" s="344">
        <f>IFERROR(VLOOKUP(C41,'تقرير المصروفات حسب الشهر'!$C$1409:$AI$1524,17,FALSE),0)</f>
        <v>0</v>
      </c>
      <c r="P41" s="332">
        <f t="shared" si="5"/>
        <v>3048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الشهر'!$C$10:$AD$119,17,FALSE),0)</f>
        <v>50</v>
      </c>
      <c r="E42" s="330">
        <f>IFERROR(VLOOKUP(C42,'تقرير المصروفات حسب الشهر'!$C$136:$AD$245,17,FALSE),0)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الشهر'!$C$391:$AD$510,17,FALSE),0)</f>
        <v>0</v>
      </c>
      <c r="H42" s="330">
        <f>IFERROR(VLOOKUP(C42,'تقرير المصروفات حسب الشهر'!$C$519:$AD$634,17,FALSE),0)</f>
        <v>0</v>
      </c>
      <c r="I42" s="330">
        <f>IFERROR(VLOOKUP(C42,'تقرير المصروفات حسب الشهر'!$C$647:$AD$760,17,FALSE),0)</f>
        <v>150</v>
      </c>
      <c r="J42" s="330">
        <f>IFERROR(VLOOKUP(C42,'تقرير المصروفات حسب الشهر'!$C$775:$AD$884,17,FALSE),0)</f>
        <v>0</v>
      </c>
      <c r="K42" s="330">
        <f>IFERROR(VLOOKUP(C42,'تقرير المصروفات حسب الشهر'!$C$902:$AD$1011,17,FALSE),0)</f>
        <v>0</v>
      </c>
      <c r="L42" s="330">
        <f>IFERROR(VLOOKUP(C42,'تقرير المصروفات حسب الشهر'!$C$1028:$AD$1138,17,FALSE),0)</f>
        <v>0</v>
      </c>
      <c r="M42" s="344">
        <f>IFERROR(VLOOKUP(C42,'تقرير المصروفات حسب الشهر'!$C$1155:$AD$1266,17,FALSE),0)</f>
        <v>0</v>
      </c>
      <c r="N42" s="344">
        <f>IFERROR(VLOOKUP(C42,'تقرير المصروفات حسب الشهر'!$C$1282:$AD$1393,17,FALSE),0)</f>
        <v>0</v>
      </c>
      <c r="O42" s="344">
        <f>IFERROR(VLOOKUP(C42,'تقرير المصروفات حسب الشهر'!$C$1409:$AI$1524,17,FALSE),0)</f>
        <v>0</v>
      </c>
      <c r="P42" s="332">
        <f t="shared" si="5"/>
        <v>290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الشهر'!$C$10:$AD$119,17,FALSE),0)</f>
        <v>0</v>
      </c>
      <c r="E43" s="330">
        <f>IFERROR(VLOOKUP(C43,'تقرير المصروفات حسب الشهر'!$C$136:$AD$245,17,FALSE),0)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الشهر'!$C$391:$AD$510,17,FALSE),0)</f>
        <v>0</v>
      </c>
      <c r="H43" s="330">
        <f>IFERROR(VLOOKUP(C43,'تقرير المصروفات حسب الشهر'!$C$519:$AD$634,17,FALSE),0)</f>
        <v>0</v>
      </c>
      <c r="I43" s="330">
        <f>IFERROR(VLOOKUP(C43,'تقرير المصروفات حسب الشهر'!$C$647:$AD$760,17,FALSE),0)</f>
        <v>0</v>
      </c>
      <c r="J43" s="330">
        <f>IFERROR(VLOOKUP(C43,'تقرير المصروفات حسب الشهر'!$C$775:$AD$884,17,FALSE),0)</f>
        <v>0</v>
      </c>
      <c r="K43" s="330">
        <f>IFERROR(VLOOKUP(C43,'تقرير المصروفات حسب الشهر'!$C$902:$AD$1011,17,FALSE),0)</f>
        <v>0</v>
      </c>
      <c r="L43" s="330">
        <f>IFERROR(VLOOKUP(C43,'تقرير المصروفات حسب الشهر'!$C$1028:$AD$1138,17,FALSE),0)</f>
        <v>0</v>
      </c>
      <c r="M43" s="344">
        <f>IFERROR(VLOOKUP(C43,'تقرير المصروفات حسب الشهر'!$C$1155:$AD$1266,17,FALSE),0)</f>
        <v>0</v>
      </c>
      <c r="N43" s="344">
        <f>IFERROR(VLOOKUP(C43,'تقرير المصروفات حسب الشهر'!$C$1282:$AD$1393,17,FALSE),0)</f>
        <v>0</v>
      </c>
      <c r="O43" s="344">
        <f>IFERROR(VLOOKUP(C43,'تقرير المصروفات حسب الشهر'!$C$1409:$AI$1524,17,FALSE),0)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الشهر'!$C$10:$AD$119,17,FALSE),0)</f>
        <v>155</v>
      </c>
      <c r="E44" s="330">
        <f>IFERROR(VLOOKUP(C44,'تقرير المصروفات حسب الشهر'!$C$136:$AD$245,17,FALSE),0)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الشهر'!$C$391:$AD$510,17,FALSE),0)</f>
        <v>270</v>
      </c>
      <c r="H44" s="330">
        <f>IFERROR(VLOOKUP(C44,'تقرير المصروفات حسب الشهر'!$C$519:$AD$634,17,FALSE),0)</f>
        <v>130</v>
      </c>
      <c r="I44" s="330">
        <f>IFERROR(VLOOKUP(C44,'تقرير المصروفات حسب الشهر'!$C$647:$AD$760,17,FALSE),0)</f>
        <v>25</v>
      </c>
      <c r="J44" s="330">
        <f>IFERROR(VLOOKUP(C44,'تقرير المصروفات حسب الشهر'!$C$775:$AD$884,17,FALSE),0)</f>
        <v>0</v>
      </c>
      <c r="K44" s="330">
        <f>IFERROR(VLOOKUP(C44,'تقرير المصروفات حسب الشهر'!$C$902:$AD$1011,17,FALSE),0)</f>
        <v>0</v>
      </c>
      <c r="L44" s="330">
        <f>IFERROR(VLOOKUP(C44,'تقرير المصروفات حسب الشهر'!$C$1028:$AD$1138,17,FALSE),0)</f>
        <v>0</v>
      </c>
      <c r="M44" s="344">
        <f>IFERROR(VLOOKUP(C44,'تقرير المصروفات حسب الشهر'!$C$1155:$AD$1266,17,FALSE),0)</f>
        <v>0</v>
      </c>
      <c r="N44" s="344">
        <f>IFERROR(VLOOKUP(C44,'تقرير المصروفات حسب الشهر'!$C$1282:$AD$1393,17,FALSE),0)</f>
        <v>0</v>
      </c>
      <c r="O44" s="344">
        <f>IFERROR(VLOOKUP(C44,'تقرير المصروفات حسب الشهر'!$C$1409:$AI$1524,17,FALSE),0)</f>
        <v>0</v>
      </c>
      <c r="P44" s="332">
        <f t="shared" si="5"/>
        <v>1085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الشهر'!$C$10:$AD$119,17,FALSE),0)</f>
        <v>0</v>
      </c>
      <c r="E45" s="330">
        <f>IFERROR(VLOOKUP(C45,'تقرير المصروفات حسب الشهر'!$C$136:$AD$245,17,FALSE),0)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الشهر'!$C$391:$AD$510,17,FALSE),0)</f>
        <v>0</v>
      </c>
      <c r="H45" s="330">
        <f>IFERROR(VLOOKUP(C45,'تقرير المصروفات حسب الشهر'!$C$519:$AD$634,17,FALSE),0)</f>
        <v>0</v>
      </c>
      <c r="I45" s="330">
        <f>IFERROR(VLOOKUP(C45,'تقرير المصروفات حسب الشهر'!$C$647:$AD$760,17,FALSE),0)</f>
        <v>0</v>
      </c>
      <c r="J45" s="330">
        <f>IFERROR(VLOOKUP(C45,'تقرير المصروفات حسب الشهر'!$C$775:$AD$884,17,FALSE),0)</f>
        <v>0</v>
      </c>
      <c r="K45" s="330">
        <f>IFERROR(VLOOKUP(C45,'تقرير المصروفات حسب الشهر'!$C$902:$AD$1011,17,FALSE),0)</f>
        <v>0</v>
      </c>
      <c r="L45" s="330">
        <f>IFERROR(VLOOKUP(C45,'تقرير المصروفات حسب الشهر'!$C$1028:$AD$1138,17,FALSE),0)</f>
        <v>0</v>
      </c>
      <c r="M45" s="344">
        <f>IFERROR(VLOOKUP(C45,'تقرير المصروفات حسب الشهر'!$C$1155:$AD$1266,17,FALSE),0)</f>
        <v>0</v>
      </c>
      <c r="N45" s="344">
        <f>IFERROR(VLOOKUP(C45,'تقرير المصروفات حسب الشهر'!$C$1282:$AD$1393,17,FALSE),0)</f>
        <v>0</v>
      </c>
      <c r="O45" s="344">
        <f>IFERROR(VLOOKUP(C45,'تقرير المصروفات حسب الشهر'!$C$1409:$AI$1524,17,FALSE),0)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الشهر'!$C$10:$AD$119,17,FALSE),0)</f>
        <v>0</v>
      </c>
      <c r="E46" s="330">
        <f>IFERROR(VLOOKUP(C46,'تقرير المصروفات حسب الشهر'!$C$136:$AD$245,17,FALSE),0)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الشهر'!$C$391:$AD$510,17,FALSE),0)</f>
        <v>0</v>
      </c>
      <c r="H46" s="330">
        <f>IFERROR(VLOOKUP(C46,'تقرير المصروفات حسب الشهر'!$C$519:$AD$634,17,FALSE),0)</f>
        <v>0</v>
      </c>
      <c r="I46" s="330">
        <f>IFERROR(VLOOKUP(C46,'تقرير المصروفات حسب الشهر'!$C$647:$AD$760,17,FALSE),0)</f>
        <v>0</v>
      </c>
      <c r="J46" s="330">
        <f>IFERROR(VLOOKUP(C46,'تقرير المصروفات حسب الشهر'!$C$775:$AD$884,17,FALSE),0)</f>
        <v>0</v>
      </c>
      <c r="K46" s="330">
        <f>IFERROR(VLOOKUP(C46,'تقرير المصروفات حسب الشهر'!$C$902:$AD$1011,17,FALSE),0)</f>
        <v>0</v>
      </c>
      <c r="L46" s="330">
        <f>IFERROR(VLOOKUP(C46,'تقرير المصروفات حسب الشهر'!$C$1028:$AD$1138,17,FALSE),0)</f>
        <v>0</v>
      </c>
      <c r="M46" s="344">
        <f>IFERROR(VLOOKUP(C46,'تقرير المصروفات حسب الشهر'!$C$1155:$AD$1266,17,FALSE),0)</f>
        <v>0</v>
      </c>
      <c r="N46" s="344">
        <f>IFERROR(VLOOKUP(C46,'تقرير المصروفات حسب الشهر'!$C$1282:$AD$1393,17,FALSE),0)</f>
        <v>0</v>
      </c>
      <c r="O46" s="344">
        <f>IFERROR(VLOOKUP(C46,'تقرير المصروفات حسب الشهر'!$C$1409:$AI$1524,17,FALSE),0)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الشهر'!$C$10:$AD$119,17,FALSE),0)</f>
        <v>0</v>
      </c>
      <c r="E47" s="330">
        <f>IFERROR(VLOOKUP(C47,'تقرير المصروفات حسب الشهر'!$C$136:$AD$245,17,FALSE),0)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الشهر'!$C$391:$AD$510,17,FALSE),0)</f>
        <v>800</v>
      </c>
      <c r="H47" s="330">
        <f>IFERROR(VLOOKUP(C47,'تقرير المصروفات حسب الشهر'!$C$519:$AD$634,17,FALSE),0)</f>
        <v>0</v>
      </c>
      <c r="I47" s="330">
        <f>IFERROR(VLOOKUP(C47,'تقرير المصروفات حسب الشهر'!$C$647:$AD$760,17,FALSE),0)</f>
        <v>550</v>
      </c>
      <c r="J47" s="330">
        <f>IFERROR(VLOOKUP(C47,'تقرير المصروفات حسب الشهر'!$C$775:$AD$884,17,FALSE),0)</f>
        <v>0</v>
      </c>
      <c r="K47" s="330">
        <f>IFERROR(VLOOKUP(C47,'تقرير المصروفات حسب الشهر'!$C$902:$AD$1011,17,FALSE),0)</f>
        <v>0</v>
      </c>
      <c r="L47" s="330">
        <f>IFERROR(VLOOKUP(C47,'تقرير المصروفات حسب الشهر'!$C$1028:$AD$1138,17,FALSE),0)</f>
        <v>0</v>
      </c>
      <c r="M47" s="344">
        <f>IFERROR(VLOOKUP(C47,'تقرير المصروفات حسب الشهر'!$C$1155:$AD$1266,17,FALSE),0)</f>
        <v>0</v>
      </c>
      <c r="N47" s="344">
        <f>IFERROR(VLOOKUP(C47,'تقرير المصروفات حسب الشهر'!$C$1282:$AD$1393,17,FALSE),0)</f>
        <v>0</v>
      </c>
      <c r="O47" s="344">
        <f>IFERROR(VLOOKUP(C47,'تقرير المصروفات حسب الشهر'!$C$1409:$AI$1524,17,FALSE),0)</f>
        <v>0</v>
      </c>
      <c r="P47" s="332">
        <f t="shared" si="5"/>
        <v>1350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الشهر'!$C$10:$AD$119,17,FALSE),0)</f>
        <v>0</v>
      </c>
      <c r="E48" s="330">
        <f>IFERROR(VLOOKUP(C48,'تقرير المصروفات حسب الشهر'!$C$136:$AD$245,17,FALSE),0)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الشهر'!$C$391:$AD$510,17,FALSE),0)</f>
        <v>0</v>
      </c>
      <c r="H48" s="330">
        <f>IFERROR(VLOOKUP(C48,'تقرير المصروفات حسب الشهر'!$C$519:$AD$634,17,FALSE),0)</f>
        <v>0</v>
      </c>
      <c r="I48" s="330">
        <f>IFERROR(VLOOKUP(C48,'تقرير المصروفات حسب الشهر'!$C$647:$AD$760,17,FALSE),0)</f>
        <v>0</v>
      </c>
      <c r="J48" s="330">
        <f>IFERROR(VLOOKUP(C48,'تقرير المصروفات حسب الشهر'!$C$775:$AD$884,17,FALSE),0)</f>
        <v>0</v>
      </c>
      <c r="K48" s="330">
        <f>IFERROR(VLOOKUP(C48,'تقرير المصروفات حسب الشهر'!$C$902:$AD$1011,17,FALSE),0)</f>
        <v>0</v>
      </c>
      <c r="L48" s="330">
        <f>IFERROR(VLOOKUP(C48,'تقرير المصروفات حسب الشهر'!$C$1028:$AD$1138,17,FALSE),0)</f>
        <v>0</v>
      </c>
      <c r="M48" s="344">
        <f>IFERROR(VLOOKUP(C48,'تقرير المصروفات حسب الشهر'!$C$1155:$AD$1266,17,FALSE),0)</f>
        <v>0</v>
      </c>
      <c r="N48" s="344">
        <f>IFERROR(VLOOKUP(C48,'تقرير المصروفات حسب الشهر'!$C$1282:$AD$1393,17,FALSE),0)</f>
        <v>0</v>
      </c>
      <c r="O48" s="344">
        <f>IFERROR(VLOOKUP(C48,'تقرير المصروفات حسب الشهر'!$C$1409:$AI$1524,17,FALSE),0)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الشهر'!$C$10:$AD$119,17,FALSE),0)</f>
        <v>0</v>
      </c>
      <c r="E49" s="330">
        <f>IFERROR(VLOOKUP(C49,'تقرير المصروفات حسب الشهر'!$C$136:$AD$245,17,FALSE),0)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الشهر'!$C$391:$AD$510,17,FALSE),0)</f>
        <v>0</v>
      </c>
      <c r="H49" s="330">
        <f>IFERROR(VLOOKUP(C49,'تقرير المصروفات حسب الشهر'!$C$519:$AD$634,17,FALSE),0)</f>
        <v>0</v>
      </c>
      <c r="I49" s="330">
        <f>IFERROR(VLOOKUP(C49,'تقرير المصروفات حسب الشهر'!$C$647:$AD$760,17,FALSE),0)</f>
        <v>130</v>
      </c>
      <c r="J49" s="330">
        <f>IFERROR(VLOOKUP(C49,'تقرير المصروفات حسب الشهر'!$C$775:$AD$884,17,FALSE),0)</f>
        <v>0</v>
      </c>
      <c r="K49" s="330">
        <f>IFERROR(VLOOKUP(C49,'تقرير المصروفات حسب الشهر'!$C$902:$AD$1011,17,FALSE),0)</f>
        <v>0</v>
      </c>
      <c r="L49" s="330">
        <f>IFERROR(VLOOKUP(C49,'تقرير المصروفات حسب الشهر'!$C$1028:$AD$1138,17,FALSE),0)</f>
        <v>0</v>
      </c>
      <c r="M49" s="344">
        <f>IFERROR(VLOOKUP(C49,'تقرير المصروفات حسب الشهر'!$C$1155:$AD$1266,17,FALSE),0)</f>
        <v>0</v>
      </c>
      <c r="N49" s="344">
        <f>IFERROR(VLOOKUP(C49,'تقرير المصروفات حسب الشهر'!$C$1282:$AD$1393,17,FALSE),0)</f>
        <v>0</v>
      </c>
      <c r="O49" s="344">
        <f>IFERROR(VLOOKUP(C49,'تقرير المصروفات حسب الشهر'!$C$1409:$AI$1524,17,FALSE),0)</f>
        <v>0</v>
      </c>
      <c r="P49" s="332">
        <f t="shared" si="5"/>
        <v>130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الشهر'!$C$10:$AD$119,17,FALSE),0)</f>
        <v>0</v>
      </c>
      <c r="E50" s="330">
        <f>IFERROR(VLOOKUP(C50,'تقرير المصروفات حسب الشهر'!$C$136:$AD$245,17,FALSE),0)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الشهر'!$C$391:$AD$510,17,FALSE),0)</f>
        <v>0</v>
      </c>
      <c r="H50" s="330">
        <f>IFERROR(VLOOKUP(C50,'تقرير المصروفات حسب الشهر'!$C$519:$AD$634,17,FALSE),0)</f>
        <v>0</v>
      </c>
      <c r="I50" s="330">
        <f>IFERROR(VLOOKUP(C50,'تقرير المصروفات حسب الشهر'!$C$647:$AD$760,17,FALSE),0)</f>
        <v>0</v>
      </c>
      <c r="J50" s="330">
        <f>IFERROR(VLOOKUP(C50,'تقرير المصروفات حسب الشهر'!$C$775:$AD$884,17,FALSE),0)</f>
        <v>0</v>
      </c>
      <c r="K50" s="330">
        <f>IFERROR(VLOOKUP(C50,'تقرير المصروفات حسب الشهر'!$C$902:$AD$1011,17,FALSE),0)</f>
        <v>0</v>
      </c>
      <c r="L50" s="330">
        <f>IFERROR(VLOOKUP(C50,'تقرير المصروفات حسب الشهر'!$C$1028:$AD$1138,17,FALSE),0)</f>
        <v>0</v>
      </c>
      <c r="M50" s="344">
        <f>IFERROR(VLOOKUP(C50,'تقرير المصروفات حسب الشهر'!$C$1155:$AD$1266,17,FALSE),0)</f>
        <v>0</v>
      </c>
      <c r="N50" s="344">
        <f>IFERROR(VLOOKUP(C50,'تقرير المصروفات حسب الشهر'!$C$1282:$AD$1393,17,FALSE),0)</f>
        <v>0</v>
      </c>
      <c r="O50" s="344">
        <f>IFERROR(VLOOKUP(C50,'تقرير المصروفات حسب الشهر'!$C$1409:$AI$1524,17,FALSE),0)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الشهر'!$C$10:$AD$119,17,FALSE),0)</f>
        <v>105</v>
      </c>
      <c r="E51" s="330">
        <f>IFERROR(VLOOKUP(C51,'تقرير المصروفات حسب الشهر'!$C$136:$AD$245,17,FALSE),0)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الشهر'!$C$391:$AD$510,17,FALSE),0)</f>
        <v>4550</v>
      </c>
      <c r="H51" s="330">
        <f>IFERROR(VLOOKUP(C51,'تقرير المصروفات حسب الشهر'!$C$519:$AD$634,17,FALSE),0)</f>
        <v>1865</v>
      </c>
      <c r="I51" s="330">
        <f>IFERROR(VLOOKUP(C51,'تقرير المصروفات حسب الشهر'!$C$647:$AD$760,17,FALSE),0)</f>
        <v>985</v>
      </c>
      <c r="J51" s="330">
        <f>IFERROR(VLOOKUP(C51,'تقرير المصروفات حسب الشهر'!$C$775:$AD$884,17,FALSE),0)</f>
        <v>0</v>
      </c>
      <c r="K51" s="330">
        <f>IFERROR(VLOOKUP(C51,'تقرير المصروفات حسب الشهر'!$C$902:$AD$1011,17,FALSE),0)</f>
        <v>0</v>
      </c>
      <c r="L51" s="330">
        <f>IFERROR(VLOOKUP(C51,'تقرير المصروفات حسب الشهر'!$C$1028:$AD$1138,17,FALSE),0)</f>
        <v>0</v>
      </c>
      <c r="M51" s="344">
        <f>IFERROR(VLOOKUP(C51,'تقرير المصروفات حسب الشهر'!$C$1155:$AD$1266,17,FALSE),0)</f>
        <v>0</v>
      </c>
      <c r="N51" s="344">
        <f>IFERROR(VLOOKUP(C51,'تقرير المصروفات حسب الشهر'!$C$1282:$AD$1393,17,FALSE),0)</f>
        <v>0</v>
      </c>
      <c r="O51" s="344">
        <f>IFERROR(VLOOKUP(C51,'تقرير المصروفات حسب الشهر'!$C$1409:$AI$1524,17,FALSE),0)</f>
        <v>0</v>
      </c>
      <c r="P51" s="332">
        <f t="shared" si="5"/>
        <v>10555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الشهر'!$C$10:$AD$119,17,FALSE),0)</f>
        <v>0</v>
      </c>
      <c r="E52" s="330">
        <f>IFERROR(VLOOKUP(C52,'تقرير المصروفات حسب الشهر'!$C$136:$AD$245,17,FALSE),0)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الشهر'!$C$391:$AD$510,17,FALSE),0)</f>
        <v>340</v>
      </c>
      <c r="H52" s="330">
        <f>IFERROR(VLOOKUP(C52,'تقرير المصروفات حسب الشهر'!$C$519:$AD$634,17,FALSE),0)</f>
        <v>0</v>
      </c>
      <c r="I52" s="330">
        <f>IFERROR(VLOOKUP(C52,'تقرير المصروفات حسب الشهر'!$C$647:$AD$760,17,FALSE),0)</f>
        <v>675</v>
      </c>
      <c r="J52" s="330">
        <f>IFERROR(VLOOKUP(C52,'تقرير المصروفات حسب الشهر'!$C$775:$AD$884,17,FALSE),0)</f>
        <v>0</v>
      </c>
      <c r="K52" s="330">
        <f>IFERROR(VLOOKUP(C52,'تقرير المصروفات حسب الشهر'!$C$902:$AD$1011,17,FALSE),0)</f>
        <v>0</v>
      </c>
      <c r="L52" s="330">
        <f>IFERROR(VLOOKUP(C52,'تقرير المصروفات حسب الشهر'!$C$1028:$AD$1138,17,FALSE),0)</f>
        <v>0</v>
      </c>
      <c r="M52" s="344">
        <f>IFERROR(VLOOKUP(C52,'تقرير المصروفات حسب الشهر'!$C$1155:$AD$1266,17,FALSE),0)</f>
        <v>0</v>
      </c>
      <c r="N52" s="344">
        <f>IFERROR(VLOOKUP(C52,'تقرير المصروفات حسب الشهر'!$C$1282:$AD$1393,17,FALSE),0)</f>
        <v>0</v>
      </c>
      <c r="O52" s="344">
        <f>IFERROR(VLOOKUP(C52,'تقرير المصروفات حسب الشهر'!$C$1409:$AI$1524,17,FALSE),0)</f>
        <v>0</v>
      </c>
      <c r="P52" s="332">
        <f t="shared" si="5"/>
        <v>1355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الشهر'!$C$10:$AD$119,17,FALSE),0)</f>
        <v>0</v>
      </c>
      <c r="E53" s="330">
        <f>IFERROR(VLOOKUP(C53,'تقرير المصروفات حسب الشهر'!$C$136:$AD$245,17,FALSE),0)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الشهر'!$C$391:$AD$510,17,FALSE),0)</f>
        <v>0</v>
      </c>
      <c r="H53" s="330">
        <f>IFERROR(VLOOKUP(C53,'تقرير المصروفات حسب الشهر'!$C$519:$AD$634,17,FALSE),0)</f>
        <v>0</v>
      </c>
      <c r="I53" s="330">
        <f>IFERROR(VLOOKUP(C53,'تقرير المصروفات حسب الشهر'!$C$647:$AD$760,17,FALSE),0)</f>
        <v>0</v>
      </c>
      <c r="J53" s="330">
        <f>IFERROR(VLOOKUP(C53,'تقرير المصروفات حسب الشهر'!$C$775:$AD$884,17,FALSE),0)</f>
        <v>0</v>
      </c>
      <c r="K53" s="330">
        <f>IFERROR(VLOOKUP(C53,'تقرير المصروفات حسب الشهر'!$C$902:$AD$1011,17,FALSE),0)</f>
        <v>0</v>
      </c>
      <c r="L53" s="330">
        <f>IFERROR(VLOOKUP(C53,'تقرير المصروفات حسب الشهر'!$C$1028:$AD$1138,17,FALSE),0)</f>
        <v>0</v>
      </c>
      <c r="M53" s="344">
        <f>IFERROR(VLOOKUP(C53,'تقرير المصروفات حسب الشهر'!$C$1155:$AD$1266,17,FALSE),0)</f>
        <v>0</v>
      </c>
      <c r="N53" s="344">
        <f>IFERROR(VLOOKUP(C53,'تقرير المصروفات حسب الشهر'!$C$1282:$AD$1393,17,FALSE),0)</f>
        <v>0</v>
      </c>
      <c r="O53" s="344">
        <f>IFERROR(VLOOKUP(C53,'تقرير المصروفات حسب الشهر'!$C$1409:$AI$1524,17,FALSE),0)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الشهر'!$C$10:$AD$119,17,FALSE),0)</f>
        <v>7474</v>
      </c>
      <c r="E54" s="330">
        <f>IFERROR(VLOOKUP(C54,'تقرير المصروفات حسب الشهر'!$C$136:$AD$245,17,FALSE),0)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الشهر'!$C$391:$AD$510,17,FALSE),0)</f>
        <v>8643</v>
      </c>
      <c r="H54" s="330">
        <f>IFERROR(VLOOKUP(C54,'تقرير المصروفات حسب الشهر'!$C$519:$AD$634,17,FALSE),0)</f>
        <v>0</v>
      </c>
      <c r="I54" s="330">
        <f>IFERROR(VLOOKUP(C54,'تقرير المصروفات حسب الشهر'!$C$647:$AD$760,17,FALSE),0)</f>
        <v>8877</v>
      </c>
      <c r="J54" s="330">
        <f>IFERROR(VLOOKUP(C54,'تقرير المصروفات حسب الشهر'!$C$775:$AD$884,17,FALSE),0)</f>
        <v>0</v>
      </c>
      <c r="K54" s="330">
        <f>IFERROR(VLOOKUP(C54,'تقرير المصروفات حسب الشهر'!$C$902:$AD$1011,17,FALSE),0)</f>
        <v>0</v>
      </c>
      <c r="L54" s="330">
        <f>IFERROR(VLOOKUP(C54,'تقرير المصروفات حسب الشهر'!$C$1028:$AD$1138,17,FALSE),0)</f>
        <v>0</v>
      </c>
      <c r="M54" s="344">
        <f>IFERROR(VLOOKUP(C54,'تقرير المصروفات حسب الشهر'!$C$1155:$AD$1266,17,FALSE),0)</f>
        <v>0</v>
      </c>
      <c r="N54" s="344">
        <f>IFERROR(VLOOKUP(C54,'تقرير المصروفات حسب الشهر'!$C$1282:$AD$1393,17,FALSE),0)</f>
        <v>0</v>
      </c>
      <c r="O54" s="344">
        <f>IFERROR(VLOOKUP(C54,'تقرير المصروفات حسب الشهر'!$C$1409:$AI$1524,17,FALSE),0)</f>
        <v>0</v>
      </c>
      <c r="P54" s="332">
        <f t="shared" ref="P54:P85" si="6">SUM(D54:O54)</f>
        <v>34344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الشهر'!$C$10:$AD$119,17,FALSE),0)</f>
        <v>0</v>
      </c>
      <c r="E55" s="330">
        <f>IFERROR(VLOOKUP(C55,'تقرير المصروفات حسب الشهر'!$C$136:$AD$245,17,FALSE),0)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الشهر'!$C$391:$AD$510,17,FALSE),0)</f>
        <v>0</v>
      </c>
      <c r="H55" s="330">
        <f>IFERROR(VLOOKUP(C55,'تقرير المصروفات حسب الشهر'!$C$519:$AD$634,17,FALSE),0)</f>
        <v>0</v>
      </c>
      <c r="I55" s="330">
        <f>IFERROR(VLOOKUP(C55,'تقرير المصروفات حسب الشهر'!$C$647:$AD$760,17,FALSE),0)</f>
        <v>0</v>
      </c>
      <c r="J55" s="330">
        <f>IFERROR(VLOOKUP(C55,'تقرير المصروفات حسب الشهر'!$C$775:$AD$884,17,FALSE),0)</f>
        <v>0</v>
      </c>
      <c r="K55" s="330">
        <f>IFERROR(VLOOKUP(C55,'تقرير المصروفات حسب الشهر'!$C$902:$AD$1011,17,FALSE),0)</f>
        <v>0</v>
      </c>
      <c r="L55" s="330">
        <f>IFERROR(VLOOKUP(C55,'تقرير المصروفات حسب الشهر'!$C$1028:$AD$1138,17,FALSE),0)</f>
        <v>0</v>
      </c>
      <c r="M55" s="344">
        <f>IFERROR(VLOOKUP(C55,'تقرير المصروفات حسب الشهر'!$C$1155:$AD$1266,17,FALSE),0)</f>
        <v>0</v>
      </c>
      <c r="N55" s="344">
        <f>IFERROR(VLOOKUP(C55,'تقرير المصروفات حسب الشهر'!$C$1282:$AD$1393,17,FALSE),0)</f>
        <v>0</v>
      </c>
      <c r="O55" s="344">
        <f>IFERROR(VLOOKUP(C55,'تقرير المصروفات حسب الشهر'!$C$1409:$AI$1524,17,FALSE),0)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الشهر'!$C$10:$AD$119,17,FALSE),0)</f>
        <v>0</v>
      </c>
      <c r="E56" s="330">
        <f>IFERROR(VLOOKUP(C56,'تقرير المصروفات حسب الشهر'!$C$136:$AD$245,17,FALSE),0)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الشهر'!$C$391:$AD$510,17,FALSE),0)</f>
        <v>0</v>
      </c>
      <c r="H56" s="330">
        <f>IFERROR(VLOOKUP(C56,'تقرير المصروفات حسب الشهر'!$C$519:$AD$634,17,FALSE),0)</f>
        <v>0</v>
      </c>
      <c r="I56" s="330">
        <f>IFERROR(VLOOKUP(C56,'تقرير المصروفات حسب الشهر'!$C$647:$AD$760,17,FALSE),0)</f>
        <v>0</v>
      </c>
      <c r="J56" s="330">
        <f>IFERROR(VLOOKUP(C56,'تقرير المصروفات حسب الشهر'!$C$775:$AD$884,17,FALSE),0)</f>
        <v>0</v>
      </c>
      <c r="K56" s="330">
        <f>IFERROR(VLOOKUP(C56,'تقرير المصروفات حسب الشهر'!$C$902:$AD$1011,17,FALSE),0)</f>
        <v>0</v>
      </c>
      <c r="L56" s="330">
        <f>IFERROR(VLOOKUP(C56,'تقرير المصروفات حسب الشهر'!$C$1028:$AD$1138,17,FALSE),0)</f>
        <v>0</v>
      </c>
      <c r="M56" s="344">
        <f>IFERROR(VLOOKUP(C56,'تقرير المصروفات حسب الشهر'!$C$1155:$AD$1266,17,FALSE),0)</f>
        <v>0</v>
      </c>
      <c r="N56" s="344">
        <f>IFERROR(VLOOKUP(C56,'تقرير المصروفات حسب الشهر'!$C$1282:$AD$1393,17,FALSE),0)</f>
        <v>0</v>
      </c>
      <c r="O56" s="344">
        <f>IFERROR(VLOOKUP(C56,'تقرير المصروفات حسب الشهر'!$C$1409:$AI$1524,17,FALSE),0)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الشهر'!$C$10:$AD$119,17,FALSE),0)</f>
        <v>0</v>
      </c>
      <c r="E57" s="330">
        <f>IFERROR(VLOOKUP(C57,'تقرير المصروفات حسب الشهر'!$C$136:$AD$245,17,FALSE),0)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الشهر'!$C$391:$AD$510,17,FALSE),0)</f>
        <v>0</v>
      </c>
      <c r="H57" s="330">
        <f>IFERROR(VLOOKUP(C57,'تقرير المصروفات حسب الشهر'!$C$519:$AD$634,17,FALSE),0)</f>
        <v>0</v>
      </c>
      <c r="I57" s="330">
        <f>IFERROR(VLOOKUP(C57,'تقرير المصروفات حسب الشهر'!$C$647:$AD$760,17,FALSE),0)</f>
        <v>0</v>
      </c>
      <c r="J57" s="330">
        <f>IFERROR(VLOOKUP(C57,'تقرير المصروفات حسب الشهر'!$C$775:$AD$884,17,FALSE),0)</f>
        <v>0</v>
      </c>
      <c r="K57" s="330">
        <f>IFERROR(VLOOKUP(C57,'تقرير المصروفات حسب الشهر'!$C$902:$AD$1011,17,FALSE),0)</f>
        <v>0</v>
      </c>
      <c r="L57" s="330">
        <f>IFERROR(VLOOKUP(C57,'تقرير المصروفات حسب الشهر'!$C$1028:$AD$1138,17,FALSE),0)</f>
        <v>0</v>
      </c>
      <c r="M57" s="344">
        <f>IFERROR(VLOOKUP(C57,'تقرير المصروفات حسب الشهر'!$C$1155:$AD$1266,17,FALSE),0)</f>
        <v>0</v>
      </c>
      <c r="N57" s="344">
        <f>IFERROR(VLOOKUP(C57,'تقرير المصروفات حسب الشهر'!$C$1282:$AD$1393,17,FALSE),0)</f>
        <v>0</v>
      </c>
      <c r="O57" s="344">
        <f>IFERROR(VLOOKUP(C57,'تقرير المصروفات حسب الشهر'!$C$1409:$AI$1524,17,FALSE),0)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الشهر'!$C$10:$AD$119,17,FALSE),0)</f>
        <v>0</v>
      </c>
      <c r="E58" s="330">
        <f>IFERROR(VLOOKUP(C58,'تقرير المصروفات حسب الشهر'!$C$136:$AD$245,17,FALSE),0)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الشهر'!$C$391:$AD$510,17,FALSE),0)</f>
        <v>0</v>
      </c>
      <c r="H58" s="330">
        <f>IFERROR(VLOOKUP(C58,'تقرير المصروفات حسب الشهر'!$C$519:$AD$634,17,FALSE),0)</f>
        <v>0</v>
      </c>
      <c r="I58" s="330">
        <f>IFERROR(VLOOKUP(C58,'تقرير المصروفات حسب الشهر'!$C$647:$AD$760,17,FALSE),0)</f>
        <v>0</v>
      </c>
      <c r="J58" s="330">
        <f>IFERROR(VLOOKUP(C58,'تقرير المصروفات حسب الشهر'!$C$775:$AD$884,17,FALSE),0)</f>
        <v>0</v>
      </c>
      <c r="K58" s="330">
        <f>IFERROR(VLOOKUP(C58,'تقرير المصروفات حسب الشهر'!$C$902:$AD$1011,17,FALSE),0)</f>
        <v>0</v>
      </c>
      <c r="L58" s="330">
        <f>IFERROR(VLOOKUP(C58,'تقرير المصروفات حسب الشهر'!$C$1028:$AD$1138,17,FALSE),0)</f>
        <v>0</v>
      </c>
      <c r="M58" s="344">
        <f>IFERROR(VLOOKUP(C58,'تقرير المصروفات حسب الشهر'!$C$1155:$AD$1266,17,FALSE),0)</f>
        <v>0</v>
      </c>
      <c r="N58" s="344">
        <f>IFERROR(VLOOKUP(C58,'تقرير المصروفات حسب الشهر'!$C$1282:$AD$1393,17,FALSE),0)</f>
        <v>0</v>
      </c>
      <c r="O58" s="344">
        <f>IFERROR(VLOOKUP(C58,'تقرير المصروفات حسب الشهر'!$C$1409:$AI$1524,17,FALSE),0)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الشهر'!$C$10:$AD$119,17,FALSE),0)</f>
        <v>7800.25</v>
      </c>
      <c r="E59" s="330">
        <f>IFERROR(VLOOKUP(C59,'تقرير المصروفات حسب الشهر'!$C$136:$AD$245,17,FALSE),0)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الشهر'!$C$391:$AD$510,17,FALSE),0)</f>
        <v>6800.25</v>
      </c>
      <c r="H59" s="330">
        <f>IFERROR(VLOOKUP(C59,'تقرير المصروفات حسب الشهر'!$C$519:$AD$634,17,FALSE),0)</f>
        <v>0</v>
      </c>
      <c r="I59" s="330">
        <f>IFERROR(VLOOKUP(C59,'تقرير المصروفات حسب الشهر'!$C$647:$AD$760,17,FALSE),0)</f>
        <v>18500</v>
      </c>
      <c r="J59" s="330">
        <f>IFERROR(VLOOKUP(C59,'تقرير المصروفات حسب الشهر'!$C$775:$AD$884,17,FALSE),0)</f>
        <v>0</v>
      </c>
      <c r="K59" s="330">
        <f>IFERROR(VLOOKUP(C59,'تقرير المصروفات حسب الشهر'!$C$902:$AD$1011,17,FALSE),0)</f>
        <v>0</v>
      </c>
      <c r="L59" s="330">
        <f>IFERROR(VLOOKUP(C59,'تقرير المصروفات حسب الشهر'!$C$1028:$AD$1138,17,FALSE),0)</f>
        <v>0</v>
      </c>
      <c r="M59" s="344">
        <f>IFERROR(VLOOKUP(C59,'تقرير المصروفات حسب الشهر'!$C$1155:$AD$1266,17,FALSE),0)</f>
        <v>0</v>
      </c>
      <c r="N59" s="344">
        <f>IFERROR(VLOOKUP(C59,'تقرير المصروفات حسب الشهر'!$C$1282:$AD$1393,17,FALSE),0)</f>
        <v>0</v>
      </c>
      <c r="O59" s="344">
        <f>IFERROR(VLOOKUP(C59,'تقرير المصروفات حسب الشهر'!$C$1409:$AI$1524,17,FALSE),0)</f>
        <v>0</v>
      </c>
      <c r="P59" s="332">
        <f t="shared" si="6"/>
        <v>50563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الشهر'!$C$10:$AD$119,17,FALSE),0)</f>
        <v>3300</v>
      </c>
      <c r="E60" s="330">
        <f>IFERROR(VLOOKUP(C60,'تقرير المصروفات حسب الشهر'!$C$136:$AD$245,17,FALSE),0)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الشهر'!$C$391:$AD$510,17,FALSE),0)</f>
        <v>160</v>
      </c>
      <c r="H60" s="330">
        <f>IFERROR(VLOOKUP(C60,'تقرير المصروفات حسب الشهر'!$C$519:$AD$634,17,FALSE),0)</f>
        <v>12845</v>
      </c>
      <c r="I60" s="330">
        <f>IFERROR(VLOOKUP(C60,'تقرير المصروفات حسب الشهر'!$C$647:$AD$760,17,FALSE),0)</f>
        <v>6975</v>
      </c>
      <c r="J60" s="330">
        <f>IFERROR(VLOOKUP(C60,'تقرير المصروفات حسب الشهر'!$C$775:$AD$884,17,FALSE),0)</f>
        <v>0</v>
      </c>
      <c r="K60" s="330">
        <f>IFERROR(VLOOKUP(C60,'تقرير المصروفات حسب الشهر'!$C$902:$AD$1011,17,FALSE),0)</f>
        <v>0</v>
      </c>
      <c r="L60" s="330">
        <f>IFERROR(VLOOKUP(C60,'تقرير المصروفات حسب الشهر'!$C$1028:$AD$1138,17,FALSE),0)</f>
        <v>0</v>
      </c>
      <c r="M60" s="344">
        <f>IFERROR(VLOOKUP(C60,'تقرير المصروفات حسب الشهر'!$C$1155:$AD$1266,17,FALSE),0)</f>
        <v>0</v>
      </c>
      <c r="N60" s="344">
        <f>IFERROR(VLOOKUP(C60,'تقرير المصروفات حسب الشهر'!$C$1282:$AD$1393,17,FALSE),0)</f>
        <v>0</v>
      </c>
      <c r="O60" s="344">
        <f>IFERROR(VLOOKUP(C60,'تقرير المصروفات حسب الشهر'!$C$1409:$AI$1524,17,FALSE),0)</f>
        <v>0</v>
      </c>
      <c r="P60" s="332">
        <f t="shared" si="6"/>
        <v>29935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الشهر'!$C$10:$AD$119,17,FALSE),0)</f>
        <v>0</v>
      </c>
      <c r="E61" s="330">
        <f>IFERROR(VLOOKUP(C61,'تقرير المصروفات حسب الشهر'!$C$136:$AD$245,17,FALSE),0)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الشهر'!$C$391:$AD$510,17,FALSE),0)</f>
        <v>200</v>
      </c>
      <c r="H61" s="330">
        <f>IFERROR(VLOOKUP(C61,'تقرير المصروفات حسب الشهر'!$C$519:$AD$634,17,FALSE),0)</f>
        <v>0</v>
      </c>
      <c r="I61" s="330">
        <f>IFERROR(VLOOKUP(C61,'تقرير المصروفات حسب الشهر'!$C$647:$AD$760,17,FALSE),0)</f>
        <v>0</v>
      </c>
      <c r="J61" s="330">
        <f>IFERROR(VLOOKUP(C61,'تقرير المصروفات حسب الشهر'!$C$775:$AD$884,17,FALSE),0)</f>
        <v>0</v>
      </c>
      <c r="K61" s="330">
        <f>IFERROR(VLOOKUP(C61,'تقرير المصروفات حسب الشهر'!$C$902:$AD$1011,17,FALSE),0)</f>
        <v>0</v>
      </c>
      <c r="L61" s="330">
        <f>IFERROR(VLOOKUP(C61,'تقرير المصروفات حسب الشهر'!$C$1028:$AD$1138,17,FALSE),0)</f>
        <v>0</v>
      </c>
      <c r="M61" s="344">
        <f>IFERROR(VLOOKUP(C61,'تقرير المصروفات حسب الشهر'!$C$1155:$AD$1266,17,FALSE),0)</f>
        <v>0</v>
      </c>
      <c r="N61" s="344">
        <f>IFERROR(VLOOKUP(C61,'تقرير المصروفات حسب الشهر'!$C$1282:$AD$1393,17,FALSE),0)</f>
        <v>0</v>
      </c>
      <c r="O61" s="344">
        <f>IFERROR(VLOOKUP(C61,'تقرير المصروفات حسب الشهر'!$C$1409:$AI$1524,17,FALSE),0)</f>
        <v>0</v>
      </c>
      <c r="P61" s="332">
        <f t="shared" si="6"/>
        <v>500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الشهر'!$C$10:$AD$119,17,FALSE),0)</f>
        <v>2072</v>
      </c>
      <c r="E62" s="330">
        <f>IFERROR(VLOOKUP(C62,'تقرير المصروفات حسب الشهر'!$C$136:$AD$245,17,FALSE),0)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الشهر'!$C$391:$AD$510,17,FALSE),0)</f>
        <v>0</v>
      </c>
      <c r="H62" s="330">
        <f>IFERROR(VLOOKUP(C62,'تقرير المصروفات حسب الشهر'!$C$519:$AD$634,17,FALSE),0)</f>
        <v>0</v>
      </c>
      <c r="I62" s="330">
        <f>IFERROR(VLOOKUP(C62,'تقرير المصروفات حسب الشهر'!$C$647:$AD$760,17,FALSE),0)</f>
        <v>3420</v>
      </c>
      <c r="J62" s="330">
        <f>IFERROR(VLOOKUP(C62,'تقرير المصروفات حسب الشهر'!$C$775:$AD$884,17,FALSE),0)</f>
        <v>0</v>
      </c>
      <c r="K62" s="330">
        <f>IFERROR(VLOOKUP(C62,'تقرير المصروفات حسب الشهر'!$C$902:$AD$1011,17,FALSE),0)</f>
        <v>0</v>
      </c>
      <c r="L62" s="330">
        <f>IFERROR(VLOOKUP(C62,'تقرير المصروفات حسب الشهر'!$C$1028:$AD$1138,17,FALSE),0)</f>
        <v>0</v>
      </c>
      <c r="M62" s="344">
        <f>IFERROR(VLOOKUP(C62,'تقرير المصروفات حسب الشهر'!$C$1155:$AD$1266,17,FALSE),0)</f>
        <v>0</v>
      </c>
      <c r="N62" s="344">
        <f>IFERROR(VLOOKUP(C62,'تقرير المصروفات حسب الشهر'!$C$1282:$AD$1393,17,FALSE),0)</f>
        <v>0</v>
      </c>
      <c r="O62" s="344">
        <f>IFERROR(VLOOKUP(C62,'تقرير المصروفات حسب الشهر'!$C$1409:$AI$1524,17,FALSE),0)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الشهر'!$C$10:$AD$119,17,FALSE),0)</f>
        <v>0</v>
      </c>
      <c r="E63" s="330">
        <f>IFERROR(VLOOKUP(C63,'تقرير المصروفات حسب الشهر'!$C$136:$AD$245,17,FALSE),0)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الشهر'!$C$391:$AD$510,17,FALSE),0)</f>
        <v>0</v>
      </c>
      <c r="H63" s="330">
        <f>IFERROR(VLOOKUP(C63,'تقرير المصروفات حسب الشهر'!$C$519:$AD$634,17,FALSE),0)</f>
        <v>0</v>
      </c>
      <c r="I63" s="330">
        <f>IFERROR(VLOOKUP(C63,'تقرير المصروفات حسب الشهر'!$C$647:$AD$760,17,FALSE),0)</f>
        <v>0</v>
      </c>
      <c r="J63" s="330">
        <f>IFERROR(VLOOKUP(C63,'تقرير المصروفات حسب الشهر'!$C$775:$AD$884,17,FALSE),0)</f>
        <v>0</v>
      </c>
      <c r="K63" s="330">
        <f>IFERROR(VLOOKUP(C63,'تقرير المصروفات حسب الشهر'!$C$902:$AD$1011,17,FALSE),0)</f>
        <v>0</v>
      </c>
      <c r="L63" s="330">
        <f>IFERROR(VLOOKUP(C63,'تقرير المصروفات حسب الشهر'!$C$1028:$AD$1138,17,FALSE),0)</f>
        <v>0</v>
      </c>
      <c r="M63" s="344">
        <f>IFERROR(VLOOKUP(C63,'تقرير المصروفات حسب الشهر'!$C$1155:$AD$1266,17,FALSE),0)</f>
        <v>0</v>
      </c>
      <c r="N63" s="344">
        <f>IFERROR(VLOOKUP(C63,'تقرير المصروفات حسب الشهر'!$C$1282:$AD$1393,17,FALSE),0)</f>
        <v>0</v>
      </c>
      <c r="O63" s="344">
        <f>IFERROR(VLOOKUP(C63,'تقرير المصروفات حسب الشهر'!$C$1409:$AI$1524,17,FALSE),0)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الشهر'!$C$10:$AD$119,17,FALSE),0)</f>
        <v>0</v>
      </c>
      <c r="E64" s="330">
        <f>IFERROR(VLOOKUP(C64,'تقرير المصروفات حسب الشهر'!$C$136:$AD$245,17,FALSE),0)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الشهر'!$C$391:$AD$510,17,FALSE),0)</f>
        <v>1860</v>
      </c>
      <c r="H64" s="330">
        <f>IFERROR(VLOOKUP(C64,'تقرير المصروفات حسب الشهر'!$C$519:$AD$634,17,FALSE),0)</f>
        <v>0</v>
      </c>
      <c r="I64" s="330">
        <f>IFERROR(VLOOKUP(C64,'تقرير المصروفات حسب الشهر'!$C$647:$AD$760,17,FALSE),0)</f>
        <v>0</v>
      </c>
      <c r="J64" s="330">
        <f>IFERROR(VLOOKUP(C64,'تقرير المصروفات حسب الشهر'!$C$775:$AD$884,17,FALSE),0)</f>
        <v>0</v>
      </c>
      <c r="K64" s="330">
        <f>IFERROR(VLOOKUP(C64,'تقرير المصروفات حسب الشهر'!$C$902:$AD$1011,17,FALSE),0)</f>
        <v>0</v>
      </c>
      <c r="L64" s="330">
        <f>IFERROR(VLOOKUP(C64,'تقرير المصروفات حسب الشهر'!$C$1028:$AD$1138,17,FALSE),0)</f>
        <v>0</v>
      </c>
      <c r="M64" s="344">
        <f>IFERROR(VLOOKUP(C64,'تقرير المصروفات حسب الشهر'!$C$1155:$AD$1266,17,FALSE),0)</f>
        <v>0</v>
      </c>
      <c r="N64" s="344">
        <f>IFERROR(VLOOKUP(C64,'تقرير المصروفات حسب الشهر'!$C$1282:$AD$1393,17,FALSE),0)</f>
        <v>0</v>
      </c>
      <c r="O64" s="344">
        <f>IFERROR(VLOOKUP(C64,'تقرير المصروفات حسب الشهر'!$C$1409:$AI$1524,17,FALSE),0)</f>
        <v>0</v>
      </c>
      <c r="P64" s="332">
        <f t="shared" si="6"/>
        <v>17910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الشهر'!$C$10:$AD$119,17,FALSE),0)</f>
        <v>0</v>
      </c>
      <c r="E65" s="330">
        <f>IFERROR(VLOOKUP(C65,'تقرير المصروفات حسب الشهر'!$C$136:$AD$245,17,FALSE),0)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الشهر'!$C$391:$AD$510,17,FALSE),0)</f>
        <v>0</v>
      </c>
      <c r="H65" s="330">
        <f>IFERROR(VLOOKUP(C65,'تقرير المصروفات حسب الشهر'!$C$519:$AD$634,17,FALSE),0)</f>
        <v>0</v>
      </c>
      <c r="I65" s="330">
        <f>IFERROR(VLOOKUP(C65,'تقرير المصروفات حسب الشهر'!$C$647:$AD$760,17,FALSE),0)</f>
        <v>0</v>
      </c>
      <c r="J65" s="330">
        <f>IFERROR(VLOOKUP(C65,'تقرير المصروفات حسب الشهر'!$C$775:$AD$884,17,FALSE),0)</f>
        <v>0</v>
      </c>
      <c r="K65" s="330">
        <f>IFERROR(VLOOKUP(C65,'تقرير المصروفات حسب الشهر'!$C$902:$AD$1011,17,FALSE),0)</f>
        <v>0</v>
      </c>
      <c r="L65" s="330">
        <f>IFERROR(VLOOKUP(C65,'تقرير المصروفات حسب الشهر'!$C$1028:$AD$1138,17,FALSE),0)</f>
        <v>0</v>
      </c>
      <c r="M65" s="344">
        <f>IFERROR(VLOOKUP(C65,'تقرير المصروفات حسب الشهر'!$C$1155:$AD$1266,17,FALSE),0)</f>
        <v>0</v>
      </c>
      <c r="N65" s="344">
        <f>IFERROR(VLOOKUP(C65,'تقرير المصروفات حسب الشهر'!$C$1282:$AD$1393,17,FALSE),0)</f>
        <v>0</v>
      </c>
      <c r="O65" s="344">
        <f>IFERROR(VLOOKUP(C65,'تقرير المصروفات حسب الشهر'!$C$1409:$AI$1524,17,FALSE),0)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الشهر'!$C$10:$AD$119,17,FALSE),0)</f>
        <v>0</v>
      </c>
      <c r="E66" s="330">
        <f>IFERROR(VLOOKUP(C66,'تقرير المصروفات حسب الشهر'!$C$136:$AD$245,17,FALSE),0)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الشهر'!$C$391:$AD$510,17,FALSE),0)</f>
        <v>0</v>
      </c>
      <c r="H66" s="330">
        <f>IFERROR(VLOOKUP(C66,'تقرير المصروفات حسب الشهر'!$C$519:$AD$634,17,FALSE),0)</f>
        <v>0</v>
      </c>
      <c r="I66" s="330">
        <f>IFERROR(VLOOKUP(C66,'تقرير المصروفات حسب الشهر'!$C$647:$AD$760,17,FALSE),0)</f>
        <v>0</v>
      </c>
      <c r="J66" s="330">
        <f>IFERROR(VLOOKUP(C66,'تقرير المصروفات حسب الشهر'!$C$775:$AD$884,17,FALSE),0)</f>
        <v>0</v>
      </c>
      <c r="K66" s="330">
        <f>IFERROR(VLOOKUP(C66,'تقرير المصروفات حسب الشهر'!$C$902:$AD$1011,17,FALSE),0)</f>
        <v>0</v>
      </c>
      <c r="L66" s="330">
        <f>IFERROR(VLOOKUP(C66,'تقرير المصروفات حسب الشهر'!$C$1028:$AD$1138,17,FALSE),0)</f>
        <v>0</v>
      </c>
      <c r="M66" s="344">
        <f>IFERROR(VLOOKUP(C66,'تقرير المصروفات حسب الشهر'!$C$1155:$AD$1266,17,FALSE),0)</f>
        <v>0</v>
      </c>
      <c r="N66" s="344">
        <f>IFERROR(VLOOKUP(C66,'تقرير المصروفات حسب الشهر'!$C$1282:$AD$1393,17,FALSE),0)</f>
        <v>0</v>
      </c>
      <c r="O66" s="344">
        <f>IFERROR(VLOOKUP(C66,'تقرير المصروفات حسب الشهر'!$C$1409:$AI$1524,17,FALSE),0)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الشهر'!$C$10:$AD$119,17,FALSE),0)</f>
        <v>0</v>
      </c>
      <c r="E67" s="330">
        <f>IFERROR(VLOOKUP(C67,'تقرير المصروفات حسب الشهر'!$C$136:$AD$245,17,FALSE),0)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الشهر'!$C$391:$AD$510,17,FALSE),0)</f>
        <v>0</v>
      </c>
      <c r="H67" s="330">
        <f>IFERROR(VLOOKUP(C67,'تقرير المصروفات حسب الشهر'!$C$519:$AD$634,17,FALSE),0)</f>
        <v>0</v>
      </c>
      <c r="I67" s="330">
        <f>IFERROR(VLOOKUP(C67,'تقرير المصروفات حسب الشهر'!$C$647:$AD$760,17,FALSE),0)</f>
        <v>0</v>
      </c>
      <c r="J67" s="330">
        <f>IFERROR(VLOOKUP(C67,'تقرير المصروفات حسب الشهر'!$C$775:$AD$884,17,FALSE),0)</f>
        <v>0</v>
      </c>
      <c r="K67" s="330">
        <f>IFERROR(VLOOKUP(C67,'تقرير المصروفات حسب الشهر'!$C$902:$AD$1011,17,FALSE),0)</f>
        <v>0</v>
      </c>
      <c r="L67" s="330">
        <f>IFERROR(VLOOKUP(C67,'تقرير المصروفات حسب الشهر'!$C$1028:$AD$1138,17,FALSE),0)</f>
        <v>0</v>
      </c>
      <c r="M67" s="344">
        <f>IFERROR(VLOOKUP(C67,'تقرير المصروفات حسب الشهر'!$C$1155:$AD$1266,17,FALSE),0)</f>
        <v>0</v>
      </c>
      <c r="N67" s="344">
        <f>IFERROR(VLOOKUP(C67,'تقرير المصروفات حسب الشهر'!$C$1282:$AD$1393,17,FALSE),0)</f>
        <v>0</v>
      </c>
      <c r="O67" s="344">
        <f>IFERROR(VLOOKUP(C67,'تقرير المصروفات حسب الشهر'!$C$1409:$AI$1524,17,FALSE),0)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الشهر'!$C$10:$AD$119,17,FALSE),0)</f>
        <v>0</v>
      </c>
      <c r="E68" s="330">
        <f>IFERROR(VLOOKUP(C68,'تقرير المصروفات حسب الشهر'!$C$136:$AD$245,17,FALSE),0)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الشهر'!$C$391:$AD$510,17,FALSE),0)</f>
        <v>0</v>
      </c>
      <c r="H68" s="330">
        <f>IFERROR(VLOOKUP(C68,'تقرير المصروفات حسب الشهر'!$C$519:$AD$634,17,FALSE),0)</f>
        <v>0</v>
      </c>
      <c r="I68" s="330">
        <f>IFERROR(VLOOKUP(C68,'تقرير المصروفات حسب الشهر'!$C$647:$AD$760,17,FALSE),0)</f>
        <v>0</v>
      </c>
      <c r="J68" s="330">
        <f>IFERROR(VLOOKUP(C68,'تقرير المصروفات حسب الشهر'!$C$775:$AD$884,17,FALSE),0)</f>
        <v>0</v>
      </c>
      <c r="K68" s="330">
        <f>IFERROR(VLOOKUP(C68,'تقرير المصروفات حسب الشهر'!$C$902:$AD$1011,17,FALSE),0)</f>
        <v>0</v>
      </c>
      <c r="L68" s="330">
        <f>IFERROR(VLOOKUP(C68,'تقرير المصروفات حسب الشهر'!$C$1028:$AD$1138,17,FALSE),0)</f>
        <v>0</v>
      </c>
      <c r="M68" s="344">
        <f>IFERROR(VLOOKUP(C68,'تقرير المصروفات حسب الشهر'!$C$1155:$AD$1266,17,FALSE),0)</f>
        <v>0</v>
      </c>
      <c r="N68" s="344">
        <f>IFERROR(VLOOKUP(C68,'تقرير المصروفات حسب الشهر'!$C$1282:$AD$1393,17,FALSE),0)</f>
        <v>0</v>
      </c>
      <c r="O68" s="344">
        <f>IFERROR(VLOOKUP(C68,'تقرير المصروفات حسب الشهر'!$C$1409:$AI$1524,17,FALSE),0)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الشهر'!$C$10:$AD$119,17,FALSE),0)</f>
        <v>0</v>
      </c>
      <c r="E69" s="330">
        <f>IFERROR(VLOOKUP(C69,'تقرير المصروفات حسب الشهر'!$C$136:$AD$245,17,FALSE),0)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الشهر'!$C$391:$AD$510,17,FALSE),0)</f>
        <v>0</v>
      </c>
      <c r="H69" s="330">
        <f>IFERROR(VLOOKUP(C69,'تقرير المصروفات حسب الشهر'!$C$519:$AD$634,17,FALSE),0)</f>
        <v>0</v>
      </c>
      <c r="I69" s="330">
        <f>IFERROR(VLOOKUP(C69,'تقرير المصروفات حسب الشهر'!$C$647:$AD$760,17,FALSE),0)</f>
        <v>0</v>
      </c>
      <c r="J69" s="330">
        <f>IFERROR(VLOOKUP(C69,'تقرير المصروفات حسب الشهر'!$C$775:$AD$884,17,FALSE),0)</f>
        <v>0</v>
      </c>
      <c r="K69" s="330">
        <f>IFERROR(VLOOKUP(C69,'تقرير المصروفات حسب الشهر'!$C$902:$AD$1011,17,FALSE),0)</f>
        <v>0</v>
      </c>
      <c r="L69" s="330">
        <f>IFERROR(VLOOKUP(C69,'تقرير المصروفات حسب الشهر'!$C$1028:$AD$1138,17,FALSE),0)</f>
        <v>0</v>
      </c>
      <c r="M69" s="344">
        <f>IFERROR(VLOOKUP(C69,'تقرير المصروفات حسب الشهر'!$C$1155:$AD$1266,17,FALSE),0)</f>
        <v>0</v>
      </c>
      <c r="N69" s="344">
        <f>IFERROR(VLOOKUP(C69,'تقرير المصروفات حسب الشهر'!$C$1282:$AD$1393,17,FALSE),0)</f>
        <v>0</v>
      </c>
      <c r="O69" s="344">
        <f>IFERROR(VLOOKUP(C69,'تقرير المصروفات حسب الشهر'!$C$1409:$AI$1524,17,FALSE),0)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الشهر'!$C$10:$AD$119,17,FALSE),0)</f>
        <v>0</v>
      </c>
      <c r="E70" s="330">
        <f>IFERROR(VLOOKUP(C70,'تقرير المصروفات حسب الشهر'!$C$136:$AD$245,17,FALSE),0)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الشهر'!$C$391:$AD$510,17,FALSE),0)</f>
        <v>0</v>
      </c>
      <c r="H70" s="330">
        <f>IFERROR(VLOOKUP(C70,'تقرير المصروفات حسب الشهر'!$C$519:$AD$634,17,FALSE),0)</f>
        <v>0</v>
      </c>
      <c r="I70" s="330">
        <f>IFERROR(VLOOKUP(C70,'تقرير المصروفات حسب الشهر'!$C$647:$AD$760,17,FALSE),0)</f>
        <v>0</v>
      </c>
      <c r="J70" s="330">
        <f>IFERROR(VLOOKUP(C70,'تقرير المصروفات حسب الشهر'!$C$775:$AD$884,17,FALSE),0)</f>
        <v>0</v>
      </c>
      <c r="K70" s="330">
        <f>IFERROR(VLOOKUP(C70,'تقرير المصروفات حسب الشهر'!$C$902:$AD$1011,17,FALSE),0)</f>
        <v>0</v>
      </c>
      <c r="L70" s="330">
        <f>IFERROR(VLOOKUP(C70,'تقرير المصروفات حسب الشهر'!$C$1028:$AD$1138,17,FALSE),0)</f>
        <v>0</v>
      </c>
      <c r="M70" s="344">
        <f>IFERROR(VLOOKUP(C70,'تقرير المصروفات حسب الشهر'!$C$1155:$AD$1266,17,FALSE),0)</f>
        <v>0</v>
      </c>
      <c r="N70" s="344">
        <f>IFERROR(VLOOKUP(C70,'تقرير المصروفات حسب الشهر'!$C$1282:$AD$1393,17,FALSE),0)</f>
        <v>0</v>
      </c>
      <c r="O70" s="344">
        <f>IFERROR(VLOOKUP(C70,'تقرير المصروفات حسب الشهر'!$C$1409:$AI$1524,17,FALSE),0)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الشهر'!$C$10:$AD$119,17,FALSE),0)</f>
        <v>0</v>
      </c>
      <c r="E71" s="330">
        <f>IFERROR(VLOOKUP(C71,'تقرير المصروفات حسب الشهر'!$C$136:$AD$245,17,FALSE),0)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الشهر'!$C$391:$AD$510,17,FALSE),0)</f>
        <v>0</v>
      </c>
      <c r="H71" s="330">
        <f>IFERROR(VLOOKUP(C71,'تقرير المصروفات حسب الشهر'!$C$519:$AD$634,17,FALSE),0)</f>
        <v>0</v>
      </c>
      <c r="I71" s="330">
        <f>IFERROR(VLOOKUP(C71,'تقرير المصروفات حسب الشهر'!$C$647:$AD$760,17,FALSE),0)</f>
        <v>0</v>
      </c>
      <c r="J71" s="330">
        <f>IFERROR(VLOOKUP(C71,'تقرير المصروفات حسب الشهر'!$C$775:$AD$884,17,FALSE),0)</f>
        <v>0</v>
      </c>
      <c r="K71" s="330">
        <f>IFERROR(VLOOKUP(C71,'تقرير المصروفات حسب الشهر'!$C$902:$AD$1011,17,FALSE),0)</f>
        <v>0</v>
      </c>
      <c r="L71" s="330">
        <f>IFERROR(VLOOKUP(C71,'تقرير المصروفات حسب الشهر'!$C$1028:$AD$1138,17,FALSE),0)</f>
        <v>0</v>
      </c>
      <c r="M71" s="344">
        <f>IFERROR(VLOOKUP(C71,'تقرير المصروفات حسب الشهر'!$C$1155:$AD$1266,17,FALSE),0)</f>
        <v>0</v>
      </c>
      <c r="N71" s="344">
        <f>IFERROR(VLOOKUP(C71,'تقرير المصروفات حسب الشهر'!$C$1282:$AD$1393,17,FALSE),0)</f>
        <v>0</v>
      </c>
      <c r="O71" s="344">
        <f>IFERROR(VLOOKUP(C71,'تقرير المصروفات حسب الشهر'!$C$1409:$AI$1524,17,FALSE),0)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الشهر'!$C$10:$AD$119,17,FALSE),0)</f>
        <v>0</v>
      </c>
      <c r="E72" s="330">
        <f>IFERROR(VLOOKUP(C72,'تقرير المصروفات حسب الشهر'!$C$136:$AD$245,17,FALSE),0)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الشهر'!$C$391:$AD$510,17,FALSE),0)</f>
        <v>0</v>
      </c>
      <c r="H72" s="330">
        <f>IFERROR(VLOOKUP(C72,'تقرير المصروفات حسب الشهر'!$C$519:$AD$634,17,FALSE),0)</f>
        <v>0</v>
      </c>
      <c r="I72" s="330">
        <f>IFERROR(VLOOKUP(C72,'تقرير المصروفات حسب الشهر'!$C$647:$AD$760,17,FALSE),0)</f>
        <v>0</v>
      </c>
      <c r="J72" s="330">
        <f>IFERROR(VLOOKUP(C72,'تقرير المصروفات حسب الشهر'!$C$775:$AD$884,17,FALSE),0)</f>
        <v>0</v>
      </c>
      <c r="K72" s="330">
        <f>IFERROR(VLOOKUP(C72,'تقرير المصروفات حسب الشهر'!$C$902:$AD$1011,17,FALSE),0)</f>
        <v>0</v>
      </c>
      <c r="L72" s="330">
        <f>IFERROR(VLOOKUP(C72,'تقرير المصروفات حسب الشهر'!$C$1028:$AD$1138,17,FALSE),0)</f>
        <v>0</v>
      </c>
      <c r="M72" s="344">
        <f>IFERROR(VLOOKUP(C72,'تقرير المصروفات حسب الشهر'!$C$1155:$AD$1266,17,FALSE),0)</f>
        <v>0</v>
      </c>
      <c r="N72" s="344">
        <f>IFERROR(VLOOKUP(C72,'تقرير المصروفات حسب الشهر'!$C$1282:$AD$1393,17,FALSE),0)</f>
        <v>0</v>
      </c>
      <c r="O72" s="344">
        <f>IFERROR(VLOOKUP(C72,'تقرير المصروفات حسب الشهر'!$C$1409:$AI$1524,17,FALSE),0)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الشهر'!$C$10:$AD$119,17,FALSE),0)</f>
        <v>0</v>
      </c>
      <c r="E73" s="330">
        <f>IFERROR(VLOOKUP(C73,'تقرير المصروفات حسب الشهر'!$C$136:$AD$245,17,FALSE),0)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الشهر'!$C$391:$AD$510,17,FALSE),0)</f>
        <v>0</v>
      </c>
      <c r="H73" s="330">
        <f>IFERROR(VLOOKUP(C73,'تقرير المصروفات حسب الشهر'!$C$519:$AD$634,17,FALSE),0)</f>
        <v>0</v>
      </c>
      <c r="I73" s="330">
        <f>IFERROR(VLOOKUP(C73,'تقرير المصروفات حسب الشهر'!$C$647:$AD$760,17,FALSE),0)</f>
        <v>0</v>
      </c>
      <c r="J73" s="330">
        <f>IFERROR(VLOOKUP(C73,'تقرير المصروفات حسب الشهر'!$C$775:$AD$884,17,FALSE),0)</f>
        <v>0</v>
      </c>
      <c r="K73" s="330">
        <f>IFERROR(VLOOKUP(C73,'تقرير المصروفات حسب الشهر'!$C$902:$AD$1011,17,FALSE),0)</f>
        <v>0</v>
      </c>
      <c r="L73" s="330">
        <f>IFERROR(VLOOKUP(C73,'تقرير المصروفات حسب الشهر'!$C$1028:$AD$1138,17,FALSE),0)</f>
        <v>0</v>
      </c>
      <c r="M73" s="344">
        <f>IFERROR(VLOOKUP(C73,'تقرير المصروفات حسب الشهر'!$C$1155:$AD$1266,17,FALSE),0)</f>
        <v>0</v>
      </c>
      <c r="N73" s="344">
        <f>IFERROR(VLOOKUP(C73,'تقرير المصروفات حسب الشهر'!$C$1282:$AD$1393,17,FALSE),0)</f>
        <v>0</v>
      </c>
      <c r="O73" s="344">
        <f>IFERROR(VLOOKUP(C73,'تقرير المصروفات حسب الشهر'!$C$1409:$AI$1524,17,FALSE),0)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الشهر'!$C$10:$AD$119,17,FALSE),0)</f>
        <v>0</v>
      </c>
      <c r="E74" s="330">
        <f>IFERROR(VLOOKUP(C74,'تقرير المصروفات حسب الشهر'!$C$136:$AD$245,17,FALSE),0)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الشهر'!$C$391:$AD$510,17,FALSE),0)</f>
        <v>0</v>
      </c>
      <c r="H74" s="330">
        <f>IFERROR(VLOOKUP(C74,'تقرير المصروفات حسب الشهر'!$C$519:$AD$634,17,FALSE),0)</f>
        <v>0</v>
      </c>
      <c r="I74" s="330">
        <f>IFERROR(VLOOKUP(C74,'تقرير المصروفات حسب الشهر'!$C$647:$AD$760,17,FALSE),0)</f>
        <v>0</v>
      </c>
      <c r="J74" s="330">
        <f>IFERROR(VLOOKUP(C74,'تقرير المصروفات حسب الشهر'!$C$775:$AD$884,17,FALSE),0)</f>
        <v>0</v>
      </c>
      <c r="K74" s="330">
        <f>IFERROR(VLOOKUP(C74,'تقرير المصروفات حسب الشهر'!$C$902:$AD$1011,17,FALSE),0)</f>
        <v>0</v>
      </c>
      <c r="L74" s="330">
        <f>IFERROR(VLOOKUP(C74,'تقرير المصروفات حسب الشهر'!$C$1028:$AD$1138,17,FALSE),0)</f>
        <v>0</v>
      </c>
      <c r="M74" s="344">
        <f>IFERROR(VLOOKUP(C74,'تقرير المصروفات حسب الشهر'!$C$1155:$AD$1266,17,FALSE),0)</f>
        <v>0</v>
      </c>
      <c r="N74" s="344">
        <f>IFERROR(VLOOKUP(C74,'تقرير المصروفات حسب الشهر'!$C$1282:$AD$1393,17,FALSE),0)</f>
        <v>0</v>
      </c>
      <c r="O74" s="344">
        <f>IFERROR(VLOOKUP(C74,'تقرير المصروفات حسب الشهر'!$C$1409:$AI$1524,17,FALSE),0)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الشهر'!$C$10:$AD$119,17,FALSE),0)</f>
        <v>0</v>
      </c>
      <c r="E75" s="330">
        <f>IFERROR(VLOOKUP(C75,'تقرير المصروفات حسب الشهر'!$C$136:$AD$245,17,FALSE),0)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الشهر'!$C$391:$AD$510,17,FALSE),0)</f>
        <v>0</v>
      </c>
      <c r="H75" s="330">
        <f>IFERROR(VLOOKUP(C75,'تقرير المصروفات حسب الشهر'!$C$519:$AD$634,17,FALSE),0)</f>
        <v>0</v>
      </c>
      <c r="I75" s="330">
        <f>IFERROR(VLOOKUP(C75,'تقرير المصروفات حسب الشهر'!$C$647:$AD$760,17,FALSE),0)</f>
        <v>0</v>
      </c>
      <c r="J75" s="330">
        <f>IFERROR(VLOOKUP(C75,'تقرير المصروفات حسب الشهر'!$C$775:$AD$884,17,FALSE),0)</f>
        <v>0</v>
      </c>
      <c r="K75" s="330">
        <f>IFERROR(VLOOKUP(C75,'تقرير المصروفات حسب الشهر'!$C$902:$AD$1011,17,FALSE),0)</f>
        <v>0</v>
      </c>
      <c r="L75" s="330">
        <f>IFERROR(VLOOKUP(C75,'تقرير المصروفات حسب الشهر'!$C$1028:$AD$1138,17,FALSE),0)</f>
        <v>0</v>
      </c>
      <c r="M75" s="344">
        <f>IFERROR(VLOOKUP(C75,'تقرير المصروفات حسب الشهر'!$C$1155:$AD$1266,17,FALSE),0)</f>
        <v>0</v>
      </c>
      <c r="N75" s="344">
        <f>IFERROR(VLOOKUP(C75,'تقرير المصروفات حسب الشهر'!$C$1282:$AD$1393,17,FALSE),0)</f>
        <v>0</v>
      </c>
      <c r="O75" s="344">
        <f>IFERROR(VLOOKUP(C75,'تقرير المصروفات حسب الشهر'!$C$1409:$AI$1524,17,FALSE),0)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الشهر'!$C$10:$AD$119,17,FALSE),0)</f>
        <v>0</v>
      </c>
      <c r="E76" s="330">
        <f>IFERROR(VLOOKUP(C76,'تقرير المصروفات حسب الشهر'!$C$136:$AD$245,17,FALSE),0)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الشهر'!$C$391:$AD$510,17,FALSE),0)</f>
        <v>0</v>
      </c>
      <c r="H76" s="330">
        <f>IFERROR(VLOOKUP(C76,'تقرير المصروفات حسب الشهر'!$C$519:$AD$634,17,FALSE),0)</f>
        <v>0</v>
      </c>
      <c r="I76" s="330">
        <f>IFERROR(VLOOKUP(C76,'تقرير المصروفات حسب الشهر'!$C$647:$AD$760,17,FALSE),0)</f>
        <v>0</v>
      </c>
      <c r="J76" s="330">
        <f>IFERROR(VLOOKUP(C76,'تقرير المصروفات حسب الشهر'!$C$775:$AD$884,17,FALSE),0)</f>
        <v>0</v>
      </c>
      <c r="K76" s="330">
        <f>IFERROR(VLOOKUP(C76,'تقرير المصروفات حسب الشهر'!$C$902:$AD$1011,17,FALSE),0)</f>
        <v>0</v>
      </c>
      <c r="L76" s="330">
        <f>IFERROR(VLOOKUP(C76,'تقرير المصروفات حسب الشهر'!$C$1028:$AD$1138,17,FALSE),0)</f>
        <v>0</v>
      </c>
      <c r="M76" s="344">
        <f>IFERROR(VLOOKUP(C76,'تقرير المصروفات حسب الشهر'!$C$1155:$AD$1266,17,FALSE),0)</f>
        <v>0</v>
      </c>
      <c r="N76" s="344">
        <f>IFERROR(VLOOKUP(C76,'تقرير المصروفات حسب الشهر'!$C$1282:$AD$1393,17,FALSE),0)</f>
        <v>0</v>
      </c>
      <c r="O76" s="344">
        <f>IFERROR(VLOOKUP(C76,'تقرير المصروفات حسب الشهر'!$C$1409:$AI$1524,17,FALSE),0)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الشهر'!$C$10:$AD$119,17,FALSE),0)</f>
        <v>0</v>
      </c>
      <c r="E77" s="330">
        <f>IFERROR(VLOOKUP(C77,'تقرير المصروفات حسب الشهر'!$C$136:$AD$245,17,FALSE),0)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الشهر'!$C$391:$AD$510,17,FALSE),0)</f>
        <v>0</v>
      </c>
      <c r="H77" s="330">
        <f>IFERROR(VLOOKUP(C77,'تقرير المصروفات حسب الشهر'!$C$519:$AD$634,17,FALSE),0)</f>
        <v>0</v>
      </c>
      <c r="I77" s="330">
        <f>IFERROR(VLOOKUP(C77,'تقرير المصروفات حسب الشهر'!$C$647:$AD$760,17,FALSE),0)</f>
        <v>0</v>
      </c>
      <c r="J77" s="330">
        <f>IFERROR(VLOOKUP(C77,'تقرير المصروفات حسب الشهر'!$C$775:$AD$884,17,FALSE),0)</f>
        <v>0</v>
      </c>
      <c r="K77" s="330">
        <f>IFERROR(VLOOKUP(C77,'تقرير المصروفات حسب الشهر'!$C$902:$AD$1011,17,FALSE),0)</f>
        <v>0</v>
      </c>
      <c r="L77" s="330">
        <f>IFERROR(VLOOKUP(C77,'تقرير المصروفات حسب الشهر'!$C$1028:$AD$1138,17,FALSE),0)</f>
        <v>0</v>
      </c>
      <c r="M77" s="344">
        <f>IFERROR(VLOOKUP(C77,'تقرير المصروفات حسب الشهر'!$C$1155:$AD$1266,17,FALSE),0)</f>
        <v>0</v>
      </c>
      <c r="N77" s="344">
        <f>IFERROR(VLOOKUP(C77,'تقرير المصروفات حسب الشهر'!$C$1282:$AD$1393,17,FALSE),0)</f>
        <v>0</v>
      </c>
      <c r="O77" s="344">
        <f>IFERROR(VLOOKUP(C77,'تقرير المصروفات حسب الشهر'!$C$1409:$AI$1524,17,FALSE),0)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الشهر'!$C$10:$AD$119,17,FALSE),0)</f>
        <v>0</v>
      </c>
      <c r="E78" s="330">
        <f>IFERROR(VLOOKUP(C78,'تقرير المصروفات حسب الشهر'!$C$136:$AD$245,17,FALSE),0)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الشهر'!$C$391:$AD$510,17,FALSE),0)</f>
        <v>0</v>
      </c>
      <c r="H78" s="330">
        <f>IFERROR(VLOOKUP(C78,'تقرير المصروفات حسب الشهر'!$C$519:$AD$634,17,FALSE),0)</f>
        <v>0</v>
      </c>
      <c r="I78" s="330">
        <f>IFERROR(VLOOKUP(C78,'تقرير المصروفات حسب الشهر'!$C$647:$AD$760,17,FALSE),0)</f>
        <v>0</v>
      </c>
      <c r="J78" s="330">
        <f>IFERROR(VLOOKUP(C78,'تقرير المصروفات حسب الشهر'!$C$775:$AD$884,17,FALSE),0)</f>
        <v>0</v>
      </c>
      <c r="K78" s="330">
        <f>IFERROR(VLOOKUP(C78,'تقرير المصروفات حسب الشهر'!$C$902:$AD$1011,17,FALSE),0)</f>
        <v>0</v>
      </c>
      <c r="L78" s="330">
        <f>IFERROR(VLOOKUP(C78,'تقرير المصروفات حسب الشهر'!$C$1028:$AD$1138,17,FALSE),0)</f>
        <v>0</v>
      </c>
      <c r="M78" s="344">
        <f>IFERROR(VLOOKUP(C78,'تقرير المصروفات حسب الشهر'!$C$1155:$AD$1266,17,FALSE),0)</f>
        <v>0</v>
      </c>
      <c r="N78" s="344">
        <f>IFERROR(VLOOKUP(C78,'تقرير المصروفات حسب الشهر'!$C$1282:$AD$1393,17,FALSE),0)</f>
        <v>0</v>
      </c>
      <c r="O78" s="344">
        <f>IFERROR(VLOOKUP(C78,'تقرير المصروفات حسب الشهر'!$C$1409:$AI$1524,17,FALSE),0)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الشهر'!$C$10:$AD$119,17,FALSE),0)</f>
        <v>0</v>
      </c>
      <c r="E79" s="330">
        <f>IFERROR(VLOOKUP(C79,'تقرير المصروفات حسب الشهر'!$C$136:$AD$245,17,FALSE),0)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الشهر'!$C$391:$AD$510,17,FALSE),0)</f>
        <v>0</v>
      </c>
      <c r="H79" s="330">
        <f>IFERROR(VLOOKUP(C79,'تقرير المصروفات حسب الشهر'!$C$519:$AD$634,17,FALSE),0)</f>
        <v>0</v>
      </c>
      <c r="I79" s="330">
        <f>IFERROR(VLOOKUP(C79,'تقرير المصروفات حسب الشهر'!$C$647:$AD$760,17,FALSE),0)</f>
        <v>0</v>
      </c>
      <c r="J79" s="330">
        <f>IFERROR(VLOOKUP(C79,'تقرير المصروفات حسب الشهر'!$C$775:$AD$884,17,FALSE),0)</f>
        <v>0</v>
      </c>
      <c r="K79" s="330">
        <f>IFERROR(VLOOKUP(C79,'تقرير المصروفات حسب الشهر'!$C$902:$AD$1011,17,FALSE),0)</f>
        <v>0</v>
      </c>
      <c r="L79" s="330">
        <f>IFERROR(VLOOKUP(C79,'تقرير المصروفات حسب الشهر'!$C$1028:$AD$1138,17,FALSE),0)</f>
        <v>0</v>
      </c>
      <c r="M79" s="344">
        <f>IFERROR(VLOOKUP(C79,'تقرير المصروفات حسب الشهر'!$C$1155:$AD$1266,17,FALSE),0)</f>
        <v>0</v>
      </c>
      <c r="N79" s="344">
        <f>IFERROR(VLOOKUP(C79,'تقرير المصروفات حسب الشهر'!$C$1282:$AD$1393,17,FALSE),0)</f>
        <v>0</v>
      </c>
      <c r="O79" s="344">
        <f>IFERROR(VLOOKUP(C79,'تقرير المصروفات حسب الشهر'!$C$1409:$AI$1524,17,FALSE),0)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الشهر'!$C$10:$AD$119,17,FALSE),0)</f>
        <v>0</v>
      </c>
      <c r="E80" s="330">
        <f>IFERROR(VLOOKUP(C80,'تقرير المصروفات حسب الشهر'!$C$136:$AD$245,17,FALSE),0)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الشهر'!$C$391:$AD$510,17,FALSE),0)</f>
        <v>0</v>
      </c>
      <c r="H80" s="330">
        <f>IFERROR(VLOOKUP(C80,'تقرير المصروفات حسب الشهر'!$C$519:$AD$634,17,FALSE),0)</f>
        <v>0</v>
      </c>
      <c r="I80" s="330">
        <f>IFERROR(VLOOKUP(C80,'تقرير المصروفات حسب الشهر'!$C$647:$AD$760,17,FALSE),0)</f>
        <v>0</v>
      </c>
      <c r="J80" s="330">
        <f>IFERROR(VLOOKUP(C80,'تقرير المصروفات حسب الشهر'!$C$775:$AD$884,17,FALSE),0)</f>
        <v>0</v>
      </c>
      <c r="K80" s="330">
        <f>IFERROR(VLOOKUP(C80,'تقرير المصروفات حسب الشهر'!$C$902:$AD$1011,17,FALSE),0)</f>
        <v>0</v>
      </c>
      <c r="L80" s="330">
        <f>IFERROR(VLOOKUP(C80,'تقرير المصروفات حسب الشهر'!$C$1028:$AD$1138,17,FALSE),0)</f>
        <v>0</v>
      </c>
      <c r="M80" s="344">
        <f>IFERROR(VLOOKUP(C80,'تقرير المصروفات حسب الشهر'!$C$1155:$AD$1266,17,FALSE),0)</f>
        <v>0</v>
      </c>
      <c r="N80" s="344">
        <f>IFERROR(VLOOKUP(C80,'تقرير المصروفات حسب الشهر'!$C$1282:$AD$1393,17,FALSE),0)</f>
        <v>0</v>
      </c>
      <c r="O80" s="344">
        <f>IFERROR(VLOOKUP(C80,'تقرير المصروفات حسب الشهر'!$C$1409:$AI$1524,17,FALSE),0)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الشهر'!$C$10:$AD$119,17,FALSE),0)</f>
        <v>400</v>
      </c>
      <c r="E81" s="330">
        <f>IFERROR(VLOOKUP(C81,'تقرير المصروفات حسب الشهر'!$C$136:$AD$245,17,FALSE),0)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الشهر'!$C$391:$AD$510,17,FALSE),0)</f>
        <v>9115</v>
      </c>
      <c r="H81" s="330">
        <f>IFERROR(VLOOKUP(C81,'تقرير المصروفات حسب الشهر'!$C$519:$AD$634,17,FALSE),0)</f>
        <v>0</v>
      </c>
      <c r="I81" s="330">
        <f>IFERROR(VLOOKUP(C81,'تقرير المصروفات حسب الشهر'!$C$647:$AD$760,17,FALSE),0)</f>
        <v>0</v>
      </c>
      <c r="J81" s="330">
        <f>IFERROR(VLOOKUP(C81,'تقرير المصروفات حسب الشهر'!$C$775:$AD$884,17,FALSE),0)</f>
        <v>0</v>
      </c>
      <c r="K81" s="330">
        <f>IFERROR(VLOOKUP(C81,'تقرير المصروفات حسب الشهر'!$C$902:$AD$1011,17,FALSE),0)</f>
        <v>0</v>
      </c>
      <c r="L81" s="330">
        <f>IFERROR(VLOOKUP(C81,'تقرير المصروفات حسب الشهر'!$C$1028:$AD$1138,17,FALSE),0)</f>
        <v>0</v>
      </c>
      <c r="M81" s="344">
        <f>IFERROR(VLOOKUP(C81,'تقرير المصروفات حسب الشهر'!$C$1155:$AD$1266,17,FALSE),0)</f>
        <v>0</v>
      </c>
      <c r="N81" s="344">
        <f>IFERROR(VLOOKUP(C81,'تقرير المصروفات حسب الشهر'!$C$1282:$AD$1393,17,FALSE),0)</f>
        <v>0</v>
      </c>
      <c r="O81" s="344">
        <f>IFERROR(VLOOKUP(C81,'تقرير المصروفات حسب الشهر'!$C$1409:$AI$1524,17,FALSE),0)</f>
        <v>0</v>
      </c>
      <c r="P81" s="332">
        <f t="shared" si="6"/>
        <v>9515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الشهر'!$C$10:$AD$119,17,FALSE),0)</f>
        <v>0</v>
      </c>
      <c r="E82" s="330">
        <f>IFERROR(VLOOKUP(C82,'تقرير المصروفات حسب الشهر'!$C$136:$AD$245,17,FALSE),0)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الشهر'!$C$391:$AD$510,17,FALSE),0)</f>
        <v>0</v>
      </c>
      <c r="H82" s="330">
        <f>IFERROR(VLOOKUP(C82,'تقرير المصروفات حسب الشهر'!$C$519:$AD$634,17,FALSE),0)</f>
        <v>0</v>
      </c>
      <c r="I82" s="330">
        <f>IFERROR(VLOOKUP(C82,'تقرير المصروفات حسب الشهر'!$C$647:$AD$760,17,FALSE),0)</f>
        <v>0</v>
      </c>
      <c r="J82" s="330">
        <f>IFERROR(VLOOKUP(C82,'تقرير المصروفات حسب الشهر'!$C$775:$AD$884,17,FALSE),0)</f>
        <v>0</v>
      </c>
      <c r="K82" s="330">
        <f>IFERROR(VLOOKUP(C82,'تقرير المصروفات حسب الشهر'!$C$902:$AD$1011,17,FALSE),0)</f>
        <v>0</v>
      </c>
      <c r="L82" s="330">
        <f>IFERROR(VLOOKUP(C82,'تقرير المصروفات حسب الشهر'!$C$1028:$AD$1138,17,FALSE),0)</f>
        <v>0</v>
      </c>
      <c r="M82" s="344">
        <f>IFERROR(VLOOKUP(C82,'تقرير المصروفات حسب الشهر'!$C$1155:$AD$1266,17,FALSE),0)</f>
        <v>0</v>
      </c>
      <c r="N82" s="344">
        <f>IFERROR(VLOOKUP(C82,'تقرير المصروفات حسب الشهر'!$C$1282:$AD$1393,17,FALSE),0)</f>
        <v>0</v>
      </c>
      <c r="O82" s="344">
        <f>IFERROR(VLOOKUP(C82,'تقرير المصروفات حسب الشهر'!$C$1409:$AI$1524,17,FALSE),0)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الشهر'!$C$10:$AD$119,17,FALSE),0)</f>
        <v>0</v>
      </c>
      <c r="E83" s="330">
        <f>IFERROR(VLOOKUP(C83,'تقرير المصروفات حسب الشهر'!$C$136:$AD$245,17,FALSE),0)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الشهر'!$C$391:$AD$510,17,FALSE),0)</f>
        <v>0</v>
      </c>
      <c r="H83" s="330">
        <f>IFERROR(VLOOKUP(C83,'تقرير المصروفات حسب الشهر'!$C$519:$AD$634,17,FALSE),0)</f>
        <v>0</v>
      </c>
      <c r="I83" s="330">
        <f>IFERROR(VLOOKUP(C83,'تقرير المصروفات حسب الشهر'!$C$647:$AD$760,17,FALSE),0)</f>
        <v>0</v>
      </c>
      <c r="J83" s="330">
        <f>IFERROR(VLOOKUP(C83,'تقرير المصروفات حسب الشهر'!$C$775:$AD$884,17,FALSE),0)</f>
        <v>0</v>
      </c>
      <c r="K83" s="330">
        <f>IFERROR(VLOOKUP(C83,'تقرير المصروفات حسب الشهر'!$C$902:$AD$1011,17,FALSE),0)</f>
        <v>0</v>
      </c>
      <c r="L83" s="330">
        <f>IFERROR(VLOOKUP(C83,'تقرير المصروفات حسب الشهر'!$C$1028:$AD$1138,17,FALSE),0)</f>
        <v>0</v>
      </c>
      <c r="M83" s="344">
        <f>IFERROR(VLOOKUP(C83,'تقرير المصروفات حسب الشهر'!$C$1155:$AD$1266,17,FALSE),0)</f>
        <v>0</v>
      </c>
      <c r="N83" s="344">
        <f>IFERROR(VLOOKUP(C83,'تقرير المصروفات حسب الشهر'!$C$1282:$AD$1393,17,FALSE),0)</f>
        <v>0</v>
      </c>
      <c r="O83" s="344">
        <f>IFERROR(VLOOKUP(C83,'تقرير المصروفات حسب الشهر'!$C$1409:$AI$1524,17,FALSE),0)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الشهر'!$C$10:$AD$119,17,FALSE),0)</f>
        <v>0</v>
      </c>
      <c r="E84" s="330">
        <f>IFERROR(VLOOKUP(C84,'تقرير المصروفات حسب الشهر'!$C$136:$AD$245,17,FALSE),0)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الشهر'!$C$391:$AD$510,17,FALSE),0)</f>
        <v>0</v>
      </c>
      <c r="H84" s="330">
        <f>IFERROR(VLOOKUP(C84,'تقرير المصروفات حسب الشهر'!$C$519:$AD$634,17,FALSE),0)</f>
        <v>0</v>
      </c>
      <c r="I84" s="330">
        <f>IFERROR(VLOOKUP(C84,'تقرير المصروفات حسب الشهر'!$C$647:$AD$760,17,FALSE),0)</f>
        <v>0</v>
      </c>
      <c r="J84" s="330">
        <f>IFERROR(VLOOKUP(C84,'تقرير المصروفات حسب الشهر'!$C$775:$AD$884,17,FALSE),0)</f>
        <v>0</v>
      </c>
      <c r="K84" s="330">
        <f>IFERROR(VLOOKUP(C84,'تقرير المصروفات حسب الشهر'!$C$902:$AD$1011,17,FALSE),0)</f>
        <v>0</v>
      </c>
      <c r="L84" s="330">
        <f>IFERROR(VLOOKUP(C84,'تقرير المصروفات حسب الشهر'!$C$1028:$AD$1138,17,FALSE),0)</f>
        <v>0</v>
      </c>
      <c r="M84" s="344">
        <f>IFERROR(VLOOKUP(C84,'تقرير المصروفات حسب الشهر'!$C$1155:$AD$1266,17,FALSE),0)</f>
        <v>0</v>
      </c>
      <c r="N84" s="344">
        <f>IFERROR(VLOOKUP(C84,'تقرير المصروفات حسب الشهر'!$C$1282:$AD$1393,17,FALSE),0)</f>
        <v>0</v>
      </c>
      <c r="O84" s="344">
        <f>IFERROR(VLOOKUP(C84,'تقرير المصروفات حسب الشهر'!$C$1409:$AI$1524,17,FALSE),0)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الشهر'!$C$10:$AD$119,17,FALSE),0)</f>
        <v>0</v>
      </c>
      <c r="E85" s="330">
        <f>IFERROR(VLOOKUP(C85,'تقرير المصروفات حسب الشهر'!$C$136:$AD$245,17,FALSE),0)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الشهر'!$C$391:$AD$510,17,FALSE),0)</f>
        <v>0</v>
      </c>
      <c r="H85" s="330">
        <f>IFERROR(VLOOKUP(C85,'تقرير المصروفات حسب الشهر'!$C$519:$AD$634,17,FALSE),0)</f>
        <v>0</v>
      </c>
      <c r="I85" s="330">
        <f>IFERROR(VLOOKUP(C85,'تقرير المصروفات حسب الشهر'!$C$647:$AD$760,17,FALSE),0)</f>
        <v>0</v>
      </c>
      <c r="J85" s="330">
        <f>IFERROR(VLOOKUP(C85,'تقرير المصروفات حسب الشهر'!$C$775:$AD$884,17,FALSE),0)</f>
        <v>0</v>
      </c>
      <c r="K85" s="330">
        <f>IFERROR(VLOOKUP(C85,'تقرير المصروفات حسب الشهر'!$C$902:$AD$1011,17,FALSE),0)</f>
        <v>0</v>
      </c>
      <c r="L85" s="330">
        <f>IFERROR(VLOOKUP(C85,'تقرير المصروفات حسب الشهر'!$C$1028:$AD$1138,17,FALSE),0)</f>
        <v>0</v>
      </c>
      <c r="M85" s="344">
        <f>IFERROR(VLOOKUP(C85,'تقرير المصروفات حسب الشهر'!$C$1155:$AD$1266,17,FALSE),0)</f>
        <v>0</v>
      </c>
      <c r="N85" s="344">
        <f>IFERROR(VLOOKUP(C85,'تقرير المصروفات حسب الشهر'!$C$1282:$AD$1393,17,FALSE),0)</f>
        <v>0</v>
      </c>
      <c r="O85" s="344">
        <f>IFERROR(VLOOKUP(C85,'تقرير المصروفات حسب الشهر'!$C$1409:$AI$1524,17,FALSE),0)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الشهر'!$C$10:$AD$119,17,FALSE),0)</f>
        <v>1766.5</v>
      </c>
      <c r="E86" s="330">
        <f>IFERROR(VLOOKUP(C86,'تقرير المصروفات حسب الشهر'!$C$136:$AD$245,17,FALSE),0)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الشهر'!$C$391:$AD$510,17,FALSE),0)</f>
        <v>1288</v>
      </c>
      <c r="H86" s="330">
        <f>IFERROR(VLOOKUP(C86,'تقرير المصروفات حسب الشهر'!$C$519:$AD$634,17,FALSE),0)</f>
        <v>3452</v>
      </c>
      <c r="I86" s="330">
        <f>IFERROR(VLOOKUP(C86,'تقرير المصروفات حسب الشهر'!$C$647:$AD$760,17,FALSE),0)</f>
        <v>140</v>
      </c>
      <c r="J86" s="330">
        <f>IFERROR(VLOOKUP(C86,'تقرير المصروفات حسب الشهر'!$C$775:$AD$884,17,FALSE),0)</f>
        <v>0</v>
      </c>
      <c r="K86" s="330">
        <f>IFERROR(VLOOKUP(C86,'تقرير المصروفات حسب الشهر'!$C$902:$AD$1011,17,FALSE),0)</f>
        <v>0</v>
      </c>
      <c r="L86" s="330">
        <f>IFERROR(VLOOKUP(C86,'تقرير المصروفات حسب الشهر'!$C$1028:$AD$1138,17,FALSE),0)</f>
        <v>0</v>
      </c>
      <c r="M86" s="344">
        <f>IFERROR(VLOOKUP(C86,'تقرير المصروفات حسب الشهر'!$C$1155:$AD$1266,17,FALSE),0)</f>
        <v>0</v>
      </c>
      <c r="N86" s="344">
        <f>IFERROR(VLOOKUP(C86,'تقرير المصروفات حسب الشهر'!$C$1282:$AD$1393,17,FALSE),0)</f>
        <v>0</v>
      </c>
      <c r="O86" s="344">
        <f>IFERROR(VLOOKUP(C86,'تقرير المصروفات حسب الشهر'!$C$1409:$AI$1524,17,FALSE),0)</f>
        <v>0</v>
      </c>
      <c r="P86" s="332">
        <f t="shared" ref="P86:P117" si="7">SUM(D86:O86)</f>
        <v>9121.5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الشهر'!$C$10:$AD$119,17,FALSE),0)</f>
        <v>0</v>
      </c>
      <c r="E87" s="330">
        <f>IFERROR(VLOOKUP(C87,'تقرير المصروفات حسب الشهر'!$C$136:$AD$245,17,FALSE),0)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الشهر'!$C$391:$AD$510,17,FALSE),0)</f>
        <v>0</v>
      </c>
      <c r="H87" s="330">
        <f>IFERROR(VLOOKUP(C87,'تقرير المصروفات حسب الشهر'!$C$519:$AD$634,17,FALSE),0)</f>
        <v>0</v>
      </c>
      <c r="I87" s="330">
        <f>IFERROR(VLOOKUP(C87,'تقرير المصروفات حسب الشهر'!$C$647:$AD$760,17,FALSE),0)</f>
        <v>0</v>
      </c>
      <c r="J87" s="330">
        <f>IFERROR(VLOOKUP(C87,'تقرير المصروفات حسب الشهر'!$C$775:$AD$884,17,FALSE),0)</f>
        <v>0</v>
      </c>
      <c r="K87" s="330">
        <f>IFERROR(VLOOKUP(C87,'تقرير المصروفات حسب الشهر'!$C$902:$AD$1011,17,FALSE),0)</f>
        <v>0</v>
      </c>
      <c r="L87" s="330">
        <f>IFERROR(VLOOKUP(C87,'تقرير المصروفات حسب الشهر'!$C$1028:$AD$1138,17,FALSE),0)</f>
        <v>0</v>
      </c>
      <c r="M87" s="344">
        <f>IFERROR(VLOOKUP(C87,'تقرير المصروفات حسب الشهر'!$C$1155:$AD$1266,17,FALSE),0)</f>
        <v>0</v>
      </c>
      <c r="N87" s="344">
        <f>IFERROR(VLOOKUP(C87,'تقرير المصروفات حسب الشهر'!$C$1282:$AD$1393,17,FALSE),0)</f>
        <v>0</v>
      </c>
      <c r="O87" s="344">
        <f>IFERROR(VLOOKUP(C87,'تقرير المصروفات حسب الشهر'!$C$1409:$AI$1524,17,FALSE),0)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الشهر'!$C$10:$AD$119,17,FALSE),0)</f>
        <v>0</v>
      </c>
      <c r="E88" s="330">
        <f>IFERROR(VLOOKUP(C88,'تقرير المصروفات حسب الشهر'!$C$136:$AD$245,17,FALSE),0)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الشهر'!$C$391:$AD$510,17,FALSE),0)</f>
        <v>0</v>
      </c>
      <c r="H88" s="330">
        <f>IFERROR(VLOOKUP(C88,'تقرير المصروفات حسب الشهر'!$C$519:$AD$634,17,FALSE),0)</f>
        <v>0</v>
      </c>
      <c r="I88" s="330">
        <f>IFERROR(VLOOKUP(C88,'تقرير المصروفات حسب الشهر'!$C$647:$AD$760,17,FALSE),0)</f>
        <v>0</v>
      </c>
      <c r="J88" s="330">
        <f>IFERROR(VLOOKUP(C88,'تقرير المصروفات حسب الشهر'!$C$775:$AD$884,17,FALSE),0)</f>
        <v>0</v>
      </c>
      <c r="K88" s="330">
        <f>IFERROR(VLOOKUP(C88,'تقرير المصروفات حسب الشهر'!$C$902:$AD$1011,17,FALSE),0)</f>
        <v>0</v>
      </c>
      <c r="L88" s="330">
        <f>IFERROR(VLOOKUP(C88,'تقرير المصروفات حسب الشهر'!$C$1028:$AD$1138,17,FALSE),0)</f>
        <v>0</v>
      </c>
      <c r="M88" s="344">
        <f>IFERROR(VLOOKUP(C88,'تقرير المصروفات حسب الشهر'!$C$1155:$AD$1266,17,FALSE),0)</f>
        <v>0</v>
      </c>
      <c r="N88" s="344">
        <f>IFERROR(VLOOKUP(C88,'تقرير المصروفات حسب الشهر'!$C$1282:$AD$1393,17,FALSE),0)</f>
        <v>0</v>
      </c>
      <c r="O88" s="344">
        <f>IFERROR(VLOOKUP(C88,'تقرير المصروفات حسب الشهر'!$C$1409:$AI$1524,17,FALSE),0)</f>
        <v>0</v>
      </c>
      <c r="P88" s="332">
        <f t="shared" si="7"/>
        <v>350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الشهر'!$C$10:$AD$119,17,FALSE),0)</f>
        <v>0</v>
      </c>
      <c r="E89" s="330">
        <f>IFERROR(VLOOKUP(C89,'تقرير المصروفات حسب الشهر'!$C$136:$AD$245,17,FALSE),0)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الشهر'!$C$391:$AD$510,17,FALSE),0)</f>
        <v>0</v>
      </c>
      <c r="H89" s="330">
        <f>IFERROR(VLOOKUP(C89,'تقرير المصروفات حسب الشهر'!$C$519:$AD$634,17,FALSE),0)</f>
        <v>0</v>
      </c>
      <c r="I89" s="330">
        <f>IFERROR(VLOOKUP(C89,'تقرير المصروفات حسب الشهر'!$C$647:$AD$760,17,FALSE),0)</f>
        <v>0</v>
      </c>
      <c r="J89" s="330">
        <f>IFERROR(VLOOKUP(C89,'تقرير المصروفات حسب الشهر'!$C$775:$AD$884,17,FALSE),0)</f>
        <v>0</v>
      </c>
      <c r="K89" s="330">
        <f>IFERROR(VLOOKUP(C89,'تقرير المصروفات حسب الشهر'!$C$902:$AD$1011,17,FALSE),0)</f>
        <v>0</v>
      </c>
      <c r="L89" s="330">
        <f>IFERROR(VLOOKUP(C89,'تقرير المصروفات حسب الشهر'!$C$1028:$AD$1138,17,FALSE),0)</f>
        <v>0</v>
      </c>
      <c r="M89" s="344">
        <f>IFERROR(VLOOKUP(C89,'تقرير المصروفات حسب الشهر'!$C$1155:$AD$1266,17,FALSE),0)</f>
        <v>0</v>
      </c>
      <c r="N89" s="344">
        <f>IFERROR(VLOOKUP(C89,'تقرير المصروفات حسب الشهر'!$C$1282:$AD$1393,17,FALSE),0)</f>
        <v>0</v>
      </c>
      <c r="O89" s="344">
        <f>IFERROR(VLOOKUP(C89,'تقرير المصروفات حسب الشهر'!$C$1409:$AI$1524,17,FALSE),0)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الشهر'!$C$10:$AD$119,17,FALSE),0)</f>
        <v>0</v>
      </c>
      <c r="E90" s="330">
        <f>IFERROR(VLOOKUP(C90,'تقرير المصروفات حسب الشهر'!$C$136:$AD$245,17,FALSE),0)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الشهر'!$C$391:$AD$510,17,FALSE),0)</f>
        <v>0</v>
      </c>
      <c r="H90" s="330">
        <f>IFERROR(VLOOKUP(C90,'تقرير المصروفات حسب الشهر'!$C$519:$AD$634,17,FALSE),0)</f>
        <v>0</v>
      </c>
      <c r="I90" s="330">
        <f>IFERROR(VLOOKUP(C90,'تقرير المصروفات حسب الشهر'!$C$647:$AD$760,17,FALSE),0)</f>
        <v>0</v>
      </c>
      <c r="J90" s="330">
        <f>IFERROR(VLOOKUP(C90,'تقرير المصروفات حسب الشهر'!$C$775:$AD$884,17,FALSE),0)</f>
        <v>0</v>
      </c>
      <c r="K90" s="330">
        <f>IFERROR(VLOOKUP(C90,'تقرير المصروفات حسب الشهر'!$C$902:$AD$1011,17,FALSE),0)</f>
        <v>0</v>
      </c>
      <c r="L90" s="330">
        <f>IFERROR(VLOOKUP(C90,'تقرير المصروفات حسب الشهر'!$C$1028:$AD$1138,17,FALSE),0)</f>
        <v>0</v>
      </c>
      <c r="M90" s="344">
        <f>IFERROR(VLOOKUP(C90,'تقرير المصروفات حسب الشهر'!$C$1155:$AD$1266,17,FALSE),0)</f>
        <v>0</v>
      </c>
      <c r="N90" s="344">
        <f>IFERROR(VLOOKUP(C90,'تقرير المصروفات حسب الشهر'!$C$1282:$AD$1393,17,FALSE),0)</f>
        <v>0</v>
      </c>
      <c r="O90" s="344">
        <f>IFERROR(VLOOKUP(C90,'تقرير المصروفات حسب الشهر'!$C$1409:$AI$1524,17,FALSE),0)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الشهر'!$C$10:$AD$119,17,FALSE),0)</f>
        <v>300</v>
      </c>
      <c r="E91" s="330">
        <f>IFERROR(VLOOKUP(C91,'تقرير المصروفات حسب الشهر'!$C$136:$AD$245,17,FALSE),0)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الشهر'!$C$391:$AD$510,17,FALSE),0)</f>
        <v>4470</v>
      </c>
      <c r="H91" s="330">
        <f>IFERROR(VLOOKUP(C91,'تقرير المصروفات حسب الشهر'!$C$519:$AD$634,17,FALSE),0)</f>
        <v>4380</v>
      </c>
      <c r="I91" s="330">
        <f>IFERROR(VLOOKUP(C91,'تقرير المصروفات حسب الشهر'!$C$647:$AD$760,17,FALSE),0)</f>
        <v>4360</v>
      </c>
      <c r="J91" s="330">
        <f>IFERROR(VLOOKUP(C91,'تقرير المصروفات حسب الشهر'!$C$775:$AD$884,17,FALSE),0)</f>
        <v>0</v>
      </c>
      <c r="K91" s="330">
        <f>IFERROR(VLOOKUP(C91,'تقرير المصروفات حسب الشهر'!$C$902:$AD$1011,17,FALSE),0)</f>
        <v>0</v>
      </c>
      <c r="L91" s="330">
        <f>IFERROR(VLOOKUP(C91,'تقرير المصروفات حسب الشهر'!$C$1028:$AD$1138,17,FALSE),0)</f>
        <v>0</v>
      </c>
      <c r="M91" s="344">
        <f>IFERROR(VLOOKUP(C91,'تقرير المصروفات حسب الشهر'!$C$1155:$AD$1266,17,FALSE),0)</f>
        <v>0</v>
      </c>
      <c r="N91" s="344">
        <f>IFERROR(VLOOKUP(C91,'تقرير المصروفات حسب الشهر'!$C$1282:$AD$1393,17,FALSE),0)</f>
        <v>0</v>
      </c>
      <c r="O91" s="344">
        <f>IFERROR(VLOOKUP(C91,'تقرير المصروفات حسب الشهر'!$C$1409:$AI$1524,17,FALSE),0)</f>
        <v>0</v>
      </c>
      <c r="P91" s="332">
        <f t="shared" si="7"/>
        <v>15281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الشهر'!$C$10:$AD$119,17,FALSE),0)</f>
        <v>0</v>
      </c>
      <c r="E92" s="330">
        <f>IFERROR(VLOOKUP(C92,'تقرير المصروفات حسب الشهر'!$C$136:$AD$245,17,FALSE),0)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الشهر'!$C$391:$AD$510,17,FALSE),0)</f>
        <v>0</v>
      </c>
      <c r="H92" s="330">
        <f>IFERROR(VLOOKUP(C92,'تقرير المصروفات حسب الشهر'!$C$519:$AD$634,17,FALSE),0)</f>
        <v>0</v>
      </c>
      <c r="I92" s="330">
        <f>IFERROR(VLOOKUP(C92,'تقرير المصروفات حسب الشهر'!$C$647:$AD$760,17,FALSE),0)</f>
        <v>0</v>
      </c>
      <c r="J92" s="330">
        <f>IFERROR(VLOOKUP(C92,'تقرير المصروفات حسب الشهر'!$C$775:$AD$884,17,FALSE),0)</f>
        <v>0</v>
      </c>
      <c r="K92" s="330">
        <f>IFERROR(VLOOKUP(C92,'تقرير المصروفات حسب الشهر'!$C$902:$AD$1011,17,FALSE),0)</f>
        <v>0</v>
      </c>
      <c r="L92" s="330">
        <f>IFERROR(VLOOKUP(C92,'تقرير المصروفات حسب الشهر'!$C$1028:$AD$1138,17,FALSE),0)</f>
        <v>0</v>
      </c>
      <c r="M92" s="344">
        <f>IFERROR(VLOOKUP(C92,'تقرير المصروفات حسب الشهر'!$C$1155:$AD$1266,17,FALSE),0)</f>
        <v>0</v>
      </c>
      <c r="N92" s="344">
        <f>IFERROR(VLOOKUP(C92,'تقرير المصروفات حسب الشهر'!$C$1282:$AD$1393,17,FALSE),0)</f>
        <v>0</v>
      </c>
      <c r="O92" s="344">
        <f>IFERROR(VLOOKUP(C92,'تقرير المصروفات حسب الشهر'!$C$1409:$AI$1524,17,FALSE),0)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الشهر'!$C$10:$AD$119,17,FALSE),0)</f>
        <v>808</v>
      </c>
      <c r="E93" s="330">
        <f>IFERROR(VLOOKUP(C93,'تقرير المصروفات حسب الشهر'!$C$136:$AD$245,17,FALSE),0)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الشهر'!$C$391:$AD$510,17,FALSE),0)</f>
        <v>1751.5</v>
      </c>
      <c r="H93" s="330">
        <f>IFERROR(VLOOKUP(C93,'تقرير المصروفات حسب الشهر'!$C$519:$AD$634,17,FALSE),0)</f>
        <v>0</v>
      </c>
      <c r="I93" s="330">
        <f>IFERROR(VLOOKUP(C93,'تقرير المصروفات حسب الشهر'!$C$647:$AD$760,17,FALSE),0)</f>
        <v>0</v>
      </c>
      <c r="J93" s="330">
        <f>IFERROR(VLOOKUP(C93,'تقرير المصروفات حسب الشهر'!$C$775:$AD$884,17,FALSE),0)</f>
        <v>0</v>
      </c>
      <c r="K93" s="330">
        <f>IFERROR(VLOOKUP(C93,'تقرير المصروفات حسب الشهر'!$C$902:$AD$1011,17,FALSE),0)</f>
        <v>0</v>
      </c>
      <c r="L93" s="330">
        <f>IFERROR(VLOOKUP(C93,'تقرير المصروفات حسب الشهر'!$C$1028:$AD$1138,17,FALSE),0)</f>
        <v>0</v>
      </c>
      <c r="M93" s="344">
        <f>IFERROR(VLOOKUP(C93,'تقرير المصروفات حسب الشهر'!$C$1155:$AD$1266,17,FALSE),0)</f>
        <v>0</v>
      </c>
      <c r="N93" s="344">
        <f>IFERROR(VLOOKUP(C93,'تقرير المصروفات حسب الشهر'!$C$1282:$AD$1393,17,FALSE),0)</f>
        <v>0</v>
      </c>
      <c r="O93" s="344">
        <f>IFERROR(VLOOKUP(C93,'تقرير المصروفات حسب الشهر'!$C$1409:$AI$1524,17,FALSE),0)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الشهر'!$C$10:$AD$119,17,FALSE),0)</f>
        <v>1266.96</v>
      </c>
      <c r="E94" s="330">
        <f>IFERROR(VLOOKUP(C94,'تقرير المصروفات حسب الشهر'!$C$136:$AD$245,17,FALSE),0)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الشهر'!$C$391:$AD$510,17,FALSE),0)</f>
        <v>1266.96</v>
      </c>
      <c r="H94" s="330">
        <f>IFERROR(VLOOKUP(C94,'تقرير المصروفات حسب الشهر'!$C$519:$AD$634,17,FALSE),0)</f>
        <v>968.96</v>
      </c>
      <c r="I94" s="330">
        <f>IFERROR(VLOOKUP(C94,'تقرير المصروفات حسب الشهر'!$C$647:$AD$760,17,FALSE),0)</f>
        <v>444.06</v>
      </c>
      <c r="J94" s="330">
        <f>IFERROR(VLOOKUP(C94,'تقرير المصروفات حسب الشهر'!$C$775:$AD$884,17,FALSE),0)</f>
        <v>0</v>
      </c>
      <c r="K94" s="330">
        <f>IFERROR(VLOOKUP(C94,'تقرير المصروفات حسب الشهر'!$C$902:$AD$1011,17,FALSE),0)</f>
        <v>0</v>
      </c>
      <c r="L94" s="330">
        <f>IFERROR(VLOOKUP(C94,'تقرير المصروفات حسب الشهر'!$C$1028:$AD$1138,17,FALSE),0)</f>
        <v>0</v>
      </c>
      <c r="M94" s="344">
        <f>IFERROR(VLOOKUP(C94,'تقرير المصروفات حسب الشهر'!$C$1155:$AD$1266,17,FALSE),0)</f>
        <v>0</v>
      </c>
      <c r="N94" s="344">
        <f>IFERROR(VLOOKUP(C94,'تقرير المصروفات حسب الشهر'!$C$1282:$AD$1393,17,FALSE),0)</f>
        <v>0</v>
      </c>
      <c r="O94" s="344">
        <f>IFERROR(VLOOKUP(C94,'تقرير المصروفات حسب الشهر'!$C$1409:$AI$1524,17,FALSE),0)</f>
        <v>0</v>
      </c>
      <c r="P94" s="332">
        <f t="shared" si="7"/>
        <v>5311.8600000000006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الشهر'!$C$10:$AD$119,17,FALSE),0)</f>
        <v>1065</v>
      </c>
      <c r="E95" s="330">
        <f>IFERROR(VLOOKUP(C95,'تقرير المصروفات حسب الشهر'!$C$136:$AD$245,17,FALSE),0)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الشهر'!$C$391:$AD$510,17,FALSE),0)</f>
        <v>4260</v>
      </c>
      <c r="H95" s="330">
        <f>IFERROR(VLOOKUP(C95,'تقرير المصروفات حسب الشهر'!$C$519:$AD$634,17,FALSE),0)</f>
        <v>0</v>
      </c>
      <c r="I95" s="330">
        <f>IFERROR(VLOOKUP(C95,'تقرير المصروفات حسب الشهر'!$C$647:$AD$760,17,FALSE),0)</f>
        <v>2130</v>
      </c>
      <c r="J95" s="330">
        <f>IFERROR(VLOOKUP(C95,'تقرير المصروفات حسب الشهر'!$C$775:$AD$884,17,FALSE),0)</f>
        <v>0</v>
      </c>
      <c r="K95" s="330">
        <f>IFERROR(VLOOKUP(C95,'تقرير المصروفات حسب الشهر'!$C$902:$AD$1011,17,FALSE),0)</f>
        <v>0</v>
      </c>
      <c r="L95" s="330">
        <f>IFERROR(VLOOKUP(C95,'تقرير المصروفات حسب الشهر'!$C$1028:$AD$1138,17,FALSE),0)</f>
        <v>0</v>
      </c>
      <c r="M95" s="344">
        <f>IFERROR(VLOOKUP(C95,'تقرير المصروفات حسب الشهر'!$C$1155:$AD$1266,17,FALSE),0)</f>
        <v>0</v>
      </c>
      <c r="N95" s="344">
        <f>IFERROR(VLOOKUP(C95,'تقرير المصروفات حسب الشهر'!$C$1282:$AD$1393,17,FALSE),0)</f>
        <v>0</v>
      </c>
      <c r="O95" s="344">
        <f>IFERROR(VLOOKUP(C95,'تقرير المصروفات حسب الشهر'!$C$1409:$AI$1524,17,FALSE),0)</f>
        <v>0</v>
      </c>
      <c r="P95" s="332">
        <f t="shared" si="7"/>
        <v>8520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الشهر'!$C$10:$AD$119,17,FALSE),0)</f>
        <v>0</v>
      </c>
      <c r="E96" s="330">
        <f>IFERROR(VLOOKUP(C96,'تقرير المصروفات حسب الشهر'!$C$136:$AD$245,17,FALSE),0)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الشهر'!$C$391:$AD$510,17,FALSE),0)</f>
        <v>0</v>
      </c>
      <c r="H96" s="330">
        <f>IFERROR(VLOOKUP(C96,'تقرير المصروفات حسب الشهر'!$C$519:$AD$634,17,FALSE),0)</f>
        <v>0</v>
      </c>
      <c r="I96" s="330">
        <f>IFERROR(VLOOKUP(C96,'تقرير المصروفات حسب الشهر'!$C$647:$AD$760,17,FALSE),0)</f>
        <v>0</v>
      </c>
      <c r="J96" s="330">
        <f>IFERROR(VLOOKUP(C96,'تقرير المصروفات حسب الشهر'!$C$775:$AD$884,17,FALSE),0)</f>
        <v>0</v>
      </c>
      <c r="K96" s="330">
        <f>IFERROR(VLOOKUP(C96,'تقرير المصروفات حسب الشهر'!$C$902:$AD$1011,17,FALSE),0)</f>
        <v>0</v>
      </c>
      <c r="L96" s="330">
        <f>IFERROR(VLOOKUP(C96,'تقرير المصروفات حسب الشهر'!$C$1028:$AD$1138,17,FALSE),0)</f>
        <v>0</v>
      </c>
      <c r="M96" s="344">
        <f>IFERROR(VLOOKUP(C96,'تقرير المصروفات حسب الشهر'!$C$1155:$AD$1266,17,FALSE),0)</f>
        <v>0</v>
      </c>
      <c r="N96" s="344">
        <f>IFERROR(VLOOKUP(C96,'تقرير المصروفات حسب الشهر'!$C$1282:$AD$1393,17,FALSE),0)</f>
        <v>0</v>
      </c>
      <c r="O96" s="344">
        <f>IFERROR(VLOOKUP(C96,'تقرير المصروفات حسب الشهر'!$C$1409:$AI$1524,17,FALSE),0)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الشهر'!$C$10:$AD$119,17,FALSE),0)</f>
        <v>0</v>
      </c>
      <c r="E97" s="330">
        <f>IFERROR(VLOOKUP(C97,'تقرير المصروفات حسب الشهر'!$C$136:$AD$245,17,FALSE),0)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الشهر'!$C$391:$AD$510,17,FALSE),0)</f>
        <v>0</v>
      </c>
      <c r="H97" s="330">
        <f>IFERROR(VLOOKUP(C97,'تقرير المصروفات حسب الشهر'!$C$519:$AD$634,17,FALSE),0)</f>
        <v>0</v>
      </c>
      <c r="I97" s="330">
        <f>IFERROR(VLOOKUP(C97,'تقرير المصروفات حسب الشهر'!$C$647:$AD$760,17,FALSE),0)</f>
        <v>0</v>
      </c>
      <c r="J97" s="330">
        <f>IFERROR(VLOOKUP(C97,'تقرير المصروفات حسب الشهر'!$C$775:$AD$884,17,FALSE),0)</f>
        <v>0</v>
      </c>
      <c r="K97" s="330">
        <f>IFERROR(VLOOKUP(C97,'تقرير المصروفات حسب الشهر'!$C$902:$AD$1011,17,FALSE),0)</f>
        <v>0</v>
      </c>
      <c r="L97" s="330">
        <f>IFERROR(VLOOKUP(C97,'تقرير المصروفات حسب الشهر'!$C$1028:$AD$1138,17,FALSE),0)</f>
        <v>0</v>
      </c>
      <c r="M97" s="344">
        <f>IFERROR(VLOOKUP(C97,'تقرير المصروفات حسب الشهر'!$C$1155:$AD$1266,17,FALSE),0)</f>
        <v>0</v>
      </c>
      <c r="N97" s="344">
        <f>IFERROR(VLOOKUP(C97,'تقرير المصروفات حسب الشهر'!$C$1282:$AD$1393,17,FALSE),0)</f>
        <v>0</v>
      </c>
      <c r="O97" s="344">
        <f>IFERROR(VLOOKUP(C97,'تقرير المصروفات حسب الشهر'!$C$1409:$AI$1524,17,FALSE),0)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الشهر'!$C$10:$AD$119,17,FALSE),0)</f>
        <v>0</v>
      </c>
      <c r="E98" s="330">
        <f>IFERROR(VLOOKUP(C98,'تقرير المصروفات حسب الشهر'!$C$136:$AD$245,17,FALSE),0)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الشهر'!$C$391:$AD$510,17,FALSE),0)</f>
        <v>0</v>
      </c>
      <c r="H98" s="330">
        <f>IFERROR(VLOOKUP(C98,'تقرير المصروفات حسب الشهر'!$C$519:$AD$634,17,FALSE),0)</f>
        <v>0</v>
      </c>
      <c r="I98" s="330">
        <f>IFERROR(VLOOKUP(C98,'تقرير المصروفات حسب الشهر'!$C$647:$AD$760,17,FALSE),0)</f>
        <v>0</v>
      </c>
      <c r="J98" s="330">
        <f>IFERROR(VLOOKUP(C98,'تقرير المصروفات حسب الشهر'!$C$775:$AD$884,17,FALSE),0)</f>
        <v>0</v>
      </c>
      <c r="K98" s="330">
        <f>IFERROR(VLOOKUP(C98,'تقرير المصروفات حسب الشهر'!$C$902:$AD$1011,17,FALSE),0)</f>
        <v>0</v>
      </c>
      <c r="L98" s="330">
        <f>IFERROR(VLOOKUP(C98,'تقرير المصروفات حسب الشهر'!$C$1028:$AD$1138,17,FALSE),0)</f>
        <v>0</v>
      </c>
      <c r="M98" s="344">
        <f>IFERROR(VLOOKUP(C98,'تقرير المصروفات حسب الشهر'!$C$1155:$AD$1266,17,FALSE),0)</f>
        <v>0</v>
      </c>
      <c r="N98" s="344">
        <f>IFERROR(VLOOKUP(C98,'تقرير المصروفات حسب الشهر'!$C$1282:$AD$1393,17,FALSE),0)</f>
        <v>0</v>
      </c>
      <c r="O98" s="344">
        <f>IFERROR(VLOOKUP(C98,'تقرير المصروفات حسب الشهر'!$C$1409:$AI$1524,17,FALSE),0)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الشهر'!$C$10:$AD$119,17,FALSE),0)</f>
        <v>0</v>
      </c>
      <c r="E99" s="330">
        <f>IFERROR(VLOOKUP(C99,'تقرير المصروفات حسب الشهر'!$C$136:$AD$245,17,FALSE),0)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الشهر'!$C$391:$AD$510,17,FALSE),0)</f>
        <v>7.19</v>
      </c>
      <c r="H99" s="330">
        <f>IFERROR(VLOOKUP(C99,'تقرير المصروفات حسب الشهر'!$C$519:$AD$634,17,FALSE),0)</f>
        <v>216.17</v>
      </c>
      <c r="I99" s="330">
        <f>IFERROR(VLOOKUP(C99,'تقرير المصروفات حسب الشهر'!$C$647:$AD$760,17,FALSE),0)</f>
        <v>216.17</v>
      </c>
      <c r="J99" s="330">
        <f>IFERROR(VLOOKUP(C99,'تقرير المصروفات حسب الشهر'!$C$775:$AD$884,17,FALSE),0)</f>
        <v>0</v>
      </c>
      <c r="K99" s="330">
        <f>IFERROR(VLOOKUP(C99,'تقرير المصروفات حسب الشهر'!$C$902:$AD$1011,17,FALSE),0)</f>
        <v>0</v>
      </c>
      <c r="L99" s="330">
        <f>IFERROR(VLOOKUP(C99,'تقرير المصروفات حسب الشهر'!$C$1028:$AD$1138,17,FALSE),0)</f>
        <v>0</v>
      </c>
      <c r="M99" s="344">
        <f>IFERROR(VLOOKUP(C99,'تقرير المصروفات حسب الشهر'!$C$1155:$AD$1266,17,FALSE),0)</f>
        <v>0</v>
      </c>
      <c r="N99" s="344">
        <f>IFERROR(VLOOKUP(C99,'تقرير المصروفات حسب الشهر'!$C$1282:$AD$1393,17,FALSE),0)</f>
        <v>0</v>
      </c>
      <c r="O99" s="344">
        <f>IFERROR(VLOOKUP(C99,'تقرير المصروفات حسب الشهر'!$C$1409:$AI$1524,17,FALSE),0)</f>
        <v>0</v>
      </c>
      <c r="P99" s="332">
        <f t="shared" si="7"/>
        <v>439.53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الشهر'!$C$10:$AD$119,17,FALSE),0)</f>
        <v>655.63</v>
      </c>
      <c r="E100" s="330">
        <f>IFERROR(VLOOKUP(C100,'تقرير المصروفات حسب الشهر'!$C$136:$AD$245,17,FALSE),0)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الشهر'!$C$391:$AD$510,17,FALSE),0)</f>
        <v>570.88</v>
      </c>
      <c r="H100" s="330">
        <f>IFERROR(VLOOKUP(C100,'تقرير المصروفات حسب الشهر'!$C$519:$AD$634,17,FALSE),0)</f>
        <v>570.88</v>
      </c>
      <c r="I100" s="330">
        <f>IFERROR(VLOOKUP(C100,'تقرير المصروفات حسب الشهر'!$C$647:$AD$760,17,FALSE),0)</f>
        <v>570.88</v>
      </c>
      <c r="J100" s="330">
        <f>IFERROR(VLOOKUP(C100,'تقرير المصروفات حسب الشهر'!$C$775:$AD$884,17,FALSE),0)</f>
        <v>0</v>
      </c>
      <c r="K100" s="330">
        <f>IFERROR(VLOOKUP(C100,'تقرير المصروفات حسب الشهر'!$C$902:$AD$1011,17,FALSE),0)</f>
        <v>0</v>
      </c>
      <c r="L100" s="330">
        <f>IFERROR(VLOOKUP(C100,'تقرير المصروفات حسب الشهر'!$C$1028:$AD$1138,17,FALSE),0)</f>
        <v>0</v>
      </c>
      <c r="M100" s="344">
        <f>IFERROR(VLOOKUP(C100,'تقرير المصروفات حسب الشهر'!$C$1155:$AD$1266,17,FALSE),0)</f>
        <v>0</v>
      </c>
      <c r="N100" s="344">
        <f>IFERROR(VLOOKUP(C100,'تقرير المصروفات حسب الشهر'!$C$1282:$AD$1393,17,FALSE),0)</f>
        <v>0</v>
      </c>
      <c r="O100" s="344">
        <f>IFERROR(VLOOKUP(C100,'تقرير المصروفات حسب الشهر'!$C$1409:$AI$1524,17,FALSE),0)</f>
        <v>0</v>
      </c>
      <c r="P100" s="332">
        <f t="shared" si="7"/>
        <v>3679.53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الشهر'!$C$10:$AD$119,17,FALSE),0)</f>
        <v>45.13</v>
      </c>
      <c r="E101" s="330">
        <f>IFERROR(VLOOKUP(C101,'تقرير المصروفات حسب الشهر'!$C$136:$AD$245,17,FALSE),0)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الشهر'!$C$391:$AD$510,17,FALSE),0)</f>
        <v>45.13</v>
      </c>
      <c r="H101" s="330">
        <f>IFERROR(VLOOKUP(C101,'تقرير المصروفات حسب الشهر'!$C$519:$AD$634,17,FALSE),0)</f>
        <v>45.13</v>
      </c>
      <c r="I101" s="330">
        <f>IFERROR(VLOOKUP(C101,'تقرير المصروفات حسب الشهر'!$C$647:$AD$760,17,FALSE),0)</f>
        <v>45.13</v>
      </c>
      <c r="J101" s="330">
        <f>IFERROR(VLOOKUP(C101,'تقرير المصروفات حسب الشهر'!$C$775:$AD$884,17,FALSE),0)</f>
        <v>0</v>
      </c>
      <c r="K101" s="330">
        <f>IFERROR(VLOOKUP(C101,'تقرير المصروفات حسب الشهر'!$C$902:$AD$1011,17,FALSE),0)</f>
        <v>0</v>
      </c>
      <c r="L101" s="330">
        <f>IFERROR(VLOOKUP(C101,'تقرير المصروفات حسب الشهر'!$C$1028:$AD$1138,17,FALSE),0)</f>
        <v>0</v>
      </c>
      <c r="M101" s="344">
        <f>IFERROR(VLOOKUP(C101,'تقرير المصروفات حسب الشهر'!$C$1155:$AD$1266,17,FALSE),0)</f>
        <v>0</v>
      </c>
      <c r="N101" s="344">
        <f>IFERROR(VLOOKUP(C101,'تقرير المصروفات حسب الشهر'!$C$1282:$AD$1393,17,FALSE),0)</f>
        <v>0</v>
      </c>
      <c r="O101" s="344">
        <f>IFERROR(VLOOKUP(C101,'تقرير المصروفات حسب الشهر'!$C$1409:$AI$1524,17,FALSE),0)</f>
        <v>0</v>
      </c>
      <c r="P101" s="332">
        <f t="shared" si="7"/>
        <v>270.78000000000003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الشهر'!$C$10:$AD$119,17,FALSE),0)</f>
        <v>121.51</v>
      </c>
      <c r="E102" s="330">
        <f>IFERROR(VLOOKUP(C102,'تقرير المصروفات حسب الشهر'!$C$136:$AD$245,17,FALSE),0)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الشهر'!$C$391:$AD$510,17,FALSE),0)</f>
        <v>121.51</v>
      </c>
      <c r="H102" s="330">
        <f>IFERROR(VLOOKUP(C102,'تقرير المصروفات حسب الشهر'!$C$519:$AD$634,17,FALSE),0)</f>
        <v>121.51</v>
      </c>
      <c r="I102" s="330">
        <f>IFERROR(VLOOKUP(C102,'تقرير المصروفات حسب الشهر'!$C$647:$AD$760,17,FALSE),0)</f>
        <v>121.51</v>
      </c>
      <c r="J102" s="330">
        <f>IFERROR(VLOOKUP(C102,'تقرير المصروفات حسب الشهر'!$C$775:$AD$884,17,FALSE),0)</f>
        <v>0</v>
      </c>
      <c r="K102" s="330">
        <f>IFERROR(VLOOKUP(C102,'تقرير المصروفات حسب الشهر'!$C$902:$AD$1011,17,FALSE),0)</f>
        <v>0</v>
      </c>
      <c r="L102" s="330">
        <f>IFERROR(VLOOKUP(C102,'تقرير المصروفات حسب الشهر'!$C$1028:$AD$1138,17,FALSE),0)</f>
        <v>0</v>
      </c>
      <c r="M102" s="344">
        <f>IFERROR(VLOOKUP(C102,'تقرير المصروفات حسب الشهر'!$C$1155:$AD$1266,17,FALSE),0)</f>
        <v>0</v>
      </c>
      <c r="N102" s="344">
        <f>IFERROR(VLOOKUP(C102,'تقرير المصروفات حسب الشهر'!$C$1282:$AD$1393,17,FALSE),0)</f>
        <v>0</v>
      </c>
      <c r="O102" s="344">
        <f>IFERROR(VLOOKUP(C102,'تقرير المصروفات حسب الشهر'!$C$1409:$AI$1524,17,FALSE),0)</f>
        <v>0</v>
      </c>
      <c r="P102" s="332">
        <f t="shared" si="7"/>
        <v>729.06000000000006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الشهر'!$C$10:$AD$119,17,FALSE),0)</f>
        <v>1004.92</v>
      </c>
      <c r="E103" s="330">
        <f>IFERROR(VLOOKUP(C103,'تقرير المصروفات حسب الشهر'!$C$136:$AD$245,17,FALSE),0)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الشهر'!$C$391:$AD$510,17,FALSE),0)</f>
        <v>1086.17</v>
      </c>
      <c r="H103" s="330">
        <f>IFERROR(VLOOKUP(C103,'تقرير المصروفات حسب الشهر'!$C$519:$AD$634,17,FALSE),0)</f>
        <v>1086.17</v>
      </c>
      <c r="I103" s="330">
        <f>IFERROR(VLOOKUP(C103,'تقرير المصروفات حسب الشهر'!$C$647:$AD$760,17,FALSE),0)</f>
        <v>1086.17</v>
      </c>
      <c r="J103" s="330">
        <f>IFERROR(VLOOKUP(C103,'تقرير المصروفات حسب الشهر'!$C$775:$AD$884,17,FALSE),0)</f>
        <v>0</v>
      </c>
      <c r="K103" s="330">
        <f>IFERROR(VLOOKUP(C103,'تقرير المصروفات حسب الشهر'!$C$902:$AD$1011,17,FALSE),0)</f>
        <v>0</v>
      </c>
      <c r="L103" s="330">
        <f>IFERROR(VLOOKUP(C103,'تقرير المصروفات حسب الشهر'!$C$1028:$AD$1138,17,FALSE),0)</f>
        <v>0</v>
      </c>
      <c r="M103" s="344">
        <f>IFERROR(VLOOKUP(C103,'تقرير المصروفات حسب الشهر'!$C$1155:$AD$1266,17,FALSE),0)</f>
        <v>0</v>
      </c>
      <c r="N103" s="344">
        <f>IFERROR(VLOOKUP(C103,'تقرير المصروفات حسب الشهر'!$C$1282:$AD$1393,17,FALSE),0)</f>
        <v>0</v>
      </c>
      <c r="O103" s="344">
        <f>IFERROR(VLOOKUP(C103,'تقرير المصروفات حسب الشهر'!$C$1409:$AI$1524,17,FALSE),0)</f>
        <v>0</v>
      </c>
      <c r="P103" s="332">
        <f t="shared" si="7"/>
        <v>6371.93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الشهر'!$C$10:$AD$119,17,FALSE),0)</f>
        <v>0</v>
      </c>
      <c r="E104" s="330">
        <f>IFERROR(VLOOKUP(C104,'تقرير المصروفات حسب الشهر'!$C$136:$AD$245,17,FALSE),0)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الشهر'!$C$391:$AD$510,17,FALSE),0)</f>
        <v>0</v>
      </c>
      <c r="H104" s="330">
        <f>IFERROR(VLOOKUP(C104,'تقرير المصروفات حسب الشهر'!$C$519:$AD$634,17,FALSE),0)</f>
        <v>0</v>
      </c>
      <c r="I104" s="330">
        <f>IFERROR(VLOOKUP(C104,'تقرير المصروفات حسب الشهر'!$C$647:$AD$760,17,FALSE),0)</f>
        <v>0</v>
      </c>
      <c r="J104" s="330">
        <f>IFERROR(VLOOKUP(C104,'تقرير المصروفات حسب الشهر'!$C$775:$AD$884,17,FALSE),0)</f>
        <v>0</v>
      </c>
      <c r="K104" s="330">
        <f>IFERROR(VLOOKUP(C104,'تقرير المصروفات حسب الشهر'!$C$902:$AD$1011,17,FALSE),0)</f>
        <v>0</v>
      </c>
      <c r="L104" s="330">
        <f>IFERROR(VLOOKUP(C104,'تقرير المصروفات حسب الشهر'!$C$1028:$AD$1138,17,FALSE),0)</f>
        <v>0</v>
      </c>
      <c r="M104" s="344">
        <f>IFERROR(VLOOKUP(C104,'تقرير المصروفات حسب الشهر'!$C$1155:$AD$1266,17,FALSE),0)</f>
        <v>0</v>
      </c>
      <c r="N104" s="344">
        <f>IFERROR(VLOOKUP(C104,'تقرير المصروفات حسب الشهر'!$C$1282:$AD$1393,17,FALSE),0)</f>
        <v>0</v>
      </c>
      <c r="O104" s="344">
        <f>IFERROR(VLOOKUP(C104,'تقرير المصروفات حسب الشهر'!$C$1409:$AI$1524,17,FALSE),0)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الشهر'!$C$10:$AD$119,17,FALSE),0)</f>
        <v>0</v>
      </c>
      <c r="E105" s="330">
        <f>IFERROR(VLOOKUP(C105,'تقرير المصروفات حسب الشهر'!$C$136:$AD$245,17,FALSE),0)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الشهر'!$C$391:$AD$510,17,FALSE),0)</f>
        <v>0</v>
      </c>
      <c r="H105" s="330">
        <f>IFERROR(VLOOKUP(C105,'تقرير المصروفات حسب الشهر'!$C$519:$AD$634,17,FALSE),0)</f>
        <v>0</v>
      </c>
      <c r="I105" s="330">
        <f>IFERROR(VLOOKUP(C105,'تقرير المصروفات حسب الشهر'!$C$647:$AD$760,17,FALSE),0)</f>
        <v>0</v>
      </c>
      <c r="J105" s="330">
        <f>IFERROR(VLOOKUP(C105,'تقرير المصروفات حسب الشهر'!$C$775:$AD$884,17,FALSE),0)</f>
        <v>0</v>
      </c>
      <c r="K105" s="330">
        <f>IFERROR(VLOOKUP(C105,'تقرير المصروفات حسب الشهر'!$C$902:$AD$1011,17,FALSE),0)</f>
        <v>0</v>
      </c>
      <c r="L105" s="330">
        <f>IFERROR(VLOOKUP(C105,'تقرير المصروفات حسب الشهر'!$C$1028:$AD$1138,17,FALSE),0)</f>
        <v>0</v>
      </c>
      <c r="M105" s="344">
        <f>IFERROR(VLOOKUP(C105,'تقرير المصروفات حسب الشهر'!$C$1155:$AD$1266,17,FALSE),0)</f>
        <v>0</v>
      </c>
      <c r="N105" s="344">
        <f>IFERROR(VLOOKUP(C105,'تقرير المصروفات حسب الشهر'!$C$1282:$AD$1393,17,FALSE),0)</f>
        <v>0</v>
      </c>
      <c r="O105" s="344">
        <f>IFERROR(VLOOKUP(C105,'تقرير المصروفات حسب الشهر'!$C$1409:$AI$1524,17,FALSE),0)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الشهر'!$C$10:$AD$119,17,FALSE),0)</f>
        <v>3167</v>
      </c>
      <c r="E106" s="330">
        <f>IFERROR(VLOOKUP(C106,'تقرير المصروفات حسب الشهر'!$C$136:$AD$245,17,FALSE),0)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الشهر'!$C$391:$AD$510,17,FALSE),0)</f>
        <v>1334</v>
      </c>
      <c r="H106" s="330">
        <f>IFERROR(VLOOKUP(C106,'تقرير المصروفات حسب الشهر'!$C$519:$AD$634,17,FALSE),0)</f>
        <v>2991</v>
      </c>
      <c r="I106" s="330">
        <f>IFERROR(VLOOKUP(C106,'تقرير المصروفات حسب الشهر'!$C$647:$AD$760,17,FALSE),0)</f>
        <v>3452</v>
      </c>
      <c r="J106" s="330">
        <f>IFERROR(VLOOKUP(C106,'تقرير المصروفات حسب الشهر'!$C$775:$AD$884,17,FALSE),0)</f>
        <v>0</v>
      </c>
      <c r="K106" s="330">
        <f>IFERROR(VLOOKUP(C106,'تقرير المصروفات حسب الشهر'!$C$902:$AD$1011,17,FALSE),0)</f>
        <v>0</v>
      </c>
      <c r="L106" s="330">
        <f>IFERROR(VLOOKUP(C106,'تقرير المصروفات حسب الشهر'!$C$1028:$AD$1138,17,FALSE),0)</f>
        <v>0</v>
      </c>
      <c r="M106" s="344">
        <f>IFERROR(VLOOKUP(C106,'تقرير المصروفات حسب الشهر'!$C$1155:$AD$1266,17,FALSE),0)</f>
        <v>0</v>
      </c>
      <c r="N106" s="344">
        <f>IFERROR(VLOOKUP(C106,'تقرير المصروفات حسب الشهر'!$C$1282:$AD$1393,17,FALSE),0)</f>
        <v>0</v>
      </c>
      <c r="O106" s="344">
        <f>IFERROR(VLOOKUP(C106,'تقرير المصروفات حسب الشهر'!$C$1409:$AI$1524,17,FALSE),0)</f>
        <v>0</v>
      </c>
      <c r="P106" s="332">
        <f t="shared" si="7"/>
        <v>14428.9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الشهر'!$C$10:$AD$119,17,FALSE),0)</f>
        <v>0</v>
      </c>
      <c r="E107" s="330">
        <f>IFERROR(VLOOKUP(C107,'تقرير المصروفات حسب الشهر'!$C$136:$AD$245,17,FALSE),0)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الشهر'!$C$391:$AD$510,17,FALSE),0)</f>
        <v>0</v>
      </c>
      <c r="H107" s="330">
        <f>IFERROR(VLOOKUP(C107,'تقرير المصروفات حسب الشهر'!$C$519:$AD$634,17,FALSE),0)</f>
        <v>0</v>
      </c>
      <c r="I107" s="330">
        <f>IFERROR(VLOOKUP(C107,'تقرير المصروفات حسب الشهر'!$C$647:$AD$760,17,FALSE),0)</f>
        <v>0</v>
      </c>
      <c r="J107" s="330">
        <f>IFERROR(VLOOKUP(C107,'تقرير المصروفات حسب الشهر'!$C$775:$AD$884,17,FALSE),0)</f>
        <v>0</v>
      </c>
      <c r="K107" s="330">
        <f>IFERROR(VLOOKUP(C107,'تقرير المصروفات حسب الشهر'!$C$902:$AD$1011,17,FALSE),0)</f>
        <v>0</v>
      </c>
      <c r="L107" s="330">
        <f>IFERROR(VLOOKUP(C107,'تقرير المصروفات حسب الشهر'!$C$1028:$AD$1138,17,FALSE),0)</f>
        <v>0</v>
      </c>
      <c r="M107" s="344">
        <f>IFERROR(VLOOKUP(C107,'تقرير المصروفات حسب الشهر'!$C$1155:$AD$1266,17,FALSE),0)</f>
        <v>0</v>
      </c>
      <c r="N107" s="344">
        <f>IFERROR(VLOOKUP(C107,'تقرير المصروفات حسب الشهر'!$C$1282:$AD$1393,17,FALSE),0)</f>
        <v>0</v>
      </c>
      <c r="O107" s="344">
        <f>IFERROR(VLOOKUP(C107,'تقرير المصروفات حسب الشهر'!$C$1409:$AI$1524,17,FALSE),0)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الشهر'!$C$10:$AD$119,17,FALSE),0)</f>
        <v>0</v>
      </c>
      <c r="E108" s="330">
        <f>IFERROR(VLOOKUP(C108,'تقرير المصروفات حسب الشهر'!$C$136:$AD$245,17,FALSE),0)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الشهر'!$C$391:$AD$510,17,FALSE),0)</f>
        <v>0</v>
      </c>
      <c r="H108" s="330">
        <f>IFERROR(VLOOKUP(C108,'تقرير المصروفات حسب الشهر'!$C$519:$AD$634,17,FALSE),0)</f>
        <v>0</v>
      </c>
      <c r="I108" s="330">
        <f>IFERROR(VLOOKUP(C108,'تقرير المصروفات حسب الشهر'!$C$647:$AD$760,17,FALSE),0)</f>
        <v>0</v>
      </c>
      <c r="J108" s="330">
        <f>IFERROR(VLOOKUP(C108,'تقرير المصروفات حسب الشهر'!$C$775:$AD$884,17,FALSE),0)</f>
        <v>0</v>
      </c>
      <c r="K108" s="330">
        <f>IFERROR(VLOOKUP(C108,'تقرير المصروفات حسب الشهر'!$C$902:$AD$1011,17,FALSE),0)</f>
        <v>0</v>
      </c>
      <c r="L108" s="330">
        <f>IFERROR(VLOOKUP(C108,'تقرير المصروفات حسب الشهر'!$C$1028:$AD$1138,17,FALSE),0)</f>
        <v>0</v>
      </c>
      <c r="M108" s="344">
        <f>IFERROR(VLOOKUP(C108,'تقرير المصروفات حسب الشهر'!$C$1155:$AD$1266,17,FALSE),0)</f>
        <v>0</v>
      </c>
      <c r="N108" s="344">
        <f>IFERROR(VLOOKUP(C108,'تقرير المصروفات حسب الشهر'!$C$1282:$AD$1393,17,FALSE),0)</f>
        <v>0</v>
      </c>
      <c r="O108" s="344">
        <f>IFERROR(VLOOKUP(C108,'تقرير المصروفات حسب الشهر'!$C$1409:$AI$1524,17,FALSE),0)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الشهر'!$C$10:$AD$119,17,FALSE),0)</f>
        <v>0</v>
      </c>
      <c r="E109" s="330">
        <f>IFERROR(VLOOKUP(C109,'تقرير المصروفات حسب الشهر'!$C$136:$AD$245,17,FALSE),0)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الشهر'!$C$391:$AD$510,17,FALSE),0)</f>
        <v>0</v>
      </c>
      <c r="H109" s="330">
        <f>IFERROR(VLOOKUP(C109,'تقرير المصروفات حسب الشهر'!$C$519:$AD$634,17,FALSE),0)</f>
        <v>0</v>
      </c>
      <c r="I109" s="330">
        <f>IFERROR(VLOOKUP(C109,'تقرير المصروفات حسب الشهر'!$C$647:$AD$760,17,FALSE),0)</f>
        <v>0</v>
      </c>
      <c r="J109" s="330">
        <f>IFERROR(VLOOKUP(C109,'تقرير المصروفات حسب الشهر'!$C$775:$AD$884,17,FALSE),0)</f>
        <v>0</v>
      </c>
      <c r="K109" s="330">
        <f>IFERROR(VLOOKUP(C109,'تقرير المصروفات حسب الشهر'!$C$902:$AD$1011,17,FALSE),0)</f>
        <v>0</v>
      </c>
      <c r="L109" s="330">
        <f>IFERROR(VLOOKUP(C109,'تقرير المصروفات حسب الشهر'!$C$1028:$AD$1138,17,FALSE),0)</f>
        <v>0</v>
      </c>
      <c r="M109" s="344">
        <f>IFERROR(VLOOKUP(C109,'تقرير المصروفات حسب الشهر'!$C$1155:$AD$1266,17,FALSE),0)</f>
        <v>0</v>
      </c>
      <c r="N109" s="344">
        <f>IFERROR(VLOOKUP(C109,'تقرير المصروفات حسب الشهر'!$C$1282:$AD$1393,17,FALSE),0)</f>
        <v>0</v>
      </c>
      <c r="O109" s="344">
        <f>IFERROR(VLOOKUP(C109,'تقرير المصروفات حسب الشهر'!$C$1409:$AI$1524,17,FALSE),0)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الشهر'!$C$10:$AD$119,17,FALSE),0)</f>
        <v>0</v>
      </c>
      <c r="E110" s="330">
        <f>IFERROR(VLOOKUP(C110,'تقرير المصروفات حسب الشهر'!$C$136:$AD$245,17,FALSE),0)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الشهر'!$C$391:$AD$510,17,FALSE),0)</f>
        <v>1870.1000000000099</v>
      </c>
      <c r="H110" s="330">
        <f>IFERROR(VLOOKUP(C110,'تقرير المصروفات حسب الشهر'!$C$519:$AD$634,17,FALSE),0)</f>
        <v>0</v>
      </c>
      <c r="I110" s="330">
        <f>IFERROR(VLOOKUP(C110,'تقرير المصروفات حسب الشهر'!$C$647:$AD$760,17,FALSE),0)</f>
        <v>0</v>
      </c>
      <c r="J110" s="330">
        <f>IFERROR(VLOOKUP(C110,'تقرير المصروفات حسب الشهر'!$C$775:$AD$884,17,FALSE),0)</f>
        <v>0</v>
      </c>
      <c r="K110" s="330">
        <f>IFERROR(VLOOKUP(C110,'تقرير المصروفات حسب الشهر'!$C$902:$AD$1011,17,FALSE),0)</f>
        <v>0</v>
      </c>
      <c r="L110" s="330">
        <f>IFERROR(VLOOKUP(C110,'تقرير المصروفات حسب الشهر'!$C$1028:$AD$1138,17,FALSE),0)</f>
        <v>0</v>
      </c>
      <c r="M110" s="344">
        <f>IFERROR(VLOOKUP(C110,'تقرير المصروفات حسب الشهر'!$C$1155:$AD$1266,17,FALSE),0)</f>
        <v>0</v>
      </c>
      <c r="N110" s="344">
        <f>IFERROR(VLOOKUP(C110,'تقرير المصروفات حسب الشهر'!$C$1282:$AD$1393,17,FALSE),0)</f>
        <v>0</v>
      </c>
      <c r="O110" s="344">
        <f>IFERROR(VLOOKUP(C110,'تقرير المصروفات حسب الشهر'!$C$1409:$AI$1524,17,FALSE),0)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الشهر'!$C$10:$AD$119,17,FALSE),0)</f>
        <v>0</v>
      </c>
      <c r="E111" s="330">
        <f>IFERROR(VLOOKUP(C111,'تقرير المصروفات حسب الشهر'!$C$136:$AD$245,17,FALSE),0)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الشهر'!$C$391:$AD$510,17,FALSE),0)</f>
        <v>0</v>
      </c>
      <c r="H111" s="330">
        <f>IFERROR(VLOOKUP(C111,'تقرير المصروفات حسب الشهر'!$C$519:$AD$634,17,FALSE),0)</f>
        <v>0</v>
      </c>
      <c r="I111" s="330">
        <f>IFERROR(VLOOKUP(C111,'تقرير المصروفات حسب الشهر'!$C$647:$AD$760,17,FALSE),0)</f>
        <v>0</v>
      </c>
      <c r="J111" s="330">
        <f>IFERROR(VLOOKUP(C111,'تقرير المصروفات حسب الشهر'!$C$775:$AD$884,17,FALSE),0)</f>
        <v>0</v>
      </c>
      <c r="K111" s="330">
        <f>IFERROR(VLOOKUP(C111,'تقرير المصروفات حسب الشهر'!$C$902:$AD$1011,17,FALSE),0)</f>
        <v>0</v>
      </c>
      <c r="L111" s="330">
        <f>IFERROR(VLOOKUP(C111,'تقرير المصروفات حسب الشهر'!$C$1028:$AD$1138,17,FALSE),0)</f>
        <v>0</v>
      </c>
      <c r="M111" s="344">
        <f>IFERROR(VLOOKUP(C111,'تقرير المصروفات حسب الشهر'!$C$1155:$AD$1266,17,FALSE),0)</f>
        <v>0</v>
      </c>
      <c r="N111" s="344">
        <f>IFERROR(VLOOKUP(C111,'تقرير المصروفات حسب الشهر'!$C$1282:$AD$1393,17,FALSE),0)</f>
        <v>0</v>
      </c>
      <c r="O111" s="344">
        <f>IFERROR(VLOOKUP(C111,'تقرير المصروفات حسب الشهر'!$C$1409:$AI$1524,17,FALSE),0)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الشهر'!$C$10:$AD$119,17,FALSE),0)</f>
        <v>0</v>
      </c>
      <c r="E112" s="330">
        <f>IFERROR(VLOOKUP(C112,'تقرير المصروفات حسب الشهر'!$C$136:$AD$245,17,FALSE),0)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الشهر'!$C$391:$AD$510,17,FALSE),0)</f>
        <v>0</v>
      </c>
      <c r="H112" s="330">
        <f>IFERROR(VLOOKUP(C112,'تقرير المصروفات حسب الشهر'!$C$519:$AD$634,17,FALSE),0)</f>
        <v>30</v>
      </c>
      <c r="I112" s="330">
        <f>IFERROR(VLOOKUP(C112,'تقرير المصروفات حسب الشهر'!$C$647:$AD$760,17,FALSE),0)</f>
        <v>756</v>
      </c>
      <c r="J112" s="330">
        <f>IFERROR(VLOOKUP(C112,'تقرير المصروفات حسب الشهر'!$C$775:$AD$884,17,FALSE),0)</f>
        <v>0</v>
      </c>
      <c r="K112" s="330">
        <f>IFERROR(VLOOKUP(C112,'تقرير المصروفات حسب الشهر'!$C$902:$AD$1011,17,FALSE),0)</f>
        <v>0</v>
      </c>
      <c r="L112" s="330">
        <f>IFERROR(VLOOKUP(C112,'تقرير المصروفات حسب الشهر'!$C$1028:$AD$1138,17,FALSE),0)</f>
        <v>0</v>
      </c>
      <c r="M112" s="344">
        <f>IFERROR(VLOOKUP(C112,'تقرير المصروفات حسب الشهر'!$C$1155:$AD$1266,17,FALSE),0)</f>
        <v>0</v>
      </c>
      <c r="N112" s="344">
        <f>IFERROR(VLOOKUP(C112,'تقرير المصروفات حسب الشهر'!$C$1282:$AD$1393,17,FALSE),0)</f>
        <v>0</v>
      </c>
      <c r="O112" s="344">
        <f>IFERROR(VLOOKUP(C112,'تقرير المصروفات حسب الشهر'!$C$1409:$AI$1524,17,FALSE),0)</f>
        <v>0</v>
      </c>
      <c r="P112" s="332">
        <f t="shared" si="7"/>
        <v>866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الشهر'!$C$10:$AD$119,17,FALSE),0)</f>
        <v>0</v>
      </c>
      <c r="E113" s="330">
        <f>IFERROR(VLOOKUP(C113,'تقرير المصروفات حسب الشهر'!$C$136:$AD$245,17,FALSE),0)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الشهر'!$C$391:$AD$510,17,FALSE),0)</f>
        <v>0</v>
      </c>
      <c r="H113" s="330">
        <f>IFERROR(VLOOKUP(C113,'تقرير المصروفات حسب الشهر'!$C$519:$AD$634,17,FALSE),0)</f>
        <v>0</v>
      </c>
      <c r="I113" s="330">
        <f>IFERROR(VLOOKUP(C113,'تقرير المصروفات حسب الشهر'!$C$647:$AD$760,17,FALSE),0)</f>
        <v>0</v>
      </c>
      <c r="J113" s="330">
        <f>IFERROR(VLOOKUP(C113,'تقرير المصروفات حسب الشهر'!$C$775:$AD$884,17,FALSE),0)</f>
        <v>0</v>
      </c>
      <c r="K113" s="330">
        <f>IFERROR(VLOOKUP(C113,'تقرير المصروفات حسب الشهر'!$C$902:$AD$1011,17,FALSE),0)</f>
        <v>0</v>
      </c>
      <c r="L113" s="330">
        <f>IFERROR(VLOOKUP(C113,'تقرير المصروفات حسب الشهر'!$C$1028:$AD$1138,17,FALSE),0)</f>
        <v>0</v>
      </c>
      <c r="M113" s="344">
        <f>IFERROR(VLOOKUP(C113,'تقرير المصروفات حسب الشهر'!$C$1155:$AD$1266,17,FALSE),0)</f>
        <v>0</v>
      </c>
      <c r="N113" s="344">
        <f>IFERROR(VLOOKUP(C113,'تقرير المصروفات حسب الشهر'!$C$1282:$AD$1393,17,FALSE),0)</f>
        <v>0</v>
      </c>
      <c r="O113" s="344">
        <f>IFERROR(VLOOKUP(C113,'تقرير المصروفات حسب الشهر'!$C$1409:$AI$1524,17,FALSE),0)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الشهر'!$C$10:$AD$119,17,FALSE),0)</f>
        <v>0</v>
      </c>
      <c r="E114" s="330">
        <f>IFERROR(VLOOKUP(C114,'تقرير المصروفات حسب الشهر'!$C$136:$AD$245,17,FALSE),0)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الشهر'!$C$391:$AD$510,17,FALSE),0)</f>
        <v>0</v>
      </c>
      <c r="H114" s="330">
        <f>IFERROR(VLOOKUP(C114,'تقرير المصروفات حسب الشهر'!$C$519:$AD$634,17,FALSE),0)</f>
        <v>0</v>
      </c>
      <c r="I114" s="330">
        <f>IFERROR(VLOOKUP(C114,'تقرير المصروفات حسب الشهر'!$C$647:$AD$760,17,FALSE),0)</f>
        <v>0</v>
      </c>
      <c r="J114" s="330">
        <f>IFERROR(VLOOKUP(C114,'تقرير المصروفات حسب الشهر'!$C$775:$AD$884,17,FALSE),0)</f>
        <v>0</v>
      </c>
      <c r="K114" s="330">
        <f>IFERROR(VLOOKUP(C114,'تقرير المصروفات حسب الشهر'!$C$902:$AD$1011,17,FALSE),0)</f>
        <v>0</v>
      </c>
      <c r="L114" s="330">
        <f>IFERROR(VLOOKUP(C114,'تقرير المصروفات حسب الشهر'!$C$1028:$AD$1138,17,FALSE),0)</f>
        <v>0</v>
      </c>
      <c r="M114" s="344">
        <f>IFERROR(VLOOKUP(C114,'تقرير المصروفات حسب الشهر'!$C$1155:$AD$1266,17,FALSE),0)</f>
        <v>0</v>
      </c>
      <c r="N114" s="344">
        <f>IFERROR(VLOOKUP(C114,'تقرير المصروفات حسب الشهر'!$C$1282:$AD$1393,17,FALSE),0)</f>
        <v>0</v>
      </c>
      <c r="O114" s="344">
        <f>IFERROR(VLOOKUP(C114,'تقرير المصروفات حسب الشهر'!$C$1409:$AI$1524,17,FALSE),0)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الشهر'!$C$10:$AD$119,17,FALSE),0)</f>
        <v>0</v>
      </c>
      <c r="E115" s="330">
        <f>IFERROR(VLOOKUP(C115,'تقرير المصروفات حسب الشهر'!$C$136:$AD$245,17,FALSE),0)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الشهر'!$C$391:$AD$510,17,FALSE),0)</f>
        <v>0</v>
      </c>
      <c r="H115" s="330">
        <f>IFERROR(VLOOKUP(C115,'تقرير المصروفات حسب الشهر'!$C$519:$AD$634,17,FALSE),0)</f>
        <v>0</v>
      </c>
      <c r="I115" s="330">
        <f>IFERROR(VLOOKUP(C115,'تقرير المصروفات حسب الشهر'!$C$647:$AD$760,17,FALSE),0)</f>
        <v>0</v>
      </c>
      <c r="J115" s="330">
        <f>IFERROR(VLOOKUP(C115,'تقرير المصروفات حسب الشهر'!$C$775:$AD$884,17,FALSE),0)</f>
        <v>0</v>
      </c>
      <c r="K115" s="330">
        <f>IFERROR(VLOOKUP(C115,'تقرير المصروفات حسب الشهر'!$C$902:$AD$1011,17,FALSE),0)</f>
        <v>0</v>
      </c>
      <c r="L115" s="330">
        <f>IFERROR(VLOOKUP(C115,'تقرير المصروفات حسب الشهر'!$C$1028:$AD$1138,17,FALSE),0)</f>
        <v>0</v>
      </c>
      <c r="M115" s="344">
        <f>IFERROR(VLOOKUP(C115,'تقرير المصروفات حسب الشهر'!$C$1155:$AD$1266,17,FALSE),0)</f>
        <v>0</v>
      </c>
      <c r="N115" s="344">
        <f>IFERROR(VLOOKUP(C115,'تقرير المصروفات حسب الشهر'!$C$1282:$AD$1393,17,FALSE),0)</f>
        <v>0</v>
      </c>
      <c r="O115" s="344">
        <f>IFERROR(VLOOKUP(C115,'تقرير المصروفات حسب الشهر'!$C$1409:$AI$1524,17,FALSE),0)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الشهر'!$C$10:$AD$119,17,FALSE),0)</f>
        <v>0</v>
      </c>
      <c r="E116" s="330">
        <f>IFERROR(VLOOKUP(C116,'تقرير المصروفات حسب الشهر'!$C$136:$AD$245,17,FALSE),0)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الشهر'!$C$391:$AD$510,17,FALSE),0)</f>
        <v>0</v>
      </c>
      <c r="H116" s="330">
        <f>IFERROR(VLOOKUP(C116,'تقرير المصروفات حسب الشهر'!$C$519:$AD$634,17,FALSE),0)</f>
        <v>0</v>
      </c>
      <c r="I116" s="330">
        <f>IFERROR(VLOOKUP(C116,'تقرير المصروفات حسب الشهر'!$C$647:$AD$760,17,FALSE),0)</f>
        <v>0</v>
      </c>
      <c r="J116" s="330">
        <f>IFERROR(VLOOKUP(C116,'تقرير المصروفات حسب الشهر'!$C$775:$AD$884,17,FALSE),0)</f>
        <v>0</v>
      </c>
      <c r="K116" s="330">
        <f>IFERROR(VLOOKUP(C116,'تقرير المصروفات حسب الشهر'!$C$902:$AD$1011,17,FALSE),0)</f>
        <v>0</v>
      </c>
      <c r="L116" s="330">
        <f>IFERROR(VLOOKUP(C116,'تقرير المصروفات حسب الشهر'!$C$1028:$AD$1138,17,FALSE),0)</f>
        <v>0</v>
      </c>
      <c r="M116" s="344">
        <f>IFERROR(VLOOKUP(C116,'تقرير المصروفات حسب الشهر'!$C$1155:$AD$1266,17,FALSE),0)</f>
        <v>0</v>
      </c>
      <c r="N116" s="344">
        <f>IFERROR(VLOOKUP(C116,'تقرير المصروفات حسب الشهر'!$C$1282:$AD$1393,17,FALSE),0)</f>
        <v>0</v>
      </c>
      <c r="O116" s="344">
        <f>IFERROR(VLOOKUP(C116,'تقرير المصروفات حسب الشهر'!$C$1409:$AI$1524,17,FALSE),0)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الشهر'!$C$10:$AD$119,17,FALSE),0)</f>
        <v>0</v>
      </c>
      <c r="E117" s="330">
        <f>IFERROR(VLOOKUP(C117,'تقرير المصروفات حسب الشهر'!$C$136:$AD$245,17,FALSE),0)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الشهر'!$C$391:$AD$510,17,FALSE),0)</f>
        <v>0</v>
      </c>
      <c r="H117" s="330">
        <f>IFERROR(VLOOKUP(C117,'تقرير المصروفات حسب الشهر'!$C$519:$AD$634,17,FALSE),0)</f>
        <v>0</v>
      </c>
      <c r="I117" s="330">
        <f>IFERROR(VLOOKUP(C117,'تقرير المصروفات حسب الشهر'!$C$647:$AD$760,17,FALSE),0)</f>
        <v>0</v>
      </c>
      <c r="J117" s="330">
        <f>IFERROR(VLOOKUP(C117,'تقرير المصروفات حسب الشهر'!$C$775:$AD$884,17,FALSE),0)</f>
        <v>0</v>
      </c>
      <c r="K117" s="330">
        <f>IFERROR(VLOOKUP(C117,'تقرير المصروفات حسب الشهر'!$C$902:$AD$1011,17,FALSE),0)</f>
        <v>0</v>
      </c>
      <c r="L117" s="330">
        <f>IFERROR(VLOOKUP(C117,'تقرير المصروفات حسب الشهر'!$C$1028:$AD$1138,17,FALSE),0)</f>
        <v>0</v>
      </c>
      <c r="M117" s="344">
        <f>IFERROR(VLOOKUP(C117,'تقرير المصروفات حسب الشهر'!$C$1155:$AD$1266,17,FALSE),0)</f>
        <v>0</v>
      </c>
      <c r="N117" s="344">
        <f>IFERROR(VLOOKUP(C117,'تقرير المصروفات حسب الشهر'!$C$1282:$AD$1393,17,FALSE),0)</f>
        <v>0</v>
      </c>
      <c r="O117" s="344">
        <f>IFERROR(VLOOKUP(C117,'تقرير المصروفات حسب الشهر'!$C$1409:$AI$1524,17,FALSE),0)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الشهر'!$C$10:$AD$119,17,FALSE),0)</f>
        <v>0</v>
      </c>
      <c r="E118" s="330">
        <f>IFERROR(VLOOKUP(C118,'تقرير المصروفات حسب الشهر'!$C$136:$AD$245,17,FALSE),0)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الشهر'!$C$391:$AD$510,17,FALSE),0)</f>
        <v>0</v>
      </c>
      <c r="H118" s="330">
        <f>IFERROR(VLOOKUP(C118,'تقرير المصروفات حسب الشهر'!$C$519:$AD$634,17,FALSE),0)</f>
        <v>0</v>
      </c>
      <c r="I118" s="330">
        <f>IFERROR(VLOOKUP(C118,'تقرير المصروفات حسب الشهر'!$C$647:$AD$760,17,FALSE),0)</f>
        <v>0</v>
      </c>
      <c r="J118" s="330">
        <f>IFERROR(VLOOKUP(C118,'تقرير المصروفات حسب الشهر'!$C$775:$AD$884,17,FALSE),0)</f>
        <v>0</v>
      </c>
      <c r="K118" s="330">
        <f>IFERROR(VLOOKUP(C118,'تقرير المصروفات حسب الشهر'!$C$902:$AD$1011,17,FALSE),0)</f>
        <v>0</v>
      </c>
      <c r="L118" s="330">
        <f>IFERROR(VLOOKUP(C118,'تقرير المصروفات حسب الشهر'!$C$1028:$AD$1138,17,FALSE),0)</f>
        <v>0</v>
      </c>
      <c r="M118" s="344">
        <f>IFERROR(VLOOKUP(C118,'تقرير المصروفات حسب الشهر'!$C$1155:$AD$1266,17,FALSE),0)</f>
        <v>0</v>
      </c>
      <c r="N118" s="344">
        <f>IFERROR(VLOOKUP(C118,'تقرير المصروفات حسب الشهر'!$C$1282:$AD$1393,17,FALSE),0)</f>
        <v>0</v>
      </c>
      <c r="O118" s="344">
        <f>IFERROR(VLOOKUP(C118,'تقرير المصروفات حسب الشهر'!$C$1409:$AI$1524,17,FALSE),0)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الشهر'!$C$10:$AD$119,17,FALSE),0)</f>
        <v>1506</v>
      </c>
      <c r="E119" s="330">
        <f>IFERROR(VLOOKUP(C119,'تقرير المصروفات حسب الشهر'!$C$136:$AD$245,17,FALSE),0)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الشهر'!$C$391:$AD$510,17,FALSE),0)</f>
        <v>363.92</v>
      </c>
      <c r="H119" s="330">
        <f>IFERROR(VLOOKUP(C119,'تقرير المصروفات حسب الشهر'!$C$519:$AD$634,17,FALSE),0)</f>
        <v>0</v>
      </c>
      <c r="I119" s="330">
        <f>IFERROR(VLOOKUP(C119,'تقرير المصروفات حسب الشهر'!$C$647:$AD$760,17,FALSE),0)</f>
        <v>3081.48</v>
      </c>
      <c r="J119" s="330">
        <f>IFERROR(VLOOKUP(C119,'تقرير المصروفات حسب الشهر'!$C$775:$AD$884,17,FALSE),0)</f>
        <v>0</v>
      </c>
      <c r="K119" s="330">
        <f>IFERROR(VLOOKUP(C119,'تقرير المصروفات حسب الشهر'!$C$902:$AD$1011,17,FALSE),0)</f>
        <v>0</v>
      </c>
      <c r="L119" s="330">
        <f>IFERROR(VLOOKUP(C119,'تقرير المصروفات حسب الشهر'!$C$1028:$AD$1138,17,FALSE),0)</f>
        <v>0</v>
      </c>
      <c r="M119" s="344">
        <f>IFERROR(VLOOKUP(C119,'تقرير المصروفات حسب الشهر'!$C$1155:$AD$1266,17,FALSE),0)</f>
        <v>0</v>
      </c>
      <c r="N119" s="344">
        <f>IFERROR(VLOOKUP(C119,'تقرير المصروفات حسب الشهر'!$C$1282:$AD$1393,17,FALSE),0)</f>
        <v>0</v>
      </c>
      <c r="O119" s="344">
        <f>IFERROR(VLOOKUP(C119,'تقرير المصروفات حسب الشهر'!$C$1409:$AI$1524,17,FALSE),0)</f>
        <v>0</v>
      </c>
      <c r="P119" s="332">
        <f t="shared" si="8"/>
        <v>5279.04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الشهر'!$C$10:$AD$119,17,FALSE),0)</f>
        <v>0</v>
      </c>
      <c r="E120" s="330">
        <f>IFERROR(VLOOKUP(C120,'تقرير المصروفات حسب الشهر'!$C$136:$AD$245,17,FALSE),0)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الشهر'!$C$391:$AD$510,17,FALSE),0)</f>
        <v>0</v>
      </c>
      <c r="H120" s="330">
        <f>IFERROR(VLOOKUP(C120,'تقرير المصروفات حسب الشهر'!$C$519:$AD$634,17,FALSE),0)</f>
        <v>0</v>
      </c>
      <c r="I120" s="330">
        <f>IFERROR(VLOOKUP(C120,'تقرير المصروفات حسب الشهر'!$C$647:$AD$760,17,FALSE),0)</f>
        <v>0</v>
      </c>
      <c r="J120" s="330">
        <f>IFERROR(VLOOKUP(C120,'تقرير المصروفات حسب الشهر'!$C$775:$AD$884,17,FALSE),0)</f>
        <v>0</v>
      </c>
      <c r="K120" s="330">
        <f>IFERROR(VLOOKUP(C120,'تقرير المصروفات حسب الشهر'!$C$902:$AD$1011,17,FALSE),0)</f>
        <v>0</v>
      </c>
      <c r="L120" s="330">
        <f>IFERROR(VLOOKUP(C120,'تقرير المصروفات حسب الشهر'!$C$1028:$AD$1138,17,FALSE),0)</f>
        <v>0</v>
      </c>
      <c r="M120" s="344">
        <f>IFERROR(VLOOKUP(C120,'تقرير المصروفات حسب الشهر'!$C$1155:$AD$1266,17,FALSE),0)</f>
        <v>0</v>
      </c>
      <c r="N120" s="344">
        <f>IFERROR(VLOOKUP(C120,'تقرير المصروفات حسب الشهر'!$C$1282:$AD$1393,17,FALSE),0)</f>
        <v>0</v>
      </c>
      <c r="O120" s="344">
        <f>IFERROR(VLOOKUP(C120,'تقرير المصروفات حسب الشهر'!$C$1409:$AI$1524,17,FALSE),0)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الشهر'!$C$10:$AD$119,17,FALSE),0)</f>
        <v>0</v>
      </c>
      <c r="E121" s="330">
        <f>IFERROR(VLOOKUP(C121,'تقرير المصروفات حسب الشهر'!$C$136:$AD$245,17,FALSE),0)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الشهر'!$C$391:$AD$510,17,FALSE),0)</f>
        <v>0</v>
      </c>
      <c r="H121" s="330">
        <f>IFERROR(VLOOKUP(C121,'تقرير المصروفات حسب الشهر'!$C$519:$AD$634,17,FALSE),0)</f>
        <v>0</v>
      </c>
      <c r="I121" s="330">
        <f>IFERROR(VLOOKUP(C121,'تقرير المصروفات حسب الشهر'!$C$647:$AD$760,17,FALSE),0)</f>
        <v>0</v>
      </c>
      <c r="J121" s="330">
        <f>IFERROR(VLOOKUP(C121,'تقرير المصروفات حسب الشهر'!$C$775:$AD$884,17,FALSE),0)</f>
        <v>0</v>
      </c>
      <c r="K121" s="330">
        <f>IFERROR(VLOOKUP(C121,'تقرير المصروفات حسب الشهر'!$C$902:$AD$1011,17,FALSE),0)</f>
        <v>0</v>
      </c>
      <c r="L121" s="330">
        <f>IFERROR(VLOOKUP(C121,'تقرير المصروفات حسب الشهر'!$C$1028:$AD$1138,17,FALSE),0)</f>
        <v>0</v>
      </c>
      <c r="M121" s="344">
        <f>IFERROR(VLOOKUP(C121,'تقرير المصروفات حسب الشهر'!$C$1155:$AD$1266,17,FALSE),0)</f>
        <v>0</v>
      </c>
      <c r="N121" s="344">
        <f>IFERROR(VLOOKUP(C121,'تقرير المصروفات حسب الشهر'!$C$1282:$AD$1393,17,FALSE),0)</f>
        <v>0</v>
      </c>
      <c r="O121" s="344">
        <f>IFERROR(VLOOKUP(C121,'تقرير المصروفات حسب الشهر'!$C$1409:$AI$1524,17,FALSE),0)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الشهر'!$C$10:$AD$119,17,FALSE),0)</f>
        <v>0</v>
      </c>
      <c r="E122" s="330">
        <f>IFERROR(VLOOKUP(C122,'تقرير المصروفات حسب الشهر'!$C$136:$AD$245,17,FALSE),0)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الشهر'!$C$391:$AD$510,17,FALSE),0)</f>
        <v>0</v>
      </c>
      <c r="H122" s="330">
        <f>IFERROR(VLOOKUP(C122,'تقرير المصروفات حسب الشهر'!$C$519:$AD$634,17,FALSE),0)</f>
        <v>0</v>
      </c>
      <c r="I122" s="330">
        <f>IFERROR(VLOOKUP(C122,'تقرير المصروفات حسب الشهر'!$C$647:$AD$760,17,FALSE),0)</f>
        <v>0</v>
      </c>
      <c r="J122" s="330">
        <f>IFERROR(VLOOKUP(C122,'تقرير المصروفات حسب الشهر'!$C$775:$AD$884,17,FALSE),0)</f>
        <v>0</v>
      </c>
      <c r="K122" s="330">
        <f>IFERROR(VLOOKUP(C122,'تقرير المصروفات حسب الشهر'!$C$902:$AD$1011,17,FALSE),0)</f>
        <v>0</v>
      </c>
      <c r="L122" s="330">
        <f>IFERROR(VLOOKUP(C122,'تقرير المصروفات حسب الشهر'!$C$1028:$AD$1138,17,FALSE),0)</f>
        <v>0</v>
      </c>
      <c r="M122" s="344">
        <f>IFERROR(VLOOKUP(C122,'تقرير المصروفات حسب الشهر'!$C$1155:$AD$1266,17,FALSE),0)</f>
        <v>0</v>
      </c>
      <c r="N122" s="344">
        <f>IFERROR(VLOOKUP(C122,'تقرير المصروفات حسب الشهر'!$C$1282:$AD$1393,17,FALSE),0)</f>
        <v>0</v>
      </c>
      <c r="O122" s="344">
        <f>IFERROR(VLOOKUP(C122,'تقرير المصروفات حسب الشهر'!$C$1409:$AI$1524,17,FALSE),0)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الشهر'!$C$10:$AD$119,17,FALSE),0)</f>
        <v>0</v>
      </c>
      <c r="E123" s="330">
        <f>IFERROR(VLOOKUP(C123,'تقرير المصروفات حسب الشهر'!$C$136:$AD$245,17,FALSE),0)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الشهر'!$C$391:$AD$510,17,FALSE),0)</f>
        <v>0</v>
      </c>
      <c r="H123" s="330">
        <f>IFERROR(VLOOKUP(C123,'تقرير المصروفات حسب الشهر'!$C$519:$AD$634,17,FALSE),0)</f>
        <v>0</v>
      </c>
      <c r="I123" s="330">
        <f>IFERROR(VLOOKUP(C123,'تقرير المصروفات حسب الشهر'!$C$647:$AD$760,17,FALSE),0)</f>
        <v>0</v>
      </c>
      <c r="J123" s="330">
        <f>IFERROR(VLOOKUP(C123,'تقرير المصروفات حسب الشهر'!$C$775:$AD$884,17,FALSE),0)</f>
        <v>0</v>
      </c>
      <c r="K123" s="330">
        <f>IFERROR(VLOOKUP(C123,'تقرير المصروفات حسب الشهر'!$C$902:$AD$1011,17,FALSE),0)</f>
        <v>0</v>
      </c>
      <c r="L123" s="330">
        <f>IFERROR(VLOOKUP(C123,'تقرير المصروفات حسب الشهر'!$C$1028:$AD$1138,17,FALSE),0)</f>
        <v>0</v>
      </c>
      <c r="M123" s="344">
        <f>IFERROR(VLOOKUP(C123,'تقرير المصروفات حسب الشهر'!$C$1155:$AD$1266,17,FALSE),0)</f>
        <v>0</v>
      </c>
      <c r="N123" s="344">
        <f>IFERROR(VLOOKUP(C123,'تقرير المصروفات حسب الشهر'!$C$1282:$AD$1393,17,FALSE),0)</f>
        <v>0</v>
      </c>
      <c r="O123" s="344">
        <f>IFERROR(VLOOKUP(C123,'تقرير المصروفات حسب الشهر'!$C$1409:$AI$1524,17,FALSE),0)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الشهر'!$C$10:$AD$119,17,FALSE),0)</f>
        <v>0</v>
      </c>
      <c r="E124" s="330">
        <f>IFERROR(VLOOKUP(C124,'تقرير المصروفات حسب الشهر'!$C$136:$AD$245,17,FALSE),0)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الشهر'!$C$391:$AD$510,17,FALSE),0)</f>
        <v>0</v>
      </c>
      <c r="H124" s="330">
        <f>IFERROR(VLOOKUP(C124,'تقرير المصروفات حسب الشهر'!$C$519:$AD$634,17,FALSE),0)</f>
        <v>0</v>
      </c>
      <c r="I124" s="330">
        <f>IFERROR(VLOOKUP(C124,'تقرير المصروفات حسب الشهر'!$C$647:$AD$760,17,FALSE),0)</f>
        <v>0</v>
      </c>
      <c r="J124" s="330">
        <f>IFERROR(VLOOKUP(C124,'تقرير المصروفات حسب الشهر'!$C$775:$AD$884,17,FALSE),0)</f>
        <v>0</v>
      </c>
      <c r="K124" s="330">
        <f>IFERROR(VLOOKUP(C124,'تقرير المصروفات حسب الشهر'!$C$902:$AD$1011,17,FALSE),0)</f>
        <v>0</v>
      </c>
      <c r="L124" s="330">
        <f>IFERROR(VLOOKUP(C124,'تقرير المصروفات حسب الشهر'!$C$1028:$AD$1138,17,FALSE),0)</f>
        <v>0</v>
      </c>
      <c r="M124" s="344">
        <f>IFERROR(VLOOKUP(C124,'تقرير المصروفات حسب الشهر'!$C$1155:$AD$1266,17,FALSE),0)</f>
        <v>0</v>
      </c>
      <c r="N124" s="344">
        <f>IFERROR(VLOOKUP(C124,'تقرير المصروفات حسب الشهر'!$C$1282:$AD$1393,17,FALSE),0)</f>
        <v>0</v>
      </c>
      <c r="O124" s="344">
        <f>IFERROR(VLOOKUP(C124,'تقرير المصروفات حسب الشهر'!$C$1409:$AI$1524,17,FALSE),0)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الشهر'!$C$10:$AD$119,17,FALSE),0)</f>
        <v>0</v>
      </c>
      <c r="E125" s="330">
        <f>IFERROR(VLOOKUP(C125,'تقرير المصروفات حسب الشهر'!$C$136:$AD$245,17,FALSE),0)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الشهر'!$C$391:$AD$510,17,FALSE),0)</f>
        <v>0</v>
      </c>
      <c r="H125" s="330">
        <f>IFERROR(VLOOKUP(C125,'تقرير المصروفات حسب الشهر'!$C$519:$AD$634,17,FALSE),0)</f>
        <v>0</v>
      </c>
      <c r="I125" s="330">
        <f>IFERROR(VLOOKUP(C125,'تقرير المصروفات حسب الشهر'!$C$647:$AD$760,17,FALSE),0)</f>
        <v>0</v>
      </c>
      <c r="J125" s="330">
        <f>IFERROR(VLOOKUP(C125,'تقرير المصروفات حسب الشهر'!$C$775:$AD$884,17,FALSE),0)</f>
        <v>0</v>
      </c>
      <c r="K125" s="330">
        <f>IFERROR(VLOOKUP(C125,'تقرير المصروفات حسب الشهر'!$C$902:$AD$1011,17,FALSE),0)</f>
        <v>0</v>
      </c>
      <c r="L125" s="330">
        <f>IFERROR(VLOOKUP(C125,'تقرير المصروفات حسب الشهر'!$C$1028:$AD$1138,17,FALSE),0)</f>
        <v>0</v>
      </c>
      <c r="M125" s="344">
        <f>IFERROR(VLOOKUP(C125,'تقرير المصروفات حسب الشهر'!$C$1155:$AD$1266,17,FALSE),0)</f>
        <v>0</v>
      </c>
      <c r="N125" s="344">
        <f>IFERROR(VLOOKUP(C125,'تقرير المصروفات حسب الشهر'!$C$1282:$AD$1393,17,FALSE),0)</f>
        <v>0</v>
      </c>
      <c r="O125" s="344">
        <f>IFERROR(VLOOKUP(C125,'تقرير المصروفات حسب الشهر'!$C$1409:$AI$1524,17,FALSE),0)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الشهر'!$C$10:$AD$119,17,FALSE),0)</f>
        <v>0</v>
      </c>
      <c r="E126" s="330">
        <f>IFERROR(VLOOKUP(C126,'تقرير المصروفات حسب الشهر'!$C$136:$AD$245,17,FALSE),0)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الشهر'!$C$391:$AD$510,17,FALSE),0)</f>
        <v>0</v>
      </c>
      <c r="H126" s="330">
        <f>IFERROR(VLOOKUP(C126,'تقرير المصروفات حسب الشهر'!$C$519:$AD$634,17,FALSE),0)</f>
        <v>0</v>
      </c>
      <c r="I126" s="330">
        <f>IFERROR(VLOOKUP(C126,'تقرير المصروفات حسب الشهر'!$C$647:$AD$760,17,FALSE),0)</f>
        <v>0</v>
      </c>
      <c r="J126" s="330">
        <f>IFERROR(VLOOKUP(C126,'تقرير المصروفات حسب الشهر'!$C$775:$AD$884,17,FALSE),0)</f>
        <v>0</v>
      </c>
      <c r="K126" s="330">
        <f>IFERROR(VLOOKUP(C126,'تقرير المصروفات حسب الشهر'!$C$902:$AD$1011,17,FALSE),0)</f>
        <v>0</v>
      </c>
      <c r="L126" s="330">
        <f>IFERROR(VLOOKUP(C126,'تقرير المصروفات حسب الشهر'!$C$1028:$AD$1138,17,FALSE),0)</f>
        <v>0</v>
      </c>
      <c r="M126" s="344">
        <f>IFERROR(VLOOKUP(C126,'تقرير المصروفات حسب الشهر'!$C$1155:$AD$1266,17,FALSE),0)</f>
        <v>0</v>
      </c>
      <c r="N126" s="344">
        <f>IFERROR(VLOOKUP(C126,'تقرير المصروفات حسب الشهر'!$C$1282:$AD$1393,17,FALSE),0)</f>
        <v>0</v>
      </c>
      <c r="O126" s="344">
        <f>IFERROR(VLOOKUP(C126,'تقرير المصروفات حسب الشهر'!$C$1409:$AI$1524,17,FALSE),0)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الشهر'!$C$10:$AD$119,17,FALSE),0)</f>
        <v>0</v>
      </c>
      <c r="E127" s="330">
        <f>IFERROR(VLOOKUP(C127,'تقرير المصروفات حسب الشهر'!$C$136:$AD$245,17,FALSE),0)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الشهر'!$C$391:$AD$510,17,FALSE),0)</f>
        <v>0</v>
      </c>
      <c r="H127" s="330">
        <f>IFERROR(VLOOKUP(C127,'تقرير المصروفات حسب الشهر'!$C$519:$AD$634,17,FALSE),0)</f>
        <v>0</v>
      </c>
      <c r="I127" s="330">
        <f>IFERROR(VLOOKUP(C127,'تقرير المصروفات حسب الشهر'!$C$647:$AD$760,17,FALSE),0)</f>
        <v>0</v>
      </c>
      <c r="J127" s="330">
        <f>IFERROR(VLOOKUP(C127,'تقرير المصروفات حسب الشهر'!$C$775:$AD$884,17,FALSE),0)</f>
        <v>0</v>
      </c>
      <c r="K127" s="330">
        <f>IFERROR(VLOOKUP(C127,'تقرير المصروفات حسب الشهر'!$C$902:$AD$1011,17,FALSE),0)</f>
        <v>0</v>
      </c>
      <c r="L127" s="330">
        <f>IFERROR(VLOOKUP(C127,'تقرير المصروفات حسب الشهر'!$C$1028:$AD$1138,17,FALSE),0)</f>
        <v>0</v>
      </c>
      <c r="M127" s="344">
        <f>IFERROR(VLOOKUP(C127,'تقرير المصروفات حسب الشهر'!$C$1155:$AD$1266,17,FALSE),0)</f>
        <v>0</v>
      </c>
      <c r="N127" s="344">
        <f>IFERROR(VLOOKUP(C127,'تقرير المصروفات حسب الشهر'!$C$1282:$AD$1393,17,FALSE),0)</f>
        <v>0</v>
      </c>
      <c r="O127" s="344">
        <f>IFERROR(VLOOKUP(C127,'تقرير المصروفات حسب الشهر'!$C$1409:$AI$1524,17,FALSE),0)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الشهر'!$C$10:$AD$119,17,FALSE),0)</f>
        <v>0</v>
      </c>
      <c r="E128" s="330">
        <f>IFERROR(VLOOKUP(C128,'تقرير المصروفات حسب الشهر'!$C$136:$AD$245,17,FALSE),0)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الشهر'!$C$391:$AD$510,17,FALSE),0)</f>
        <v>0</v>
      </c>
      <c r="H128" s="330">
        <f>IFERROR(VLOOKUP(C128,'تقرير المصروفات حسب الشهر'!$C$519:$AD$634,17,FALSE),0)</f>
        <v>0</v>
      </c>
      <c r="I128" s="330">
        <f>IFERROR(VLOOKUP(C128,'تقرير المصروفات حسب الشهر'!$C$647:$AD$760,17,FALSE),0)</f>
        <v>0</v>
      </c>
      <c r="J128" s="330">
        <f>IFERROR(VLOOKUP(C128,'تقرير المصروفات حسب الشهر'!$C$775:$AD$884,17,FALSE),0)</f>
        <v>0</v>
      </c>
      <c r="K128" s="330">
        <f>IFERROR(VLOOKUP(C128,'تقرير المصروفات حسب الشهر'!$C$902:$AD$1011,17,FALSE),0)</f>
        <v>0</v>
      </c>
      <c r="L128" s="330">
        <f>IFERROR(VLOOKUP(C128,'تقرير المصروفات حسب الشهر'!$C$1028:$AD$1138,17,FALSE),0)</f>
        <v>0</v>
      </c>
      <c r="M128" s="344">
        <f>IFERROR(VLOOKUP(C128,'تقرير المصروفات حسب الشهر'!$C$1155:$AD$1266,17,FALSE),0)</f>
        <v>0</v>
      </c>
      <c r="N128" s="344">
        <f>IFERROR(VLOOKUP(C128,'تقرير المصروفات حسب الشهر'!$C$1282:$AD$1393,17,FALSE),0)</f>
        <v>0</v>
      </c>
      <c r="O128" s="344">
        <f>IFERROR(VLOOKUP(C128,'تقرير المصروفات حسب الشهر'!$C$1409:$AI$1524,17,FALSE),0)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الشهر'!$C$10:$AD$119,17,FALSE),0)</f>
        <v>1518.75</v>
      </c>
      <c r="E129" s="330">
        <f>IFERROR(VLOOKUP(C129,'تقرير المصروفات حسب الشهر'!$C$136:$AI$248,17,FALSE),0)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الشهر'!$C$391:$AD$510,17,FALSE),0)</f>
        <v>1518.75</v>
      </c>
      <c r="H129" s="330">
        <f>IFERROR(VLOOKUP(C129,'تقرير المصروفات حسب الشهر'!$C$519:$AD$634,17,FALSE),0)</f>
        <v>1518.75</v>
      </c>
      <c r="I129" s="330">
        <f>IFERROR(VLOOKUP(C129,'تقرير المصروفات حسب الشهر'!$C$647:$AD$760,17,FALSE),0)</f>
        <v>1518.75</v>
      </c>
      <c r="J129" s="330">
        <f>IFERROR(VLOOKUP(C129,'تقرير المصروفات حسب الشهر'!$C$775:$AD$884,17,FALSE),0)</f>
        <v>0</v>
      </c>
      <c r="K129" s="330">
        <f>IFERROR(VLOOKUP(C129,'تقرير المصروفات حسب الشهر'!$C$902:$AD$1011,17,FALSE),0)</f>
        <v>0</v>
      </c>
      <c r="L129" s="330">
        <f>IFERROR(VLOOKUP(C129,'تقرير المصروفات حسب الشهر'!$C$1028:$AD$1138,17,FALSE),0)</f>
        <v>0</v>
      </c>
      <c r="M129" s="344">
        <f>IFERROR(VLOOKUP(C129,'تقرير المصروفات حسب الشهر'!$C$1155:$AD$1266,17,FALSE),0)</f>
        <v>0</v>
      </c>
      <c r="N129" s="344">
        <f>IFERROR(VLOOKUP(C129,'تقرير المصروفات حسب الشهر'!$C$1282:$AD$1393,17,FALSE),0)</f>
        <v>0</v>
      </c>
      <c r="O129" s="344">
        <f>IFERROR(VLOOKUP(C129,'تقرير المصروفات حسب الشهر'!$C$1409:$AI$1524,17,FALSE),0)</f>
        <v>0</v>
      </c>
      <c r="P129" s="332">
        <f t="shared" si="8"/>
        <v>9112.5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الشهر'!$C$10:$AD$119,17,FALSE),0)</f>
        <v>0</v>
      </c>
      <c r="E130" s="330">
        <f>IFERROR(VLOOKUP(C130,'تقرير المصروفات حسب الشهر'!$C$136:$AI$248,17,FALSE),0)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الشهر'!$C$391:$AD$510,17,FALSE),0)</f>
        <v>0</v>
      </c>
      <c r="H130" s="330">
        <f>IFERROR(VLOOKUP(C130,'تقرير المصروفات حسب الشهر'!$C$519:$AD$634,17,FALSE),0)</f>
        <v>0</v>
      </c>
      <c r="I130" s="330">
        <f>IFERROR(VLOOKUP(C130,'تقرير المصروفات حسب الشهر'!$C$647:$AD$760,17,FALSE),0)</f>
        <v>0</v>
      </c>
      <c r="J130" s="330">
        <f>IFERROR(VLOOKUP(C130,'تقرير المصروفات حسب الشهر'!$C$775:$AD$884,17,FALSE),0)</f>
        <v>0</v>
      </c>
      <c r="K130" s="330">
        <f>IFERROR(VLOOKUP(C130,'تقرير المصروفات حسب الشهر'!$C$902:$AD$1011,17,FALSE),0)</f>
        <v>0</v>
      </c>
      <c r="L130" s="330">
        <f>IFERROR(VLOOKUP(C130,'تقرير المصروفات حسب الشهر'!$C$1028:$AD$1138,17,FALSE),0)</f>
        <v>0</v>
      </c>
      <c r="M130" s="344">
        <f>IFERROR(VLOOKUP(C130,'تقرير المصروفات حسب الشهر'!$C$1155:$AD$1266,17,FALSE),0)</f>
        <v>0</v>
      </c>
      <c r="N130" s="344">
        <f>IFERROR(VLOOKUP(C130,'تقرير المصروفات حسب الشهر'!$C$1282:$AD$1393,17,FALSE),0)</f>
        <v>0</v>
      </c>
      <c r="O130" s="344">
        <f>IFERROR(VLOOKUP(C130,'تقرير المصروفات حسب الشهر'!$C$1409:$AI$1524,17,FALSE),0)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الشهر'!$C$10:$AD$119,17,FALSE),0)</f>
        <v>0</v>
      </c>
      <c r="E131" s="330">
        <f>IFERROR(VLOOKUP(C131,'تقرير المصروفات حسب الشهر'!$C$136:$AI$248,17,FALSE),0)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الشهر'!$C$391:$AD$510,17,FALSE),0)</f>
        <v>0</v>
      </c>
      <c r="H131" s="330">
        <f>IFERROR(VLOOKUP(C131,'تقرير المصروفات حسب الشهر'!$C$519:$AD$634,17,FALSE),0)</f>
        <v>0</v>
      </c>
      <c r="I131" s="330">
        <f>IFERROR(VLOOKUP(C131,'تقرير المصروفات حسب الشهر'!$C$647:$AD$760,17,FALSE),0)</f>
        <v>0</v>
      </c>
      <c r="J131" s="330">
        <f>IFERROR(VLOOKUP(C131,'تقرير المصروفات حسب الشهر'!$C$775:$AD$884,17,FALSE),0)</f>
        <v>0</v>
      </c>
      <c r="K131" s="330">
        <f>IFERROR(VLOOKUP(C131,'تقرير المصروفات حسب الشهر'!$C$902:$AD$1011,17,FALSE),0)</f>
        <v>0</v>
      </c>
      <c r="L131" s="330">
        <f>IFERROR(VLOOKUP(C131,'تقرير المصروفات حسب الشهر'!$C$1028:$AD$1138,17,FALSE),0)</f>
        <v>0</v>
      </c>
      <c r="M131" s="344">
        <f>IFERROR(VLOOKUP(C131,'تقرير المصروفات حسب الشهر'!$C$1155:$AD$1266,17,FALSE),0)</f>
        <v>0</v>
      </c>
      <c r="N131" s="344">
        <f>IFERROR(VLOOKUP(C131,'تقرير المصروفات حسب الشهر'!$C$1282:$AD$1393,17,FALSE),0)</f>
        <v>0</v>
      </c>
      <c r="O131" s="344">
        <f>IFERROR(VLOOKUP(C131,'تقرير المصروفات حسب الشهر'!$C$1409:$AI$1524,17,FALSE),0)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الشهر'!$C$10:$AD$125,17,FALSE),0)</f>
        <v>159200.34</v>
      </c>
      <c r="E132" s="330">
        <f>IFERROR(VLOOKUP(C132,'تقرير المصروفات حسب الشهر'!$C$136:$AI$248,17,FALSE),0)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الشهر'!$C$391:$AD$510,17,FALSE),0)</f>
        <v>130978.55</v>
      </c>
      <c r="H132" s="330">
        <f>IFERROR(VLOOKUP(C132,'تقرير المصروفات حسب الشهر'!$C$519:$AD$634,17,FALSE),0)</f>
        <v>136529.1</v>
      </c>
      <c r="I132" s="330">
        <f>IFERROR(VLOOKUP(C132,'تقرير المصروفات حسب الشهر'!$C$647:$AD$760,17,FALSE),0)</f>
        <v>180240.32</v>
      </c>
      <c r="J132" s="330">
        <f>IFERROR(VLOOKUP(C132,'تقرير المصروفات حسب الشهر'!$C$775:$AD$884,17,FALSE),0)</f>
        <v>0</v>
      </c>
      <c r="K132" s="330">
        <f>IFERROR(VLOOKUP(C132,'تقرير المصروفات حسب الشهر'!$C$902:$AD$1011,17,FALSE),0)</f>
        <v>0</v>
      </c>
      <c r="L132" s="330">
        <f>IFERROR(VLOOKUP(C132,'تقرير المصروفات حسب الشهر'!$C$1028:$AD$1138,17,FALSE),0)</f>
        <v>0</v>
      </c>
      <c r="M132" s="344">
        <f>IFERROR(VLOOKUP(C132,'تقرير المصروفات حسب الشهر'!$C$1155:$AD$1266,17,FALSE),0)</f>
        <v>0</v>
      </c>
      <c r="N132" s="344">
        <f>IFERROR(VLOOKUP(C132,'تقرير المصروفات حسب الشهر'!$C$1282:$AD$1393,17,FALSE),0)</f>
        <v>0</v>
      </c>
      <c r="O132" s="344">
        <f>IFERROR(VLOOKUP(C132,'تقرير المصروفات حسب الشهر'!$C$1409:$AI$1524,17,FALSE),0)</f>
        <v>0</v>
      </c>
      <c r="P132" s="332">
        <f t="shared" si="8"/>
        <v>866101.46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الشهر'!$C$10:$AD$125,17,FALSE),0)</f>
        <v>33550.990000000013</v>
      </c>
      <c r="E133" s="330">
        <f>IFERROR(VLOOKUP(C133,'تقرير المصروفات حسب الشهر'!$C$136:$AI$248,17,FALSE),0)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الشهر'!$C$391:$AD$510,17,FALSE),0)</f>
        <v>21920.31</v>
      </c>
      <c r="H133" s="330">
        <f>IFERROR(VLOOKUP(C133,'تقرير المصروفات حسب الشهر'!$C$519:$AD$634,17,FALSE),0)</f>
        <v>15346</v>
      </c>
      <c r="I133" s="330">
        <f>IFERROR(VLOOKUP(C133,'تقرير المصروفات حسب الشهر'!$C$647:$AD$762,17,FALSE),0)</f>
        <v>27328.66</v>
      </c>
      <c r="J133" s="330">
        <f>IFERROR(VLOOKUP(C133,'تقرير المصروفات حسب الشهر'!$C$775:$AD$884,17,FALSE),0)</f>
        <v>0</v>
      </c>
      <c r="K133" s="330">
        <f>IFERROR(VLOOKUP(C133,'تقرير المصروفات حسب الشهر'!$C$902:$AD$1011,17,FALSE),0)</f>
        <v>0</v>
      </c>
      <c r="L133" s="330">
        <f>IFERROR(VLOOKUP(C133,'تقرير المصروفات حسب الشهر'!$C$1028:$AD$1138,17,FALSE),0)</f>
        <v>0</v>
      </c>
      <c r="M133" s="344">
        <f>IFERROR(VLOOKUP(C133,'تقرير المصروفات حسب الشهر'!$C$1155:$AD$1266,17,FALSE),0)</f>
        <v>0</v>
      </c>
      <c r="N133" s="344">
        <f>IFERROR(VLOOKUP(C133,'تقرير المصروفات حسب الشهر'!$C$1282:$AD$1393,17,FALSE),0)</f>
        <v>0</v>
      </c>
      <c r="O133" s="344">
        <f>IFERROR(VLOOKUP(C133,'تقرير المصروفات حسب الشهر'!$C$1409:$AI$1524,17,FALSE),0)</f>
        <v>0</v>
      </c>
      <c r="P133" s="332">
        <f t="shared" si="8"/>
        <v>142193.96000000002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 t="shared" ref="E134:O134" si="9">SUM(E22:E133)</f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3196952.38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621050.85999999964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3496059.5599999996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37638.849999999627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652">
        <f>SUM(D139:O139)</f>
        <v>299107.17999999906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7030A0"/>
  </sheetPr>
  <dimension ref="A1:T143"/>
  <sheetViews>
    <sheetView rightToLeft="1" topLeftCell="K121" workbookViewId="0">
      <selection activeCell="O139" sqref="O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271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30</v>
      </c>
      <c r="B8" s="357"/>
      <c r="C8" s="337" t="s">
        <v>242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481092.76999999996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2566873.6399999997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481092.76999999996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2566873.6399999997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2174816.15</v>
      </c>
    </row>
    <row r="13" spans="1:20" ht="18" customHeight="1">
      <c r="B13" s="94"/>
      <c r="C13" s="339" t="s">
        <v>247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84186.159999999974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392057.48999999993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>
        <v>262.49000000000012</v>
      </c>
      <c r="J16" s="335"/>
      <c r="K16" s="335"/>
      <c r="L16" s="335"/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247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84448.64999999998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392319.97999999992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الشهر'!$C$10:$AD$119,18,FALSE),0)</f>
        <v>0</v>
      </c>
      <c r="E22" s="330">
        <f>IFERROR(VLOOKUP(C22,'تقرير المصروفات حسب الشهر'!$C$136:$AD$245,18,FALSE),0)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الشهر'!$C$391:$AD$499,18,FALSE),0)</f>
        <v>0</v>
      </c>
      <c r="H22" s="330">
        <f>IFERROR(VLOOKUP(C22,'تقرير المصروفات حسب الشهر'!$C$519:$AD$627,18,FALSE),0)</f>
        <v>0</v>
      </c>
      <c r="I22" s="330">
        <f>IFERROR(VLOOKUP(C22,'تقرير المصروفات حسب الشهر'!$C$647:$AD$756,18,FALSE),0)</f>
        <v>0</v>
      </c>
      <c r="J22" s="330">
        <f>IFERROR(VLOOKUP(C22,'تقرير المصروفات حسب الشهر'!$C$775:$AD$884,18,FALSE),0)</f>
        <v>0</v>
      </c>
      <c r="K22" s="330">
        <f>IFERROR(VLOOKUP(C22,'تقرير المصروفات حسب الشهر'!$C$902:$AD$1011,18,FALSE),0)</f>
        <v>0</v>
      </c>
      <c r="L22" s="330">
        <f>IFERROR(VLOOKUP(C22,'تقرير المصروفات حسب الشهر'!$C$1028:$AD$1138,18,FALSE),0)</f>
        <v>0</v>
      </c>
      <c r="M22" s="344">
        <f>IFERROR(VLOOKUP(C22,'تقرير المصروفات حسب الشهر'!$C$1155:$AD$1266,18,FALSE),0)</f>
        <v>0</v>
      </c>
      <c r="N22" s="344">
        <f>IFERROR(VLOOKUP(C22,'تقرير المصروفات حسب الشهر'!$C$1282:$AD$1393,18,FALSE),0)</f>
        <v>0</v>
      </c>
      <c r="O22" s="344">
        <f>IFERROR(VLOOKUP(C22,'تقرير المصروفات حسب الشهر'!$C$1409:$AI$1524,18,FALSE),0)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الشهر'!$C$10:$AD$119,18,FALSE),0)</f>
        <v>15785.02</v>
      </c>
      <c r="E23" s="330">
        <f>IFERROR(VLOOKUP(C23,'تقرير المصروفات حسب الشهر'!$C$136:$AD$245,18,FALSE),0)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الشهر'!$C$391:$AD$499,18,FALSE),0)</f>
        <v>20605.849999999999</v>
      </c>
      <c r="H23" s="330">
        <f>IFERROR(VLOOKUP(C23,'تقرير المصروفات حسب الشهر'!$C$519:$AD$627,18,FALSE),0)</f>
        <v>13052.34</v>
      </c>
      <c r="I23" s="330">
        <f>IFERROR(VLOOKUP(C23,'تقرير المصروفات حسب الشهر'!$C$647:$AD$756,18,FALSE),0)</f>
        <v>14789.01</v>
      </c>
      <c r="J23" s="330">
        <f>IFERROR(VLOOKUP(C23,'تقرير المصروفات حسب الشهر'!$C$775:$AD$884,18,FALSE),0)</f>
        <v>0</v>
      </c>
      <c r="K23" s="330">
        <f>IFERROR(VLOOKUP(C23,'تقرير المصروفات حسب الشهر'!$C$902:$AD$1011,18,FALSE),0)</f>
        <v>0</v>
      </c>
      <c r="L23" s="330">
        <f>IFERROR(VLOOKUP(C23,'تقرير المصروفات حسب الشهر'!$C$1028:$AD$1138,18,FALSE),0)</f>
        <v>0</v>
      </c>
      <c r="M23" s="344">
        <f>IFERROR(VLOOKUP(C23,'تقرير المصروفات حسب الشهر'!$C$1155:$AD$1266,18,FALSE),0)</f>
        <v>0</v>
      </c>
      <c r="N23" s="344">
        <f>IFERROR(VLOOKUP(C23,'تقرير المصروفات حسب الشهر'!$C$1282:$AD$1393,18,FALSE),0)</f>
        <v>0</v>
      </c>
      <c r="O23" s="344">
        <f>IFERROR(VLOOKUP(C23,'تقرير المصروفات حسب الشهر'!$C$1409:$AI$1524,18,FALSE),0)</f>
        <v>0</v>
      </c>
      <c r="P23" s="332">
        <f t="shared" si="5"/>
        <v>95599.969999999987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الشهر'!$C$10:$AD$119,18,FALSE),0)</f>
        <v>0</v>
      </c>
      <c r="E24" s="330">
        <f>IFERROR(VLOOKUP(C24,'تقرير المصروفات حسب الشهر'!$C$136:$AD$245,18,FALSE),0)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الشهر'!$C$391:$AD$499,18,FALSE),0)</f>
        <v>0</v>
      </c>
      <c r="H24" s="330">
        <f>IFERROR(VLOOKUP(C24,'تقرير المصروفات حسب الشهر'!$C$519:$AD$627,18,FALSE),0)</f>
        <v>0</v>
      </c>
      <c r="I24" s="330">
        <f>IFERROR(VLOOKUP(C24,'تقرير المصروفات حسب الشهر'!$C$647:$AD$756,18,FALSE),0)</f>
        <v>0</v>
      </c>
      <c r="J24" s="330">
        <f>IFERROR(VLOOKUP(C24,'تقرير المصروفات حسب الشهر'!$C$775:$AD$884,18,FALSE),0)</f>
        <v>0</v>
      </c>
      <c r="K24" s="330">
        <f>IFERROR(VLOOKUP(C24,'تقرير المصروفات حسب الشهر'!$C$902:$AD$1011,18,FALSE),0)</f>
        <v>0</v>
      </c>
      <c r="L24" s="330">
        <f>IFERROR(VLOOKUP(C24,'تقرير المصروفات حسب الشهر'!$C$1028:$AD$1138,18,FALSE),0)</f>
        <v>0</v>
      </c>
      <c r="M24" s="344">
        <f>IFERROR(VLOOKUP(C24,'تقرير المصروفات حسب الشهر'!$C$1155:$AD$1266,18,FALSE),0)</f>
        <v>0</v>
      </c>
      <c r="N24" s="344">
        <f>IFERROR(VLOOKUP(C24,'تقرير المصروفات حسب الشهر'!$C$1282:$AD$1393,18,FALSE),0)</f>
        <v>0</v>
      </c>
      <c r="O24" s="344">
        <f>IFERROR(VLOOKUP(C24,'تقرير المصروفات حسب الشهر'!$C$1409:$AI$1524,18,FALSE),0)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الشهر'!$C$10:$AD$119,18,FALSE),0)</f>
        <v>0</v>
      </c>
      <c r="E25" s="330">
        <f>IFERROR(VLOOKUP(C25,'تقرير المصروفات حسب الشهر'!$C$136:$AD$245,18,FALSE),0)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الشهر'!$C$391:$AD$499,18,FALSE),0)</f>
        <v>0</v>
      </c>
      <c r="H25" s="330">
        <f>IFERROR(VLOOKUP(C25,'تقرير المصروفات حسب الشهر'!$C$519:$AD$627,18,FALSE),0)</f>
        <v>0</v>
      </c>
      <c r="I25" s="330">
        <f>IFERROR(VLOOKUP(C25,'تقرير المصروفات حسب الشهر'!$C$647:$AD$756,18,FALSE),0)</f>
        <v>0</v>
      </c>
      <c r="J25" s="330">
        <f>IFERROR(VLOOKUP(C25,'تقرير المصروفات حسب الشهر'!$C$775:$AD$884,18,FALSE),0)</f>
        <v>0</v>
      </c>
      <c r="K25" s="330">
        <f>IFERROR(VLOOKUP(C25,'تقرير المصروفات حسب الشهر'!$C$902:$AD$1011,18,FALSE),0)</f>
        <v>0</v>
      </c>
      <c r="L25" s="330">
        <f>IFERROR(VLOOKUP(C25,'تقرير المصروفات حسب الشهر'!$C$1028:$AD$1138,18,FALSE),0)</f>
        <v>0</v>
      </c>
      <c r="M25" s="344">
        <f>IFERROR(VLOOKUP(C25,'تقرير المصروفات حسب الشهر'!$C$1155:$AD$1266,18,FALSE),0)</f>
        <v>0</v>
      </c>
      <c r="N25" s="344">
        <f>IFERROR(VLOOKUP(C25,'تقرير المصروفات حسب الشهر'!$C$1282:$AD$1393,18,FALSE),0)</f>
        <v>0</v>
      </c>
      <c r="O25" s="344">
        <f>IFERROR(VLOOKUP(C25,'تقرير المصروفات حسب الشهر'!$C$1409:$AI$1524,18,FALSE),0)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الشهر'!$C$10:$AD$119,18,FALSE),0)</f>
        <v>0</v>
      </c>
      <c r="E26" s="330">
        <f>IFERROR(VLOOKUP(C26,'تقرير المصروفات حسب الشهر'!$C$136:$AD$245,18,FALSE),0)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الشهر'!$C$391:$AD$499,18,FALSE),0)</f>
        <v>0</v>
      </c>
      <c r="H26" s="330">
        <f>IFERROR(VLOOKUP(C26,'تقرير المصروفات حسب الشهر'!$C$519:$AD$627,18,FALSE),0)</f>
        <v>0</v>
      </c>
      <c r="I26" s="330">
        <f>IFERROR(VLOOKUP(C26,'تقرير المصروفات حسب الشهر'!$C$647:$AD$756,18,FALSE),0)</f>
        <v>0</v>
      </c>
      <c r="J26" s="330">
        <f>IFERROR(VLOOKUP(C26,'تقرير المصروفات حسب الشهر'!$C$775:$AD$884,18,FALSE),0)</f>
        <v>0</v>
      </c>
      <c r="K26" s="330">
        <f>IFERROR(VLOOKUP(C26,'تقرير المصروفات حسب الشهر'!$C$902:$AD$1011,18,FALSE),0)</f>
        <v>0</v>
      </c>
      <c r="L26" s="330">
        <f>IFERROR(VLOOKUP(C26,'تقرير المصروفات حسب الشهر'!$C$1028:$AD$1138,18,FALSE),0)</f>
        <v>0</v>
      </c>
      <c r="M26" s="344">
        <f>IFERROR(VLOOKUP(C26,'تقرير المصروفات حسب الشهر'!$C$1155:$AD$1266,18,FALSE),0)</f>
        <v>0</v>
      </c>
      <c r="N26" s="344">
        <f>IFERROR(VLOOKUP(C26,'تقرير المصروفات حسب الشهر'!$C$1282:$AD$1393,18,FALSE),0)</f>
        <v>0</v>
      </c>
      <c r="O26" s="344">
        <f>IFERROR(VLOOKUP(C26,'تقرير المصروفات حسب الشهر'!$C$1409:$AI$1524,18,FALSE),0)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الشهر'!$C$10:$AD$119,18,FALSE),0)</f>
        <v>0</v>
      </c>
      <c r="E27" s="330">
        <f>IFERROR(VLOOKUP(C27,'تقرير المصروفات حسب الشهر'!$C$136:$AD$245,18,FALSE),0)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الشهر'!$C$391:$AD$499,18,FALSE),0)</f>
        <v>0</v>
      </c>
      <c r="H27" s="330">
        <f>IFERROR(VLOOKUP(C27,'تقرير المصروفات حسب الشهر'!$C$519:$AD$627,18,FALSE),0)</f>
        <v>0</v>
      </c>
      <c r="I27" s="330">
        <f>IFERROR(VLOOKUP(C27,'تقرير المصروفات حسب الشهر'!$C$647:$AD$756,18,FALSE),0)</f>
        <v>0</v>
      </c>
      <c r="J27" s="330">
        <f>IFERROR(VLOOKUP(C27,'تقرير المصروفات حسب الشهر'!$C$775:$AD$884,18,FALSE),0)</f>
        <v>0</v>
      </c>
      <c r="K27" s="330">
        <f>IFERROR(VLOOKUP(C27,'تقرير المصروفات حسب الشهر'!$C$902:$AD$1011,18,FALSE),0)</f>
        <v>0</v>
      </c>
      <c r="L27" s="330">
        <f>IFERROR(VLOOKUP(C27,'تقرير المصروفات حسب الشهر'!$C$1028:$AD$1138,18,FALSE),0)</f>
        <v>0</v>
      </c>
      <c r="M27" s="344">
        <f>IFERROR(VLOOKUP(C27,'تقرير المصروفات حسب الشهر'!$C$1155:$AD$1266,18,FALSE),0)</f>
        <v>0</v>
      </c>
      <c r="N27" s="344">
        <f>IFERROR(VLOOKUP(C27,'تقرير المصروفات حسب الشهر'!$C$1282:$AD$1393,18,FALSE),0)</f>
        <v>0</v>
      </c>
      <c r="O27" s="344">
        <f>IFERROR(VLOOKUP(C27,'تقرير المصروفات حسب الشهر'!$C$1409:$AI$1524,18,FALSE),0)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الشهر'!$C$10:$AD$119,18,FALSE),0)</f>
        <v>0</v>
      </c>
      <c r="E28" s="330">
        <f>IFERROR(VLOOKUP(C28,'تقرير المصروفات حسب الشهر'!$C$136:$AD$245,18,FALSE),0)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الشهر'!$C$391:$AD$499,18,FALSE),0)</f>
        <v>0</v>
      </c>
      <c r="H28" s="330">
        <f>IFERROR(VLOOKUP(C28,'تقرير المصروفات حسب الشهر'!$C$519:$AD$627,18,FALSE),0)</f>
        <v>0</v>
      </c>
      <c r="I28" s="330">
        <f>IFERROR(VLOOKUP(C28,'تقرير المصروفات حسب الشهر'!$C$647:$AD$756,18,FALSE),0)</f>
        <v>0</v>
      </c>
      <c r="J28" s="330">
        <f>IFERROR(VLOOKUP(C28,'تقرير المصروفات حسب الشهر'!$C$775:$AD$884,18,FALSE),0)</f>
        <v>0</v>
      </c>
      <c r="K28" s="330">
        <f>IFERROR(VLOOKUP(C28,'تقرير المصروفات حسب الشهر'!$C$902:$AD$1011,18,FALSE),0)</f>
        <v>0</v>
      </c>
      <c r="L28" s="330">
        <f>IFERROR(VLOOKUP(C28,'تقرير المصروفات حسب الشهر'!$C$1028:$AD$1138,18,FALSE),0)</f>
        <v>0</v>
      </c>
      <c r="M28" s="344">
        <f>IFERROR(VLOOKUP(C28,'تقرير المصروفات حسب الشهر'!$C$1155:$AD$1266,18,FALSE),0)</f>
        <v>0</v>
      </c>
      <c r="N28" s="344">
        <f>IFERROR(VLOOKUP(C28,'تقرير المصروفات حسب الشهر'!$C$1282:$AD$1393,18,FALSE),0)</f>
        <v>0</v>
      </c>
      <c r="O28" s="344">
        <f>IFERROR(VLOOKUP(C28,'تقرير المصروفات حسب الشهر'!$C$1409:$AI$1524,18,FALSE),0)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الشهر'!$C$10:$AD$119,18,FALSE),0)</f>
        <v>0</v>
      </c>
      <c r="E29" s="330">
        <f>IFERROR(VLOOKUP(C29,'تقرير المصروفات حسب الشهر'!$C$136:$AD$245,18,FALSE),0)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الشهر'!$C$391:$AD$499,18,FALSE),0)</f>
        <v>0</v>
      </c>
      <c r="H29" s="330">
        <f>IFERROR(VLOOKUP(C29,'تقرير المصروفات حسب الشهر'!$C$519:$AD$627,18,FALSE),0)</f>
        <v>0</v>
      </c>
      <c r="I29" s="330">
        <f>IFERROR(VLOOKUP(C29,'تقرير المصروفات حسب الشهر'!$C$647:$AD$756,18,FALSE),0)</f>
        <v>0</v>
      </c>
      <c r="J29" s="330">
        <f>IFERROR(VLOOKUP(C29,'تقرير المصروفات حسب الشهر'!$C$775:$AD$884,18,FALSE),0)</f>
        <v>0</v>
      </c>
      <c r="K29" s="330">
        <f>IFERROR(VLOOKUP(C29,'تقرير المصروفات حسب الشهر'!$C$902:$AD$1011,18,FALSE),0)</f>
        <v>0</v>
      </c>
      <c r="L29" s="330">
        <f>IFERROR(VLOOKUP(C29,'تقرير المصروفات حسب الشهر'!$C$1028:$AD$1138,18,FALSE),0)</f>
        <v>0</v>
      </c>
      <c r="M29" s="344">
        <f>IFERROR(VLOOKUP(C29,'تقرير المصروفات حسب الشهر'!$C$1155:$AD$1266,18,FALSE),0)</f>
        <v>0</v>
      </c>
      <c r="N29" s="344">
        <f>IFERROR(VLOOKUP(C29,'تقرير المصروفات حسب الشهر'!$C$1282:$AD$1393,18,FALSE),0)</f>
        <v>0</v>
      </c>
      <c r="O29" s="344">
        <f>IFERROR(VLOOKUP(C29,'تقرير المصروفات حسب الشهر'!$C$1409:$AI$1524,18,FALSE),0)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الشهر'!$C$10:$AD$119,18,FALSE),0)</f>
        <v>0</v>
      </c>
      <c r="E30" s="330">
        <f>IFERROR(VLOOKUP(C30,'تقرير المصروفات حسب الشهر'!$C$136:$AD$245,18,FALSE),0)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الشهر'!$C$391:$AD$499,18,FALSE),0)</f>
        <v>0</v>
      </c>
      <c r="H30" s="330">
        <f>IFERROR(VLOOKUP(C30,'تقرير المصروفات حسب الشهر'!$C$519:$AD$627,18,FALSE),0)</f>
        <v>600</v>
      </c>
      <c r="I30" s="330">
        <f>IFERROR(VLOOKUP(C30,'تقرير المصروفات حسب الشهر'!$C$647:$AD$756,18,FALSE),0)</f>
        <v>0</v>
      </c>
      <c r="J30" s="330">
        <f>IFERROR(VLOOKUP(C30,'تقرير المصروفات حسب الشهر'!$C$775:$AD$884,18,FALSE),0)</f>
        <v>0</v>
      </c>
      <c r="K30" s="330">
        <f>IFERROR(VLOOKUP(C30,'تقرير المصروفات حسب الشهر'!$C$902:$AD$1011,18,FALSE),0)</f>
        <v>0</v>
      </c>
      <c r="L30" s="330">
        <f>IFERROR(VLOOKUP(C30,'تقرير المصروفات حسب الشهر'!$C$1028:$AD$1138,18,FALSE),0)</f>
        <v>0</v>
      </c>
      <c r="M30" s="344">
        <f>IFERROR(VLOOKUP(C30,'تقرير المصروفات حسب الشهر'!$C$1155:$AD$1266,18,FALSE),0)</f>
        <v>0</v>
      </c>
      <c r="N30" s="344">
        <f>IFERROR(VLOOKUP(C30,'تقرير المصروفات حسب الشهر'!$C$1282:$AD$1393,18,FALSE),0)</f>
        <v>0</v>
      </c>
      <c r="O30" s="344">
        <f>IFERROR(VLOOKUP(C30,'تقرير المصروفات حسب الشهر'!$C$1409:$AI$1524,18,FALSE),0)</f>
        <v>0</v>
      </c>
      <c r="P30" s="332">
        <f t="shared" si="5"/>
        <v>600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الشهر'!$C$10:$AD$119,18,FALSE),0)</f>
        <v>0</v>
      </c>
      <c r="E31" s="330">
        <f>IFERROR(VLOOKUP(C31,'تقرير المصروفات حسب الشهر'!$C$136:$AD$245,18,FALSE),0)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الشهر'!$C$391:$AD$499,18,FALSE),0)</f>
        <v>0</v>
      </c>
      <c r="H31" s="330">
        <f>IFERROR(VLOOKUP(C31,'تقرير المصروفات حسب الشهر'!$C$519:$AD$627,18,FALSE),0)</f>
        <v>0</v>
      </c>
      <c r="I31" s="330">
        <f>IFERROR(VLOOKUP(C31,'تقرير المصروفات حسب الشهر'!$C$647:$AD$756,18,FALSE),0)</f>
        <v>0</v>
      </c>
      <c r="J31" s="330">
        <f>IFERROR(VLOOKUP(C31,'تقرير المصروفات حسب الشهر'!$C$775:$AD$884,18,FALSE),0)</f>
        <v>0</v>
      </c>
      <c r="K31" s="330">
        <f>IFERROR(VLOOKUP(C31,'تقرير المصروفات حسب الشهر'!$C$902:$AD$1011,18,FALSE),0)</f>
        <v>0</v>
      </c>
      <c r="L31" s="330">
        <f>IFERROR(VLOOKUP(C31,'تقرير المصروفات حسب الشهر'!$C$1028:$AD$1138,18,FALSE),0)</f>
        <v>0</v>
      </c>
      <c r="M31" s="344">
        <f>IFERROR(VLOOKUP(C31,'تقرير المصروفات حسب الشهر'!$C$1155:$AD$1266,18,FALSE),0)</f>
        <v>0</v>
      </c>
      <c r="N31" s="344">
        <f>IFERROR(VLOOKUP(C31,'تقرير المصروفات حسب الشهر'!$C$1282:$AD$1393,18,FALSE),0)</f>
        <v>0</v>
      </c>
      <c r="O31" s="344">
        <f>IFERROR(VLOOKUP(C31,'تقرير المصروفات حسب الشهر'!$C$1409:$AI$1524,18,FALSE),0)</f>
        <v>0</v>
      </c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الشهر'!$C$10:$AD$119,18,FALSE),0)</f>
        <v>0</v>
      </c>
      <c r="E32" s="330">
        <f>IFERROR(VLOOKUP(C32,'تقرير المصروفات حسب الشهر'!$C$136:$AD$245,18,FALSE),0)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الشهر'!$C$391:$AD$499,18,FALSE),0)</f>
        <v>0</v>
      </c>
      <c r="H32" s="330">
        <f>IFERROR(VLOOKUP(C32,'تقرير المصروفات حسب الشهر'!$C$519:$AD$627,18,FALSE),0)</f>
        <v>0</v>
      </c>
      <c r="I32" s="330">
        <f>IFERROR(VLOOKUP(C32,'تقرير المصروفات حسب الشهر'!$C$647:$AD$756,18,FALSE),0)</f>
        <v>0</v>
      </c>
      <c r="J32" s="330">
        <f>IFERROR(VLOOKUP(C32,'تقرير المصروفات حسب الشهر'!$C$775:$AD$884,18,FALSE),0)</f>
        <v>0</v>
      </c>
      <c r="K32" s="330">
        <f>IFERROR(VLOOKUP(C32,'تقرير المصروفات حسب الشهر'!$C$902:$AD$1011,18,FALSE),0)</f>
        <v>0</v>
      </c>
      <c r="L32" s="330">
        <f>IFERROR(VLOOKUP(C32,'تقرير المصروفات حسب الشهر'!$C$1028:$AD$1138,18,FALSE),0)</f>
        <v>0</v>
      </c>
      <c r="M32" s="344">
        <f>IFERROR(VLOOKUP(C32,'تقرير المصروفات حسب الشهر'!$C$1155:$AD$1266,18,FALSE),0)</f>
        <v>0</v>
      </c>
      <c r="N32" s="344">
        <f>IFERROR(VLOOKUP(C32,'تقرير المصروفات حسب الشهر'!$C$1282:$AD$1393,18,FALSE),0)</f>
        <v>0</v>
      </c>
      <c r="O32" s="344">
        <f>IFERROR(VLOOKUP(C32,'تقرير المصروفات حسب الشهر'!$C$1409:$AI$1524,18,FALSE),0)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الشهر'!$C$10:$AD$119,18,FALSE),0)</f>
        <v>0</v>
      </c>
      <c r="E33" s="330">
        <f>IFERROR(VLOOKUP(C33,'تقرير المصروفات حسب الشهر'!$C$136:$AD$245,18,FALSE),0)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الشهر'!$C$391:$AD$499,18,FALSE),0)</f>
        <v>0</v>
      </c>
      <c r="H33" s="330">
        <f>IFERROR(VLOOKUP(C33,'تقرير المصروفات حسب الشهر'!$C$519:$AD$627,18,FALSE),0)</f>
        <v>0</v>
      </c>
      <c r="I33" s="330">
        <f>IFERROR(VLOOKUP(C33,'تقرير المصروفات حسب الشهر'!$C$647:$AD$756,18,FALSE),0)</f>
        <v>0</v>
      </c>
      <c r="J33" s="330">
        <f>IFERROR(VLOOKUP(C33,'تقرير المصروفات حسب الشهر'!$C$775:$AD$884,18,FALSE),0)</f>
        <v>0</v>
      </c>
      <c r="K33" s="330">
        <f>IFERROR(VLOOKUP(C33,'تقرير المصروفات حسب الشهر'!$C$902:$AD$1011,18,FALSE),0)</f>
        <v>0</v>
      </c>
      <c r="L33" s="330">
        <f>IFERROR(VLOOKUP(C33,'تقرير المصروفات حسب الشهر'!$C$1028:$AD$1138,18,FALSE),0)</f>
        <v>0</v>
      </c>
      <c r="M33" s="344">
        <f>IFERROR(VLOOKUP(C33,'تقرير المصروفات حسب الشهر'!$C$1155:$AD$1266,18,FALSE),0)</f>
        <v>0</v>
      </c>
      <c r="N33" s="344">
        <f>IFERROR(VLOOKUP(C33,'تقرير المصروفات حسب الشهر'!$C$1282:$AD$1393,18,FALSE),0)</f>
        <v>0</v>
      </c>
      <c r="O33" s="344">
        <f>IFERROR(VLOOKUP(C33,'تقرير المصروفات حسب الشهر'!$C$1409:$AI$1524,18,FALSE),0)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الشهر'!$C$10:$AD$119,18,FALSE),0)</f>
        <v>0</v>
      </c>
      <c r="E34" s="330">
        <f>IFERROR(VLOOKUP(C34,'تقرير المصروفات حسب الشهر'!$C$136:$AD$245,18,FALSE),0)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الشهر'!$C$391:$AD$499,18,FALSE),0)</f>
        <v>0</v>
      </c>
      <c r="H34" s="330">
        <f>IFERROR(VLOOKUP(C34,'تقرير المصروفات حسب الشهر'!$C$519:$AD$627,18,FALSE),0)</f>
        <v>0</v>
      </c>
      <c r="I34" s="330">
        <f>IFERROR(VLOOKUP(C34,'تقرير المصروفات حسب الشهر'!$C$647:$AD$756,18,FALSE),0)</f>
        <v>0</v>
      </c>
      <c r="J34" s="330">
        <f>IFERROR(VLOOKUP(C34,'تقرير المصروفات حسب الشهر'!$C$775:$AD$884,18,FALSE),0)</f>
        <v>0</v>
      </c>
      <c r="K34" s="330">
        <f>IFERROR(VLOOKUP(C34,'تقرير المصروفات حسب الشهر'!$C$902:$AD$1011,18,FALSE),0)</f>
        <v>0</v>
      </c>
      <c r="L34" s="330">
        <f>IFERROR(VLOOKUP(C34,'تقرير المصروفات حسب الشهر'!$C$1028:$AD$1138,18,FALSE),0)</f>
        <v>0</v>
      </c>
      <c r="M34" s="344">
        <f>IFERROR(VLOOKUP(C34,'تقرير المصروفات حسب الشهر'!$C$1155:$AD$1266,18,FALSE),0)</f>
        <v>0</v>
      </c>
      <c r="N34" s="344">
        <f>IFERROR(VLOOKUP(C34,'تقرير المصروفات حسب الشهر'!$C$1282:$AD$1393,18,FALSE),0)</f>
        <v>0</v>
      </c>
      <c r="O34" s="344">
        <f>IFERROR(VLOOKUP(C34,'تقرير المصروفات حسب الشهر'!$C$1409:$AI$1524,18,FALSE),0)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الشهر'!$C$10:$AD$119,18,FALSE),0)</f>
        <v>0</v>
      </c>
      <c r="E35" s="330">
        <f>IFERROR(VLOOKUP(C35,'تقرير المصروفات حسب الشهر'!$C$136:$AD$245,18,FALSE),0)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الشهر'!$C$391:$AD$499,18,FALSE),0)</f>
        <v>0</v>
      </c>
      <c r="H35" s="330">
        <f>IFERROR(VLOOKUP(C35,'تقرير المصروفات حسب الشهر'!$C$519:$AD$627,18,FALSE),0)</f>
        <v>0</v>
      </c>
      <c r="I35" s="330">
        <f>IFERROR(VLOOKUP(C35,'تقرير المصروفات حسب الشهر'!$C$647:$AD$756,18,FALSE),0)</f>
        <v>0</v>
      </c>
      <c r="J35" s="330">
        <f>IFERROR(VLOOKUP(C35,'تقرير المصروفات حسب الشهر'!$C$775:$AD$884,18,FALSE),0)</f>
        <v>0</v>
      </c>
      <c r="K35" s="330">
        <f>IFERROR(VLOOKUP(C35,'تقرير المصروفات حسب الشهر'!$C$902:$AD$1011,18,FALSE),0)</f>
        <v>0</v>
      </c>
      <c r="L35" s="330">
        <f>IFERROR(VLOOKUP(C35,'تقرير المصروفات حسب الشهر'!$C$1028:$AD$1138,18,FALSE),0)</f>
        <v>0</v>
      </c>
      <c r="M35" s="344">
        <f>IFERROR(VLOOKUP(C35,'تقرير المصروفات حسب الشهر'!$C$1155:$AD$1266,18,FALSE),0)</f>
        <v>0</v>
      </c>
      <c r="N35" s="344">
        <f>IFERROR(VLOOKUP(C35,'تقرير المصروفات حسب الشهر'!$C$1282:$AD$1393,18,FALSE),0)</f>
        <v>0</v>
      </c>
      <c r="O35" s="344">
        <f>IFERROR(VLOOKUP(C35,'تقرير المصروفات حسب الشهر'!$C$1409:$AI$1524,18,FALSE),0)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الشهر'!$C$10:$AD$119,18,FALSE),0)</f>
        <v>770</v>
      </c>
      <c r="E36" s="330">
        <f>IFERROR(VLOOKUP(C36,'تقرير المصروفات حسب الشهر'!$C$136:$AD$245,18,FALSE),0)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الشهر'!$C$391:$AD$499,18,FALSE),0)</f>
        <v>0</v>
      </c>
      <c r="H36" s="330">
        <f>IFERROR(VLOOKUP(C36,'تقرير المصروفات حسب الشهر'!$C$519:$AD$627,18,FALSE),0)</f>
        <v>1500</v>
      </c>
      <c r="I36" s="330">
        <f>IFERROR(VLOOKUP(C36,'تقرير المصروفات حسب الشهر'!$C$647:$AD$756,18,FALSE),0)</f>
        <v>0</v>
      </c>
      <c r="J36" s="330">
        <f>IFERROR(VLOOKUP(C36,'تقرير المصروفات حسب الشهر'!$C$775:$AD$884,18,FALSE),0)</f>
        <v>0</v>
      </c>
      <c r="K36" s="330">
        <f>IFERROR(VLOOKUP(C36,'تقرير المصروفات حسب الشهر'!$C$902:$AD$1011,18,FALSE),0)</f>
        <v>0</v>
      </c>
      <c r="L36" s="330">
        <f>IFERROR(VLOOKUP(C36,'تقرير المصروفات حسب الشهر'!$C$1028:$AD$1138,18,FALSE),0)</f>
        <v>0</v>
      </c>
      <c r="M36" s="344">
        <f>IFERROR(VLOOKUP(C36,'تقرير المصروفات حسب الشهر'!$C$1155:$AD$1266,18,FALSE),0)</f>
        <v>0</v>
      </c>
      <c r="N36" s="344">
        <f>IFERROR(VLOOKUP(C36,'تقرير المصروفات حسب الشهر'!$C$1282:$AD$1393,18,FALSE),0)</f>
        <v>0</v>
      </c>
      <c r="O36" s="344">
        <f>IFERROR(VLOOKUP(C36,'تقرير المصروفات حسب الشهر'!$C$1409:$AI$1524,18,FALSE),0)</f>
        <v>0</v>
      </c>
      <c r="P36" s="332">
        <f t="shared" si="5"/>
        <v>2270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الشهر'!$C$10:$AD$119,18,FALSE),0)</f>
        <v>0</v>
      </c>
      <c r="E37" s="330">
        <f>IFERROR(VLOOKUP(C37,'تقرير المصروفات حسب الشهر'!$C$136:$AD$245,18,FALSE),0)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الشهر'!$C$391:$AD$499,18,FALSE),0)</f>
        <v>0</v>
      </c>
      <c r="H37" s="330">
        <f>IFERROR(VLOOKUP(C37,'تقرير المصروفات حسب الشهر'!$C$519:$AD$627,18,FALSE),0)</f>
        <v>0</v>
      </c>
      <c r="I37" s="330">
        <f>IFERROR(VLOOKUP(C37,'تقرير المصروفات حسب الشهر'!$C$647:$AD$756,18,FALSE),0)</f>
        <v>0</v>
      </c>
      <c r="J37" s="330">
        <f>IFERROR(VLOOKUP(C37,'تقرير المصروفات حسب الشهر'!$C$775:$AD$884,18,FALSE),0)</f>
        <v>0</v>
      </c>
      <c r="K37" s="330">
        <f>IFERROR(VLOOKUP(C37,'تقرير المصروفات حسب الشهر'!$C$902:$AD$1011,18,FALSE),0)</f>
        <v>0</v>
      </c>
      <c r="L37" s="330">
        <f>IFERROR(VLOOKUP(C37,'تقرير المصروفات حسب الشهر'!$C$1028:$AD$1138,18,FALSE),0)</f>
        <v>0</v>
      </c>
      <c r="M37" s="344">
        <f>IFERROR(VLOOKUP(C37,'تقرير المصروفات حسب الشهر'!$C$1155:$AD$1266,18,FALSE),0)</f>
        <v>0</v>
      </c>
      <c r="N37" s="344">
        <f>IFERROR(VLOOKUP(C37,'تقرير المصروفات حسب الشهر'!$C$1282:$AD$1393,18,FALSE),0)</f>
        <v>0</v>
      </c>
      <c r="O37" s="344">
        <f>IFERROR(VLOOKUP(C37,'تقرير المصروفات حسب الشهر'!$C$1409:$AI$1524,18,FALSE),0)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الشهر'!$C$10:$AD$119,18,FALSE),0)</f>
        <v>0</v>
      </c>
      <c r="E38" s="330">
        <f>IFERROR(VLOOKUP(C38,'تقرير المصروفات حسب الشهر'!$C$136:$AD$245,18,FALSE),0)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الشهر'!$C$391:$AD$499,18,FALSE),0)</f>
        <v>0</v>
      </c>
      <c r="H38" s="330">
        <f>IFERROR(VLOOKUP(C38,'تقرير المصروفات حسب الشهر'!$C$519:$AD$627,18,FALSE),0)</f>
        <v>0</v>
      </c>
      <c r="I38" s="330">
        <f>IFERROR(VLOOKUP(C38,'تقرير المصروفات حسب الشهر'!$C$647:$AD$756,18,FALSE),0)</f>
        <v>0</v>
      </c>
      <c r="J38" s="330">
        <f>IFERROR(VLOOKUP(C38,'تقرير المصروفات حسب الشهر'!$C$775:$AD$884,18,FALSE),0)</f>
        <v>0</v>
      </c>
      <c r="K38" s="330">
        <f>IFERROR(VLOOKUP(C38,'تقرير المصروفات حسب الشهر'!$C$902:$AD$1011,18,FALSE),0)</f>
        <v>0</v>
      </c>
      <c r="L38" s="330">
        <f>IFERROR(VLOOKUP(C38,'تقرير المصروفات حسب الشهر'!$C$1028:$AD$1138,18,FALSE),0)</f>
        <v>0</v>
      </c>
      <c r="M38" s="344">
        <f>IFERROR(VLOOKUP(C38,'تقرير المصروفات حسب الشهر'!$C$1155:$AD$1266,18,FALSE),0)</f>
        <v>0</v>
      </c>
      <c r="N38" s="344">
        <f>IFERROR(VLOOKUP(C38,'تقرير المصروفات حسب الشهر'!$C$1282:$AD$1393,18,FALSE),0)</f>
        <v>0</v>
      </c>
      <c r="O38" s="344">
        <f>IFERROR(VLOOKUP(C38,'تقرير المصروفات حسب الشهر'!$C$1409:$AI$1524,18,FALSE),0)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الشهر'!$C$10:$AD$119,18,FALSE),0)</f>
        <v>0</v>
      </c>
      <c r="E39" s="330">
        <f>IFERROR(VLOOKUP(C39,'تقرير المصروفات حسب الشهر'!$C$136:$AD$245,18,FALSE),0)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الشهر'!$C$391:$AD$499,18,FALSE),0)</f>
        <v>649</v>
      </c>
      <c r="H39" s="330">
        <f>IFERROR(VLOOKUP(C39,'تقرير المصروفات حسب الشهر'!$C$519:$AD$627,18,FALSE),0)</f>
        <v>0</v>
      </c>
      <c r="I39" s="330">
        <f>IFERROR(VLOOKUP(C39,'تقرير المصروفات حسب الشهر'!$C$647:$AD$756,18,FALSE),0)</f>
        <v>0</v>
      </c>
      <c r="J39" s="330">
        <f>IFERROR(VLOOKUP(C39,'تقرير المصروفات حسب الشهر'!$C$775:$AD$884,18,FALSE),0)</f>
        <v>0</v>
      </c>
      <c r="K39" s="330">
        <f>IFERROR(VLOOKUP(C39,'تقرير المصروفات حسب الشهر'!$C$902:$AD$1011,18,FALSE),0)</f>
        <v>0</v>
      </c>
      <c r="L39" s="330">
        <f>IFERROR(VLOOKUP(C39,'تقرير المصروفات حسب الشهر'!$C$1028:$AD$1138,18,FALSE),0)</f>
        <v>0</v>
      </c>
      <c r="M39" s="344">
        <f>IFERROR(VLOOKUP(C39,'تقرير المصروفات حسب الشهر'!$C$1155:$AD$1266,18,FALSE),0)</f>
        <v>0</v>
      </c>
      <c r="N39" s="344">
        <f>IFERROR(VLOOKUP(C39,'تقرير المصروفات حسب الشهر'!$C$1282:$AD$1393,18,FALSE),0)</f>
        <v>0</v>
      </c>
      <c r="O39" s="344">
        <f>IFERROR(VLOOKUP(C39,'تقرير المصروفات حسب الشهر'!$C$1409:$AI$1524,18,FALSE),0)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الشهر'!$C$10:$AD$119,18,FALSE),0)</f>
        <v>0</v>
      </c>
      <c r="E40" s="330">
        <f>IFERROR(VLOOKUP(C40,'تقرير المصروفات حسب الشهر'!$C$136:$AD$245,18,FALSE),0)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الشهر'!$C$391:$AD$499,18,FALSE),0)</f>
        <v>0</v>
      </c>
      <c r="H40" s="330">
        <f>IFERROR(VLOOKUP(C40,'تقرير المصروفات حسب الشهر'!$C$519:$AD$627,18,FALSE),0)</f>
        <v>0</v>
      </c>
      <c r="I40" s="330">
        <f>IFERROR(VLOOKUP(C40,'تقرير المصروفات حسب الشهر'!$C$647:$AD$756,18,FALSE),0)</f>
        <v>0</v>
      </c>
      <c r="J40" s="330">
        <f>IFERROR(VLOOKUP(C40,'تقرير المصروفات حسب الشهر'!$C$775:$AD$884,18,FALSE),0)</f>
        <v>0</v>
      </c>
      <c r="K40" s="330">
        <f>IFERROR(VLOOKUP(C40,'تقرير المصروفات حسب الشهر'!$C$902:$AD$1011,18,FALSE),0)</f>
        <v>0</v>
      </c>
      <c r="L40" s="330">
        <f>IFERROR(VLOOKUP(C40,'تقرير المصروفات حسب الشهر'!$C$1028:$AD$1138,18,FALSE),0)</f>
        <v>0</v>
      </c>
      <c r="M40" s="344">
        <f>IFERROR(VLOOKUP(C40,'تقرير المصروفات حسب الشهر'!$C$1155:$AD$1266,18,FALSE),0)</f>
        <v>0</v>
      </c>
      <c r="N40" s="344">
        <f>IFERROR(VLOOKUP(C40,'تقرير المصروفات حسب الشهر'!$C$1282:$AD$1393,18,FALSE),0)</f>
        <v>0</v>
      </c>
      <c r="O40" s="344">
        <f>IFERROR(VLOOKUP(C40,'تقرير المصروفات حسب الشهر'!$C$1409:$AI$1524,18,FALSE),0)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الشهر'!$C$10:$AD$119,18,FALSE),0)</f>
        <v>0</v>
      </c>
      <c r="E41" s="330">
        <f>IFERROR(VLOOKUP(C41,'تقرير المصروفات حسب الشهر'!$C$136:$AD$245,18,FALSE),0)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الشهر'!$C$391:$AD$499,18,FALSE),0)</f>
        <v>0</v>
      </c>
      <c r="H41" s="330">
        <f>IFERROR(VLOOKUP(C41,'تقرير المصروفات حسب الشهر'!$C$519:$AD$627,18,FALSE),0)</f>
        <v>0</v>
      </c>
      <c r="I41" s="330">
        <f>IFERROR(VLOOKUP(C41,'تقرير المصروفات حسب الشهر'!$C$647:$AD$756,18,FALSE),0)</f>
        <v>0</v>
      </c>
      <c r="J41" s="330">
        <f>IFERROR(VLOOKUP(C41,'تقرير المصروفات حسب الشهر'!$C$775:$AD$884,18,FALSE),0)</f>
        <v>0</v>
      </c>
      <c r="K41" s="330">
        <f>IFERROR(VLOOKUP(C41,'تقرير المصروفات حسب الشهر'!$C$902:$AD$1011,18,FALSE),0)</f>
        <v>0</v>
      </c>
      <c r="L41" s="330">
        <f>IFERROR(VLOOKUP(C41,'تقرير المصروفات حسب الشهر'!$C$1028:$AD$1138,18,FALSE),0)</f>
        <v>0</v>
      </c>
      <c r="M41" s="344">
        <f>IFERROR(VLOOKUP(C41,'تقرير المصروفات حسب الشهر'!$C$1155:$AD$1266,18,FALSE),0)</f>
        <v>0</v>
      </c>
      <c r="N41" s="344">
        <f>IFERROR(VLOOKUP(C41,'تقرير المصروفات حسب الشهر'!$C$1282:$AD$1393,18,FALSE),0)</f>
        <v>0</v>
      </c>
      <c r="O41" s="344">
        <f>IFERROR(VLOOKUP(C41,'تقرير المصروفات حسب الشهر'!$C$1409:$AI$1524,18,FALSE),0)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الشهر'!$C$10:$AD$119,18,FALSE),0)</f>
        <v>0</v>
      </c>
      <c r="E42" s="330">
        <f>IFERROR(VLOOKUP(C42,'تقرير المصروفات حسب الشهر'!$C$136:$AD$245,18,FALSE),0)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الشهر'!$C$391:$AD$499,18,FALSE),0)</f>
        <v>0</v>
      </c>
      <c r="H42" s="330">
        <f>IFERROR(VLOOKUP(C42,'تقرير المصروفات حسب الشهر'!$C$519:$AD$627,18,FALSE),0)</f>
        <v>0</v>
      </c>
      <c r="I42" s="330">
        <f>IFERROR(VLOOKUP(C42,'تقرير المصروفات حسب الشهر'!$C$647:$AD$756,18,FALSE),0)</f>
        <v>0</v>
      </c>
      <c r="J42" s="330">
        <f>IFERROR(VLOOKUP(C42,'تقرير المصروفات حسب الشهر'!$C$775:$AD$884,18,FALSE),0)</f>
        <v>0</v>
      </c>
      <c r="K42" s="330">
        <f>IFERROR(VLOOKUP(C42,'تقرير المصروفات حسب الشهر'!$C$902:$AD$1011,18,FALSE),0)</f>
        <v>0</v>
      </c>
      <c r="L42" s="330">
        <f>IFERROR(VLOOKUP(C42,'تقرير المصروفات حسب الشهر'!$C$1028:$AD$1138,18,FALSE),0)</f>
        <v>0</v>
      </c>
      <c r="M42" s="344">
        <f>IFERROR(VLOOKUP(C42,'تقرير المصروفات حسب الشهر'!$C$1155:$AD$1266,18,FALSE),0)</f>
        <v>0</v>
      </c>
      <c r="N42" s="344">
        <f>IFERROR(VLOOKUP(C42,'تقرير المصروفات حسب الشهر'!$C$1282:$AD$1393,18,FALSE),0)</f>
        <v>0</v>
      </c>
      <c r="O42" s="344">
        <f>IFERROR(VLOOKUP(C42,'تقرير المصروفات حسب الشهر'!$C$1409:$AI$1524,18,FALSE),0)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الشهر'!$C$10:$AD$119,18,FALSE),0)</f>
        <v>0</v>
      </c>
      <c r="E43" s="330">
        <f>IFERROR(VLOOKUP(C43,'تقرير المصروفات حسب الشهر'!$C$136:$AD$245,18,FALSE),0)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الشهر'!$C$391:$AD$499,18,FALSE),0)</f>
        <v>0</v>
      </c>
      <c r="H43" s="330">
        <f>IFERROR(VLOOKUP(C43,'تقرير المصروفات حسب الشهر'!$C$519:$AD$627,18,FALSE),0)</f>
        <v>0</v>
      </c>
      <c r="I43" s="330">
        <f>IFERROR(VLOOKUP(C43,'تقرير المصروفات حسب الشهر'!$C$647:$AD$756,18,FALSE),0)</f>
        <v>0</v>
      </c>
      <c r="J43" s="330">
        <f>IFERROR(VLOOKUP(C43,'تقرير المصروفات حسب الشهر'!$C$775:$AD$884,18,FALSE),0)</f>
        <v>0</v>
      </c>
      <c r="K43" s="330">
        <f>IFERROR(VLOOKUP(C43,'تقرير المصروفات حسب الشهر'!$C$902:$AD$1011,18,FALSE),0)</f>
        <v>0</v>
      </c>
      <c r="L43" s="330">
        <f>IFERROR(VLOOKUP(C43,'تقرير المصروفات حسب الشهر'!$C$1028:$AD$1138,18,FALSE),0)</f>
        <v>0</v>
      </c>
      <c r="M43" s="344">
        <f>IFERROR(VLOOKUP(C43,'تقرير المصروفات حسب الشهر'!$C$1155:$AD$1266,18,FALSE),0)</f>
        <v>0</v>
      </c>
      <c r="N43" s="344">
        <f>IFERROR(VLOOKUP(C43,'تقرير المصروفات حسب الشهر'!$C$1282:$AD$1393,18,FALSE),0)</f>
        <v>0</v>
      </c>
      <c r="O43" s="344">
        <f>IFERROR(VLOOKUP(C43,'تقرير المصروفات حسب الشهر'!$C$1409:$AI$1524,18,FALSE),0)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الشهر'!$C$10:$AD$119,18,FALSE),0)</f>
        <v>0</v>
      </c>
      <c r="E44" s="330">
        <f>IFERROR(VLOOKUP(C44,'تقرير المصروفات حسب الشهر'!$C$136:$AD$245,18,FALSE),0)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الشهر'!$C$391:$AD$499,18,FALSE),0)</f>
        <v>0</v>
      </c>
      <c r="H44" s="330">
        <f>IFERROR(VLOOKUP(C44,'تقرير المصروفات حسب الشهر'!$C$519:$AD$627,18,FALSE),0)</f>
        <v>0</v>
      </c>
      <c r="I44" s="330">
        <f>IFERROR(VLOOKUP(C44,'تقرير المصروفات حسب الشهر'!$C$647:$AD$756,18,FALSE),0)</f>
        <v>0</v>
      </c>
      <c r="J44" s="330">
        <f>IFERROR(VLOOKUP(C44,'تقرير المصروفات حسب الشهر'!$C$775:$AD$884,18,FALSE),0)</f>
        <v>0</v>
      </c>
      <c r="K44" s="330">
        <f>IFERROR(VLOOKUP(C44,'تقرير المصروفات حسب الشهر'!$C$902:$AD$1011,18,FALSE),0)</f>
        <v>0</v>
      </c>
      <c r="L44" s="330">
        <f>IFERROR(VLOOKUP(C44,'تقرير المصروفات حسب الشهر'!$C$1028:$AD$1138,18,FALSE),0)</f>
        <v>0</v>
      </c>
      <c r="M44" s="344">
        <f>IFERROR(VLOOKUP(C44,'تقرير المصروفات حسب الشهر'!$C$1155:$AD$1266,18,FALSE),0)</f>
        <v>0</v>
      </c>
      <c r="N44" s="344">
        <f>IFERROR(VLOOKUP(C44,'تقرير المصروفات حسب الشهر'!$C$1282:$AD$1393,18,FALSE),0)</f>
        <v>0</v>
      </c>
      <c r="O44" s="344">
        <f>IFERROR(VLOOKUP(C44,'تقرير المصروفات حسب الشهر'!$C$1409:$AI$1524,18,FALSE),0)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الشهر'!$C$10:$AD$119,18,FALSE),0)</f>
        <v>0</v>
      </c>
      <c r="E45" s="330">
        <f>IFERROR(VLOOKUP(C45,'تقرير المصروفات حسب الشهر'!$C$136:$AD$245,18,FALSE),0)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الشهر'!$C$391:$AD$499,18,FALSE),0)</f>
        <v>0</v>
      </c>
      <c r="H45" s="330">
        <f>IFERROR(VLOOKUP(C45,'تقرير المصروفات حسب الشهر'!$C$519:$AD$627,18,FALSE),0)</f>
        <v>0</v>
      </c>
      <c r="I45" s="330">
        <f>IFERROR(VLOOKUP(C45,'تقرير المصروفات حسب الشهر'!$C$647:$AD$756,18,FALSE),0)</f>
        <v>0</v>
      </c>
      <c r="J45" s="330">
        <f>IFERROR(VLOOKUP(C45,'تقرير المصروفات حسب الشهر'!$C$775:$AD$884,18,FALSE),0)</f>
        <v>0</v>
      </c>
      <c r="K45" s="330">
        <f>IFERROR(VLOOKUP(C45,'تقرير المصروفات حسب الشهر'!$C$902:$AD$1011,18,FALSE),0)</f>
        <v>0</v>
      </c>
      <c r="L45" s="330">
        <f>IFERROR(VLOOKUP(C45,'تقرير المصروفات حسب الشهر'!$C$1028:$AD$1138,18,FALSE),0)</f>
        <v>0</v>
      </c>
      <c r="M45" s="344">
        <f>IFERROR(VLOOKUP(C45,'تقرير المصروفات حسب الشهر'!$C$1155:$AD$1266,18,FALSE),0)</f>
        <v>0</v>
      </c>
      <c r="N45" s="344">
        <f>IFERROR(VLOOKUP(C45,'تقرير المصروفات حسب الشهر'!$C$1282:$AD$1393,18,FALSE),0)</f>
        <v>0</v>
      </c>
      <c r="O45" s="344">
        <f>IFERROR(VLOOKUP(C45,'تقرير المصروفات حسب الشهر'!$C$1409:$AI$1524,18,FALSE),0)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الشهر'!$C$10:$AD$119,18,FALSE),0)</f>
        <v>0</v>
      </c>
      <c r="E46" s="330">
        <f>IFERROR(VLOOKUP(C46,'تقرير المصروفات حسب الشهر'!$C$136:$AD$245,18,FALSE),0)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الشهر'!$C$391:$AD$499,18,FALSE),0)</f>
        <v>0</v>
      </c>
      <c r="H46" s="330">
        <f>IFERROR(VLOOKUP(C46,'تقرير المصروفات حسب الشهر'!$C$519:$AD$627,18,FALSE),0)</f>
        <v>0</v>
      </c>
      <c r="I46" s="330">
        <f>IFERROR(VLOOKUP(C46,'تقرير المصروفات حسب الشهر'!$C$647:$AD$756,18,FALSE),0)</f>
        <v>0</v>
      </c>
      <c r="J46" s="330">
        <f>IFERROR(VLOOKUP(C46,'تقرير المصروفات حسب الشهر'!$C$775:$AD$884,18,FALSE),0)</f>
        <v>0</v>
      </c>
      <c r="K46" s="330">
        <f>IFERROR(VLOOKUP(C46,'تقرير المصروفات حسب الشهر'!$C$902:$AD$1011,18,FALSE),0)</f>
        <v>0</v>
      </c>
      <c r="L46" s="330">
        <f>IFERROR(VLOOKUP(C46,'تقرير المصروفات حسب الشهر'!$C$1028:$AD$1138,18,FALSE),0)</f>
        <v>0</v>
      </c>
      <c r="M46" s="344">
        <f>IFERROR(VLOOKUP(C46,'تقرير المصروفات حسب الشهر'!$C$1155:$AD$1266,18,FALSE),0)</f>
        <v>0</v>
      </c>
      <c r="N46" s="344">
        <f>IFERROR(VLOOKUP(C46,'تقرير المصروفات حسب الشهر'!$C$1282:$AD$1393,18,FALSE),0)</f>
        <v>0</v>
      </c>
      <c r="O46" s="344">
        <f>IFERROR(VLOOKUP(C46,'تقرير المصروفات حسب الشهر'!$C$1409:$AI$1524,18,FALSE),0)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الشهر'!$C$10:$AD$119,18,FALSE),0)</f>
        <v>0</v>
      </c>
      <c r="E47" s="330">
        <f>IFERROR(VLOOKUP(C47,'تقرير المصروفات حسب الشهر'!$C$136:$AD$245,18,FALSE),0)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الشهر'!$C$391:$AD$499,18,FALSE),0)</f>
        <v>0</v>
      </c>
      <c r="H47" s="330">
        <f>IFERROR(VLOOKUP(C47,'تقرير المصروفات حسب الشهر'!$C$519:$AD$627,18,FALSE),0)</f>
        <v>0</v>
      </c>
      <c r="I47" s="330">
        <f>IFERROR(VLOOKUP(C47,'تقرير المصروفات حسب الشهر'!$C$647:$AD$756,18,FALSE),0)</f>
        <v>0</v>
      </c>
      <c r="J47" s="330">
        <f>IFERROR(VLOOKUP(C47,'تقرير المصروفات حسب الشهر'!$C$775:$AD$884,18,FALSE),0)</f>
        <v>0</v>
      </c>
      <c r="K47" s="330">
        <f>IFERROR(VLOOKUP(C47,'تقرير المصروفات حسب الشهر'!$C$902:$AD$1011,18,FALSE),0)</f>
        <v>0</v>
      </c>
      <c r="L47" s="330">
        <f>IFERROR(VLOOKUP(C47,'تقرير المصروفات حسب الشهر'!$C$1028:$AD$1138,18,FALSE),0)</f>
        <v>0</v>
      </c>
      <c r="M47" s="344">
        <f>IFERROR(VLOOKUP(C47,'تقرير المصروفات حسب الشهر'!$C$1155:$AD$1266,18,FALSE),0)</f>
        <v>0</v>
      </c>
      <c r="N47" s="344">
        <f>IFERROR(VLOOKUP(C47,'تقرير المصروفات حسب الشهر'!$C$1282:$AD$1393,18,FALSE),0)</f>
        <v>0</v>
      </c>
      <c r="O47" s="344">
        <f>IFERROR(VLOOKUP(C47,'تقرير المصروفات حسب الشهر'!$C$1409:$AI$1524,18,FALSE),0)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الشهر'!$C$10:$AD$119,18,FALSE),0)</f>
        <v>0</v>
      </c>
      <c r="E48" s="330">
        <f>IFERROR(VLOOKUP(C48,'تقرير المصروفات حسب الشهر'!$C$136:$AD$245,18,FALSE),0)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الشهر'!$C$391:$AD$499,18,FALSE),0)</f>
        <v>0</v>
      </c>
      <c r="H48" s="330">
        <f>IFERROR(VLOOKUP(C48,'تقرير المصروفات حسب الشهر'!$C$519:$AD$627,18,FALSE),0)</f>
        <v>0</v>
      </c>
      <c r="I48" s="330">
        <f>IFERROR(VLOOKUP(C48,'تقرير المصروفات حسب الشهر'!$C$647:$AD$756,18,FALSE),0)</f>
        <v>0</v>
      </c>
      <c r="J48" s="330">
        <f>IFERROR(VLOOKUP(C48,'تقرير المصروفات حسب الشهر'!$C$775:$AD$884,18,FALSE),0)</f>
        <v>0</v>
      </c>
      <c r="K48" s="330">
        <f>IFERROR(VLOOKUP(C48,'تقرير المصروفات حسب الشهر'!$C$902:$AD$1011,18,FALSE),0)</f>
        <v>0</v>
      </c>
      <c r="L48" s="330">
        <f>IFERROR(VLOOKUP(C48,'تقرير المصروفات حسب الشهر'!$C$1028:$AD$1138,18,FALSE),0)</f>
        <v>0</v>
      </c>
      <c r="M48" s="344">
        <f>IFERROR(VLOOKUP(C48,'تقرير المصروفات حسب الشهر'!$C$1155:$AD$1266,18,FALSE),0)</f>
        <v>0</v>
      </c>
      <c r="N48" s="344">
        <f>IFERROR(VLOOKUP(C48,'تقرير المصروفات حسب الشهر'!$C$1282:$AD$1393,18,FALSE),0)</f>
        <v>0</v>
      </c>
      <c r="O48" s="344">
        <f>IFERROR(VLOOKUP(C48,'تقرير المصروفات حسب الشهر'!$C$1409:$AI$1524,18,FALSE),0)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الشهر'!$C$10:$AD$119,18,FALSE),0)</f>
        <v>0</v>
      </c>
      <c r="E49" s="330">
        <f>IFERROR(VLOOKUP(C49,'تقرير المصروفات حسب الشهر'!$C$136:$AD$245,18,FALSE),0)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الشهر'!$C$391:$AD$499,18,FALSE),0)</f>
        <v>0</v>
      </c>
      <c r="H49" s="330">
        <f>IFERROR(VLOOKUP(C49,'تقرير المصروفات حسب الشهر'!$C$519:$AD$627,18,FALSE),0)</f>
        <v>0</v>
      </c>
      <c r="I49" s="330">
        <f>IFERROR(VLOOKUP(C49,'تقرير المصروفات حسب الشهر'!$C$647:$AD$756,18,FALSE),0)</f>
        <v>0</v>
      </c>
      <c r="J49" s="330">
        <f>IFERROR(VLOOKUP(C49,'تقرير المصروفات حسب الشهر'!$C$775:$AD$884,18,FALSE),0)</f>
        <v>0</v>
      </c>
      <c r="K49" s="330">
        <f>IFERROR(VLOOKUP(C49,'تقرير المصروفات حسب الشهر'!$C$902:$AD$1011,18,FALSE),0)</f>
        <v>0</v>
      </c>
      <c r="L49" s="330">
        <f>IFERROR(VLOOKUP(C49,'تقرير المصروفات حسب الشهر'!$C$1028:$AD$1138,18,FALSE),0)</f>
        <v>0</v>
      </c>
      <c r="M49" s="344">
        <f>IFERROR(VLOOKUP(C49,'تقرير المصروفات حسب الشهر'!$C$1155:$AD$1266,18,FALSE),0)</f>
        <v>0</v>
      </c>
      <c r="N49" s="344">
        <f>IFERROR(VLOOKUP(C49,'تقرير المصروفات حسب الشهر'!$C$1282:$AD$1393,18,FALSE),0)</f>
        <v>0</v>
      </c>
      <c r="O49" s="344">
        <f>IFERROR(VLOOKUP(C49,'تقرير المصروفات حسب الشهر'!$C$1409:$AI$1524,18,FALSE),0)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الشهر'!$C$10:$AD$119,18,FALSE),0)</f>
        <v>0</v>
      </c>
      <c r="E50" s="330">
        <f>IFERROR(VLOOKUP(C50,'تقرير المصروفات حسب الشهر'!$C$136:$AD$245,18,FALSE),0)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الشهر'!$C$391:$AD$499,18,FALSE),0)</f>
        <v>0</v>
      </c>
      <c r="H50" s="330">
        <f>IFERROR(VLOOKUP(C50,'تقرير المصروفات حسب الشهر'!$C$519:$AD$627,18,FALSE),0)</f>
        <v>0</v>
      </c>
      <c r="I50" s="330">
        <f>IFERROR(VLOOKUP(C50,'تقرير المصروفات حسب الشهر'!$C$647:$AD$756,18,FALSE),0)</f>
        <v>0</v>
      </c>
      <c r="J50" s="330">
        <f>IFERROR(VLOOKUP(C50,'تقرير المصروفات حسب الشهر'!$C$775:$AD$884,18,FALSE),0)</f>
        <v>0</v>
      </c>
      <c r="K50" s="330">
        <f>IFERROR(VLOOKUP(C50,'تقرير المصروفات حسب الشهر'!$C$902:$AD$1011,18,FALSE),0)</f>
        <v>0</v>
      </c>
      <c r="L50" s="330">
        <f>IFERROR(VLOOKUP(C50,'تقرير المصروفات حسب الشهر'!$C$1028:$AD$1138,18,FALSE),0)</f>
        <v>0</v>
      </c>
      <c r="M50" s="344">
        <f>IFERROR(VLOOKUP(C50,'تقرير المصروفات حسب الشهر'!$C$1155:$AD$1266,18,FALSE),0)</f>
        <v>0</v>
      </c>
      <c r="N50" s="344">
        <f>IFERROR(VLOOKUP(C50,'تقرير المصروفات حسب الشهر'!$C$1282:$AD$1393,18,FALSE),0)</f>
        <v>0</v>
      </c>
      <c r="O50" s="344">
        <f>IFERROR(VLOOKUP(C50,'تقرير المصروفات حسب الشهر'!$C$1409:$AI$1524,18,FALSE),0)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الشهر'!$C$10:$AD$119,18,FALSE),0)</f>
        <v>0</v>
      </c>
      <c r="E51" s="330">
        <f>IFERROR(VLOOKUP(C51,'تقرير المصروفات حسب الشهر'!$C$136:$AD$245,18,FALSE),0)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الشهر'!$C$391:$AD$499,18,FALSE),0)</f>
        <v>0</v>
      </c>
      <c r="H51" s="330">
        <f>IFERROR(VLOOKUP(C51,'تقرير المصروفات حسب الشهر'!$C$519:$AD$627,18,FALSE),0)</f>
        <v>0</v>
      </c>
      <c r="I51" s="330">
        <f>IFERROR(VLOOKUP(C51,'تقرير المصروفات حسب الشهر'!$C$647:$AD$756,18,FALSE),0)</f>
        <v>0</v>
      </c>
      <c r="J51" s="330">
        <f>IFERROR(VLOOKUP(C51,'تقرير المصروفات حسب الشهر'!$C$775:$AD$884,18,FALSE),0)</f>
        <v>0</v>
      </c>
      <c r="K51" s="330">
        <f>IFERROR(VLOOKUP(C51,'تقرير المصروفات حسب الشهر'!$C$902:$AD$1011,18,FALSE),0)</f>
        <v>0</v>
      </c>
      <c r="L51" s="330">
        <f>IFERROR(VLOOKUP(C51,'تقرير المصروفات حسب الشهر'!$C$1028:$AD$1138,18,FALSE),0)</f>
        <v>0</v>
      </c>
      <c r="M51" s="344">
        <f>IFERROR(VLOOKUP(C51,'تقرير المصروفات حسب الشهر'!$C$1155:$AD$1266,18,FALSE),0)</f>
        <v>0</v>
      </c>
      <c r="N51" s="344">
        <f>IFERROR(VLOOKUP(C51,'تقرير المصروفات حسب الشهر'!$C$1282:$AD$1393,18,FALSE),0)</f>
        <v>0</v>
      </c>
      <c r="O51" s="344">
        <f>IFERROR(VLOOKUP(C51,'تقرير المصروفات حسب الشهر'!$C$1409:$AI$1524,18,FALSE),0)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الشهر'!$C$10:$AD$119,18,FALSE),0)</f>
        <v>0</v>
      </c>
      <c r="E52" s="330">
        <f>IFERROR(VLOOKUP(C52,'تقرير المصروفات حسب الشهر'!$C$136:$AD$245,18,FALSE),0)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الشهر'!$C$391:$AD$499,18,FALSE),0)</f>
        <v>0</v>
      </c>
      <c r="H52" s="330">
        <f>IFERROR(VLOOKUP(C52,'تقرير المصروفات حسب الشهر'!$C$519:$AD$627,18,FALSE),0)</f>
        <v>0</v>
      </c>
      <c r="I52" s="330">
        <f>IFERROR(VLOOKUP(C52,'تقرير المصروفات حسب الشهر'!$C$647:$AD$756,18,FALSE),0)</f>
        <v>0</v>
      </c>
      <c r="J52" s="330">
        <f>IFERROR(VLOOKUP(C52,'تقرير المصروفات حسب الشهر'!$C$775:$AD$884,18,FALSE),0)</f>
        <v>0</v>
      </c>
      <c r="K52" s="330">
        <f>IFERROR(VLOOKUP(C52,'تقرير المصروفات حسب الشهر'!$C$902:$AD$1011,18,FALSE),0)</f>
        <v>0</v>
      </c>
      <c r="L52" s="330">
        <f>IFERROR(VLOOKUP(C52,'تقرير المصروفات حسب الشهر'!$C$1028:$AD$1138,18,FALSE),0)</f>
        <v>0</v>
      </c>
      <c r="M52" s="344">
        <f>IFERROR(VLOOKUP(C52,'تقرير المصروفات حسب الشهر'!$C$1155:$AD$1266,18,FALSE),0)</f>
        <v>0</v>
      </c>
      <c r="N52" s="344">
        <f>IFERROR(VLOOKUP(C52,'تقرير المصروفات حسب الشهر'!$C$1282:$AD$1393,18,FALSE),0)</f>
        <v>0</v>
      </c>
      <c r="O52" s="344">
        <f>IFERROR(VLOOKUP(C52,'تقرير المصروفات حسب الشهر'!$C$1409:$AI$1524,18,FALSE),0)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الشهر'!$C$10:$AD$119,18,FALSE),0)</f>
        <v>0</v>
      </c>
      <c r="E53" s="330">
        <f>IFERROR(VLOOKUP(C53,'تقرير المصروفات حسب الشهر'!$C$136:$AD$245,18,FALSE),0)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الشهر'!$C$391:$AD$499,18,FALSE),0)</f>
        <v>0</v>
      </c>
      <c r="H53" s="330">
        <f>IFERROR(VLOOKUP(C53,'تقرير المصروفات حسب الشهر'!$C$519:$AD$627,18,FALSE),0)</f>
        <v>0</v>
      </c>
      <c r="I53" s="330">
        <f>IFERROR(VLOOKUP(C53,'تقرير المصروفات حسب الشهر'!$C$647:$AD$756,18,FALSE),0)</f>
        <v>0</v>
      </c>
      <c r="J53" s="330">
        <f>IFERROR(VLOOKUP(C53,'تقرير المصروفات حسب الشهر'!$C$775:$AD$884,18,FALSE),0)</f>
        <v>0</v>
      </c>
      <c r="K53" s="330">
        <f>IFERROR(VLOOKUP(C53,'تقرير المصروفات حسب الشهر'!$C$902:$AD$1011,18,FALSE),0)</f>
        <v>0</v>
      </c>
      <c r="L53" s="330">
        <f>IFERROR(VLOOKUP(C53,'تقرير المصروفات حسب الشهر'!$C$1028:$AD$1138,18,FALSE),0)</f>
        <v>0</v>
      </c>
      <c r="M53" s="344">
        <f>IFERROR(VLOOKUP(C53,'تقرير المصروفات حسب الشهر'!$C$1155:$AD$1266,18,FALSE),0)</f>
        <v>0</v>
      </c>
      <c r="N53" s="344">
        <f>IFERROR(VLOOKUP(C53,'تقرير المصروفات حسب الشهر'!$C$1282:$AD$1393,18,FALSE),0)</f>
        <v>0</v>
      </c>
      <c r="O53" s="344">
        <f>IFERROR(VLOOKUP(C53,'تقرير المصروفات حسب الشهر'!$C$1409:$AI$1524,18,FALSE),0)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الشهر'!$C$10:$AD$119,18,FALSE),0)</f>
        <v>0</v>
      </c>
      <c r="E54" s="330">
        <f>IFERROR(VLOOKUP(C54,'تقرير المصروفات حسب الشهر'!$C$136:$AD$245,18,FALSE),0)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الشهر'!$C$391:$AD$499,18,FALSE),0)</f>
        <v>0</v>
      </c>
      <c r="H54" s="330">
        <f>IFERROR(VLOOKUP(C54,'تقرير المصروفات حسب الشهر'!$C$519:$AD$627,18,FALSE),0)</f>
        <v>0</v>
      </c>
      <c r="I54" s="330">
        <f>IFERROR(VLOOKUP(C54,'تقرير المصروفات حسب الشهر'!$C$647:$AD$756,18,FALSE),0)</f>
        <v>6050</v>
      </c>
      <c r="J54" s="330">
        <f>IFERROR(VLOOKUP(C54,'تقرير المصروفات حسب الشهر'!$C$775:$AD$884,18,FALSE),0)</f>
        <v>0</v>
      </c>
      <c r="K54" s="330">
        <f>IFERROR(VLOOKUP(C54,'تقرير المصروفات حسب الشهر'!$C$902:$AD$1011,18,FALSE),0)</f>
        <v>0</v>
      </c>
      <c r="L54" s="330">
        <f>IFERROR(VLOOKUP(C54,'تقرير المصروفات حسب الشهر'!$C$1028:$AD$1138,18,FALSE),0)</f>
        <v>0</v>
      </c>
      <c r="M54" s="344">
        <f>IFERROR(VLOOKUP(C54,'تقرير المصروفات حسب الشهر'!$C$1155:$AD$1266,18,FALSE),0)</f>
        <v>0</v>
      </c>
      <c r="N54" s="344">
        <f>IFERROR(VLOOKUP(C54,'تقرير المصروفات حسب الشهر'!$C$1282:$AD$1393,18,FALSE),0)</f>
        <v>0</v>
      </c>
      <c r="O54" s="344">
        <f>IFERROR(VLOOKUP(C54,'تقرير المصروفات حسب الشهر'!$C$1409:$AI$1524,18,FALSE),0)</f>
        <v>0</v>
      </c>
      <c r="P54" s="332">
        <f t="shared" ref="P54:P85" si="6">SUM(D54:O54)</f>
        <v>14650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الشهر'!$C$10:$AD$119,18,FALSE),0)</f>
        <v>0</v>
      </c>
      <c r="E55" s="330">
        <f>IFERROR(VLOOKUP(C55,'تقرير المصروفات حسب الشهر'!$C$136:$AD$245,18,FALSE),0)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الشهر'!$C$391:$AD$499,18,FALSE),0)</f>
        <v>0</v>
      </c>
      <c r="H55" s="330">
        <f>IFERROR(VLOOKUP(C55,'تقرير المصروفات حسب الشهر'!$C$519:$AD$627,18,FALSE),0)</f>
        <v>0</v>
      </c>
      <c r="I55" s="330">
        <f>IFERROR(VLOOKUP(C55,'تقرير المصروفات حسب الشهر'!$C$647:$AD$756,18,FALSE),0)</f>
        <v>0</v>
      </c>
      <c r="J55" s="330">
        <f>IFERROR(VLOOKUP(C55,'تقرير المصروفات حسب الشهر'!$C$775:$AD$884,18,FALSE),0)</f>
        <v>0</v>
      </c>
      <c r="K55" s="330">
        <f>IFERROR(VLOOKUP(C55,'تقرير المصروفات حسب الشهر'!$C$902:$AD$1011,18,FALSE),0)</f>
        <v>0</v>
      </c>
      <c r="L55" s="330">
        <f>IFERROR(VLOOKUP(C55,'تقرير المصروفات حسب الشهر'!$C$1028:$AD$1138,18,FALSE),0)</f>
        <v>0</v>
      </c>
      <c r="M55" s="344">
        <f>IFERROR(VLOOKUP(C55,'تقرير المصروفات حسب الشهر'!$C$1155:$AD$1266,18,FALSE),0)</f>
        <v>0</v>
      </c>
      <c r="N55" s="344">
        <f>IFERROR(VLOOKUP(C55,'تقرير المصروفات حسب الشهر'!$C$1282:$AD$1393,18,FALSE),0)</f>
        <v>0</v>
      </c>
      <c r="O55" s="344">
        <f>IFERROR(VLOOKUP(C55,'تقرير المصروفات حسب الشهر'!$C$1409:$AI$1524,18,FALSE),0)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الشهر'!$C$10:$AD$119,18,FALSE),0)</f>
        <v>0</v>
      </c>
      <c r="E56" s="330">
        <f>IFERROR(VLOOKUP(C56,'تقرير المصروفات حسب الشهر'!$C$136:$AD$245,18,FALSE),0)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الشهر'!$C$391:$AD$499,18,FALSE),0)</f>
        <v>0</v>
      </c>
      <c r="H56" s="330">
        <f>IFERROR(VLOOKUP(C56,'تقرير المصروفات حسب الشهر'!$C$519:$AD$627,18,FALSE),0)</f>
        <v>0</v>
      </c>
      <c r="I56" s="330">
        <f>IFERROR(VLOOKUP(C56,'تقرير المصروفات حسب الشهر'!$C$647:$AD$756,18,FALSE),0)</f>
        <v>0</v>
      </c>
      <c r="J56" s="330">
        <f>IFERROR(VLOOKUP(C56,'تقرير المصروفات حسب الشهر'!$C$775:$AD$884,18,FALSE),0)</f>
        <v>0</v>
      </c>
      <c r="K56" s="330">
        <f>IFERROR(VLOOKUP(C56,'تقرير المصروفات حسب الشهر'!$C$902:$AD$1011,18,FALSE),0)</f>
        <v>0</v>
      </c>
      <c r="L56" s="330">
        <f>IFERROR(VLOOKUP(C56,'تقرير المصروفات حسب الشهر'!$C$1028:$AD$1138,18,FALSE),0)</f>
        <v>0</v>
      </c>
      <c r="M56" s="344">
        <f>IFERROR(VLOOKUP(C56,'تقرير المصروفات حسب الشهر'!$C$1155:$AD$1266,18,FALSE),0)</f>
        <v>0</v>
      </c>
      <c r="N56" s="344">
        <f>IFERROR(VLOOKUP(C56,'تقرير المصروفات حسب الشهر'!$C$1282:$AD$1393,18,FALSE),0)</f>
        <v>0</v>
      </c>
      <c r="O56" s="344">
        <f>IFERROR(VLOOKUP(C56,'تقرير المصروفات حسب الشهر'!$C$1409:$AI$1524,18,FALSE),0)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الشهر'!$C$10:$AD$119,18,FALSE),0)</f>
        <v>0</v>
      </c>
      <c r="E57" s="330">
        <f>IFERROR(VLOOKUP(C57,'تقرير المصروفات حسب الشهر'!$C$136:$AD$245,18,FALSE),0)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الشهر'!$C$391:$AD$499,18,FALSE),0)</f>
        <v>0</v>
      </c>
      <c r="H57" s="330">
        <f>IFERROR(VLOOKUP(C57,'تقرير المصروفات حسب الشهر'!$C$519:$AD$627,18,FALSE),0)</f>
        <v>0</v>
      </c>
      <c r="I57" s="330">
        <f>IFERROR(VLOOKUP(C57,'تقرير المصروفات حسب الشهر'!$C$647:$AD$756,18,FALSE),0)</f>
        <v>0</v>
      </c>
      <c r="J57" s="330">
        <f>IFERROR(VLOOKUP(C57,'تقرير المصروفات حسب الشهر'!$C$775:$AD$884,18,FALSE),0)</f>
        <v>0</v>
      </c>
      <c r="K57" s="330">
        <f>IFERROR(VLOOKUP(C57,'تقرير المصروفات حسب الشهر'!$C$902:$AD$1011,18,FALSE),0)</f>
        <v>0</v>
      </c>
      <c r="L57" s="330">
        <f>IFERROR(VLOOKUP(C57,'تقرير المصروفات حسب الشهر'!$C$1028:$AD$1138,18,FALSE),0)</f>
        <v>0</v>
      </c>
      <c r="M57" s="344">
        <f>IFERROR(VLOOKUP(C57,'تقرير المصروفات حسب الشهر'!$C$1155:$AD$1266,18,FALSE),0)</f>
        <v>0</v>
      </c>
      <c r="N57" s="344">
        <f>IFERROR(VLOOKUP(C57,'تقرير المصروفات حسب الشهر'!$C$1282:$AD$1393,18,FALSE),0)</f>
        <v>0</v>
      </c>
      <c r="O57" s="344">
        <f>IFERROR(VLOOKUP(C57,'تقرير المصروفات حسب الشهر'!$C$1409:$AI$1524,18,FALSE),0)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الشهر'!$C$10:$AD$119,18,FALSE),0)</f>
        <v>0</v>
      </c>
      <c r="E58" s="330">
        <f>IFERROR(VLOOKUP(C58,'تقرير المصروفات حسب الشهر'!$C$136:$AD$245,18,FALSE),0)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الشهر'!$C$391:$AD$499,18,FALSE),0)</f>
        <v>0</v>
      </c>
      <c r="H58" s="330">
        <f>IFERROR(VLOOKUP(C58,'تقرير المصروفات حسب الشهر'!$C$519:$AD$627,18,FALSE),0)</f>
        <v>0</v>
      </c>
      <c r="I58" s="330">
        <f>IFERROR(VLOOKUP(C58,'تقرير المصروفات حسب الشهر'!$C$647:$AD$756,18,FALSE),0)</f>
        <v>0</v>
      </c>
      <c r="J58" s="330">
        <f>IFERROR(VLOOKUP(C58,'تقرير المصروفات حسب الشهر'!$C$775:$AD$884,18,FALSE),0)</f>
        <v>0</v>
      </c>
      <c r="K58" s="330">
        <f>IFERROR(VLOOKUP(C58,'تقرير المصروفات حسب الشهر'!$C$902:$AD$1011,18,FALSE),0)</f>
        <v>0</v>
      </c>
      <c r="L58" s="330">
        <f>IFERROR(VLOOKUP(C58,'تقرير المصروفات حسب الشهر'!$C$1028:$AD$1138,18,FALSE),0)</f>
        <v>0</v>
      </c>
      <c r="M58" s="344">
        <f>IFERROR(VLOOKUP(C58,'تقرير المصروفات حسب الشهر'!$C$1155:$AD$1266,18,FALSE),0)</f>
        <v>0</v>
      </c>
      <c r="N58" s="344">
        <f>IFERROR(VLOOKUP(C58,'تقرير المصروفات حسب الشهر'!$C$1282:$AD$1393,18,FALSE),0)</f>
        <v>0</v>
      </c>
      <c r="O58" s="344">
        <f>IFERROR(VLOOKUP(C58,'تقرير المصروفات حسب الشهر'!$C$1409:$AI$1524,18,FALSE),0)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الشهر'!$C$10:$AD$119,18,FALSE),0)</f>
        <v>0</v>
      </c>
      <c r="E59" s="330">
        <f>IFERROR(VLOOKUP(C59,'تقرير المصروفات حسب الشهر'!$C$136:$AD$245,18,FALSE),0)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الشهر'!$C$391:$AD$499,18,FALSE),0)</f>
        <v>0</v>
      </c>
      <c r="H59" s="330">
        <f>IFERROR(VLOOKUP(C59,'تقرير المصروفات حسب الشهر'!$C$519:$AD$627,18,FALSE),0)</f>
        <v>0</v>
      </c>
      <c r="I59" s="330">
        <f>IFERROR(VLOOKUP(C59,'تقرير المصروفات حسب الشهر'!$C$647:$AD$756,18,FALSE),0)</f>
        <v>0</v>
      </c>
      <c r="J59" s="330">
        <f>IFERROR(VLOOKUP(C59,'تقرير المصروفات حسب الشهر'!$C$775:$AD$884,18,FALSE),0)</f>
        <v>0</v>
      </c>
      <c r="K59" s="330">
        <f>IFERROR(VLOOKUP(C59,'تقرير المصروفات حسب الشهر'!$C$902:$AD$1011,18,FALSE),0)</f>
        <v>0</v>
      </c>
      <c r="L59" s="330">
        <f>IFERROR(VLOOKUP(C59,'تقرير المصروفات حسب الشهر'!$C$1028:$AD$1138,18,FALSE),0)</f>
        <v>0</v>
      </c>
      <c r="M59" s="344">
        <f>IFERROR(VLOOKUP(C59,'تقرير المصروفات حسب الشهر'!$C$1155:$AD$1266,18,FALSE),0)</f>
        <v>0</v>
      </c>
      <c r="N59" s="344">
        <f>IFERROR(VLOOKUP(C59,'تقرير المصروفات حسب الشهر'!$C$1282:$AD$1393,18,FALSE),0)</f>
        <v>0</v>
      </c>
      <c r="O59" s="344">
        <f>IFERROR(VLOOKUP(C59,'تقرير المصروفات حسب الشهر'!$C$1409:$AI$1524,18,FALSE),0)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الشهر'!$C$10:$AD$119,18,FALSE),0)</f>
        <v>0</v>
      </c>
      <c r="E60" s="330">
        <f>IFERROR(VLOOKUP(C60,'تقرير المصروفات حسب الشهر'!$C$136:$AD$245,18,FALSE),0)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الشهر'!$C$391:$AD$499,18,FALSE),0)</f>
        <v>0</v>
      </c>
      <c r="H60" s="330">
        <f>IFERROR(VLOOKUP(C60,'تقرير المصروفات حسب الشهر'!$C$519:$AD$627,18,FALSE),0)</f>
        <v>0</v>
      </c>
      <c r="I60" s="330">
        <f>IFERROR(VLOOKUP(C60,'تقرير المصروفات حسب الشهر'!$C$647:$AD$756,18,FALSE),0)</f>
        <v>0</v>
      </c>
      <c r="J60" s="330">
        <f>IFERROR(VLOOKUP(C60,'تقرير المصروفات حسب الشهر'!$C$775:$AD$884,18,FALSE),0)</f>
        <v>0</v>
      </c>
      <c r="K60" s="330">
        <f>IFERROR(VLOOKUP(C60,'تقرير المصروفات حسب الشهر'!$C$902:$AD$1011,18,FALSE),0)</f>
        <v>0</v>
      </c>
      <c r="L60" s="330">
        <f>IFERROR(VLOOKUP(C60,'تقرير المصروفات حسب الشهر'!$C$1028:$AD$1138,18,FALSE),0)</f>
        <v>0</v>
      </c>
      <c r="M60" s="344">
        <f>IFERROR(VLOOKUP(C60,'تقرير المصروفات حسب الشهر'!$C$1155:$AD$1266,18,FALSE),0)</f>
        <v>0</v>
      </c>
      <c r="N60" s="344">
        <f>IFERROR(VLOOKUP(C60,'تقرير المصروفات حسب الشهر'!$C$1282:$AD$1393,18,FALSE),0)</f>
        <v>0</v>
      </c>
      <c r="O60" s="344">
        <f>IFERROR(VLOOKUP(C60,'تقرير المصروفات حسب الشهر'!$C$1409:$AI$1524,18,FALSE),0)</f>
        <v>0</v>
      </c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الشهر'!$C$10:$AD$119,18,FALSE),0)</f>
        <v>0</v>
      </c>
      <c r="E61" s="330">
        <f>IFERROR(VLOOKUP(C61,'تقرير المصروفات حسب الشهر'!$C$136:$AD$245,18,FALSE),0)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الشهر'!$C$391:$AD$499,18,FALSE),0)</f>
        <v>0</v>
      </c>
      <c r="H61" s="330">
        <f>IFERROR(VLOOKUP(C61,'تقرير المصروفات حسب الشهر'!$C$519:$AD$627,18,FALSE),0)</f>
        <v>0</v>
      </c>
      <c r="I61" s="330">
        <f>IFERROR(VLOOKUP(C61,'تقرير المصروفات حسب الشهر'!$C$647:$AD$756,18,FALSE),0)</f>
        <v>0</v>
      </c>
      <c r="J61" s="330">
        <f>IFERROR(VLOOKUP(C61,'تقرير المصروفات حسب الشهر'!$C$775:$AD$884,18,FALSE),0)</f>
        <v>0</v>
      </c>
      <c r="K61" s="330">
        <f>IFERROR(VLOOKUP(C61,'تقرير المصروفات حسب الشهر'!$C$902:$AD$1011,18,FALSE),0)</f>
        <v>0</v>
      </c>
      <c r="L61" s="330">
        <f>IFERROR(VLOOKUP(C61,'تقرير المصروفات حسب الشهر'!$C$1028:$AD$1138,18,FALSE),0)</f>
        <v>0</v>
      </c>
      <c r="M61" s="344">
        <f>IFERROR(VLOOKUP(C61,'تقرير المصروفات حسب الشهر'!$C$1155:$AD$1266,18,FALSE),0)</f>
        <v>0</v>
      </c>
      <c r="N61" s="344">
        <f>IFERROR(VLOOKUP(C61,'تقرير المصروفات حسب الشهر'!$C$1282:$AD$1393,18,FALSE),0)</f>
        <v>0</v>
      </c>
      <c r="O61" s="344">
        <f>IFERROR(VLOOKUP(C61,'تقرير المصروفات حسب الشهر'!$C$1409:$AI$1524,18,FALSE),0)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الشهر'!$C$10:$AD$119,18,FALSE),0)</f>
        <v>0</v>
      </c>
      <c r="E62" s="330">
        <f>IFERROR(VLOOKUP(C62,'تقرير المصروفات حسب الشهر'!$C$136:$AD$245,18,FALSE),0)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الشهر'!$C$391:$AD$499,18,FALSE),0)</f>
        <v>0</v>
      </c>
      <c r="H62" s="330">
        <f>IFERROR(VLOOKUP(C62,'تقرير المصروفات حسب الشهر'!$C$519:$AD$627,18,FALSE),0)</f>
        <v>0</v>
      </c>
      <c r="I62" s="330">
        <f>IFERROR(VLOOKUP(C62,'تقرير المصروفات حسب الشهر'!$C$647:$AD$756,18,FALSE),0)</f>
        <v>0</v>
      </c>
      <c r="J62" s="330">
        <f>IFERROR(VLOOKUP(C62,'تقرير المصروفات حسب الشهر'!$C$775:$AD$884,18,FALSE),0)</f>
        <v>0</v>
      </c>
      <c r="K62" s="330">
        <f>IFERROR(VLOOKUP(C62,'تقرير المصروفات حسب الشهر'!$C$902:$AD$1011,18,FALSE),0)</f>
        <v>0</v>
      </c>
      <c r="L62" s="330">
        <f>IFERROR(VLOOKUP(C62,'تقرير المصروفات حسب الشهر'!$C$1028:$AD$1138,18,FALSE),0)</f>
        <v>0</v>
      </c>
      <c r="M62" s="344">
        <f>IFERROR(VLOOKUP(C62,'تقرير المصروفات حسب الشهر'!$C$1155:$AD$1266,18,FALSE),0)</f>
        <v>0</v>
      </c>
      <c r="N62" s="344">
        <f>IFERROR(VLOOKUP(C62,'تقرير المصروفات حسب الشهر'!$C$1282:$AD$1393,18,FALSE),0)</f>
        <v>0</v>
      </c>
      <c r="O62" s="344">
        <f>IFERROR(VLOOKUP(C62,'تقرير المصروفات حسب الشهر'!$C$1409:$AI$1524,18,FALSE),0)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الشهر'!$C$10:$AD$119,18,FALSE),0)</f>
        <v>0</v>
      </c>
      <c r="E63" s="330">
        <f>IFERROR(VLOOKUP(C63,'تقرير المصروفات حسب الشهر'!$C$136:$AD$245,18,FALSE),0)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الشهر'!$C$391:$AD$499,18,FALSE),0)</f>
        <v>0</v>
      </c>
      <c r="H63" s="330">
        <f>IFERROR(VLOOKUP(C63,'تقرير المصروفات حسب الشهر'!$C$519:$AD$627,18,FALSE),0)</f>
        <v>0</v>
      </c>
      <c r="I63" s="330">
        <f>IFERROR(VLOOKUP(C63,'تقرير المصروفات حسب الشهر'!$C$647:$AD$756,18,FALSE),0)</f>
        <v>0</v>
      </c>
      <c r="J63" s="330">
        <f>IFERROR(VLOOKUP(C63,'تقرير المصروفات حسب الشهر'!$C$775:$AD$884,18,FALSE),0)</f>
        <v>0</v>
      </c>
      <c r="K63" s="330">
        <f>IFERROR(VLOOKUP(C63,'تقرير المصروفات حسب الشهر'!$C$902:$AD$1011,18,FALSE),0)</f>
        <v>0</v>
      </c>
      <c r="L63" s="330">
        <f>IFERROR(VLOOKUP(C63,'تقرير المصروفات حسب الشهر'!$C$1028:$AD$1138,18,FALSE),0)</f>
        <v>0</v>
      </c>
      <c r="M63" s="344">
        <f>IFERROR(VLOOKUP(C63,'تقرير المصروفات حسب الشهر'!$C$1155:$AD$1266,18,FALSE),0)</f>
        <v>0</v>
      </c>
      <c r="N63" s="344">
        <f>IFERROR(VLOOKUP(C63,'تقرير المصروفات حسب الشهر'!$C$1282:$AD$1393,18,FALSE),0)</f>
        <v>0</v>
      </c>
      <c r="O63" s="344">
        <f>IFERROR(VLOOKUP(C63,'تقرير المصروفات حسب الشهر'!$C$1409:$AI$1524,18,FALSE),0)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الشهر'!$C$10:$AD$119,18,FALSE),0)</f>
        <v>0</v>
      </c>
      <c r="E64" s="330">
        <f>IFERROR(VLOOKUP(C64,'تقرير المصروفات حسب الشهر'!$C$136:$AD$245,18,FALSE),0)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الشهر'!$C$391:$AD$499,18,FALSE),0)</f>
        <v>0</v>
      </c>
      <c r="H64" s="330">
        <f>IFERROR(VLOOKUP(C64,'تقرير المصروفات حسب الشهر'!$C$519:$AD$627,18,FALSE),0)</f>
        <v>0</v>
      </c>
      <c r="I64" s="330">
        <f>IFERROR(VLOOKUP(C64,'تقرير المصروفات حسب الشهر'!$C$647:$AD$756,18,FALSE),0)</f>
        <v>0</v>
      </c>
      <c r="J64" s="330">
        <f>IFERROR(VLOOKUP(C64,'تقرير المصروفات حسب الشهر'!$C$775:$AD$884,18,FALSE),0)</f>
        <v>0</v>
      </c>
      <c r="K64" s="330">
        <f>IFERROR(VLOOKUP(C64,'تقرير المصروفات حسب الشهر'!$C$902:$AD$1011,18,FALSE),0)</f>
        <v>0</v>
      </c>
      <c r="L64" s="330">
        <f>IFERROR(VLOOKUP(C64,'تقرير المصروفات حسب الشهر'!$C$1028:$AD$1138,18,FALSE),0)</f>
        <v>0</v>
      </c>
      <c r="M64" s="344">
        <f>IFERROR(VLOOKUP(C64,'تقرير المصروفات حسب الشهر'!$C$1155:$AD$1266,18,FALSE),0)</f>
        <v>0</v>
      </c>
      <c r="N64" s="344">
        <f>IFERROR(VLOOKUP(C64,'تقرير المصروفات حسب الشهر'!$C$1282:$AD$1393,18,FALSE),0)</f>
        <v>0</v>
      </c>
      <c r="O64" s="344">
        <f>IFERROR(VLOOKUP(C64,'تقرير المصروفات حسب الشهر'!$C$1409:$AI$1524,18,FALSE),0)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الشهر'!$C$10:$AD$119,18,FALSE),0)</f>
        <v>0</v>
      </c>
      <c r="E65" s="330">
        <f>IFERROR(VLOOKUP(C65,'تقرير المصروفات حسب الشهر'!$C$136:$AD$245,18,FALSE),0)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الشهر'!$C$391:$AD$499,18,FALSE),0)</f>
        <v>0</v>
      </c>
      <c r="H65" s="330">
        <f>IFERROR(VLOOKUP(C65,'تقرير المصروفات حسب الشهر'!$C$519:$AD$627,18,FALSE),0)</f>
        <v>0</v>
      </c>
      <c r="I65" s="330">
        <f>IFERROR(VLOOKUP(C65,'تقرير المصروفات حسب الشهر'!$C$647:$AD$756,18,FALSE),0)</f>
        <v>0</v>
      </c>
      <c r="J65" s="330">
        <f>IFERROR(VLOOKUP(C65,'تقرير المصروفات حسب الشهر'!$C$775:$AD$884,18,FALSE),0)</f>
        <v>0</v>
      </c>
      <c r="K65" s="330">
        <f>IFERROR(VLOOKUP(C65,'تقرير المصروفات حسب الشهر'!$C$902:$AD$1011,18,FALSE),0)</f>
        <v>0</v>
      </c>
      <c r="L65" s="330">
        <f>IFERROR(VLOOKUP(C65,'تقرير المصروفات حسب الشهر'!$C$1028:$AD$1138,18,FALSE),0)</f>
        <v>0</v>
      </c>
      <c r="M65" s="344">
        <f>IFERROR(VLOOKUP(C65,'تقرير المصروفات حسب الشهر'!$C$1155:$AD$1266,18,FALSE),0)</f>
        <v>0</v>
      </c>
      <c r="N65" s="344">
        <f>IFERROR(VLOOKUP(C65,'تقرير المصروفات حسب الشهر'!$C$1282:$AD$1393,18,FALSE),0)</f>
        <v>0</v>
      </c>
      <c r="O65" s="344">
        <f>IFERROR(VLOOKUP(C65,'تقرير المصروفات حسب الشهر'!$C$1409:$AI$1524,18,FALSE),0)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الشهر'!$C$10:$AD$119,18,FALSE),0)</f>
        <v>0</v>
      </c>
      <c r="E66" s="330">
        <f>IFERROR(VLOOKUP(C66,'تقرير المصروفات حسب الشهر'!$C$136:$AD$245,18,FALSE),0)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الشهر'!$C$391:$AD$499,18,FALSE),0)</f>
        <v>0</v>
      </c>
      <c r="H66" s="330">
        <f>IFERROR(VLOOKUP(C66,'تقرير المصروفات حسب الشهر'!$C$519:$AD$627,18,FALSE),0)</f>
        <v>0</v>
      </c>
      <c r="I66" s="330">
        <f>IFERROR(VLOOKUP(C66,'تقرير المصروفات حسب الشهر'!$C$647:$AD$756,18,FALSE),0)</f>
        <v>0</v>
      </c>
      <c r="J66" s="330">
        <f>IFERROR(VLOOKUP(C66,'تقرير المصروفات حسب الشهر'!$C$775:$AD$884,18,FALSE),0)</f>
        <v>0</v>
      </c>
      <c r="K66" s="330">
        <f>IFERROR(VLOOKUP(C66,'تقرير المصروفات حسب الشهر'!$C$902:$AD$1011,18,FALSE),0)</f>
        <v>0</v>
      </c>
      <c r="L66" s="330">
        <f>IFERROR(VLOOKUP(C66,'تقرير المصروفات حسب الشهر'!$C$1028:$AD$1138,18,FALSE),0)</f>
        <v>0</v>
      </c>
      <c r="M66" s="344">
        <f>IFERROR(VLOOKUP(C66,'تقرير المصروفات حسب الشهر'!$C$1155:$AD$1266,18,FALSE),0)</f>
        <v>0</v>
      </c>
      <c r="N66" s="344">
        <f>IFERROR(VLOOKUP(C66,'تقرير المصروفات حسب الشهر'!$C$1282:$AD$1393,18,FALSE),0)</f>
        <v>0</v>
      </c>
      <c r="O66" s="344">
        <f>IFERROR(VLOOKUP(C66,'تقرير المصروفات حسب الشهر'!$C$1409:$AI$1524,18,FALSE),0)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الشهر'!$C$10:$AD$119,18,FALSE),0)</f>
        <v>0</v>
      </c>
      <c r="E67" s="330">
        <f>IFERROR(VLOOKUP(C67,'تقرير المصروفات حسب الشهر'!$C$136:$AD$245,18,FALSE),0)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الشهر'!$C$391:$AD$499,18,FALSE),0)</f>
        <v>0</v>
      </c>
      <c r="H67" s="330">
        <f>IFERROR(VLOOKUP(C67,'تقرير المصروفات حسب الشهر'!$C$519:$AD$627,18,FALSE),0)</f>
        <v>0</v>
      </c>
      <c r="I67" s="330">
        <f>IFERROR(VLOOKUP(C67,'تقرير المصروفات حسب الشهر'!$C$647:$AD$756,18,FALSE),0)</f>
        <v>0</v>
      </c>
      <c r="J67" s="330">
        <f>IFERROR(VLOOKUP(C67,'تقرير المصروفات حسب الشهر'!$C$775:$AD$884,18,FALSE),0)</f>
        <v>0</v>
      </c>
      <c r="K67" s="330">
        <f>IFERROR(VLOOKUP(C67,'تقرير المصروفات حسب الشهر'!$C$902:$AD$1011,18,FALSE),0)</f>
        <v>0</v>
      </c>
      <c r="L67" s="330">
        <f>IFERROR(VLOOKUP(C67,'تقرير المصروفات حسب الشهر'!$C$1028:$AD$1138,18,FALSE),0)</f>
        <v>0</v>
      </c>
      <c r="M67" s="344">
        <f>IFERROR(VLOOKUP(C67,'تقرير المصروفات حسب الشهر'!$C$1155:$AD$1266,18,FALSE),0)</f>
        <v>0</v>
      </c>
      <c r="N67" s="344">
        <f>IFERROR(VLOOKUP(C67,'تقرير المصروفات حسب الشهر'!$C$1282:$AD$1393,18,FALSE),0)</f>
        <v>0</v>
      </c>
      <c r="O67" s="344">
        <f>IFERROR(VLOOKUP(C67,'تقرير المصروفات حسب الشهر'!$C$1409:$AI$1524,18,FALSE),0)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الشهر'!$C$10:$AD$119,18,FALSE),0)</f>
        <v>0</v>
      </c>
      <c r="E68" s="330">
        <f>IFERROR(VLOOKUP(C68,'تقرير المصروفات حسب الشهر'!$C$136:$AD$245,18,FALSE),0)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الشهر'!$C$391:$AD$499,18,FALSE),0)</f>
        <v>0</v>
      </c>
      <c r="H68" s="330">
        <f>IFERROR(VLOOKUP(C68,'تقرير المصروفات حسب الشهر'!$C$519:$AD$627,18,FALSE),0)</f>
        <v>0</v>
      </c>
      <c r="I68" s="330">
        <f>IFERROR(VLOOKUP(C68,'تقرير المصروفات حسب الشهر'!$C$647:$AD$756,18,FALSE),0)</f>
        <v>0</v>
      </c>
      <c r="J68" s="330">
        <f>IFERROR(VLOOKUP(C68,'تقرير المصروفات حسب الشهر'!$C$775:$AD$884,18,FALSE),0)</f>
        <v>0</v>
      </c>
      <c r="K68" s="330">
        <f>IFERROR(VLOOKUP(C68,'تقرير المصروفات حسب الشهر'!$C$902:$AD$1011,18,FALSE),0)</f>
        <v>0</v>
      </c>
      <c r="L68" s="330">
        <f>IFERROR(VLOOKUP(C68,'تقرير المصروفات حسب الشهر'!$C$1028:$AD$1138,18,FALSE),0)</f>
        <v>0</v>
      </c>
      <c r="M68" s="344">
        <f>IFERROR(VLOOKUP(C68,'تقرير المصروفات حسب الشهر'!$C$1155:$AD$1266,18,FALSE),0)</f>
        <v>0</v>
      </c>
      <c r="N68" s="344">
        <f>IFERROR(VLOOKUP(C68,'تقرير المصروفات حسب الشهر'!$C$1282:$AD$1393,18,FALSE),0)</f>
        <v>0</v>
      </c>
      <c r="O68" s="344">
        <f>IFERROR(VLOOKUP(C68,'تقرير المصروفات حسب الشهر'!$C$1409:$AI$1524,18,FALSE),0)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الشهر'!$C$10:$AD$119,18,FALSE),0)</f>
        <v>0</v>
      </c>
      <c r="E69" s="330">
        <f>IFERROR(VLOOKUP(C69,'تقرير المصروفات حسب الشهر'!$C$136:$AD$245,18,FALSE),0)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الشهر'!$C$391:$AD$499,18,FALSE),0)</f>
        <v>0</v>
      </c>
      <c r="H69" s="330">
        <f>IFERROR(VLOOKUP(C69,'تقرير المصروفات حسب الشهر'!$C$519:$AD$627,18,FALSE),0)</f>
        <v>0</v>
      </c>
      <c r="I69" s="330">
        <f>IFERROR(VLOOKUP(C69,'تقرير المصروفات حسب الشهر'!$C$647:$AD$756,18,FALSE),0)</f>
        <v>0</v>
      </c>
      <c r="J69" s="330">
        <f>IFERROR(VLOOKUP(C69,'تقرير المصروفات حسب الشهر'!$C$775:$AD$884,18,FALSE),0)</f>
        <v>0</v>
      </c>
      <c r="K69" s="330">
        <f>IFERROR(VLOOKUP(C69,'تقرير المصروفات حسب الشهر'!$C$902:$AD$1011,18,FALSE),0)</f>
        <v>0</v>
      </c>
      <c r="L69" s="330">
        <f>IFERROR(VLOOKUP(C69,'تقرير المصروفات حسب الشهر'!$C$1028:$AD$1138,18,FALSE),0)</f>
        <v>0</v>
      </c>
      <c r="M69" s="344">
        <f>IFERROR(VLOOKUP(C69,'تقرير المصروفات حسب الشهر'!$C$1155:$AD$1266,18,FALSE),0)</f>
        <v>0</v>
      </c>
      <c r="N69" s="344">
        <f>IFERROR(VLOOKUP(C69,'تقرير المصروفات حسب الشهر'!$C$1282:$AD$1393,18,FALSE),0)</f>
        <v>0</v>
      </c>
      <c r="O69" s="344">
        <f>IFERROR(VLOOKUP(C69,'تقرير المصروفات حسب الشهر'!$C$1409:$AI$1524,18,FALSE),0)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الشهر'!$C$10:$AD$119,18,FALSE),0)</f>
        <v>0</v>
      </c>
      <c r="E70" s="330">
        <f>IFERROR(VLOOKUP(C70,'تقرير المصروفات حسب الشهر'!$C$136:$AD$245,18,FALSE),0)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الشهر'!$C$391:$AD$499,18,FALSE),0)</f>
        <v>0</v>
      </c>
      <c r="H70" s="330">
        <f>IFERROR(VLOOKUP(C70,'تقرير المصروفات حسب الشهر'!$C$519:$AD$627,18,FALSE),0)</f>
        <v>0</v>
      </c>
      <c r="I70" s="330">
        <f>IFERROR(VLOOKUP(C70,'تقرير المصروفات حسب الشهر'!$C$647:$AD$756,18,FALSE),0)</f>
        <v>0</v>
      </c>
      <c r="J70" s="330">
        <f>IFERROR(VLOOKUP(C70,'تقرير المصروفات حسب الشهر'!$C$775:$AD$884,18,FALSE),0)</f>
        <v>0</v>
      </c>
      <c r="K70" s="330">
        <f>IFERROR(VLOOKUP(C70,'تقرير المصروفات حسب الشهر'!$C$902:$AD$1011,18,FALSE),0)</f>
        <v>0</v>
      </c>
      <c r="L70" s="330">
        <f>IFERROR(VLOOKUP(C70,'تقرير المصروفات حسب الشهر'!$C$1028:$AD$1138,18,FALSE),0)</f>
        <v>0</v>
      </c>
      <c r="M70" s="344">
        <f>IFERROR(VLOOKUP(C70,'تقرير المصروفات حسب الشهر'!$C$1155:$AD$1266,18,FALSE),0)</f>
        <v>0</v>
      </c>
      <c r="N70" s="344">
        <f>IFERROR(VLOOKUP(C70,'تقرير المصروفات حسب الشهر'!$C$1282:$AD$1393,18,FALSE),0)</f>
        <v>0</v>
      </c>
      <c r="O70" s="344">
        <f>IFERROR(VLOOKUP(C70,'تقرير المصروفات حسب الشهر'!$C$1409:$AI$1524,18,FALSE),0)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الشهر'!$C$10:$AD$119,18,FALSE),0)</f>
        <v>0</v>
      </c>
      <c r="E71" s="330">
        <f>IFERROR(VLOOKUP(C71,'تقرير المصروفات حسب الشهر'!$C$136:$AD$245,18,FALSE),0)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الشهر'!$C$391:$AD$499,18,FALSE),0)</f>
        <v>0</v>
      </c>
      <c r="H71" s="330">
        <f>IFERROR(VLOOKUP(C71,'تقرير المصروفات حسب الشهر'!$C$519:$AD$627,18,FALSE),0)</f>
        <v>0</v>
      </c>
      <c r="I71" s="330">
        <f>IFERROR(VLOOKUP(C71,'تقرير المصروفات حسب الشهر'!$C$647:$AD$756,18,FALSE),0)</f>
        <v>0</v>
      </c>
      <c r="J71" s="330">
        <f>IFERROR(VLOOKUP(C71,'تقرير المصروفات حسب الشهر'!$C$775:$AD$884,18,FALSE),0)</f>
        <v>0</v>
      </c>
      <c r="K71" s="330">
        <f>IFERROR(VLOOKUP(C71,'تقرير المصروفات حسب الشهر'!$C$902:$AD$1011,18,FALSE),0)</f>
        <v>0</v>
      </c>
      <c r="L71" s="330">
        <f>IFERROR(VLOOKUP(C71,'تقرير المصروفات حسب الشهر'!$C$1028:$AD$1138,18,FALSE),0)</f>
        <v>0</v>
      </c>
      <c r="M71" s="344">
        <f>IFERROR(VLOOKUP(C71,'تقرير المصروفات حسب الشهر'!$C$1155:$AD$1266,18,FALSE),0)</f>
        <v>0</v>
      </c>
      <c r="N71" s="344">
        <f>IFERROR(VLOOKUP(C71,'تقرير المصروفات حسب الشهر'!$C$1282:$AD$1393,18,FALSE),0)</f>
        <v>0</v>
      </c>
      <c r="O71" s="344">
        <f>IFERROR(VLOOKUP(C71,'تقرير المصروفات حسب الشهر'!$C$1409:$AI$1524,18,FALSE),0)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الشهر'!$C$10:$AD$119,18,FALSE),0)</f>
        <v>0</v>
      </c>
      <c r="E72" s="330">
        <f>IFERROR(VLOOKUP(C72,'تقرير المصروفات حسب الشهر'!$C$136:$AD$245,18,FALSE),0)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الشهر'!$C$391:$AD$499,18,FALSE),0)</f>
        <v>0</v>
      </c>
      <c r="H72" s="330">
        <f>IFERROR(VLOOKUP(C72,'تقرير المصروفات حسب الشهر'!$C$519:$AD$627,18,FALSE),0)</f>
        <v>0</v>
      </c>
      <c r="I72" s="330">
        <f>IFERROR(VLOOKUP(C72,'تقرير المصروفات حسب الشهر'!$C$647:$AD$756,18,FALSE),0)</f>
        <v>0</v>
      </c>
      <c r="J72" s="330">
        <f>IFERROR(VLOOKUP(C72,'تقرير المصروفات حسب الشهر'!$C$775:$AD$884,18,FALSE),0)</f>
        <v>0</v>
      </c>
      <c r="K72" s="330">
        <f>IFERROR(VLOOKUP(C72,'تقرير المصروفات حسب الشهر'!$C$902:$AD$1011,18,FALSE),0)</f>
        <v>0</v>
      </c>
      <c r="L72" s="330">
        <f>IFERROR(VLOOKUP(C72,'تقرير المصروفات حسب الشهر'!$C$1028:$AD$1138,18,FALSE),0)</f>
        <v>0</v>
      </c>
      <c r="M72" s="344">
        <f>IFERROR(VLOOKUP(C72,'تقرير المصروفات حسب الشهر'!$C$1155:$AD$1266,18,FALSE),0)</f>
        <v>0</v>
      </c>
      <c r="N72" s="344">
        <f>IFERROR(VLOOKUP(C72,'تقرير المصروفات حسب الشهر'!$C$1282:$AD$1393,18,FALSE),0)</f>
        <v>0</v>
      </c>
      <c r="O72" s="344">
        <f>IFERROR(VLOOKUP(C72,'تقرير المصروفات حسب الشهر'!$C$1409:$AI$1524,18,FALSE),0)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الشهر'!$C$10:$AD$119,18,FALSE),0)</f>
        <v>0</v>
      </c>
      <c r="E73" s="330">
        <f>IFERROR(VLOOKUP(C73,'تقرير المصروفات حسب الشهر'!$C$136:$AD$245,18,FALSE),0)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الشهر'!$C$391:$AD$499,18,FALSE),0)</f>
        <v>0</v>
      </c>
      <c r="H73" s="330">
        <f>IFERROR(VLOOKUP(C73,'تقرير المصروفات حسب الشهر'!$C$519:$AD$627,18,FALSE),0)</f>
        <v>0</v>
      </c>
      <c r="I73" s="330">
        <f>IFERROR(VLOOKUP(C73,'تقرير المصروفات حسب الشهر'!$C$647:$AD$756,18,FALSE),0)</f>
        <v>0</v>
      </c>
      <c r="J73" s="330">
        <f>IFERROR(VLOOKUP(C73,'تقرير المصروفات حسب الشهر'!$C$775:$AD$884,18,FALSE),0)</f>
        <v>0</v>
      </c>
      <c r="K73" s="330">
        <f>IFERROR(VLOOKUP(C73,'تقرير المصروفات حسب الشهر'!$C$902:$AD$1011,18,FALSE),0)</f>
        <v>0</v>
      </c>
      <c r="L73" s="330">
        <f>IFERROR(VLOOKUP(C73,'تقرير المصروفات حسب الشهر'!$C$1028:$AD$1138,18,FALSE),0)</f>
        <v>0</v>
      </c>
      <c r="M73" s="344">
        <f>IFERROR(VLOOKUP(C73,'تقرير المصروفات حسب الشهر'!$C$1155:$AD$1266,18,FALSE),0)</f>
        <v>0</v>
      </c>
      <c r="N73" s="344">
        <f>IFERROR(VLOOKUP(C73,'تقرير المصروفات حسب الشهر'!$C$1282:$AD$1393,18,FALSE),0)</f>
        <v>0</v>
      </c>
      <c r="O73" s="344">
        <f>IFERROR(VLOOKUP(C73,'تقرير المصروفات حسب الشهر'!$C$1409:$AI$1524,18,FALSE),0)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الشهر'!$C$10:$AD$119,18,FALSE),0)</f>
        <v>0</v>
      </c>
      <c r="E74" s="330">
        <f>IFERROR(VLOOKUP(C74,'تقرير المصروفات حسب الشهر'!$C$136:$AD$245,18,FALSE),0)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الشهر'!$C$391:$AD$499,18,FALSE),0)</f>
        <v>0</v>
      </c>
      <c r="H74" s="330">
        <f>IFERROR(VLOOKUP(C74,'تقرير المصروفات حسب الشهر'!$C$519:$AD$627,18,FALSE),0)</f>
        <v>0</v>
      </c>
      <c r="I74" s="330">
        <f>IFERROR(VLOOKUP(C74,'تقرير المصروفات حسب الشهر'!$C$647:$AD$756,18,FALSE),0)</f>
        <v>0</v>
      </c>
      <c r="J74" s="330">
        <f>IFERROR(VLOOKUP(C74,'تقرير المصروفات حسب الشهر'!$C$775:$AD$884,18,FALSE),0)</f>
        <v>0</v>
      </c>
      <c r="K74" s="330">
        <f>IFERROR(VLOOKUP(C74,'تقرير المصروفات حسب الشهر'!$C$902:$AD$1011,18,FALSE),0)</f>
        <v>0</v>
      </c>
      <c r="L74" s="330">
        <f>IFERROR(VLOOKUP(C74,'تقرير المصروفات حسب الشهر'!$C$1028:$AD$1138,18,FALSE),0)</f>
        <v>0</v>
      </c>
      <c r="M74" s="344">
        <f>IFERROR(VLOOKUP(C74,'تقرير المصروفات حسب الشهر'!$C$1155:$AD$1266,18,FALSE),0)</f>
        <v>0</v>
      </c>
      <c r="N74" s="344">
        <f>IFERROR(VLOOKUP(C74,'تقرير المصروفات حسب الشهر'!$C$1282:$AD$1393,18,FALSE),0)</f>
        <v>0</v>
      </c>
      <c r="O74" s="344">
        <f>IFERROR(VLOOKUP(C74,'تقرير المصروفات حسب الشهر'!$C$1409:$AI$1524,18,FALSE),0)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الشهر'!$C$10:$AD$119,18,FALSE),0)</f>
        <v>0</v>
      </c>
      <c r="E75" s="330">
        <f>IFERROR(VLOOKUP(C75,'تقرير المصروفات حسب الشهر'!$C$136:$AD$245,18,FALSE),0)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الشهر'!$C$391:$AD$499,18,FALSE),0)</f>
        <v>0</v>
      </c>
      <c r="H75" s="330">
        <f>IFERROR(VLOOKUP(C75,'تقرير المصروفات حسب الشهر'!$C$519:$AD$627,18,FALSE),0)</f>
        <v>0</v>
      </c>
      <c r="I75" s="330">
        <f>IFERROR(VLOOKUP(C75,'تقرير المصروفات حسب الشهر'!$C$647:$AD$756,18,FALSE),0)</f>
        <v>0</v>
      </c>
      <c r="J75" s="330">
        <f>IFERROR(VLOOKUP(C75,'تقرير المصروفات حسب الشهر'!$C$775:$AD$884,18,FALSE),0)</f>
        <v>0</v>
      </c>
      <c r="K75" s="330">
        <f>IFERROR(VLOOKUP(C75,'تقرير المصروفات حسب الشهر'!$C$902:$AD$1011,18,FALSE),0)</f>
        <v>0</v>
      </c>
      <c r="L75" s="330">
        <f>IFERROR(VLOOKUP(C75,'تقرير المصروفات حسب الشهر'!$C$1028:$AD$1138,18,FALSE),0)</f>
        <v>0</v>
      </c>
      <c r="M75" s="344">
        <f>IFERROR(VLOOKUP(C75,'تقرير المصروفات حسب الشهر'!$C$1155:$AD$1266,18,FALSE),0)</f>
        <v>0</v>
      </c>
      <c r="N75" s="344">
        <f>IFERROR(VLOOKUP(C75,'تقرير المصروفات حسب الشهر'!$C$1282:$AD$1393,18,FALSE),0)</f>
        <v>0</v>
      </c>
      <c r="O75" s="344">
        <f>IFERROR(VLOOKUP(C75,'تقرير المصروفات حسب الشهر'!$C$1409:$AI$1524,18,FALSE),0)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الشهر'!$C$10:$AD$119,18,FALSE),0)</f>
        <v>0</v>
      </c>
      <c r="E76" s="330">
        <f>IFERROR(VLOOKUP(C76,'تقرير المصروفات حسب الشهر'!$C$136:$AD$245,18,FALSE),0)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الشهر'!$C$391:$AD$499,18,FALSE),0)</f>
        <v>0</v>
      </c>
      <c r="H76" s="330">
        <f>IFERROR(VLOOKUP(C76,'تقرير المصروفات حسب الشهر'!$C$519:$AD$627,18,FALSE),0)</f>
        <v>0</v>
      </c>
      <c r="I76" s="330">
        <f>IFERROR(VLOOKUP(C76,'تقرير المصروفات حسب الشهر'!$C$647:$AD$756,18,FALSE),0)</f>
        <v>0</v>
      </c>
      <c r="J76" s="330">
        <f>IFERROR(VLOOKUP(C76,'تقرير المصروفات حسب الشهر'!$C$775:$AD$884,18,FALSE),0)</f>
        <v>0</v>
      </c>
      <c r="K76" s="330">
        <f>IFERROR(VLOOKUP(C76,'تقرير المصروفات حسب الشهر'!$C$902:$AD$1011,18,FALSE),0)</f>
        <v>0</v>
      </c>
      <c r="L76" s="330">
        <f>IFERROR(VLOOKUP(C76,'تقرير المصروفات حسب الشهر'!$C$1028:$AD$1138,18,FALSE),0)</f>
        <v>0</v>
      </c>
      <c r="M76" s="344">
        <f>IFERROR(VLOOKUP(C76,'تقرير المصروفات حسب الشهر'!$C$1155:$AD$1266,18,FALSE),0)</f>
        <v>0</v>
      </c>
      <c r="N76" s="344">
        <f>IFERROR(VLOOKUP(C76,'تقرير المصروفات حسب الشهر'!$C$1282:$AD$1393,18,FALSE),0)</f>
        <v>0</v>
      </c>
      <c r="O76" s="344">
        <f>IFERROR(VLOOKUP(C76,'تقرير المصروفات حسب الشهر'!$C$1409:$AI$1524,18,FALSE),0)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الشهر'!$C$10:$AD$119,18,FALSE),0)</f>
        <v>0</v>
      </c>
      <c r="E77" s="330">
        <f>IFERROR(VLOOKUP(C77,'تقرير المصروفات حسب الشهر'!$C$136:$AD$245,18,FALSE),0)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الشهر'!$C$391:$AD$499,18,FALSE),0)</f>
        <v>0</v>
      </c>
      <c r="H77" s="330">
        <f>IFERROR(VLOOKUP(C77,'تقرير المصروفات حسب الشهر'!$C$519:$AD$627,18,FALSE),0)</f>
        <v>0</v>
      </c>
      <c r="I77" s="330">
        <f>IFERROR(VLOOKUP(C77,'تقرير المصروفات حسب الشهر'!$C$647:$AD$756,18,FALSE),0)</f>
        <v>0</v>
      </c>
      <c r="J77" s="330">
        <f>IFERROR(VLOOKUP(C77,'تقرير المصروفات حسب الشهر'!$C$775:$AD$884,18,FALSE),0)</f>
        <v>0</v>
      </c>
      <c r="K77" s="330">
        <f>IFERROR(VLOOKUP(C77,'تقرير المصروفات حسب الشهر'!$C$902:$AD$1011,18,FALSE),0)</f>
        <v>0</v>
      </c>
      <c r="L77" s="330">
        <f>IFERROR(VLOOKUP(C77,'تقرير المصروفات حسب الشهر'!$C$1028:$AD$1138,18,FALSE),0)</f>
        <v>0</v>
      </c>
      <c r="M77" s="344">
        <f>IFERROR(VLOOKUP(C77,'تقرير المصروفات حسب الشهر'!$C$1155:$AD$1266,18,FALSE),0)</f>
        <v>0</v>
      </c>
      <c r="N77" s="344">
        <f>IFERROR(VLOOKUP(C77,'تقرير المصروفات حسب الشهر'!$C$1282:$AD$1393,18,FALSE),0)</f>
        <v>0</v>
      </c>
      <c r="O77" s="344">
        <f>IFERROR(VLOOKUP(C77,'تقرير المصروفات حسب الشهر'!$C$1409:$AI$1524,18,FALSE),0)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الشهر'!$C$10:$AD$119,18,FALSE),0)</f>
        <v>0</v>
      </c>
      <c r="E78" s="330">
        <f>IFERROR(VLOOKUP(C78,'تقرير المصروفات حسب الشهر'!$C$136:$AD$245,18,FALSE),0)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الشهر'!$C$391:$AD$499,18,FALSE),0)</f>
        <v>0</v>
      </c>
      <c r="H78" s="330">
        <f>IFERROR(VLOOKUP(C78,'تقرير المصروفات حسب الشهر'!$C$519:$AD$627,18,FALSE),0)</f>
        <v>0</v>
      </c>
      <c r="I78" s="330">
        <f>IFERROR(VLOOKUP(C78,'تقرير المصروفات حسب الشهر'!$C$647:$AD$756,18,FALSE),0)</f>
        <v>0</v>
      </c>
      <c r="J78" s="330">
        <f>IFERROR(VLOOKUP(C78,'تقرير المصروفات حسب الشهر'!$C$775:$AD$884,18,FALSE),0)</f>
        <v>0</v>
      </c>
      <c r="K78" s="330">
        <f>IFERROR(VLOOKUP(C78,'تقرير المصروفات حسب الشهر'!$C$902:$AD$1011,18,FALSE),0)</f>
        <v>0</v>
      </c>
      <c r="L78" s="330">
        <f>IFERROR(VLOOKUP(C78,'تقرير المصروفات حسب الشهر'!$C$1028:$AD$1138,18,FALSE),0)</f>
        <v>0</v>
      </c>
      <c r="M78" s="344">
        <f>IFERROR(VLOOKUP(C78,'تقرير المصروفات حسب الشهر'!$C$1155:$AD$1266,18,FALSE),0)</f>
        <v>0</v>
      </c>
      <c r="N78" s="344">
        <f>IFERROR(VLOOKUP(C78,'تقرير المصروفات حسب الشهر'!$C$1282:$AD$1393,18,FALSE),0)</f>
        <v>0</v>
      </c>
      <c r="O78" s="344">
        <f>IFERROR(VLOOKUP(C78,'تقرير المصروفات حسب الشهر'!$C$1409:$AI$1524,18,FALSE),0)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الشهر'!$C$10:$AD$119,18,FALSE),0)</f>
        <v>0</v>
      </c>
      <c r="E79" s="330">
        <f>IFERROR(VLOOKUP(C79,'تقرير المصروفات حسب الشهر'!$C$136:$AD$245,18,FALSE),0)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الشهر'!$C$391:$AD$499,18,FALSE),0)</f>
        <v>0</v>
      </c>
      <c r="H79" s="330">
        <f>IFERROR(VLOOKUP(C79,'تقرير المصروفات حسب الشهر'!$C$519:$AD$627,18,FALSE),0)</f>
        <v>0</v>
      </c>
      <c r="I79" s="330">
        <f>IFERROR(VLOOKUP(C79,'تقرير المصروفات حسب الشهر'!$C$647:$AD$756,18,FALSE),0)</f>
        <v>0</v>
      </c>
      <c r="J79" s="330">
        <f>IFERROR(VLOOKUP(C79,'تقرير المصروفات حسب الشهر'!$C$775:$AD$884,18,FALSE),0)</f>
        <v>0</v>
      </c>
      <c r="K79" s="330">
        <f>IFERROR(VLOOKUP(C79,'تقرير المصروفات حسب الشهر'!$C$902:$AD$1011,18,FALSE),0)</f>
        <v>0</v>
      </c>
      <c r="L79" s="330">
        <f>IFERROR(VLOOKUP(C79,'تقرير المصروفات حسب الشهر'!$C$1028:$AD$1138,18,FALSE),0)</f>
        <v>0</v>
      </c>
      <c r="M79" s="344">
        <f>IFERROR(VLOOKUP(C79,'تقرير المصروفات حسب الشهر'!$C$1155:$AD$1266,18,FALSE),0)</f>
        <v>0</v>
      </c>
      <c r="N79" s="344">
        <f>IFERROR(VLOOKUP(C79,'تقرير المصروفات حسب الشهر'!$C$1282:$AD$1393,18,FALSE),0)</f>
        <v>0</v>
      </c>
      <c r="O79" s="344">
        <f>IFERROR(VLOOKUP(C79,'تقرير المصروفات حسب الشهر'!$C$1409:$AI$1524,18,FALSE),0)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الشهر'!$C$10:$AD$119,18,FALSE),0)</f>
        <v>0</v>
      </c>
      <c r="E80" s="330">
        <f>IFERROR(VLOOKUP(C80,'تقرير المصروفات حسب الشهر'!$C$136:$AD$245,18,FALSE),0)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الشهر'!$C$391:$AD$499,18,FALSE),0)</f>
        <v>0</v>
      </c>
      <c r="H80" s="330">
        <f>IFERROR(VLOOKUP(C80,'تقرير المصروفات حسب الشهر'!$C$519:$AD$627,18,FALSE),0)</f>
        <v>0</v>
      </c>
      <c r="I80" s="330">
        <f>IFERROR(VLOOKUP(C80,'تقرير المصروفات حسب الشهر'!$C$647:$AD$756,18,FALSE),0)</f>
        <v>0</v>
      </c>
      <c r="J80" s="330">
        <f>IFERROR(VLOOKUP(C80,'تقرير المصروفات حسب الشهر'!$C$775:$AD$884,18,FALSE),0)</f>
        <v>0</v>
      </c>
      <c r="K80" s="330">
        <f>IFERROR(VLOOKUP(C80,'تقرير المصروفات حسب الشهر'!$C$902:$AD$1011,18,FALSE),0)</f>
        <v>0</v>
      </c>
      <c r="L80" s="330">
        <f>IFERROR(VLOOKUP(C80,'تقرير المصروفات حسب الشهر'!$C$1028:$AD$1138,18,FALSE),0)</f>
        <v>0</v>
      </c>
      <c r="M80" s="344">
        <f>IFERROR(VLOOKUP(C80,'تقرير المصروفات حسب الشهر'!$C$1155:$AD$1266,18,FALSE),0)</f>
        <v>0</v>
      </c>
      <c r="N80" s="344">
        <f>IFERROR(VLOOKUP(C80,'تقرير المصروفات حسب الشهر'!$C$1282:$AD$1393,18,FALSE),0)</f>
        <v>0</v>
      </c>
      <c r="O80" s="344">
        <f>IFERROR(VLOOKUP(C80,'تقرير المصروفات حسب الشهر'!$C$1409:$AI$1524,18,FALSE),0)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الشهر'!$C$10:$AD$119,18,FALSE),0)</f>
        <v>400</v>
      </c>
      <c r="E81" s="330">
        <f>IFERROR(VLOOKUP(C81,'تقرير المصروفات حسب الشهر'!$C$136:$AD$245,18,FALSE),0)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الشهر'!$C$391:$AD$499,18,FALSE),0)</f>
        <v>0</v>
      </c>
      <c r="H81" s="330">
        <f>IFERROR(VLOOKUP(C81,'تقرير المصروفات حسب الشهر'!$C$519:$AD$627,18,FALSE),0)</f>
        <v>0</v>
      </c>
      <c r="I81" s="330">
        <f>IFERROR(VLOOKUP(C81,'تقرير المصروفات حسب الشهر'!$C$647:$AD$756,18,FALSE),0)</f>
        <v>0</v>
      </c>
      <c r="J81" s="330">
        <f>IFERROR(VLOOKUP(C81,'تقرير المصروفات حسب الشهر'!$C$775:$AD$884,18,FALSE),0)</f>
        <v>0</v>
      </c>
      <c r="K81" s="330">
        <f>IFERROR(VLOOKUP(C81,'تقرير المصروفات حسب الشهر'!$C$902:$AD$1011,18,FALSE),0)</f>
        <v>0</v>
      </c>
      <c r="L81" s="330">
        <f>IFERROR(VLOOKUP(C81,'تقرير المصروفات حسب الشهر'!$C$1028:$AD$1138,18,FALSE),0)</f>
        <v>0</v>
      </c>
      <c r="M81" s="344">
        <f>IFERROR(VLOOKUP(C81,'تقرير المصروفات حسب الشهر'!$C$1155:$AD$1266,18,FALSE),0)</f>
        <v>0</v>
      </c>
      <c r="N81" s="344">
        <f>IFERROR(VLOOKUP(C81,'تقرير المصروفات حسب الشهر'!$C$1282:$AD$1393,18,FALSE),0)</f>
        <v>0</v>
      </c>
      <c r="O81" s="344">
        <f>IFERROR(VLOOKUP(C81,'تقرير المصروفات حسب الشهر'!$C$1409:$AI$1524,18,FALSE),0)</f>
        <v>0</v>
      </c>
      <c r="P81" s="332">
        <f t="shared" si="6"/>
        <v>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الشهر'!$C$10:$AD$119,18,FALSE),0)</f>
        <v>0</v>
      </c>
      <c r="E82" s="330">
        <f>IFERROR(VLOOKUP(C82,'تقرير المصروفات حسب الشهر'!$C$136:$AD$245,18,FALSE),0)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الشهر'!$C$391:$AD$499,18,FALSE),0)</f>
        <v>0</v>
      </c>
      <c r="H82" s="330">
        <f>IFERROR(VLOOKUP(C82,'تقرير المصروفات حسب الشهر'!$C$519:$AD$627,18,FALSE),0)</f>
        <v>0</v>
      </c>
      <c r="I82" s="330">
        <f>IFERROR(VLOOKUP(C82,'تقرير المصروفات حسب الشهر'!$C$647:$AD$756,18,FALSE),0)</f>
        <v>0</v>
      </c>
      <c r="J82" s="330">
        <f>IFERROR(VLOOKUP(C82,'تقرير المصروفات حسب الشهر'!$C$775:$AD$884,18,FALSE),0)</f>
        <v>0</v>
      </c>
      <c r="K82" s="330">
        <f>IFERROR(VLOOKUP(C82,'تقرير المصروفات حسب الشهر'!$C$902:$AD$1011,18,FALSE),0)</f>
        <v>0</v>
      </c>
      <c r="L82" s="330">
        <f>IFERROR(VLOOKUP(C82,'تقرير المصروفات حسب الشهر'!$C$1028:$AD$1138,18,FALSE),0)</f>
        <v>0</v>
      </c>
      <c r="M82" s="344">
        <f>IFERROR(VLOOKUP(C82,'تقرير المصروفات حسب الشهر'!$C$1155:$AD$1266,18,FALSE),0)</f>
        <v>0</v>
      </c>
      <c r="N82" s="344">
        <f>IFERROR(VLOOKUP(C82,'تقرير المصروفات حسب الشهر'!$C$1282:$AD$1393,18,FALSE),0)</f>
        <v>0</v>
      </c>
      <c r="O82" s="344">
        <f>IFERROR(VLOOKUP(C82,'تقرير المصروفات حسب الشهر'!$C$1409:$AI$1524,18,FALSE),0)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الشهر'!$C$10:$AD$119,18,FALSE),0)</f>
        <v>0</v>
      </c>
      <c r="E83" s="330">
        <f>IFERROR(VLOOKUP(C83,'تقرير المصروفات حسب الشهر'!$C$136:$AD$245,18,FALSE),0)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الشهر'!$C$391:$AD$499,18,FALSE),0)</f>
        <v>0</v>
      </c>
      <c r="H83" s="330">
        <f>IFERROR(VLOOKUP(C83,'تقرير المصروفات حسب الشهر'!$C$519:$AD$627,18,FALSE),0)</f>
        <v>0</v>
      </c>
      <c r="I83" s="330">
        <f>IFERROR(VLOOKUP(C83,'تقرير المصروفات حسب الشهر'!$C$647:$AD$756,18,FALSE),0)</f>
        <v>0</v>
      </c>
      <c r="J83" s="330">
        <f>IFERROR(VLOOKUP(C83,'تقرير المصروفات حسب الشهر'!$C$775:$AD$884,18,FALSE),0)</f>
        <v>0</v>
      </c>
      <c r="K83" s="330">
        <f>IFERROR(VLOOKUP(C83,'تقرير المصروفات حسب الشهر'!$C$902:$AD$1011,18,FALSE),0)</f>
        <v>0</v>
      </c>
      <c r="L83" s="330">
        <f>IFERROR(VLOOKUP(C83,'تقرير المصروفات حسب الشهر'!$C$1028:$AD$1138,18,FALSE),0)</f>
        <v>0</v>
      </c>
      <c r="M83" s="344">
        <f>IFERROR(VLOOKUP(C83,'تقرير المصروفات حسب الشهر'!$C$1155:$AD$1266,18,FALSE),0)</f>
        <v>0</v>
      </c>
      <c r="N83" s="344">
        <f>IFERROR(VLOOKUP(C83,'تقرير المصروفات حسب الشهر'!$C$1282:$AD$1393,18,FALSE),0)</f>
        <v>0</v>
      </c>
      <c r="O83" s="344">
        <f>IFERROR(VLOOKUP(C83,'تقرير المصروفات حسب الشهر'!$C$1409:$AI$1524,18,FALSE),0)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الشهر'!$C$10:$AD$119,18,FALSE),0)</f>
        <v>0</v>
      </c>
      <c r="E84" s="330">
        <f>IFERROR(VLOOKUP(C84,'تقرير المصروفات حسب الشهر'!$C$136:$AD$245,18,FALSE),0)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الشهر'!$C$391:$AD$499,18,FALSE),0)</f>
        <v>0</v>
      </c>
      <c r="H84" s="330">
        <f>IFERROR(VLOOKUP(C84,'تقرير المصروفات حسب الشهر'!$C$519:$AD$627,18,FALSE),0)</f>
        <v>0</v>
      </c>
      <c r="I84" s="330">
        <f>IFERROR(VLOOKUP(C84,'تقرير المصروفات حسب الشهر'!$C$647:$AD$756,18,FALSE),0)</f>
        <v>0</v>
      </c>
      <c r="J84" s="330">
        <f>IFERROR(VLOOKUP(C84,'تقرير المصروفات حسب الشهر'!$C$775:$AD$884,18,FALSE),0)</f>
        <v>0</v>
      </c>
      <c r="K84" s="330">
        <f>IFERROR(VLOOKUP(C84,'تقرير المصروفات حسب الشهر'!$C$902:$AD$1011,18,FALSE),0)</f>
        <v>0</v>
      </c>
      <c r="L84" s="330">
        <f>IFERROR(VLOOKUP(C84,'تقرير المصروفات حسب الشهر'!$C$1028:$AD$1138,18,FALSE),0)</f>
        <v>0</v>
      </c>
      <c r="M84" s="344">
        <f>IFERROR(VLOOKUP(C84,'تقرير المصروفات حسب الشهر'!$C$1155:$AD$1266,18,FALSE),0)</f>
        <v>0</v>
      </c>
      <c r="N84" s="344">
        <f>IFERROR(VLOOKUP(C84,'تقرير المصروفات حسب الشهر'!$C$1282:$AD$1393,18,FALSE),0)</f>
        <v>0</v>
      </c>
      <c r="O84" s="344">
        <f>IFERROR(VLOOKUP(C84,'تقرير المصروفات حسب الشهر'!$C$1409:$AI$1524,18,FALSE),0)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الشهر'!$C$10:$AD$119,18,FALSE),0)</f>
        <v>0</v>
      </c>
      <c r="E85" s="330">
        <f>IFERROR(VLOOKUP(C85,'تقرير المصروفات حسب الشهر'!$C$136:$AD$245,18,FALSE),0)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الشهر'!$C$391:$AD$499,18,FALSE),0)</f>
        <v>0</v>
      </c>
      <c r="H85" s="330">
        <f>IFERROR(VLOOKUP(C85,'تقرير المصروفات حسب الشهر'!$C$519:$AD$627,18,FALSE),0)</f>
        <v>0</v>
      </c>
      <c r="I85" s="330">
        <f>IFERROR(VLOOKUP(C85,'تقرير المصروفات حسب الشهر'!$C$647:$AD$756,18,FALSE),0)</f>
        <v>0</v>
      </c>
      <c r="J85" s="330">
        <f>IFERROR(VLOOKUP(C85,'تقرير المصروفات حسب الشهر'!$C$775:$AD$884,18,FALSE),0)</f>
        <v>0</v>
      </c>
      <c r="K85" s="330">
        <f>IFERROR(VLOOKUP(C85,'تقرير المصروفات حسب الشهر'!$C$902:$AD$1011,18,FALSE),0)</f>
        <v>0</v>
      </c>
      <c r="L85" s="330">
        <f>IFERROR(VLOOKUP(C85,'تقرير المصروفات حسب الشهر'!$C$1028:$AD$1138,18,FALSE),0)</f>
        <v>0</v>
      </c>
      <c r="M85" s="344">
        <f>IFERROR(VLOOKUP(C85,'تقرير المصروفات حسب الشهر'!$C$1155:$AD$1266,18,FALSE),0)</f>
        <v>0</v>
      </c>
      <c r="N85" s="344">
        <f>IFERROR(VLOOKUP(C85,'تقرير المصروفات حسب الشهر'!$C$1282:$AD$1393,18,FALSE),0)</f>
        <v>0</v>
      </c>
      <c r="O85" s="344">
        <f>IFERROR(VLOOKUP(C85,'تقرير المصروفات حسب الشهر'!$C$1409:$AI$1524,18,FALSE),0)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الشهر'!$C$10:$AD$119,18,FALSE),0)</f>
        <v>1766.5</v>
      </c>
      <c r="E86" s="330">
        <f>IFERROR(VLOOKUP(C86,'تقرير المصروفات حسب الشهر'!$C$136:$AD$245,18,FALSE),0)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الشهر'!$C$391:$AD$499,18,FALSE),0)</f>
        <v>0</v>
      </c>
      <c r="H86" s="330">
        <f>IFERROR(VLOOKUP(C86,'تقرير المصروفات حسب الشهر'!$C$519:$AD$627,18,FALSE),0)</f>
        <v>0</v>
      </c>
      <c r="I86" s="330">
        <f>IFERROR(VLOOKUP(C86,'تقرير المصروفات حسب الشهر'!$C$647:$AD$756,18,FALSE),0)</f>
        <v>0</v>
      </c>
      <c r="J86" s="330">
        <f>IFERROR(VLOOKUP(C86,'تقرير المصروفات حسب الشهر'!$C$775:$AD$884,18,FALSE),0)</f>
        <v>0</v>
      </c>
      <c r="K86" s="330">
        <f>IFERROR(VLOOKUP(C86,'تقرير المصروفات حسب الشهر'!$C$902:$AD$1011,18,FALSE),0)</f>
        <v>0</v>
      </c>
      <c r="L86" s="330">
        <f>IFERROR(VLOOKUP(C86,'تقرير المصروفات حسب الشهر'!$C$1028:$AD$1138,18,FALSE),0)</f>
        <v>0</v>
      </c>
      <c r="M86" s="344">
        <f>IFERROR(VLOOKUP(C86,'تقرير المصروفات حسب الشهر'!$C$1155:$AD$1266,18,FALSE),0)</f>
        <v>0</v>
      </c>
      <c r="N86" s="344">
        <f>IFERROR(VLOOKUP(C86,'تقرير المصروفات حسب الشهر'!$C$1282:$AD$1393,18,FALSE),0)</f>
        <v>0</v>
      </c>
      <c r="O86" s="344">
        <f>IFERROR(VLOOKUP(C86,'تقرير المصروفات حسب الشهر'!$C$1409:$AI$1524,18,FALSE),0)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الشهر'!$C$10:$AD$119,18,FALSE),0)</f>
        <v>0</v>
      </c>
      <c r="E87" s="330">
        <f>IFERROR(VLOOKUP(C87,'تقرير المصروفات حسب الشهر'!$C$136:$AD$245,18,FALSE),0)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الشهر'!$C$391:$AD$499,18,FALSE),0)</f>
        <v>0</v>
      </c>
      <c r="H87" s="330">
        <f>IFERROR(VLOOKUP(C87,'تقرير المصروفات حسب الشهر'!$C$519:$AD$627,18,FALSE),0)</f>
        <v>0</v>
      </c>
      <c r="I87" s="330">
        <f>IFERROR(VLOOKUP(C87,'تقرير المصروفات حسب الشهر'!$C$647:$AD$756,18,FALSE),0)</f>
        <v>0</v>
      </c>
      <c r="J87" s="330">
        <f>IFERROR(VLOOKUP(C87,'تقرير المصروفات حسب الشهر'!$C$775:$AD$884,18,FALSE),0)</f>
        <v>0</v>
      </c>
      <c r="K87" s="330">
        <f>IFERROR(VLOOKUP(C87,'تقرير المصروفات حسب الشهر'!$C$902:$AD$1011,18,FALSE),0)</f>
        <v>0</v>
      </c>
      <c r="L87" s="330">
        <f>IFERROR(VLOOKUP(C87,'تقرير المصروفات حسب الشهر'!$C$1028:$AD$1138,18,FALSE),0)</f>
        <v>0</v>
      </c>
      <c r="M87" s="344">
        <f>IFERROR(VLOOKUP(C87,'تقرير المصروفات حسب الشهر'!$C$1155:$AD$1266,18,FALSE),0)</f>
        <v>0</v>
      </c>
      <c r="N87" s="344">
        <f>IFERROR(VLOOKUP(C87,'تقرير المصروفات حسب الشهر'!$C$1282:$AD$1393,18,FALSE),0)</f>
        <v>0</v>
      </c>
      <c r="O87" s="344">
        <f>IFERROR(VLOOKUP(C87,'تقرير المصروفات حسب الشهر'!$C$1409:$AI$1524,18,FALSE),0)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الشهر'!$C$10:$AD$119,18,FALSE),0)</f>
        <v>0</v>
      </c>
      <c r="E88" s="330">
        <f>IFERROR(VLOOKUP(C88,'تقرير المصروفات حسب الشهر'!$C$136:$AD$245,18,FALSE),0)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الشهر'!$C$391:$AD$499,18,FALSE),0)</f>
        <v>0</v>
      </c>
      <c r="H88" s="330">
        <f>IFERROR(VLOOKUP(C88,'تقرير المصروفات حسب الشهر'!$C$519:$AD$627,18,FALSE),0)</f>
        <v>0</v>
      </c>
      <c r="I88" s="330">
        <f>IFERROR(VLOOKUP(C88,'تقرير المصروفات حسب الشهر'!$C$647:$AD$756,18,FALSE),0)</f>
        <v>0</v>
      </c>
      <c r="J88" s="330">
        <f>IFERROR(VLOOKUP(C88,'تقرير المصروفات حسب الشهر'!$C$775:$AD$884,18,FALSE),0)</f>
        <v>0</v>
      </c>
      <c r="K88" s="330">
        <f>IFERROR(VLOOKUP(C88,'تقرير المصروفات حسب الشهر'!$C$902:$AD$1011,18,FALSE),0)</f>
        <v>0</v>
      </c>
      <c r="L88" s="330">
        <f>IFERROR(VLOOKUP(C88,'تقرير المصروفات حسب الشهر'!$C$1028:$AD$1138,18,FALSE),0)</f>
        <v>0</v>
      </c>
      <c r="M88" s="344">
        <f>IFERROR(VLOOKUP(C88,'تقرير المصروفات حسب الشهر'!$C$1155:$AD$1266,18,FALSE),0)</f>
        <v>0</v>
      </c>
      <c r="N88" s="344">
        <f>IFERROR(VLOOKUP(C88,'تقرير المصروفات حسب الشهر'!$C$1282:$AD$1393,18,FALSE),0)</f>
        <v>0</v>
      </c>
      <c r="O88" s="344">
        <f>IFERROR(VLOOKUP(C88,'تقرير المصروفات حسب الشهر'!$C$1409:$AI$1524,18,FALSE),0)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الشهر'!$C$10:$AD$119,18,FALSE),0)</f>
        <v>0</v>
      </c>
      <c r="E89" s="330">
        <f>IFERROR(VLOOKUP(C89,'تقرير المصروفات حسب الشهر'!$C$136:$AD$245,18,FALSE),0)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الشهر'!$C$391:$AD$499,18,FALSE),0)</f>
        <v>0</v>
      </c>
      <c r="H89" s="330">
        <f>IFERROR(VLOOKUP(C89,'تقرير المصروفات حسب الشهر'!$C$519:$AD$627,18,FALSE),0)</f>
        <v>0</v>
      </c>
      <c r="I89" s="330">
        <f>IFERROR(VLOOKUP(C89,'تقرير المصروفات حسب الشهر'!$C$647:$AD$756,18,FALSE),0)</f>
        <v>0</v>
      </c>
      <c r="J89" s="330">
        <f>IFERROR(VLOOKUP(C89,'تقرير المصروفات حسب الشهر'!$C$775:$AD$884,18,FALSE),0)</f>
        <v>0</v>
      </c>
      <c r="K89" s="330">
        <f>IFERROR(VLOOKUP(C89,'تقرير المصروفات حسب الشهر'!$C$902:$AD$1011,18,FALSE),0)</f>
        <v>0</v>
      </c>
      <c r="L89" s="330">
        <f>IFERROR(VLOOKUP(C89,'تقرير المصروفات حسب الشهر'!$C$1028:$AD$1138,18,FALSE),0)</f>
        <v>0</v>
      </c>
      <c r="M89" s="344">
        <f>IFERROR(VLOOKUP(C89,'تقرير المصروفات حسب الشهر'!$C$1155:$AD$1266,18,FALSE),0)</f>
        <v>0</v>
      </c>
      <c r="N89" s="344">
        <f>IFERROR(VLOOKUP(C89,'تقرير المصروفات حسب الشهر'!$C$1282:$AD$1393,18,FALSE),0)</f>
        <v>0</v>
      </c>
      <c r="O89" s="344">
        <f>IFERROR(VLOOKUP(C89,'تقرير المصروفات حسب الشهر'!$C$1409:$AI$1524,18,FALSE),0)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الشهر'!$C$10:$AD$119,18,FALSE),0)</f>
        <v>0</v>
      </c>
      <c r="E90" s="330">
        <f>IFERROR(VLOOKUP(C90,'تقرير المصروفات حسب الشهر'!$C$136:$AD$245,18,FALSE),0)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الشهر'!$C$391:$AD$499,18,FALSE),0)</f>
        <v>0</v>
      </c>
      <c r="H90" s="330">
        <f>IFERROR(VLOOKUP(C90,'تقرير المصروفات حسب الشهر'!$C$519:$AD$627,18,FALSE),0)</f>
        <v>0</v>
      </c>
      <c r="I90" s="330">
        <f>IFERROR(VLOOKUP(C90,'تقرير المصروفات حسب الشهر'!$C$647:$AD$756,18,FALSE),0)</f>
        <v>0</v>
      </c>
      <c r="J90" s="330">
        <f>IFERROR(VLOOKUP(C90,'تقرير المصروفات حسب الشهر'!$C$775:$AD$884,18,FALSE),0)</f>
        <v>0</v>
      </c>
      <c r="K90" s="330">
        <f>IFERROR(VLOOKUP(C90,'تقرير المصروفات حسب الشهر'!$C$902:$AD$1011,18,FALSE),0)</f>
        <v>0</v>
      </c>
      <c r="L90" s="330">
        <f>IFERROR(VLOOKUP(C90,'تقرير المصروفات حسب الشهر'!$C$1028:$AD$1138,18,FALSE),0)</f>
        <v>0</v>
      </c>
      <c r="M90" s="344">
        <f>IFERROR(VLOOKUP(C90,'تقرير المصروفات حسب الشهر'!$C$1155:$AD$1266,18,FALSE),0)</f>
        <v>0</v>
      </c>
      <c r="N90" s="344">
        <f>IFERROR(VLOOKUP(C90,'تقرير المصروفات حسب الشهر'!$C$1282:$AD$1393,18,FALSE),0)</f>
        <v>0</v>
      </c>
      <c r="O90" s="344">
        <f>IFERROR(VLOOKUP(C90,'تقرير المصروفات حسب الشهر'!$C$1409:$AI$1524,18,FALSE),0)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الشهر'!$C$10:$AD$119,18,FALSE),0)</f>
        <v>0</v>
      </c>
      <c r="E91" s="330">
        <f>IFERROR(VLOOKUP(C91,'تقرير المصروفات حسب الشهر'!$C$136:$AD$245,18,FALSE),0)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الشهر'!$C$391:$AD$499,18,FALSE),0)</f>
        <v>0</v>
      </c>
      <c r="H91" s="330">
        <f>IFERROR(VLOOKUP(C91,'تقرير المصروفات حسب الشهر'!$C$519:$AD$627,18,FALSE),0)</f>
        <v>0</v>
      </c>
      <c r="I91" s="330">
        <f>IFERROR(VLOOKUP(C91,'تقرير المصروفات حسب الشهر'!$C$647:$AD$756,18,FALSE),0)</f>
        <v>0</v>
      </c>
      <c r="J91" s="330">
        <f>IFERROR(VLOOKUP(C91,'تقرير المصروفات حسب الشهر'!$C$775:$AD$884,18,FALSE),0)</f>
        <v>0</v>
      </c>
      <c r="K91" s="330">
        <f>IFERROR(VLOOKUP(C91,'تقرير المصروفات حسب الشهر'!$C$902:$AD$1011,18,FALSE),0)</f>
        <v>0</v>
      </c>
      <c r="L91" s="330">
        <f>IFERROR(VLOOKUP(C91,'تقرير المصروفات حسب الشهر'!$C$1028:$AD$1138,18,FALSE),0)</f>
        <v>0</v>
      </c>
      <c r="M91" s="344">
        <f>IFERROR(VLOOKUP(C91,'تقرير المصروفات حسب الشهر'!$C$1155:$AD$1266,18,FALSE),0)</f>
        <v>0</v>
      </c>
      <c r="N91" s="344">
        <f>IFERROR(VLOOKUP(C91,'تقرير المصروفات حسب الشهر'!$C$1282:$AD$1393,18,FALSE),0)</f>
        <v>0</v>
      </c>
      <c r="O91" s="344">
        <f>IFERROR(VLOOKUP(C91,'تقرير المصروفات حسب الشهر'!$C$1409:$AI$1524,18,FALSE),0)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الشهر'!$C$10:$AD$119,18,FALSE),0)</f>
        <v>0</v>
      </c>
      <c r="E92" s="330">
        <f>IFERROR(VLOOKUP(C92,'تقرير المصروفات حسب الشهر'!$C$136:$AD$245,18,FALSE),0)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الشهر'!$C$391:$AD$499,18,FALSE),0)</f>
        <v>0</v>
      </c>
      <c r="H92" s="330">
        <f>IFERROR(VLOOKUP(C92,'تقرير المصروفات حسب الشهر'!$C$519:$AD$627,18,FALSE),0)</f>
        <v>0</v>
      </c>
      <c r="I92" s="330">
        <f>IFERROR(VLOOKUP(C92,'تقرير المصروفات حسب الشهر'!$C$647:$AD$756,18,FALSE),0)</f>
        <v>0</v>
      </c>
      <c r="J92" s="330">
        <f>IFERROR(VLOOKUP(C92,'تقرير المصروفات حسب الشهر'!$C$775:$AD$884,18,FALSE),0)</f>
        <v>0</v>
      </c>
      <c r="K92" s="330">
        <f>IFERROR(VLOOKUP(C92,'تقرير المصروفات حسب الشهر'!$C$902:$AD$1011,18,FALSE),0)</f>
        <v>0</v>
      </c>
      <c r="L92" s="330">
        <f>IFERROR(VLOOKUP(C92,'تقرير المصروفات حسب الشهر'!$C$1028:$AD$1138,18,FALSE),0)</f>
        <v>0</v>
      </c>
      <c r="M92" s="344">
        <f>IFERROR(VLOOKUP(C92,'تقرير المصروفات حسب الشهر'!$C$1155:$AD$1266,18,FALSE),0)</f>
        <v>0</v>
      </c>
      <c r="N92" s="344">
        <f>IFERROR(VLOOKUP(C92,'تقرير المصروفات حسب الشهر'!$C$1282:$AD$1393,18,FALSE),0)</f>
        <v>0</v>
      </c>
      <c r="O92" s="344">
        <f>IFERROR(VLOOKUP(C92,'تقرير المصروفات حسب الشهر'!$C$1409:$AI$1524,18,FALSE),0)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الشهر'!$C$10:$AD$119,18,FALSE),0)</f>
        <v>808</v>
      </c>
      <c r="E93" s="330">
        <f>IFERROR(VLOOKUP(C93,'تقرير المصروفات حسب الشهر'!$C$136:$AD$245,18,FALSE),0)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الشهر'!$C$391:$AD$499,18,FALSE),0)</f>
        <v>0</v>
      </c>
      <c r="H93" s="330">
        <f>IFERROR(VLOOKUP(C93,'تقرير المصروفات حسب الشهر'!$C$519:$AD$627,18,FALSE),0)</f>
        <v>0</v>
      </c>
      <c r="I93" s="330">
        <f>IFERROR(VLOOKUP(C93,'تقرير المصروفات حسب الشهر'!$C$647:$AD$756,18,FALSE),0)</f>
        <v>0</v>
      </c>
      <c r="J93" s="330">
        <f>IFERROR(VLOOKUP(C93,'تقرير المصروفات حسب الشهر'!$C$775:$AD$884,18,FALSE),0)</f>
        <v>0</v>
      </c>
      <c r="K93" s="330">
        <f>IFERROR(VLOOKUP(C93,'تقرير المصروفات حسب الشهر'!$C$902:$AD$1011,18,FALSE),0)</f>
        <v>0</v>
      </c>
      <c r="L93" s="330">
        <f>IFERROR(VLOOKUP(C93,'تقرير المصروفات حسب الشهر'!$C$1028:$AD$1138,18,FALSE),0)</f>
        <v>0</v>
      </c>
      <c r="M93" s="344">
        <f>IFERROR(VLOOKUP(C93,'تقرير المصروفات حسب الشهر'!$C$1155:$AD$1266,18,FALSE),0)</f>
        <v>0</v>
      </c>
      <c r="N93" s="344">
        <f>IFERROR(VLOOKUP(C93,'تقرير المصروفات حسب الشهر'!$C$1282:$AD$1393,18,FALSE),0)</f>
        <v>0</v>
      </c>
      <c r="O93" s="344">
        <f>IFERROR(VLOOKUP(C93,'تقرير المصروفات حسب الشهر'!$C$1409:$AI$1524,18,FALSE),0)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الشهر'!$C$10:$AD$119,18,FALSE),0)</f>
        <v>0</v>
      </c>
      <c r="E94" s="330">
        <f>IFERROR(VLOOKUP(C94,'تقرير المصروفات حسب الشهر'!$C$136:$AD$245,18,FALSE),0)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الشهر'!$C$391:$AD$499,18,FALSE),0)</f>
        <v>0</v>
      </c>
      <c r="H94" s="330">
        <f>IFERROR(VLOOKUP(C94,'تقرير المصروفات حسب الشهر'!$C$519:$AD$627,18,FALSE),0)</f>
        <v>0</v>
      </c>
      <c r="I94" s="330">
        <f>IFERROR(VLOOKUP(C94,'تقرير المصروفات حسب الشهر'!$C$647:$AD$756,18,FALSE),0)</f>
        <v>0</v>
      </c>
      <c r="J94" s="330">
        <f>IFERROR(VLOOKUP(C94,'تقرير المصروفات حسب الشهر'!$C$775:$AD$884,18,FALSE),0)</f>
        <v>0</v>
      </c>
      <c r="K94" s="330">
        <f>IFERROR(VLOOKUP(C94,'تقرير المصروفات حسب الشهر'!$C$902:$AD$1011,18,FALSE),0)</f>
        <v>0</v>
      </c>
      <c r="L94" s="330">
        <f>IFERROR(VLOOKUP(C94,'تقرير المصروفات حسب الشهر'!$C$1028:$AD$1138,18,FALSE),0)</f>
        <v>0</v>
      </c>
      <c r="M94" s="344">
        <f>IFERROR(VLOOKUP(C94,'تقرير المصروفات حسب الشهر'!$C$1155:$AD$1266,18,FALSE),0)</f>
        <v>0</v>
      </c>
      <c r="N94" s="344">
        <f>IFERROR(VLOOKUP(C94,'تقرير المصروفات حسب الشهر'!$C$1282:$AD$1393,18,FALSE),0)</f>
        <v>0</v>
      </c>
      <c r="O94" s="344">
        <f>IFERROR(VLOOKUP(C94,'تقرير المصروفات حسب الشهر'!$C$1409:$AI$1524,18,FALSE),0)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الشهر'!$C$10:$AD$119,18,FALSE),0)</f>
        <v>1065</v>
      </c>
      <c r="E95" s="330">
        <f>IFERROR(VLOOKUP(C95,'تقرير المصروفات حسب الشهر'!$C$136:$AD$245,18,FALSE),0)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الشهر'!$C$391:$AD$499,18,FALSE),0)</f>
        <v>2130</v>
      </c>
      <c r="H95" s="330">
        <f>IFERROR(VLOOKUP(C95,'تقرير المصروفات حسب الشهر'!$C$519:$AD$627,18,FALSE),0)</f>
        <v>0</v>
      </c>
      <c r="I95" s="330">
        <f>IFERROR(VLOOKUP(C95,'تقرير المصروفات حسب الشهر'!$C$647:$AD$756,18,FALSE),0)</f>
        <v>2130</v>
      </c>
      <c r="J95" s="330">
        <f>IFERROR(VLOOKUP(C95,'تقرير المصروفات حسب الشهر'!$C$775:$AD$884,18,FALSE),0)</f>
        <v>0</v>
      </c>
      <c r="K95" s="330">
        <f>IFERROR(VLOOKUP(C95,'تقرير المصروفات حسب الشهر'!$C$902:$AD$1011,18,FALSE),0)</f>
        <v>0</v>
      </c>
      <c r="L95" s="330">
        <f>IFERROR(VLOOKUP(C95,'تقرير المصروفات حسب الشهر'!$C$1028:$AD$1138,18,FALSE),0)</f>
        <v>0</v>
      </c>
      <c r="M95" s="344">
        <f>IFERROR(VLOOKUP(C95,'تقرير المصروفات حسب الشهر'!$C$1155:$AD$1266,18,FALSE),0)</f>
        <v>0</v>
      </c>
      <c r="N95" s="344">
        <f>IFERROR(VLOOKUP(C95,'تقرير المصروفات حسب الشهر'!$C$1282:$AD$1393,18,FALSE),0)</f>
        <v>0</v>
      </c>
      <c r="O95" s="344">
        <f>IFERROR(VLOOKUP(C95,'تقرير المصروفات حسب الشهر'!$C$1409:$AI$1524,18,FALSE),0)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الشهر'!$C$10:$AD$119,18,FALSE),0)</f>
        <v>0</v>
      </c>
      <c r="E96" s="330">
        <f>IFERROR(VLOOKUP(C96,'تقرير المصروفات حسب الشهر'!$C$136:$AD$245,18,FALSE),0)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الشهر'!$C$391:$AD$499,18,FALSE),0)</f>
        <v>0</v>
      </c>
      <c r="H96" s="330">
        <f>IFERROR(VLOOKUP(C96,'تقرير المصروفات حسب الشهر'!$C$519:$AD$627,18,FALSE),0)</f>
        <v>0</v>
      </c>
      <c r="I96" s="330">
        <f>IFERROR(VLOOKUP(C96,'تقرير المصروفات حسب الشهر'!$C$647:$AD$756,18,FALSE),0)</f>
        <v>0</v>
      </c>
      <c r="J96" s="330">
        <f>IFERROR(VLOOKUP(C96,'تقرير المصروفات حسب الشهر'!$C$775:$AD$884,18,FALSE),0)</f>
        <v>0</v>
      </c>
      <c r="K96" s="330">
        <f>IFERROR(VLOOKUP(C96,'تقرير المصروفات حسب الشهر'!$C$902:$AD$1011,18,FALSE),0)</f>
        <v>0</v>
      </c>
      <c r="L96" s="330">
        <f>IFERROR(VLOOKUP(C96,'تقرير المصروفات حسب الشهر'!$C$1028:$AD$1138,18,FALSE),0)</f>
        <v>0</v>
      </c>
      <c r="M96" s="344">
        <f>IFERROR(VLOOKUP(C96,'تقرير المصروفات حسب الشهر'!$C$1155:$AD$1266,18,FALSE),0)</f>
        <v>0</v>
      </c>
      <c r="N96" s="344">
        <f>IFERROR(VLOOKUP(C96,'تقرير المصروفات حسب الشهر'!$C$1282:$AD$1393,18,FALSE),0)</f>
        <v>0</v>
      </c>
      <c r="O96" s="344">
        <f>IFERROR(VLOOKUP(C96,'تقرير المصروفات حسب الشهر'!$C$1409:$AI$1524,18,FALSE),0)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الشهر'!$C$10:$AD$119,18,FALSE),0)</f>
        <v>0</v>
      </c>
      <c r="E97" s="330">
        <f>IFERROR(VLOOKUP(C97,'تقرير المصروفات حسب الشهر'!$C$136:$AD$245,18,FALSE),0)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الشهر'!$C$391:$AD$499,18,FALSE),0)</f>
        <v>0</v>
      </c>
      <c r="H97" s="330">
        <f>IFERROR(VLOOKUP(C97,'تقرير المصروفات حسب الشهر'!$C$519:$AD$627,18,FALSE),0)</f>
        <v>0</v>
      </c>
      <c r="I97" s="330">
        <f>IFERROR(VLOOKUP(C97,'تقرير المصروفات حسب الشهر'!$C$647:$AD$756,18,FALSE),0)</f>
        <v>0</v>
      </c>
      <c r="J97" s="330">
        <f>IFERROR(VLOOKUP(C97,'تقرير المصروفات حسب الشهر'!$C$775:$AD$884,18,FALSE),0)</f>
        <v>0</v>
      </c>
      <c r="K97" s="330">
        <f>IFERROR(VLOOKUP(C97,'تقرير المصروفات حسب الشهر'!$C$902:$AD$1011,18,FALSE),0)</f>
        <v>0</v>
      </c>
      <c r="L97" s="330">
        <f>IFERROR(VLOOKUP(C97,'تقرير المصروفات حسب الشهر'!$C$1028:$AD$1138,18,FALSE),0)</f>
        <v>0</v>
      </c>
      <c r="M97" s="344">
        <f>IFERROR(VLOOKUP(C97,'تقرير المصروفات حسب الشهر'!$C$1155:$AD$1266,18,FALSE),0)</f>
        <v>0</v>
      </c>
      <c r="N97" s="344">
        <f>IFERROR(VLOOKUP(C97,'تقرير المصروفات حسب الشهر'!$C$1282:$AD$1393,18,FALSE),0)</f>
        <v>0</v>
      </c>
      <c r="O97" s="344">
        <f>IFERROR(VLOOKUP(C97,'تقرير المصروفات حسب الشهر'!$C$1409:$AI$1524,18,FALSE),0)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الشهر'!$C$10:$AD$119,18,FALSE),0)</f>
        <v>0</v>
      </c>
      <c r="E98" s="330">
        <f>IFERROR(VLOOKUP(C98,'تقرير المصروفات حسب الشهر'!$C$136:$AD$245,18,FALSE),0)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الشهر'!$C$391:$AD$499,18,FALSE),0)</f>
        <v>0</v>
      </c>
      <c r="H98" s="330">
        <f>IFERROR(VLOOKUP(C98,'تقرير المصروفات حسب الشهر'!$C$519:$AD$627,18,FALSE),0)</f>
        <v>168.33</v>
      </c>
      <c r="I98" s="330">
        <f>IFERROR(VLOOKUP(C98,'تقرير المصروفات حسب الشهر'!$C$647:$AD$756,18,FALSE),0)</f>
        <v>168.33</v>
      </c>
      <c r="J98" s="330">
        <f>IFERROR(VLOOKUP(C98,'تقرير المصروفات حسب الشهر'!$C$775:$AD$884,18,FALSE),0)</f>
        <v>0</v>
      </c>
      <c r="K98" s="330">
        <f>IFERROR(VLOOKUP(C98,'تقرير المصروفات حسب الشهر'!$C$902:$AD$1011,18,FALSE),0)</f>
        <v>0</v>
      </c>
      <c r="L98" s="330">
        <f>IFERROR(VLOOKUP(C98,'تقرير المصروفات حسب الشهر'!$C$1028:$AD$1138,18,FALSE),0)</f>
        <v>0</v>
      </c>
      <c r="M98" s="344">
        <f>IFERROR(VLOOKUP(C98,'تقرير المصروفات حسب الشهر'!$C$1155:$AD$1266,18,FALSE),0)</f>
        <v>0</v>
      </c>
      <c r="N98" s="344">
        <f>IFERROR(VLOOKUP(C98,'تقرير المصروفات حسب الشهر'!$C$1282:$AD$1393,18,FALSE),0)</f>
        <v>0</v>
      </c>
      <c r="O98" s="344">
        <f>IFERROR(VLOOKUP(C98,'تقرير المصروفات حسب الشهر'!$C$1409:$AI$1524,18,FALSE),0)</f>
        <v>0</v>
      </c>
      <c r="P98" s="332">
        <f t="shared" si="7"/>
        <v>336.66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الشهر'!$C$10:$AD$119,18,FALSE),0)</f>
        <v>731.5</v>
      </c>
      <c r="E99" s="330">
        <f>IFERROR(VLOOKUP(C99,'تقرير المصروفات حسب الشهر'!$C$136:$AD$245,18,FALSE),0)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الشهر'!$C$391:$AD$499,18,FALSE),0)</f>
        <v>731.5</v>
      </c>
      <c r="H99" s="330">
        <f>IFERROR(VLOOKUP(C99,'تقرير المصروفات حسب الشهر'!$C$519:$AD$627,18,FALSE),0)</f>
        <v>731.5</v>
      </c>
      <c r="I99" s="330">
        <f>IFERROR(VLOOKUP(C99,'تقرير المصروفات حسب الشهر'!$C$647:$AD$756,18,FALSE),0)</f>
        <v>731.5</v>
      </c>
      <c r="J99" s="330">
        <f>IFERROR(VLOOKUP(C99,'تقرير المصروفات حسب الشهر'!$C$775:$AD$884,18,FALSE),0)</f>
        <v>0</v>
      </c>
      <c r="K99" s="330">
        <f>IFERROR(VLOOKUP(C99,'تقرير المصروفات حسب الشهر'!$C$902:$AD$1011,18,FALSE),0)</f>
        <v>0</v>
      </c>
      <c r="L99" s="330">
        <f>IFERROR(VLOOKUP(C99,'تقرير المصروفات حسب الشهر'!$C$1028:$AD$1138,18,FALSE),0)</f>
        <v>0</v>
      </c>
      <c r="M99" s="344">
        <f>IFERROR(VLOOKUP(C99,'تقرير المصروفات حسب الشهر'!$C$1155:$AD$1266,18,FALSE),0)</f>
        <v>0</v>
      </c>
      <c r="N99" s="344">
        <f>IFERROR(VLOOKUP(C99,'تقرير المصروفات حسب الشهر'!$C$1282:$AD$1393,18,FALSE),0)</f>
        <v>0</v>
      </c>
      <c r="O99" s="344">
        <f>IFERROR(VLOOKUP(C99,'تقرير المصروفات حسب الشهر'!$C$1409:$AI$1524,18,FALSE),0)</f>
        <v>0</v>
      </c>
      <c r="P99" s="332">
        <f t="shared" si="7"/>
        <v>4389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الشهر'!$C$10:$AD$119,18,FALSE),0)</f>
        <v>75.33</v>
      </c>
      <c r="E100" s="330">
        <f>IFERROR(VLOOKUP(C100,'تقرير المصروفات حسب الشهر'!$C$136:$AD$245,18,FALSE),0)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الشهر'!$C$391:$AD$499,18,FALSE),0)</f>
        <v>75.33</v>
      </c>
      <c r="H100" s="330">
        <f>IFERROR(VLOOKUP(C100,'تقرير المصروفات حسب الشهر'!$C$519:$AD$627,18,FALSE),0)</f>
        <v>75.33</v>
      </c>
      <c r="I100" s="330">
        <f>IFERROR(VLOOKUP(C100,'تقرير المصروفات حسب الشهر'!$C$647:$AD$756,18,FALSE),0)</f>
        <v>75.33</v>
      </c>
      <c r="J100" s="330">
        <f>IFERROR(VLOOKUP(C100,'تقرير المصروفات حسب الشهر'!$C$775:$AD$884,18,FALSE),0)</f>
        <v>0</v>
      </c>
      <c r="K100" s="330">
        <f>IFERROR(VLOOKUP(C100,'تقرير المصروفات حسب الشهر'!$C$902:$AD$1011,18,FALSE),0)</f>
        <v>0</v>
      </c>
      <c r="L100" s="330">
        <f>IFERROR(VLOOKUP(C100,'تقرير المصروفات حسب الشهر'!$C$1028:$AD$1138,18,FALSE),0)</f>
        <v>0</v>
      </c>
      <c r="M100" s="344">
        <f>IFERROR(VLOOKUP(C100,'تقرير المصروفات حسب الشهر'!$C$1155:$AD$1266,18,FALSE),0)</f>
        <v>0</v>
      </c>
      <c r="N100" s="344">
        <f>IFERROR(VLOOKUP(C100,'تقرير المصروفات حسب الشهر'!$C$1282:$AD$1393,18,FALSE),0)</f>
        <v>0</v>
      </c>
      <c r="O100" s="344">
        <f>IFERROR(VLOOKUP(C100,'تقرير المصروفات حسب الشهر'!$C$1409:$AI$1524,18,FALSE),0)</f>
        <v>0</v>
      </c>
      <c r="P100" s="332">
        <f t="shared" si="7"/>
        <v>451.97999999999996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الشهر'!$C$10:$AD$119,18,FALSE),0)</f>
        <v>0</v>
      </c>
      <c r="E101" s="330">
        <f>IFERROR(VLOOKUP(C101,'تقرير المصروفات حسب الشهر'!$C$136:$AD$245,18,FALSE),0)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الشهر'!$C$391:$AD$499,18,FALSE),0)</f>
        <v>0</v>
      </c>
      <c r="H101" s="330">
        <f>IFERROR(VLOOKUP(C101,'تقرير المصروفات حسب الشهر'!$C$519:$AD$627,18,FALSE),0)</f>
        <v>0</v>
      </c>
      <c r="I101" s="330">
        <f>IFERROR(VLOOKUP(C101,'تقرير المصروفات حسب الشهر'!$C$647:$AD$756,18,FALSE),0)</f>
        <v>0</v>
      </c>
      <c r="J101" s="330">
        <f>IFERROR(VLOOKUP(C101,'تقرير المصروفات حسب الشهر'!$C$775:$AD$884,18,FALSE),0)</f>
        <v>0</v>
      </c>
      <c r="K101" s="330">
        <f>IFERROR(VLOOKUP(C101,'تقرير المصروفات حسب الشهر'!$C$902:$AD$1011,18,FALSE),0)</f>
        <v>0</v>
      </c>
      <c r="L101" s="330">
        <f>IFERROR(VLOOKUP(C101,'تقرير المصروفات حسب الشهر'!$C$1028:$AD$1138,18,FALSE),0)</f>
        <v>0</v>
      </c>
      <c r="M101" s="344">
        <f>IFERROR(VLOOKUP(C101,'تقرير المصروفات حسب الشهر'!$C$1155:$AD$1266,18,FALSE),0)</f>
        <v>0</v>
      </c>
      <c r="N101" s="344">
        <f>IFERROR(VLOOKUP(C101,'تقرير المصروفات حسب الشهر'!$C$1282:$AD$1393,18,FALSE),0)</f>
        <v>0</v>
      </c>
      <c r="O101" s="344">
        <f>IFERROR(VLOOKUP(C101,'تقرير المصروفات حسب الشهر'!$C$1409:$AI$1524,18,FALSE),0)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الشهر'!$C$10:$AD$119,18,FALSE),0)</f>
        <v>227.5</v>
      </c>
      <c r="E102" s="330">
        <f>IFERROR(VLOOKUP(C102,'تقرير المصروفات حسب الشهر'!$C$136:$AD$245,18,FALSE),0)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الشهر'!$C$391:$AD$499,18,FALSE),0)</f>
        <v>227.5</v>
      </c>
      <c r="H102" s="330">
        <f>IFERROR(VLOOKUP(C102,'تقرير المصروفات حسب الشهر'!$C$519:$AD$627,18,FALSE),0)</f>
        <v>227.5</v>
      </c>
      <c r="I102" s="330">
        <f>IFERROR(VLOOKUP(C102,'تقرير المصروفات حسب الشهر'!$C$647:$AD$756,18,FALSE),0)</f>
        <v>227.5</v>
      </c>
      <c r="J102" s="330">
        <f>IFERROR(VLOOKUP(C102,'تقرير المصروفات حسب الشهر'!$C$775:$AD$884,18,FALSE),0)</f>
        <v>0</v>
      </c>
      <c r="K102" s="330">
        <f>IFERROR(VLOOKUP(C102,'تقرير المصروفات حسب الشهر'!$C$902:$AD$1011,18,FALSE),0)</f>
        <v>0</v>
      </c>
      <c r="L102" s="330">
        <f>IFERROR(VLOOKUP(C102,'تقرير المصروفات حسب الشهر'!$C$1028:$AD$1138,18,FALSE),0)</f>
        <v>0</v>
      </c>
      <c r="M102" s="344">
        <f>IFERROR(VLOOKUP(C102,'تقرير المصروفات حسب الشهر'!$C$1155:$AD$1266,18,FALSE),0)</f>
        <v>0</v>
      </c>
      <c r="N102" s="344">
        <f>IFERROR(VLOOKUP(C102,'تقرير المصروفات حسب الشهر'!$C$1282:$AD$1393,18,FALSE),0)</f>
        <v>0</v>
      </c>
      <c r="O102" s="344">
        <f>IFERROR(VLOOKUP(C102,'تقرير المصروفات حسب الشهر'!$C$1409:$AI$1524,18,FALSE),0)</f>
        <v>0</v>
      </c>
      <c r="P102" s="332">
        <f t="shared" si="7"/>
        <v>1365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الشهر'!$C$10:$AD$119,18,FALSE),0)</f>
        <v>0</v>
      </c>
      <c r="E103" s="330">
        <f>IFERROR(VLOOKUP(C103,'تقرير المصروفات حسب الشهر'!$C$136:$AD$245,18,FALSE),0)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الشهر'!$C$391:$AD$499,18,FALSE),0)</f>
        <v>0</v>
      </c>
      <c r="H103" s="330">
        <f>IFERROR(VLOOKUP(C103,'تقرير المصروفات حسب الشهر'!$C$519:$AD$627,18,FALSE),0)</f>
        <v>0</v>
      </c>
      <c r="I103" s="330">
        <f>IFERROR(VLOOKUP(C103,'تقرير المصروفات حسب الشهر'!$C$647:$AD$756,18,FALSE),0)</f>
        <v>0</v>
      </c>
      <c r="J103" s="330">
        <f>IFERROR(VLOOKUP(C103,'تقرير المصروفات حسب الشهر'!$C$775:$AD$884,18,FALSE),0)</f>
        <v>0</v>
      </c>
      <c r="K103" s="330">
        <f>IFERROR(VLOOKUP(C103,'تقرير المصروفات حسب الشهر'!$C$902:$AD$1011,18,FALSE),0)</f>
        <v>0</v>
      </c>
      <c r="L103" s="330">
        <f>IFERROR(VLOOKUP(C103,'تقرير المصروفات حسب الشهر'!$C$1028:$AD$1138,18,FALSE),0)</f>
        <v>0</v>
      </c>
      <c r="M103" s="344">
        <f>IFERROR(VLOOKUP(C103,'تقرير المصروفات حسب الشهر'!$C$1155:$AD$1266,18,FALSE),0)</f>
        <v>0</v>
      </c>
      <c r="N103" s="344">
        <f>IFERROR(VLOOKUP(C103,'تقرير المصروفات حسب الشهر'!$C$1282:$AD$1393,18,FALSE),0)</f>
        <v>0</v>
      </c>
      <c r="O103" s="344">
        <f>IFERROR(VLOOKUP(C103,'تقرير المصروفات حسب الشهر'!$C$1409:$AI$1524,18,FALSE),0)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الشهر'!$C$10:$AD$119,18,FALSE),0)</f>
        <v>0</v>
      </c>
      <c r="E104" s="330">
        <f>IFERROR(VLOOKUP(C104,'تقرير المصروفات حسب الشهر'!$C$136:$AD$245,18,FALSE),0)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الشهر'!$C$391:$AD$499,18,FALSE),0)</f>
        <v>0</v>
      </c>
      <c r="H104" s="330">
        <f>IFERROR(VLOOKUP(C104,'تقرير المصروفات حسب الشهر'!$C$519:$AD$627,18,FALSE),0)</f>
        <v>0</v>
      </c>
      <c r="I104" s="330">
        <f>IFERROR(VLOOKUP(C104,'تقرير المصروفات حسب الشهر'!$C$647:$AD$756,18,FALSE),0)</f>
        <v>0</v>
      </c>
      <c r="J104" s="330">
        <f>IFERROR(VLOOKUP(C104,'تقرير المصروفات حسب الشهر'!$C$775:$AD$884,18,FALSE),0)</f>
        <v>0</v>
      </c>
      <c r="K104" s="330">
        <f>IFERROR(VLOOKUP(C104,'تقرير المصروفات حسب الشهر'!$C$902:$AD$1011,18,FALSE),0)</f>
        <v>0</v>
      </c>
      <c r="L104" s="330">
        <f>IFERROR(VLOOKUP(C104,'تقرير المصروفات حسب الشهر'!$C$1028:$AD$1138,18,FALSE),0)</f>
        <v>0</v>
      </c>
      <c r="M104" s="344">
        <f>IFERROR(VLOOKUP(C104,'تقرير المصروفات حسب الشهر'!$C$1155:$AD$1266,18,FALSE),0)</f>
        <v>0</v>
      </c>
      <c r="N104" s="344">
        <f>IFERROR(VLOOKUP(C104,'تقرير المصروفات حسب الشهر'!$C$1282:$AD$1393,18,FALSE),0)</f>
        <v>0</v>
      </c>
      <c r="O104" s="344">
        <f>IFERROR(VLOOKUP(C104,'تقرير المصروفات حسب الشهر'!$C$1409:$AI$1524,18,FALSE),0)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الشهر'!$C$10:$AD$119,18,FALSE),0)</f>
        <v>0</v>
      </c>
      <c r="E105" s="330">
        <f>IFERROR(VLOOKUP(C105,'تقرير المصروفات حسب الشهر'!$C$136:$AD$245,18,FALSE),0)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الشهر'!$C$391:$AD$499,18,FALSE),0)</f>
        <v>0</v>
      </c>
      <c r="H105" s="330">
        <f>IFERROR(VLOOKUP(C105,'تقرير المصروفات حسب الشهر'!$C$519:$AD$627,18,FALSE),0)</f>
        <v>0</v>
      </c>
      <c r="I105" s="330">
        <f>IFERROR(VLOOKUP(C105,'تقرير المصروفات حسب الشهر'!$C$647:$AD$756,18,FALSE),0)</f>
        <v>0</v>
      </c>
      <c r="J105" s="330">
        <f>IFERROR(VLOOKUP(C105,'تقرير المصروفات حسب الشهر'!$C$775:$AD$884,18,FALSE),0)</f>
        <v>0</v>
      </c>
      <c r="K105" s="330">
        <f>IFERROR(VLOOKUP(C105,'تقرير المصروفات حسب الشهر'!$C$902:$AD$1011,18,FALSE),0)</f>
        <v>0</v>
      </c>
      <c r="L105" s="330">
        <f>IFERROR(VLOOKUP(C105,'تقرير المصروفات حسب الشهر'!$C$1028:$AD$1138,18,FALSE),0)</f>
        <v>0</v>
      </c>
      <c r="M105" s="344">
        <f>IFERROR(VLOOKUP(C105,'تقرير المصروفات حسب الشهر'!$C$1155:$AD$1266,18,FALSE),0)</f>
        <v>0</v>
      </c>
      <c r="N105" s="344">
        <f>IFERROR(VLOOKUP(C105,'تقرير المصروفات حسب الشهر'!$C$1282:$AD$1393,18,FALSE),0)</f>
        <v>0</v>
      </c>
      <c r="O105" s="344">
        <f>IFERROR(VLOOKUP(C105,'تقرير المصروفات حسب الشهر'!$C$1409:$AI$1524,18,FALSE),0)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الشهر'!$C$10:$AD$119,18,FALSE),0)</f>
        <v>0</v>
      </c>
      <c r="E106" s="330">
        <f>IFERROR(VLOOKUP(C106,'تقرير المصروفات حسب الشهر'!$C$136:$AD$245,18,FALSE),0)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الشهر'!$C$391:$AD$499,18,FALSE),0)</f>
        <v>0</v>
      </c>
      <c r="H106" s="330">
        <f>IFERROR(VLOOKUP(C106,'تقرير المصروفات حسب الشهر'!$C$519:$AD$627,18,FALSE),0)</f>
        <v>0</v>
      </c>
      <c r="I106" s="330">
        <f>IFERROR(VLOOKUP(C106,'تقرير المصروفات حسب الشهر'!$C$647:$AD$756,18,FALSE),0)</f>
        <v>0</v>
      </c>
      <c r="J106" s="330">
        <f>IFERROR(VLOOKUP(C106,'تقرير المصروفات حسب الشهر'!$C$775:$AD$884,18,FALSE),0)</f>
        <v>0</v>
      </c>
      <c r="K106" s="330">
        <f>IFERROR(VLOOKUP(C106,'تقرير المصروفات حسب الشهر'!$C$902:$AD$1011,18,FALSE),0)</f>
        <v>0</v>
      </c>
      <c r="L106" s="330">
        <f>IFERROR(VLOOKUP(C106,'تقرير المصروفات حسب الشهر'!$C$1028:$AD$1138,18,FALSE),0)</f>
        <v>0</v>
      </c>
      <c r="M106" s="344">
        <f>IFERROR(VLOOKUP(C106,'تقرير المصروفات حسب الشهر'!$C$1155:$AD$1266,18,FALSE),0)</f>
        <v>0</v>
      </c>
      <c r="N106" s="344">
        <f>IFERROR(VLOOKUP(C106,'تقرير المصروفات حسب الشهر'!$C$1282:$AD$1393,18,FALSE),0)</f>
        <v>0</v>
      </c>
      <c r="O106" s="344">
        <f>IFERROR(VLOOKUP(C106,'تقرير المصروفات حسب الشهر'!$C$1409:$AI$1524,18,FALSE),0)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الشهر'!$C$10:$AD$119,18,FALSE),0)</f>
        <v>0</v>
      </c>
      <c r="E107" s="330">
        <f>IFERROR(VLOOKUP(C107,'تقرير المصروفات حسب الشهر'!$C$136:$AD$245,18,FALSE),0)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الشهر'!$C$391:$AD$499,18,FALSE),0)</f>
        <v>0</v>
      </c>
      <c r="H107" s="330">
        <f>IFERROR(VLOOKUP(C107,'تقرير المصروفات حسب الشهر'!$C$519:$AD$627,18,FALSE),0)</f>
        <v>0</v>
      </c>
      <c r="I107" s="330">
        <f>IFERROR(VLOOKUP(C107,'تقرير المصروفات حسب الشهر'!$C$647:$AD$756,18,FALSE),0)</f>
        <v>0</v>
      </c>
      <c r="J107" s="330">
        <f>IFERROR(VLOOKUP(C107,'تقرير المصروفات حسب الشهر'!$C$775:$AD$884,18,FALSE),0)</f>
        <v>0</v>
      </c>
      <c r="K107" s="330">
        <f>IFERROR(VLOOKUP(C107,'تقرير المصروفات حسب الشهر'!$C$902:$AD$1011,18,FALSE),0)</f>
        <v>0</v>
      </c>
      <c r="L107" s="330">
        <f>IFERROR(VLOOKUP(C107,'تقرير المصروفات حسب الشهر'!$C$1028:$AD$1138,18,FALSE),0)</f>
        <v>0</v>
      </c>
      <c r="M107" s="344">
        <f>IFERROR(VLOOKUP(C107,'تقرير المصروفات حسب الشهر'!$C$1155:$AD$1266,18,FALSE),0)</f>
        <v>0</v>
      </c>
      <c r="N107" s="344">
        <f>IFERROR(VLOOKUP(C107,'تقرير المصروفات حسب الشهر'!$C$1282:$AD$1393,18,FALSE),0)</f>
        <v>0</v>
      </c>
      <c r="O107" s="344">
        <f>IFERROR(VLOOKUP(C107,'تقرير المصروفات حسب الشهر'!$C$1409:$AI$1524,18,FALSE),0)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الشهر'!$C$10:$AD$119,18,FALSE),0)</f>
        <v>0</v>
      </c>
      <c r="E108" s="330">
        <f>IFERROR(VLOOKUP(C108,'تقرير المصروفات حسب الشهر'!$C$136:$AD$245,18,FALSE),0)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الشهر'!$C$391:$AD$499,18,FALSE),0)</f>
        <v>0</v>
      </c>
      <c r="H108" s="330">
        <f>IFERROR(VLOOKUP(C108,'تقرير المصروفات حسب الشهر'!$C$519:$AD$627,18,FALSE),0)</f>
        <v>0</v>
      </c>
      <c r="I108" s="330">
        <f>IFERROR(VLOOKUP(C108,'تقرير المصروفات حسب الشهر'!$C$647:$AD$756,18,FALSE),0)</f>
        <v>0</v>
      </c>
      <c r="J108" s="330">
        <f>IFERROR(VLOOKUP(C108,'تقرير المصروفات حسب الشهر'!$C$775:$AD$884,18,FALSE),0)</f>
        <v>0</v>
      </c>
      <c r="K108" s="330">
        <f>IFERROR(VLOOKUP(C108,'تقرير المصروفات حسب الشهر'!$C$902:$AD$1011,18,FALSE),0)</f>
        <v>0</v>
      </c>
      <c r="L108" s="330">
        <f>IFERROR(VLOOKUP(C108,'تقرير المصروفات حسب الشهر'!$C$1028:$AD$1138,18,FALSE),0)</f>
        <v>0</v>
      </c>
      <c r="M108" s="344">
        <f>IFERROR(VLOOKUP(C108,'تقرير المصروفات حسب الشهر'!$C$1155:$AD$1266,18,FALSE),0)</f>
        <v>0</v>
      </c>
      <c r="N108" s="344">
        <f>IFERROR(VLOOKUP(C108,'تقرير المصروفات حسب الشهر'!$C$1282:$AD$1393,18,FALSE),0)</f>
        <v>0</v>
      </c>
      <c r="O108" s="344">
        <f>IFERROR(VLOOKUP(C108,'تقرير المصروفات حسب الشهر'!$C$1409:$AI$1524,18,FALSE),0)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الشهر'!$C$10:$AD$119,18,FALSE),0)</f>
        <v>0</v>
      </c>
      <c r="E109" s="330">
        <f>IFERROR(VLOOKUP(C109,'تقرير المصروفات حسب الشهر'!$C$136:$AD$245,18,FALSE),0)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الشهر'!$C$391:$AD$499,18,FALSE),0)</f>
        <v>0</v>
      </c>
      <c r="H109" s="330">
        <f>IFERROR(VLOOKUP(C109,'تقرير المصروفات حسب الشهر'!$C$519:$AD$627,18,FALSE),0)</f>
        <v>0</v>
      </c>
      <c r="I109" s="330">
        <f>IFERROR(VLOOKUP(C109,'تقرير المصروفات حسب الشهر'!$C$647:$AD$756,18,FALSE),0)</f>
        <v>0</v>
      </c>
      <c r="J109" s="330">
        <f>IFERROR(VLOOKUP(C109,'تقرير المصروفات حسب الشهر'!$C$775:$AD$884,18,FALSE),0)</f>
        <v>0</v>
      </c>
      <c r="K109" s="330">
        <f>IFERROR(VLOOKUP(C109,'تقرير المصروفات حسب الشهر'!$C$902:$AD$1011,18,FALSE),0)</f>
        <v>0</v>
      </c>
      <c r="L109" s="330">
        <f>IFERROR(VLOOKUP(C109,'تقرير المصروفات حسب الشهر'!$C$1028:$AD$1138,18,FALSE),0)</f>
        <v>0</v>
      </c>
      <c r="M109" s="344">
        <f>IFERROR(VLOOKUP(C109,'تقرير المصروفات حسب الشهر'!$C$1155:$AD$1266,18,FALSE),0)</f>
        <v>0</v>
      </c>
      <c r="N109" s="344">
        <f>IFERROR(VLOOKUP(C109,'تقرير المصروفات حسب الشهر'!$C$1282:$AD$1393,18,FALSE),0)</f>
        <v>0</v>
      </c>
      <c r="O109" s="344">
        <f>IFERROR(VLOOKUP(C109,'تقرير المصروفات حسب الشهر'!$C$1409:$AI$1524,18,FALSE),0)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الشهر'!$C$10:$AD$119,18,FALSE),0)</f>
        <v>0</v>
      </c>
      <c r="E110" s="330">
        <f>IFERROR(VLOOKUP(C110,'تقرير المصروفات حسب الشهر'!$C$136:$AD$245,18,FALSE),0)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الشهر'!$C$391:$AD$499,18,FALSE),0)</f>
        <v>0</v>
      </c>
      <c r="H110" s="330">
        <f>IFERROR(VLOOKUP(C110,'تقرير المصروفات حسب الشهر'!$C$519:$AD$627,18,FALSE),0)</f>
        <v>0</v>
      </c>
      <c r="I110" s="330">
        <f>IFERROR(VLOOKUP(C110,'تقرير المصروفات حسب الشهر'!$C$647:$AD$756,18,FALSE),0)</f>
        <v>0</v>
      </c>
      <c r="J110" s="330">
        <f>IFERROR(VLOOKUP(C110,'تقرير المصروفات حسب الشهر'!$C$775:$AD$884,18,FALSE),0)</f>
        <v>0</v>
      </c>
      <c r="K110" s="330">
        <f>IFERROR(VLOOKUP(C110,'تقرير المصروفات حسب الشهر'!$C$902:$AD$1011,18,FALSE),0)</f>
        <v>0</v>
      </c>
      <c r="L110" s="330">
        <f>IFERROR(VLOOKUP(C110,'تقرير المصروفات حسب الشهر'!$C$1028:$AD$1138,18,FALSE),0)</f>
        <v>0</v>
      </c>
      <c r="M110" s="344">
        <f>IFERROR(VLOOKUP(C110,'تقرير المصروفات حسب الشهر'!$C$1155:$AD$1266,18,FALSE),0)</f>
        <v>0</v>
      </c>
      <c r="N110" s="344">
        <f>IFERROR(VLOOKUP(C110,'تقرير المصروفات حسب الشهر'!$C$1282:$AD$1393,18,FALSE),0)</f>
        <v>0</v>
      </c>
      <c r="O110" s="344">
        <f>IFERROR(VLOOKUP(C110,'تقرير المصروفات حسب الشهر'!$C$1409:$AI$1524,18,FALSE),0)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الشهر'!$C$10:$AD$119,18,FALSE),0)</f>
        <v>0</v>
      </c>
      <c r="E111" s="330">
        <f>IFERROR(VLOOKUP(C111,'تقرير المصروفات حسب الشهر'!$C$136:$AD$245,18,FALSE),0)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الشهر'!$C$391:$AD$499,18,FALSE),0)</f>
        <v>0</v>
      </c>
      <c r="H111" s="330">
        <f>IFERROR(VLOOKUP(C111,'تقرير المصروفات حسب الشهر'!$C$519:$AD$627,18,FALSE),0)</f>
        <v>0</v>
      </c>
      <c r="I111" s="330">
        <f>IFERROR(VLOOKUP(C111,'تقرير المصروفات حسب الشهر'!$C$647:$AD$756,18,FALSE),0)</f>
        <v>0</v>
      </c>
      <c r="J111" s="330">
        <f>IFERROR(VLOOKUP(C111,'تقرير المصروفات حسب الشهر'!$C$775:$AD$884,18,FALSE),0)</f>
        <v>0</v>
      </c>
      <c r="K111" s="330">
        <f>IFERROR(VLOOKUP(C111,'تقرير المصروفات حسب الشهر'!$C$902:$AD$1011,18,FALSE),0)</f>
        <v>0</v>
      </c>
      <c r="L111" s="330">
        <f>IFERROR(VLOOKUP(C111,'تقرير المصروفات حسب الشهر'!$C$1028:$AD$1138,18,FALSE),0)</f>
        <v>0</v>
      </c>
      <c r="M111" s="344">
        <f>IFERROR(VLOOKUP(C111,'تقرير المصروفات حسب الشهر'!$C$1155:$AD$1266,18,FALSE),0)</f>
        <v>0</v>
      </c>
      <c r="N111" s="344">
        <f>IFERROR(VLOOKUP(C111,'تقرير المصروفات حسب الشهر'!$C$1282:$AD$1393,18,FALSE),0)</f>
        <v>0</v>
      </c>
      <c r="O111" s="344">
        <f>IFERROR(VLOOKUP(C111,'تقرير المصروفات حسب الشهر'!$C$1409:$AI$1524,18,FALSE),0)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الشهر'!$C$10:$AD$119,18,FALSE),0)</f>
        <v>0</v>
      </c>
      <c r="E112" s="330">
        <f>IFERROR(VLOOKUP(C112,'تقرير المصروفات حسب الشهر'!$C$136:$AD$245,18,FALSE),0)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الشهر'!$C$391:$AD$499,18,FALSE),0)</f>
        <v>0</v>
      </c>
      <c r="H112" s="330">
        <f>IFERROR(VLOOKUP(C112,'تقرير المصروفات حسب الشهر'!$C$519:$AD$627,18,FALSE),0)</f>
        <v>0</v>
      </c>
      <c r="I112" s="330">
        <f>IFERROR(VLOOKUP(C112,'تقرير المصروفات حسب الشهر'!$C$647:$AD$756,18,FALSE),0)</f>
        <v>0</v>
      </c>
      <c r="J112" s="330">
        <f>IFERROR(VLOOKUP(C112,'تقرير المصروفات حسب الشهر'!$C$775:$AD$884,18,FALSE),0)</f>
        <v>0</v>
      </c>
      <c r="K112" s="330">
        <f>IFERROR(VLOOKUP(C112,'تقرير المصروفات حسب الشهر'!$C$902:$AD$1011,18,FALSE),0)</f>
        <v>0</v>
      </c>
      <c r="L112" s="330">
        <f>IFERROR(VLOOKUP(C112,'تقرير المصروفات حسب الشهر'!$C$1028:$AD$1138,18,FALSE),0)</f>
        <v>0</v>
      </c>
      <c r="M112" s="344">
        <f>IFERROR(VLOOKUP(C112,'تقرير المصروفات حسب الشهر'!$C$1155:$AD$1266,18,FALSE),0)</f>
        <v>0</v>
      </c>
      <c r="N112" s="344">
        <f>IFERROR(VLOOKUP(C112,'تقرير المصروفات حسب الشهر'!$C$1282:$AD$1393,18,FALSE),0)</f>
        <v>0</v>
      </c>
      <c r="O112" s="344">
        <f>IFERROR(VLOOKUP(C112,'تقرير المصروفات حسب الشهر'!$C$1409:$AI$1524,18,FALSE),0)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الشهر'!$C$10:$AD$119,18,FALSE),0)</f>
        <v>0</v>
      </c>
      <c r="E113" s="330">
        <f>IFERROR(VLOOKUP(C113,'تقرير المصروفات حسب الشهر'!$C$136:$AD$245,18,FALSE),0)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الشهر'!$C$391:$AD$499,18,FALSE),0)</f>
        <v>0</v>
      </c>
      <c r="H113" s="330">
        <f>IFERROR(VLOOKUP(C113,'تقرير المصروفات حسب الشهر'!$C$519:$AD$627,18,FALSE),0)</f>
        <v>0</v>
      </c>
      <c r="I113" s="330">
        <f>IFERROR(VLOOKUP(C113,'تقرير المصروفات حسب الشهر'!$C$647:$AD$756,18,FALSE),0)</f>
        <v>0</v>
      </c>
      <c r="J113" s="330">
        <f>IFERROR(VLOOKUP(C113,'تقرير المصروفات حسب الشهر'!$C$775:$AD$884,18,FALSE),0)</f>
        <v>0</v>
      </c>
      <c r="K113" s="330">
        <f>IFERROR(VLOOKUP(C113,'تقرير المصروفات حسب الشهر'!$C$902:$AD$1011,18,FALSE),0)</f>
        <v>0</v>
      </c>
      <c r="L113" s="330">
        <f>IFERROR(VLOOKUP(C113,'تقرير المصروفات حسب الشهر'!$C$1028:$AD$1138,18,FALSE),0)</f>
        <v>0</v>
      </c>
      <c r="M113" s="344">
        <f>IFERROR(VLOOKUP(C113,'تقرير المصروفات حسب الشهر'!$C$1155:$AD$1266,18,FALSE),0)</f>
        <v>0</v>
      </c>
      <c r="N113" s="344">
        <f>IFERROR(VLOOKUP(C113,'تقرير المصروفات حسب الشهر'!$C$1282:$AD$1393,18,FALSE),0)</f>
        <v>0</v>
      </c>
      <c r="O113" s="344">
        <f>IFERROR(VLOOKUP(C113,'تقرير المصروفات حسب الشهر'!$C$1409:$AI$1524,18,FALSE),0)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الشهر'!$C$10:$AD$119,18,FALSE),0)</f>
        <v>0</v>
      </c>
      <c r="E114" s="330">
        <f>IFERROR(VLOOKUP(C114,'تقرير المصروفات حسب الشهر'!$C$136:$AD$245,18,FALSE),0)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الشهر'!$C$391:$AD$499,18,FALSE),0)</f>
        <v>0</v>
      </c>
      <c r="H114" s="330">
        <f>IFERROR(VLOOKUP(C114,'تقرير المصروفات حسب الشهر'!$C$519:$AD$627,18,FALSE),0)</f>
        <v>0</v>
      </c>
      <c r="I114" s="330">
        <f>IFERROR(VLOOKUP(C114,'تقرير المصروفات حسب الشهر'!$C$647:$AD$756,18,FALSE),0)</f>
        <v>0</v>
      </c>
      <c r="J114" s="330">
        <f>IFERROR(VLOOKUP(C114,'تقرير المصروفات حسب الشهر'!$C$775:$AD$884,18,FALSE),0)</f>
        <v>0</v>
      </c>
      <c r="K114" s="330">
        <f>IFERROR(VLOOKUP(C114,'تقرير المصروفات حسب الشهر'!$C$902:$AD$1011,18,FALSE),0)</f>
        <v>0</v>
      </c>
      <c r="L114" s="330">
        <f>IFERROR(VLOOKUP(C114,'تقرير المصروفات حسب الشهر'!$C$1028:$AD$1138,18,FALSE),0)</f>
        <v>0</v>
      </c>
      <c r="M114" s="344">
        <f>IFERROR(VLOOKUP(C114,'تقرير المصروفات حسب الشهر'!$C$1155:$AD$1266,18,FALSE),0)</f>
        <v>0</v>
      </c>
      <c r="N114" s="344">
        <f>IFERROR(VLOOKUP(C114,'تقرير المصروفات حسب الشهر'!$C$1282:$AD$1393,18,FALSE),0)</f>
        <v>0</v>
      </c>
      <c r="O114" s="344">
        <f>IFERROR(VLOOKUP(C114,'تقرير المصروفات حسب الشهر'!$C$1409:$AI$1524,18,FALSE),0)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الشهر'!$C$10:$AD$119,18,FALSE),0)</f>
        <v>3590</v>
      </c>
      <c r="E115" s="330">
        <f>IFERROR(VLOOKUP(C115,'تقرير المصروفات حسب الشهر'!$C$136:$AD$245,18,FALSE),0)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الشهر'!$C$391:$AD$499,18,FALSE),0)</f>
        <v>2000</v>
      </c>
      <c r="H115" s="330">
        <f>IFERROR(VLOOKUP(C115,'تقرير المصروفات حسب الشهر'!$C$519:$AD$627,18,FALSE),0)</f>
        <v>5500</v>
      </c>
      <c r="I115" s="330">
        <f>IFERROR(VLOOKUP(C115,'تقرير المصروفات حسب الشهر'!$C$647:$AD$756,18,FALSE),0)</f>
        <v>12120</v>
      </c>
      <c r="J115" s="330">
        <f>IFERROR(VLOOKUP(C115,'تقرير المصروفات حسب الشهر'!$C$775:$AD$884,18,FALSE),0)</f>
        <v>0</v>
      </c>
      <c r="K115" s="330">
        <f>IFERROR(VLOOKUP(C115,'تقرير المصروفات حسب الشهر'!$C$902:$AD$1011,18,FALSE),0)</f>
        <v>0</v>
      </c>
      <c r="L115" s="330">
        <f>IFERROR(VLOOKUP(C115,'تقرير المصروفات حسب الشهر'!$C$1028:$AD$1138,18,FALSE),0)</f>
        <v>0</v>
      </c>
      <c r="M115" s="344">
        <f>IFERROR(VLOOKUP(C115,'تقرير المصروفات حسب الشهر'!$C$1155:$AD$1266,18,FALSE),0)</f>
        <v>0</v>
      </c>
      <c r="N115" s="344">
        <f>IFERROR(VLOOKUP(C115,'تقرير المصروفات حسب الشهر'!$C$1282:$AD$1393,18,FALSE),0)</f>
        <v>0</v>
      </c>
      <c r="O115" s="344">
        <f>IFERROR(VLOOKUP(C115,'تقرير المصروفات حسب الشهر'!$C$1409:$AI$1524,18,FALSE),0)</f>
        <v>0</v>
      </c>
      <c r="P115" s="332">
        <f t="shared" si="7"/>
        <v>32775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الشهر'!$C$10:$AD$119,18,FALSE),0)</f>
        <v>0</v>
      </c>
      <c r="E116" s="330">
        <f>IFERROR(VLOOKUP(C116,'تقرير المصروفات حسب الشهر'!$C$136:$AD$245,18,FALSE),0)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الشهر'!$C$391:$AD$499,18,FALSE),0)</f>
        <v>0</v>
      </c>
      <c r="H116" s="330">
        <f>IFERROR(VLOOKUP(C116,'تقرير المصروفات حسب الشهر'!$C$519:$AD$627,18,FALSE),0)</f>
        <v>0</v>
      </c>
      <c r="I116" s="330">
        <f>IFERROR(VLOOKUP(C116,'تقرير المصروفات حسب الشهر'!$C$647:$AD$756,18,FALSE),0)</f>
        <v>0</v>
      </c>
      <c r="J116" s="330">
        <f>IFERROR(VLOOKUP(C116,'تقرير المصروفات حسب الشهر'!$C$775:$AD$884,18,FALSE),0)</f>
        <v>0</v>
      </c>
      <c r="K116" s="330">
        <f>IFERROR(VLOOKUP(C116,'تقرير المصروفات حسب الشهر'!$C$902:$AD$1011,18,FALSE),0)</f>
        <v>0</v>
      </c>
      <c r="L116" s="330">
        <f>IFERROR(VLOOKUP(C116,'تقرير المصروفات حسب الشهر'!$C$1028:$AD$1138,18,FALSE),0)</f>
        <v>0</v>
      </c>
      <c r="M116" s="344">
        <f>IFERROR(VLOOKUP(C116,'تقرير المصروفات حسب الشهر'!$C$1155:$AD$1266,18,FALSE),0)</f>
        <v>0</v>
      </c>
      <c r="N116" s="344">
        <f>IFERROR(VLOOKUP(C116,'تقرير المصروفات حسب الشهر'!$C$1282:$AD$1393,18,FALSE),0)</f>
        <v>0</v>
      </c>
      <c r="O116" s="344">
        <f>IFERROR(VLOOKUP(C116,'تقرير المصروفات حسب الشهر'!$C$1409:$AI$1524,18,FALSE),0)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الشهر'!$C$10:$AD$119,18,FALSE),0)</f>
        <v>0</v>
      </c>
      <c r="E117" s="330">
        <f>IFERROR(VLOOKUP(C117,'تقرير المصروفات حسب الشهر'!$C$136:$AD$245,18,FALSE),0)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الشهر'!$C$391:$AD$499,18,FALSE),0)</f>
        <v>0</v>
      </c>
      <c r="H117" s="330">
        <f>IFERROR(VLOOKUP(C117,'تقرير المصروفات حسب الشهر'!$C$519:$AD$627,18,FALSE),0)</f>
        <v>0</v>
      </c>
      <c r="I117" s="330">
        <f>IFERROR(VLOOKUP(C117,'تقرير المصروفات حسب الشهر'!$C$647:$AD$756,18,FALSE),0)</f>
        <v>0</v>
      </c>
      <c r="J117" s="330">
        <f>IFERROR(VLOOKUP(C117,'تقرير المصروفات حسب الشهر'!$C$775:$AD$884,18,FALSE),0)</f>
        <v>0</v>
      </c>
      <c r="K117" s="330">
        <f>IFERROR(VLOOKUP(C117,'تقرير المصروفات حسب الشهر'!$C$902:$AD$1011,18,FALSE),0)</f>
        <v>0</v>
      </c>
      <c r="L117" s="330">
        <f>IFERROR(VLOOKUP(C117,'تقرير المصروفات حسب الشهر'!$C$1028:$AD$1138,18,FALSE),0)</f>
        <v>0</v>
      </c>
      <c r="M117" s="344">
        <f>IFERROR(VLOOKUP(C117,'تقرير المصروفات حسب الشهر'!$C$1155:$AD$1266,18,FALSE),0)</f>
        <v>0</v>
      </c>
      <c r="N117" s="344">
        <f>IFERROR(VLOOKUP(C117,'تقرير المصروفات حسب الشهر'!$C$1282:$AD$1393,18,FALSE),0)</f>
        <v>0</v>
      </c>
      <c r="O117" s="344">
        <f>IFERROR(VLOOKUP(C117,'تقرير المصروفات حسب الشهر'!$C$1409:$AI$1524,18,FALSE),0)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الشهر'!$C$10:$AD$119,18,FALSE),0)</f>
        <v>0</v>
      </c>
      <c r="E118" s="330">
        <f>IFERROR(VLOOKUP(C118,'تقرير المصروفات حسب الشهر'!$C$136:$AD$245,18,FALSE),0)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الشهر'!$C$391:$AD$499,18,FALSE),0)</f>
        <v>0</v>
      </c>
      <c r="H118" s="330">
        <f>IFERROR(VLOOKUP(C118,'تقرير المصروفات حسب الشهر'!$C$519:$AD$627,18,FALSE),0)</f>
        <v>0</v>
      </c>
      <c r="I118" s="330">
        <f>IFERROR(VLOOKUP(C118,'تقرير المصروفات حسب الشهر'!$C$647:$AD$756,18,FALSE),0)</f>
        <v>0</v>
      </c>
      <c r="J118" s="330">
        <f>IFERROR(VLOOKUP(C118,'تقرير المصروفات حسب الشهر'!$C$775:$AD$884,18,FALSE),0)</f>
        <v>0</v>
      </c>
      <c r="K118" s="330">
        <f>IFERROR(VLOOKUP(C118,'تقرير المصروفات حسب الشهر'!$C$902:$AD$1011,18,FALSE),0)</f>
        <v>0</v>
      </c>
      <c r="L118" s="330">
        <f>IFERROR(VLOOKUP(C118,'تقرير المصروفات حسب الشهر'!$C$1028:$AD$1138,18,FALSE),0)</f>
        <v>0</v>
      </c>
      <c r="M118" s="344">
        <f>IFERROR(VLOOKUP(C118,'تقرير المصروفات حسب الشهر'!$C$1155:$AD$1266,18,FALSE),0)</f>
        <v>0</v>
      </c>
      <c r="N118" s="344">
        <f>IFERROR(VLOOKUP(C118,'تقرير المصروفات حسب الشهر'!$C$1282:$AD$1393,18,FALSE),0)</f>
        <v>0</v>
      </c>
      <c r="O118" s="344">
        <f>IFERROR(VLOOKUP(C118,'تقرير المصروفات حسب الشهر'!$C$1409:$AI$1524,18,FALSE),0)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الشهر'!$C$10:$AD$119,18,FALSE),0)</f>
        <v>0</v>
      </c>
      <c r="E119" s="330">
        <f>IFERROR(VLOOKUP(C119,'تقرير المصروفات حسب الشهر'!$C$136:$AD$245,18,FALSE),0)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الشهر'!$C$391:$AD$499,18,FALSE),0)</f>
        <v>0</v>
      </c>
      <c r="H119" s="330">
        <f>IFERROR(VLOOKUP(C119,'تقرير المصروفات حسب الشهر'!$C$519:$AD$627,18,FALSE),0)</f>
        <v>0</v>
      </c>
      <c r="I119" s="330">
        <f>IFERROR(VLOOKUP(C119,'تقرير المصروفات حسب الشهر'!$C$647:$AD$756,18,FALSE),0)</f>
        <v>0</v>
      </c>
      <c r="J119" s="330">
        <f>IFERROR(VLOOKUP(C119,'تقرير المصروفات حسب الشهر'!$C$775:$AD$884,18,FALSE),0)</f>
        <v>0</v>
      </c>
      <c r="K119" s="330">
        <f>IFERROR(VLOOKUP(C119,'تقرير المصروفات حسب الشهر'!$C$902:$AD$1011,18,FALSE),0)</f>
        <v>0</v>
      </c>
      <c r="L119" s="330">
        <f>IFERROR(VLOOKUP(C119,'تقرير المصروفات حسب الشهر'!$C$1028:$AD$1138,18,FALSE),0)</f>
        <v>0</v>
      </c>
      <c r="M119" s="344">
        <f>IFERROR(VLOOKUP(C119,'تقرير المصروفات حسب الشهر'!$C$1155:$AD$1266,18,FALSE),0)</f>
        <v>0</v>
      </c>
      <c r="N119" s="344">
        <f>IFERROR(VLOOKUP(C119,'تقرير المصروفات حسب الشهر'!$C$1282:$AD$1393,18,FALSE),0)</f>
        <v>0</v>
      </c>
      <c r="O119" s="344">
        <f>IFERROR(VLOOKUP(C119,'تقرير المصروفات حسب الشهر'!$C$1409:$AI$1524,18,FALSE),0)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الشهر'!$C$10:$AD$119,18,FALSE),0)</f>
        <v>0</v>
      </c>
      <c r="E120" s="330">
        <f>IFERROR(VLOOKUP(C120,'تقرير المصروفات حسب الشهر'!$C$136:$AD$245,18,FALSE),0)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الشهر'!$C$391:$AD$499,18,FALSE),0)</f>
        <v>0</v>
      </c>
      <c r="H120" s="330">
        <f>IFERROR(VLOOKUP(C120,'تقرير المصروفات حسب الشهر'!$C$519:$AD$627,18,FALSE),0)</f>
        <v>0</v>
      </c>
      <c r="I120" s="330">
        <f>IFERROR(VLOOKUP(C120,'تقرير المصروفات حسب الشهر'!$C$647:$AD$756,18,FALSE),0)</f>
        <v>0</v>
      </c>
      <c r="J120" s="330">
        <f>IFERROR(VLOOKUP(C120,'تقرير المصروفات حسب الشهر'!$C$775:$AD$884,18,FALSE),0)</f>
        <v>0</v>
      </c>
      <c r="K120" s="330">
        <f>IFERROR(VLOOKUP(C120,'تقرير المصروفات حسب الشهر'!$C$902:$AD$1011,18,FALSE),0)</f>
        <v>0</v>
      </c>
      <c r="L120" s="330">
        <f>IFERROR(VLOOKUP(C120,'تقرير المصروفات حسب الشهر'!$C$1028:$AD$1138,18,FALSE),0)</f>
        <v>0</v>
      </c>
      <c r="M120" s="344">
        <f>IFERROR(VLOOKUP(C120,'تقرير المصروفات حسب الشهر'!$C$1155:$AD$1266,18,FALSE),0)</f>
        <v>0</v>
      </c>
      <c r="N120" s="344">
        <f>IFERROR(VLOOKUP(C120,'تقرير المصروفات حسب الشهر'!$C$1282:$AD$1393,18,FALSE),0)</f>
        <v>0</v>
      </c>
      <c r="O120" s="344">
        <f>IFERROR(VLOOKUP(C120,'تقرير المصروفات حسب الشهر'!$C$1409:$AI$1524,18,FALSE),0)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الشهر'!$C$10:$AD$119,18,FALSE),0)</f>
        <v>0</v>
      </c>
      <c r="E121" s="330">
        <f>IFERROR(VLOOKUP(C121,'تقرير المصروفات حسب الشهر'!$C$136:$AD$245,18,FALSE),0)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الشهر'!$C$391:$AD$499,18,FALSE),0)</f>
        <v>0</v>
      </c>
      <c r="H121" s="330">
        <f>IFERROR(VLOOKUP(C121,'تقرير المصروفات حسب الشهر'!$C$519:$AD$627,18,FALSE),0)</f>
        <v>0</v>
      </c>
      <c r="I121" s="330">
        <f>IFERROR(VLOOKUP(C121,'تقرير المصروفات حسب الشهر'!$C$647:$AD$756,18,FALSE),0)</f>
        <v>0</v>
      </c>
      <c r="J121" s="330">
        <f>IFERROR(VLOOKUP(C121,'تقرير المصروفات حسب الشهر'!$C$775:$AD$884,18,FALSE),0)</f>
        <v>0</v>
      </c>
      <c r="K121" s="330">
        <f>IFERROR(VLOOKUP(C121,'تقرير المصروفات حسب الشهر'!$C$902:$AD$1011,18,FALSE),0)</f>
        <v>0</v>
      </c>
      <c r="L121" s="330">
        <f>IFERROR(VLOOKUP(C121,'تقرير المصروفات حسب الشهر'!$C$1028:$AD$1138,18,FALSE),0)</f>
        <v>0</v>
      </c>
      <c r="M121" s="344">
        <f>IFERROR(VLOOKUP(C121,'تقرير المصروفات حسب الشهر'!$C$1155:$AD$1266,18,FALSE),0)</f>
        <v>0</v>
      </c>
      <c r="N121" s="344">
        <f>IFERROR(VLOOKUP(C121,'تقرير المصروفات حسب الشهر'!$C$1282:$AD$1393,18,FALSE),0)</f>
        <v>0</v>
      </c>
      <c r="O121" s="344">
        <f>IFERROR(VLOOKUP(C121,'تقرير المصروفات حسب الشهر'!$C$1409:$AI$1524,18,FALSE),0)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الشهر'!$C$10:$AD$119,18,FALSE),0)</f>
        <v>0</v>
      </c>
      <c r="E122" s="330">
        <f>IFERROR(VLOOKUP(C122,'تقرير المصروفات حسب الشهر'!$C$136:$AD$245,18,FALSE),0)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الشهر'!$C$391:$AD$499,18,FALSE),0)</f>
        <v>0</v>
      </c>
      <c r="H122" s="330">
        <f>IFERROR(VLOOKUP(C122,'تقرير المصروفات حسب الشهر'!$C$519:$AD$627,18,FALSE),0)</f>
        <v>0</v>
      </c>
      <c r="I122" s="330">
        <f>IFERROR(VLOOKUP(C122,'تقرير المصروفات حسب الشهر'!$C$647:$AD$756,18,FALSE),0)</f>
        <v>0</v>
      </c>
      <c r="J122" s="330">
        <f>IFERROR(VLOOKUP(C122,'تقرير المصروفات حسب الشهر'!$C$775:$AD$884,18,FALSE),0)</f>
        <v>0</v>
      </c>
      <c r="K122" s="330">
        <f>IFERROR(VLOOKUP(C122,'تقرير المصروفات حسب الشهر'!$C$902:$AD$1011,18,FALSE),0)</f>
        <v>0</v>
      </c>
      <c r="L122" s="330">
        <f>IFERROR(VLOOKUP(C122,'تقرير المصروفات حسب الشهر'!$C$1028:$AD$1138,18,FALSE),0)</f>
        <v>0</v>
      </c>
      <c r="M122" s="344">
        <f>IFERROR(VLOOKUP(C122,'تقرير المصروفات حسب الشهر'!$C$1155:$AD$1266,18,FALSE),0)</f>
        <v>0</v>
      </c>
      <c r="N122" s="344">
        <f>IFERROR(VLOOKUP(C122,'تقرير المصروفات حسب الشهر'!$C$1282:$AD$1393,18,FALSE),0)</f>
        <v>0</v>
      </c>
      <c r="O122" s="344">
        <f>IFERROR(VLOOKUP(C122,'تقرير المصروفات حسب الشهر'!$C$1409:$AI$1524,18,FALSE),0)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الشهر'!$C$10:$AD$119,18,FALSE),0)</f>
        <v>0</v>
      </c>
      <c r="E123" s="330">
        <f>IFERROR(VLOOKUP(C123,'تقرير المصروفات حسب الشهر'!$C$136:$AD$245,18,FALSE),0)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الشهر'!$C$391:$AD$499,18,FALSE),0)</f>
        <v>0</v>
      </c>
      <c r="H123" s="330">
        <f>IFERROR(VLOOKUP(C123,'تقرير المصروفات حسب الشهر'!$C$519:$AD$627,18,FALSE),0)</f>
        <v>0</v>
      </c>
      <c r="I123" s="330">
        <f>IFERROR(VLOOKUP(C123,'تقرير المصروفات حسب الشهر'!$C$647:$AD$756,18,FALSE),0)</f>
        <v>0</v>
      </c>
      <c r="J123" s="330">
        <f>IFERROR(VLOOKUP(C123,'تقرير المصروفات حسب الشهر'!$C$775:$AD$884,18,FALSE),0)</f>
        <v>0</v>
      </c>
      <c r="K123" s="330">
        <f>IFERROR(VLOOKUP(C123,'تقرير المصروفات حسب الشهر'!$C$902:$AD$1011,18,FALSE),0)</f>
        <v>0</v>
      </c>
      <c r="L123" s="330">
        <f>IFERROR(VLOOKUP(C123,'تقرير المصروفات حسب الشهر'!$C$1028:$AD$1138,18,FALSE),0)</f>
        <v>0</v>
      </c>
      <c r="M123" s="344">
        <f>IFERROR(VLOOKUP(C123,'تقرير المصروفات حسب الشهر'!$C$1155:$AD$1266,18,FALSE),0)</f>
        <v>0</v>
      </c>
      <c r="N123" s="344">
        <f>IFERROR(VLOOKUP(C123,'تقرير المصروفات حسب الشهر'!$C$1282:$AD$1393,18,FALSE),0)</f>
        <v>0</v>
      </c>
      <c r="O123" s="344">
        <f>IFERROR(VLOOKUP(C123,'تقرير المصروفات حسب الشهر'!$C$1409:$AI$1524,18,FALSE),0)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الشهر'!$C$10:$AD$119,18,FALSE),0)</f>
        <v>0</v>
      </c>
      <c r="E124" s="330">
        <f>IFERROR(VLOOKUP(C124,'تقرير المصروفات حسب الشهر'!$C$136:$AD$245,18,FALSE),0)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الشهر'!$C$391:$AD$499,18,FALSE),0)</f>
        <v>0</v>
      </c>
      <c r="H124" s="330">
        <f>IFERROR(VLOOKUP(C124,'تقرير المصروفات حسب الشهر'!$C$519:$AD$627,18,FALSE),0)</f>
        <v>0</v>
      </c>
      <c r="I124" s="330">
        <f>IFERROR(VLOOKUP(C124,'تقرير المصروفات حسب الشهر'!$C$647:$AD$756,18,FALSE),0)</f>
        <v>0</v>
      </c>
      <c r="J124" s="330">
        <f>IFERROR(VLOOKUP(C124,'تقرير المصروفات حسب الشهر'!$C$775:$AD$884,18,FALSE),0)</f>
        <v>0</v>
      </c>
      <c r="K124" s="330">
        <f>IFERROR(VLOOKUP(C124,'تقرير المصروفات حسب الشهر'!$C$902:$AD$1011,18,FALSE),0)</f>
        <v>0</v>
      </c>
      <c r="L124" s="330">
        <f>IFERROR(VLOOKUP(C124,'تقرير المصروفات حسب الشهر'!$C$1028:$AD$1138,18,FALSE),0)</f>
        <v>0</v>
      </c>
      <c r="M124" s="344">
        <f>IFERROR(VLOOKUP(C124,'تقرير المصروفات حسب الشهر'!$C$1155:$AD$1266,18,FALSE),0)</f>
        <v>0</v>
      </c>
      <c r="N124" s="344">
        <f>IFERROR(VLOOKUP(C124,'تقرير المصروفات حسب الشهر'!$C$1282:$AD$1393,18,FALSE),0)</f>
        <v>0</v>
      </c>
      <c r="O124" s="344">
        <f>IFERROR(VLOOKUP(C124,'تقرير المصروفات حسب الشهر'!$C$1409:$AI$1524,18,FALSE),0)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الشهر'!$C$10:$AD$119,18,FALSE),0)</f>
        <v>0</v>
      </c>
      <c r="E125" s="330">
        <f>IFERROR(VLOOKUP(C125,'تقرير المصروفات حسب الشهر'!$C$136:$AD$245,18,FALSE),0)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الشهر'!$C$391:$AD$499,18,FALSE),0)</f>
        <v>0</v>
      </c>
      <c r="H125" s="330">
        <f>IFERROR(VLOOKUP(C125,'تقرير المصروفات حسب الشهر'!$C$519:$AD$627,18,FALSE),0)</f>
        <v>0</v>
      </c>
      <c r="I125" s="330">
        <f>IFERROR(VLOOKUP(C125,'تقرير المصروفات حسب الشهر'!$C$647:$AD$756,18,FALSE),0)</f>
        <v>0</v>
      </c>
      <c r="J125" s="330">
        <f>IFERROR(VLOOKUP(C125,'تقرير المصروفات حسب الشهر'!$C$775:$AD$884,18,FALSE),0)</f>
        <v>0</v>
      </c>
      <c r="K125" s="330">
        <f>IFERROR(VLOOKUP(C125,'تقرير المصروفات حسب الشهر'!$C$902:$AD$1011,18,FALSE),0)</f>
        <v>0</v>
      </c>
      <c r="L125" s="330">
        <f>IFERROR(VLOOKUP(C125,'تقرير المصروفات حسب الشهر'!$C$1028:$AD$1138,18,FALSE),0)</f>
        <v>0</v>
      </c>
      <c r="M125" s="344">
        <f>IFERROR(VLOOKUP(C125,'تقرير المصروفات حسب الشهر'!$C$1155:$AD$1266,18,FALSE),0)</f>
        <v>0</v>
      </c>
      <c r="N125" s="344">
        <f>IFERROR(VLOOKUP(C125,'تقرير المصروفات حسب الشهر'!$C$1282:$AD$1393,18,FALSE),0)</f>
        <v>0</v>
      </c>
      <c r="O125" s="344">
        <f>IFERROR(VLOOKUP(C125,'تقرير المصروفات حسب الشهر'!$C$1409:$AI$1524,18,FALSE),0)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الشهر'!$C$10:$AD$119,18,FALSE),0)</f>
        <v>0</v>
      </c>
      <c r="E126" s="330">
        <f>IFERROR(VLOOKUP(C126,'تقرير المصروفات حسب الشهر'!$C$136:$AD$245,18,FALSE),0)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الشهر'!$C$391:$AD$499,18,FALSE),0)</f>
        <v>0</v>
      </c>
      <c r="H126" s="330">
        <f>IFERROR(VLOOKUP(C126,'تقرير المصروفات حسب الشهر'!$C$519:$AD$627,18,FALSE),0)</f>
        <v>0</v>
      </c>
      <c r="I126" s="330">
        <f>IFERROR(VLOOKUP(C126,'تقرير المصروفات حسب الشهر'!$C$647:$AD$756,18,FALSE),0)</f>
        <v>0</v>
      </c>
      <c r="J126" s="330">
        <f>IFERROR(VLOOKUP(C126,'تقرير المصروفات حسب الشهر'!$C$775:$AD$884,18,FALSE),0)</f>
        <v>0</v>
      </c>
      <c r="K126" s="330">
        <f>IFERROR(VLOOKUP(C126,'تقرير المصروفات حسب الشهر'!$C$902:$AD$1011,18,FALSE),0)</f>
        <v>0</v>
      </c>
      <c r="L126" s="330">
        <f>IFERROR(VLOOKUP(C126,'تقرير المصروفات حسب الشهر'!$C$1028:$AD$1138,18,FALSE),0)</f>
        <v>0</v>
      </c>
      <c r="M126" s="344">
        <f>IFERROR(VLOOKUP(C126,'تقرير المصروفات حسب الشهر'!$C$1155:$AD$1266,18,FALSE),0)</f>
        <v>0</v>
      </c>
      <c r="N126" s="344">
        <f>IFERROR(VLOOKUP(C126,'تقرير المصروفات حسب الشهر'!$C$1282:$AD$1393,18,FALSE),0)</f>
        <v>0</v>
      </c>
      <c r="O126" s="344">
        <f>IFERROR(VLOOKUP(C126,'تقرير المصروفات حسب الشهر'!$C$1409:$AI$1524,18,FALSE),0)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الشهر'!$C$10:$AD$119,18,FALSE),0)</f>
        <v>0</v>
      </c>
      <c r="E127" s="330">
        <f>IFERROR(VLOOKUP(C127,'تقرير المصروفات حسب الشهر'!$C$136:$AD$245,18,FALSE),0)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الشهر'!$C$391:$AD$499,18,FALSE),0)</f>
        <v>0</v>
      </c>
      <c r="H127" s="330">
        <f>IFERROR(VLOOKUP(C127,'تقرير المصروفات حسب الشهر'!$C$519:$AD$627,18,FALSE),0)</f>
        <v>0</v>
      </c>
      <c r="I127" s="330">
        <f>IFERROR(VLOOKUP(C127,'تقرير المصروفات حسب الشهر'!$C$647:$AD$756,18,FALSE),0)</f>
        <v>0</v>
      </c>
      <c r="J127" s="330">
        <f>IFERROR(VLOOKUP(C127,'تقرير المصروفات حسب الشهر'!$C$775:$AD$884,18,FALSE),0)</f>
        <v>0</v>
      </c>
      <c r="K127" s="330">
        <f>IFERROR(VLOOKUP(C127,'تقرير المصروفات حسب الشهر'!$C$902:$AD$1011,18,FALSE),0)</f>
        <v>0</v>
      </c>
      <c r="L127" s="330">
        <f>IFERROR(VLOOKUP(C127,'تقرير المصروفات حسب الشهر'!$C$1028:$AD$1138,18,FALSE),0)</f>
        <v>0</v>
      </c>
      <c r="M127" s="344">
        <f>IFERROR(VLOOKUP(C127,'تقرير المصروفات حسب الشهر'!$C$1155:$AD$1266,18,FALSE),0)</f>
        <v>0</v>
      </c>
      <c r="N127" s="344">
        <f>IFERROR(VLOOKUP(C127,'تقرير المصروفات حسب الشهر'!$C$1282:$AD$1393,18,FALSE),0)</f>
        <v>0</v>
      </c>
      <c r="O127" s="344">
        <f>IFERROR(VLOOKUP(C127,'تقرير المصروفات حسب الشهر'!$C$1409:$AI$1524,18,FALSE),0)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الشهر'!$C$10:$AD$119,18,FALSE),0)</f>
        <v>0</v>
      </c>
      <c r="E128" s="330">
        <f>IFERROR(VLOOKUP(C128,'تقرير المصروفات حسب الشهر'!$C$136:$AD$245,18,FALSE),0)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الشهر'!$C$391:$AD$499,18,FALSE),0)</f>
        <v>0</v>
      </c>
      <c r="H128" s="330">
        <f>IFERROR(VLOOKUP(C128,'تقرير المصروفات حسب الشهر'!$C$519:$AD$627,18,FALSE),0)</f>
        <v>0</v>
      </c>
      <c r="I128" s="330">
        <f>IFERROR(VLOOKUP(C128,'تقرير المصروفات حسب الشهر'!$C$647:$AD$756,18,FALSE),0)</f>
        <v>0</v>
      </c>
      <c r="J128" s="330">
        <f>IFERROR(VLOOKUP(C128,'تقرير المصروفات حسب الشهر'!$C$775:$AD$884,18,FALSE),0)</f>
        <v>0</v>
      </c>
      <c r="K128" s="330">
        <f>IFERROR(VLOOKUP(C128,'تقرير المصروفات حسب الشهر'!$C$902:$AD$1011,18,FALSE),0)</f>
        <v>0</v>
      </c>
      <c r="L128" s="330">
        <f>IFERROR(VLOOKUP(C128,'تقرير المصروفات حسب الشهر'!$C$1028:$AD$1138,18,FALSE),0)</f>
        <v>0</v>
      </c>
      <c r="M128" s="344">
        <f>IFERROR(VLOOKUP(C128,'تقرير المصروفات حسب الشهر'!$C$1155:$AD$1266,18,FALSE),0)</f>
        <v>0</v>
      </c>
      <c r="N128" s="344">
        <f>IFERROR(VLOOKUP(C128,'تقرير المصروفات حسب الشهر'!$C$1282:$AD$1393,18,FALSE),0)</f>
        <v>0</v>
      </c>
      <c r="O128" s="344">
        <f>IFERROR(VLOOKUP(C128,'تقرير المصروفات حسب الشهر'!$C$1409:$AI$1524,18,FALSE),0)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الشهر'!$C$10:$AD$119,18,FALSE),0)</f>
        <v>0</v>
      </c>
      <c r="E129" s="330">
        <f>IFERROR(VLOOKUP(C129,'تقرير المصروفات حسب الشهر'!$C$136:$AD$245,18,FALSE),0)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الشهر'!$C$391:$AD$499,18,FALSE),0)</f>
        <v>0</v>
      </c>
      <c r="H129" s="330">
        <f>IFERROR(VLOOKUP(C129,'تقرير المصروفات حسب الشهر'!$C$519:$AD$627,18,FALSE),0)</f>
        <v>0</v>
      </c>
      <c r="I129" s="330">
        <f>IFERROR(VLOOKUP(C129,'تقرير المصروفات حسب الشهر'!$C$647:$AD$756,18,FALSE),0)</f>
        <v>0</v>
      </c>
      <c r="J129" s="330">
        <f>IFERROR(VLOOKUP(C129,'تقرير المصروفات حسب الشهر'!$C$775:$AD$884,18,FALSE),0)</f>
        <v>0</v>
      </c>
      <c r="K129" s="330">
        <f>IFERROR(VLOOKUP(C129,'تقرير المصروفات حسب الشهر'!$C$902:$AD$1011,18,FALSE),0)</f>
        <v>0</v>
      </c>
      <c r="L129" s="330">
        <f>IFERROR(VLOOKUP(C129,'تقرير المصروفات حسب الشهر'!$C$1028:$AD$1138,18,FALSE),0)</f>
        <v>0</v>
      </c>
      <c r="M129" s="344">
        <f>IFERROR(VLOOKUP(C129,'تقرير المصروفات حسب الشهر'!$C$1155:$AD$1266,18,FALSE),0)</f>
        <v>0</v>
      </c>
      <c r="N129" s="344">
        <f>IFERROR(VLOOKUP(C129,'تقرير المصروفات حسب الشهر'!$C$1282:$AD$1393,18,FALSE),0)</f>
        <v>0</v>
      </c>
      <c r="O129" s="344">
        <f>IFERROR(VLOOKUP(C129,'تقرير المصروفات حسب الشهر'!$C$1409:$AI$1524,18,FALSE),0)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الشهر'!$C$10:$AD$119,18,FALSE),0)</f>
        <v>0</v>
      </c>
      <c r="E130" s="330">
        <f>IFERROR(VLOOKUP(C130,'تقرير المصروفات حسب الشهر'!$C$136:$AD$245,18,FALSE),0)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الشهر'!$C$391:$AD$499,18,FALSE),0)</f>
        <v>0</v>
      </c>
      <c r="H130" s="330">
        <f>IFERROR(VLOOKUP(C130,'تقرير المصروفات حسب الشهر'!$C$519:$AD$627,18,FALSE),0)</f>
        <v>0</v>
      </c>
      <c r="I130" s="330">
        <f>IFERROR(VLOOKUP(C130,'تقرير المصروفات حسب الشهر'!$C$647:$AD$756,18,FALSE),0)</f>
        <v>0</v>
      </c>
      <c r="J130" s="330">
        <f>IFERROR(VLOOKUP(C130,'تقرير المصروفات حسب الشهر'!$C$775:$AD$884,18,FALSE),0)</f>
        <v>0</v>
      </c>
      <c r="K130" s="330">
        <f>IFERROR(VLOOKUP(C130,'تقرير المصروفات حسب الشهر'!$C$902:$AD$1011,18,FALSE),0)</f>
        <v>0</v>
      </c>
      <c r="L130" s="330">
        <f>IFERROR(VLOOKUP(C130,'تقرير المصروفات حسب الشهر'!$C$1028:$AD$1138,18,FALSE),0)</f>
        <v>0</v>
      </c>
      <c r="M130" s="344">
        <f>IFERROR(VLOOKUP(C130,'تقرير المصروفات حسب الشهر'!$C$1155:$AD$1266,18,FALSE),0)</f>
        <v>0</v>
      </c>
      <c r="N130" s="344">
        <f>IFERROR(VLOOKUP(C130,'تقرير المصروفات حسب الشهر'!$C$1282:$AD$1393,18,FALSE),0)</f>
        <v>0</v>
      </c>
      <c r="O130" s="344">
        <f>IFERROR(VLOOKUP(C130,'تقرير المصروفات حسب الشهر'!$C$1409:$AI$1524,18,FALSE),0)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الشهر'!$C$10:$AD$119,18,FALSE),0)</f>
        <v>0</v>
      </c>
      <c r="E131" s="330">
        <f>IFERROR(VLOOKUP(C131,'تقرير المصروفات حسب الشهر'!$C$136:$AD$245,18,FALSE),0)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الشهر'!$C$391:$AD$499,18,FALSE),0)</f>
        <v>0</v>
      </c>
      <c r="H131" s="330">
        <f>IFERROR(VLOOKUP(C131,'تقرير المصروفات حسب الشهر'!$C$519:$AD$627,18,FALSE),0)</f>
        <v>0</v>
      </c>
      <c r="I131" s="330">
        <f>IFERROR(VLOOKUP(C131,'تقرير المصروفات حسب الشهر'!$C$647:$AD$756,18,FALSE),0)</f>
        <v>0</v>
      </c>
      <c r="J131" s="330">
        <f>IFERROR(VLOOKUP(C131,'تقرير المصروفات حسب الشهر'!$C$775:$AD$884,18,FALSE),0)</f>
        <v>0</v>
      </c>
      <c r="K131" s="330">
        <f>IFERROR(VLOOKUP(C131,'تقرير المصروفات حسب الشهر'!$C$902:$AD$1011,18,FALSE),0)</f>
        <v>0</v>
      </c>
      <c r="L131" s="330">
        <f>IFERROR(VLOOKUP(C131,'تقرير المصروفات حسب الشهر'!$C$1028:$AD$1138,18,FALSE),0)</f>
        <v>0</v>
      </c>
      <c r="M131" s="344">
        <f>IFERROR(VLOOKUP(C131,'تقرير المصروفات حسب الشهر'!$C$1155:$AD$1266,18,FALSE),0)</f>
        <v>0</v>
      </c>
      <c r="N131" s="344">
        <f>IFERROR(VLOOKUP(C131,'تقرير المصروفات حسب الشهر'!$C$1282:$AD$1393,18,FALSE),0)</f>
        <v>0</v>
      </c>
      <c r="O131" s="344">
        <f>IFERROR(VLOOKUP(C131,'تقرير المصروفات حسب الشهر'!$C$1409:$AI$1524,18,FALSE),0)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162451.11000000002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84448.64999999998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392319.97999999992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48156.979999999974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229868.86999999991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7030A0"/>
  </sheetPr>
  <dimension ref="A1:T140"/>
  <sheetViews>
    <sheetView rightToLeft="1" topLeftCell="K121" workbookViewId="0">
      <selection activeCell="P140" sqref="P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272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31</v>
      </c>
      <c r="B8" s="357"/>
      <c r="C8" s="337" t="s">
        <v>242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3309111.6699999995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470943.86999999994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2838167.8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2796295.32</v>
      </c>
    </row>
    <row r="13" spans="1:20" ht="18" customHeight="1">
      <c r="B13" s="94"/>
      <c r="C13" s="339" t="s">
        <v>247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512816.34999999986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/>
      <c r="L16" s="335"/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247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562954.20999999985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الشهر'!$C$10:$AD$119,19,FALSE),0)</f>
        <v>0</v>
      </c>
      <c r="E22" s="330">
        <f>IFERROR(VLOOKUP(C22,'تقرير المصروفات حسب الشهر'!$C$136:$AD$245,19,FALSE),0)</f>
        <v>0</v>
      </c>
      <c r="F22" s="330">
        <f>IFERROR(VLOOKUP(C22,'تقرير المصروفات حسب الشهر'!$C$263:$AD$370,19,FALSE),0)</f>
        <v>0</v>
      </c>
      <c r="G22" s="330">
        <f>IFERROR(VLOOKUP(C22,'تقرير المصروفات حسب الشهر'!$C$391:$AD$499,19,FALSE),0)</f>
        <v>0</v>
      </c>
      <c r="H22" s="330">
        <f>IFERROR(VLOOKUP(C22,'تقرير المصروفات حسب الشهر'!$C$519:$AD$627,19,FALSE),0)</f>
        <v>0</v>
      </c>
      <c r="I22" s="330">
        <f>IFERROR(VLOOKUP(C22,'تقرير المصروفات حسب الشهر'!$C$647:$AD$756,19,FALSE),0)</f>
        <v>0</v>
      </c>
      <c r="J22" s="330">
        <f>IFERROR(VLOOKUP(C22,'تقرير المصروفات حسب الشهر'!$C$775:$AD$884,19,FALSE),0)</f>
        <v>0</v>
      </c>
      <c r="K22" s="330">
        <f>IFERROR(VLOOKUP(C22,'تقرير المصروفات حسب الشهر'!$C$902:$AD$1011,19,FALSE),0)</f>
        <v>0</v>
      </c>
      <c r="L22" s="330">
        <f>IFERROR(VLOOKUP(C22,'تقرير المصروفات حسب الشهر'!$C$1028:$AD$1138,19,FALSE),0)</f>
        <v>0</v>
      </c>
      <c r="M22" s="344">
        <f>IFERROR(VLOOKUP(C22,'تقرير المصروفات حسب الشهر'!$C$1155:$AD$1266,19,FALSE),0)</f>
        <v>0</v>
      </c>
      <c r="N22" s="344">
        <f>IFERROR(VLOOKUP(C22,'تقرير المصروفات حسب الشهر'!$C$1282:$AD$1393,19,FALSE),0)</f>
        <v>0</v>
      </c>
      <c r="O22" s="344">
        <f>IFERROR(VLOOKUP(C22,'تقرير المصروفات حسب الشهر'!$C$1409:$AI$1524,19,FALSE),0)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الشهر'!$C$10:$AD$119,19,FALSE),0)</f>
        <v>25140.03</v>
      </c>
      <c r="E23" s="330">
        <f>IFERROR(VLOOKUP(C23,'تقرير المصروفات حسب الشهر'!$C$136:$AD$245,19,FALSE),0)</f>
        <v>23784.06</v>
      </c>
      <c r="F23" s="330">
        <f>IFERROR(VLOOKUP(C23,'تقرير المصروفات حسب الشهر'!$C$263:$AD$370,19,FALSE),0)</f>
        <v>29039.89</v>
      </c>
      <c r="G23" s="330">
        <f>IFERROR(VLOOKUP(C23,'تقرير المصروفات حسب الشهر'!$C$391:$AD$499,19,FALSE),0)</f>
        <v>26424.98</v>
      </c>
      <c r="H23" s="330">
        <f>IFERROR(VLOOKUP(C23,'تقرير المصروفات حسب الشهر'!$C$519:$AD$627,19,FALSE),0)</f>
        <v>25978.92</v>
      </c>
      <c r="I23" s="330">
        <f>IFERROR(VLOOKUP(C23,'تقرير المصروفات حسب الشهر'!$C$647:$AD$756,19,FALSE),0)</f>
        <v>25706.98</v>
      </c>
      <c r="J23" s="330">
        <f>IFERROR(VLOOKUP(C23,'تقرير المصروفات حسب الشهر'!$C$775:$AD$884,19,FALSE),0)</f>
        <v>0</v>
      </c>
      <c r="K23" s="330">
        <f>IFERROR(VLOOKUP(C23,'تقرير المصروفات حسب الشهر'!$C$902:$AD$1011,19,FALSE),0)</f>
        <v>0</v>
      </c>
      <c r="L23" s="330">
        <f>IFERROR(VLOOKUP(C23,'تقرير المصروفات حسب الشهر'!$C$1028:$AD$1138,19,FALSE),0)</f>
        <v>0</v>
      </c>
      <c r="M23" s="344">
        <f>IFERROR(VLOOKUP(C23,'تقرير المصروفات حسب الشهر'!$C$1155:$AD$1266,19,FALSE),0)</f>
        <v>0</v>
      </c>
      <c r="N23" s="344">
        <f>IFERROR(VLOOKUP(C23,'تقرير المصروفات حسب الشهر'!$C$1282:$AD$1393,19,FALSE),0)</f>
        <v>0</v>
      </c>
      <c r="O23" s="344">
        <f>IFERROR(VLOOKUP(C23,'تقرير المصروفات حسب الشهر'!$C$1409:$AI$1524,19,FALSE),0)</f>
        <v>0</v>
      </c>
      <c r="P23" s="332">
        <f t="shared" si="5"/>
        <v>156074.85999999999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الشهر'!$C$10:$AD$119,19,FALSE),0)</f>
        <v>0</v>
      </c>
      <c r="E24" s="330">
        <f>IFERROR(VLOOKUP(C24,'تقرير المصروفات حسب الشهر'!$C$136:$AD$245,19,FALSE),0)</f>
        <v>0</v>
      </c>
      <c r="F24" s="330">
        <f>IFERROR(VLOOKUP(C24,'تقرير المصروفات حسب الشهر'!$C$263:$AD$370,19,FALSE),0)</f>
        <v>0</v>
      </c>
      <c r="G24" s="330">
        <f>IFERROR(VLOOKUP(C24,'تقرير المصروفات حسب الشهر'!$C$391:$AD$499,19,FALSE),0)</f>
        <v>0</v>
      </c>
      <c r="H24" s="330">
        <f>IFERROR(VLOOKUP(C24,'تقرير المصروفات حسب الشهر'!$C$519:$AD$627,19,FALSE),0)</f>
        <v>0</v>
      </c>
      <c r="I24" s="330">
        <f>IFERROR(VLOOKUP(C24,'تقرير المصروفات حسب الشهر'!$C$647:$AD$756,19,FALSE),0)</f>
        <v>0</v>
      </c>
      <c r="J24" s="330">
        <f>IFERROR(VLOOKUP(C24,'تقرير المصروفات حسب الشهر'!$C$775:$AD$884,19,FALSE),0)</f>
        <v>0</v>
      </c>
      <c r="K24" s="330">
        <f>IFERROR(VLOOKUP(C24,'تقرير المصروفات حسب الشهر'!$C$902:$AD$1011,19,FALSE),0)</f>
        <v>0</v>
      </c>
      <c r="L24" s="330">
        <f>IFERROR(VLOOKUP(C24,'تقرير المصروفات حسب الشهر'!$C$1028:$AD$1138,19,FALSE),0)</f>
        <v>0</v>
      </c>
      <c r="M24" s="344">
        <f>IFERROR(VLOOKUP(C24,'تقرير المصروفات حسب الشهر'!$C$1155:$AD$1266,19,FALSE),0)</f>
        <v>0</v>
      </c>
      <c r="N24" s="344">
        <f>IFERROR(VLOOKUP(C24,'تقرير المصروفات حسب الشهر'!$C$1282:$AD$1393,19,FALSE),0)</f>
        <v>0</v>
      </c>
      <c r="O24" s="344">
        <f>IFERROR(VLOOKUP(C24,'تقرير المصروفات حسب الشهر'!$C$1409:$AI$1524,19,FALSE),0)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الشهر'!$C$10:$AD$119,19,FALSE),0)</f>
        <v>0</v>
      </c>
      <c r="E25" s="330">
        <f>IFERROR(VLOOKUP(C25,'تقرير المصروفات حسب الشهر'!$C$136:$AD$245,19,FALSE),0)</f>
        <v>0</v>
      </c>
      <c r="F25" s="330">
        <f>IFERROR(VLOOKUP(C25,'تقرير المصروفات حسب الشهر'!$C$263:$AD$370,19,FALSE),0)</f>
        <v>0</v>
      </c>
      <c r="G25" s="330">
        <f>IFERROR(VLOOKUP(C25,'تقرير المصروفات حسب الشهر'!$C$391:$AD$499,19,FALSE),0)</f>
        <v>0</v>
      </c>
      <c r="H25" s="330">
        <f>IFERROR(VLOOKUP(C25,'تقرير المصروفات حسب الشهر'!$C$519:$AD$627,19,FALSE),0)</f>
        <v>0</v>
      </c>
      <c r="I25" s="330">
        <f>IFERROR(VLOOKUP(C25,'تقرير المصروفات حسب الشهر'!$C$647:$AD$756,19,FALSE),0)</f>
        <v>0</v>
      </c>
      <c r="J25" s="330">
        <f>IFERROR(VLOOKUP(C25,'تقرير المصروفات حسب الشهر'!$C$775:$AD$884,19,FALSE),0)</f>
        <v>0</v>
      </c>
      <c r="K25" s="330">
        <f>IFERROR(VLOOKUP(C25,'تقرير المصروفات حسب الشهر'!$C$902:$AD$1011,19,FALSE),0)</f>
        <v>0</v>
      </c>
      <c r="L25" s="330">
        <f>IFERROR(VLOOKUP(C25,'تقرير المصروفات حسب الشهر'!$C$1028:$AD$1138,19,FALSE),0)</f>
        <v>0</v>
      </c>
      <c r="M25" s="344">
        <f>IFERROR(VLOOKUP(C25,'تقرير المصروفات حسب الشهر'!$C$1155:$AD$1266,19,FALSE),0)</f>
        <v>0</v>
      </c>
      <c r="N25" s="344">
        <f>IFERROR(VLOOKUP(C25,'تقرير المصروفات حسب الشهر'!$C$1282:$AD$1393,19,FALSE),0)</f>
        <v>0</v>
      </c>
      <c r="O25" s="344">
        <f>IFERROR(VLOOKUP(C25,'تقرير المصروفات حسب الشهر'!$C$1409:$AI$1524,19,FALSE),0)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الشهر'!$C$10:$AD$119,19,FALSE),0)</f>
        <v>0</v>
      </c>
      <c r="E26" s="330">
        <f>IFERROR(VLOOKUP(C26,'تقرير المصروفات حسب الشهر'!$C$136:$AD$245,19,FALSE),0)</f>
        <v>0</v>
      </c>
      <c r="F26" s="330">
        <f>IFERROR(VLOOKUP(C26,'تقرير المصروفات حسب الشهر'!$C$263:$AD$370,19,FALSE),0)</f>
        <v>0</v>
      </c>
      <c r="G26" s="330">
        <f>IFERROR(VLOOKUP(C26,'تقرير المصروفات حسب الشهر'!$C$391:$AD$499,19,FALSE),0)</f>
        <v>0</v>
      </c>
      <c r="H26" s="330">
        <f>IFERROR(VLOOKUP(C26,'تقرير المصروفات حسب الشهر'!$C$519:$AD$627,19,FALSE),0)</f>
        <v>0</v>
      </c>
      <c r="I26" s="330">
        <f>IFERROR(VLOOKUP(C26,'تقرير المصروفات حسب الشهر'!$C$647:$AD$756,19,FALSE),0)</f>
        <v>0</v>
      </c>
      <c r="J26" s="330">
        <f>IFERROR(VLOOKUP(C26,'تقرير المصروفات حسب الشهر'!$C$775:$AD$884,19,FALSE),0)</f>
        <v>0</v>
      </c>
      <c r="K26" s="330">
        <f>IFERROR(VLOOKUP(C26,'تقرير المصروفات حسب الشهر'!$C$902:$AD$1011,19,FALSE),0)</f>
        <v>0</v>
      </c>
      <c r="L26" s="330">
        <f>IFERROR(VLOOKUP(C26,'تقرير المصروفات حسب الشهر'!$C$1028:$AD$1138,19,FALSE),0)</f>
        <v>0</v>
      </c>
      <c r="M26" s="344">
        <f>IFERROR(VLOOKUP(C26,'تقرير المصروفات حسب الشهر'!$C$1155:$AD$1266,19,FALSE),0)</f>
        <v>0</v>
      </c>
      <c r="N26" s="344">
        <f>IFERROR(VLOOKUP(C26,'تقرير المصروفات حسب الشهر'!$C$1282:$AD$1393,19,FALSE),0)</f>
        <v>0</v>
      </c>
      <c r="O26" s="344">
        <f>IFERROR(VLOOKUP(C26,'تقرير المصروفات حسب الشهر'!$C$1409:$AI$1524,19,FALSE),0)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الشهر'!$C$10:$AD$119,19,FALSE),0)</f>
        <v>0</v>
      </c>
      <c r="E27" s="330">
        <f>IFERROR(VLOOKUP(C27,'تقرير المصروفات حسب الشهر'!$C$136:$AD$245,19,FALSE),0)</f>
        <v>0</v>
      </c>
      <c r="F27" s="330">
        <f>IFERROR(VLOOKUP(C27,'تقرير المصروفات حسب الشهر'!$C$263:$AD$370,19,FALSE),0)</f>
        <v>0</v>
      </c>
      <c r="G27" s="330">
        <f>IFERROR(VLOOKUP(C27,'تقرير المصروفات حسب الشهر'!$C$391:$AD$499,19,FALSE),0)</f>
        <v>0</v>
      </c>
      <c r="H27" s="330">
        <f>IFERROR(VLOOKUP(C27,'تقرير المصروفات حسب الشهر'!$C$519:$AD$627,19,FALSE),0)</f>
        <v>0</v>
      </c>
      <c r="I27" s="330">
        <f>IFERROR(VLOOKUP(C27,'تقرير المصروفات حسب الشهر'!$C$647:$AD$756,19,FALSE),0)</f>
        <v>0</v>
      </c>
      <c r="J27" s="330">
        <f>IFERROR(VLOOKUP(C27,'تقرير المصروفات حسب الشهر'!$C$775:$AD$884,19,FALSE),0)</f>
        <v>0</v>
      </c>
      <c r="K27" s="330">
        <f>IFERROR(VLOOKUP(C27,'تقرير المصروفات حسب الشهر'!$C$902:$AD$1011,19,FALSE),0)</f>
        <v>0</v>
      </c>
      <c r="L27" s="330">
        <f>IFERROR(VLOOKUP(C27,'تقرير المصروفات حسب الشهر'!$C$1028:$AD$1138,19,FALSE),0)</f>
        <v>0</v>
      </c>
      <c r="M27" s="344">
        <f>IFERROR(VLOOKUP(C27,'تقرير المصروفات حسب الشهر'!$C$1155:$AD$1266,19,FALSE),0)</f>
        <v>0</v>
      </c>
      <c r="N27" s="344">
        <f>IFERROR(VLOOKUP(C27,'تقرير المصروفات حسب الشهر'!$C$1282:$AD$1393,19,FALSE),0)</f>
        <v>0</v>
      </c>
      <c r="O27" s="344">
        <f>IFERROR(VLOOKUP(C27,'تقرير المصروفات حسب الشهر'!$C$1409:$AI$1524,19,FALSE),0)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الشهر'!$C$10:$AD$119,19,FALSE),0)</f>
        <v>0</v>
      </c>
      <c r="E28" s="330">
        <f>IFERROR(VLOOKUP(C28,'تقرير المصروفات حسب الشهر'!$C$136:$AD$245,19,FALSE),0)</f>
        <v>0</v>
      </c>
      <c r="F28" s="330">
        <f>IFERROR(VLOOKUP(C28,'تقرير المصروفات حسب الشهر'!$C$263:$AD$370,19,FALSE),0)</f>
        <v>0</v>
      </c>
      <c r="G28" s="330">
        <f>IFERROR(VLOOKUP(C28,'تقرير المصروفات حسب الشهر'!$C$391:$AD$499,19,FALSE),0)</f>
        <v>0</v>
      </c>
      <c r="H28" s="330">
        <f>IFERROR(VLOOKUP(C28,'تقرير المصروفات حسب الشهر'!$C$519:$AD$627,19,FALSE),0)</f>
        <v>0</v>
      </c>
      <c r="I28" s="330">
        <f>IFERROR(VLOOKUP(C28,'تقرير المصروفات حسب الشهر'!$C$647:$AD$756,19,FALSE),0)</f>
        <v>0</v>
      </c>
      <c r="J28" s="330">
        <f>IFERROR(VLOOKUP(C28,'تقرير المصروفات حسب الشهر'!$C$775:$AD$884,19,FALSE),0)</f>
        <v>0</v>
      </c>
      <c r="K28" s="330">
        <f>IFERROR(VLOOKUP(C28,'تقرير المصروفات حسب الشهر'!$C$902:$AD$1011,19,FALSE),0)</f>
        <v>0</v>
      </c>
      <c r="L28" s="330">
        <f>IFERROR(VLOOKUP(C28,'تقرير المصروفات حسب الشهر'!$C$1028:$AD$1138,19,FALSE),0)</f>
        <v>0</v>
      </c>
      <c r="M28" s="344">
        <f>IFERROR(VLOOKUP(C28,'تقرير المصروفات حسب الشهر'!$C$1155:$AD$1266,19,FALSE),0)</f>
        <v>0</v>
      </c>
      <c r="N28" s="344">
        <f>IFERROR(VLOOKUP(C28,'تقرير المصروفات حسب الشهر'!$C$1282:$AD$1393,19,FALSE),0)</f>
        <v>0</v>
      </c>
      <c r="O28" s="344">
        <f>IFERROR(VLOOKUP(C28,'تقرير المصروفات حسب الشهر'!$C$1409:$AI$1524,19,FALSE),0)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الشهر'!$C$10:$AD$119,19,FALSE),0)</f>
        <v>0</v>
      </c>
      <c r="E29" s="330">
        <f>IFERROR(VLOOKUP(C29,'تقرير المصروفات حسب الشهر'!$C$136:$AD$245,19,FALSE),0)</f>
        <v>0</v>
      </c>
      <c r="F29" s="330">
        <f>IFERROR(VLOOKUP(C29,'تقرير المصروفات حسب الشهر'!$C$263:$AD$370,19,FALSE),0)</f>
        <v>0</v>
      </c>
      <c r="G29" s="330">
        <f>IFERROR(VLOOKUP(C29,'تقرير المصروفات حسب الشهر'!$C$391:$AD$499,19,FALSE),0)</f>
        <v>0</v>
      </c>
      <c r="H29" s="330">
        <f>IFERROR(VLOOKUP(C29,'تقرير المصروفات حسب الشهر'!$C$519:$AD$627,19,FALSE),0)</f>
        <v>0</v>
      </c>
      <c r="I29" s="330">
        <f>IFERROR(VLOOKUP(C29,'تقرير المصروفات حسب الشهر'!$C$647:$AD$756,19,FALSE),0)</f>
        <v>0</v>
      </c>
      <c r="J29" s="330">
        <f>IFERROR(VLOOKUP(C29,'تقرير المصروفات حسب الشهر'!$C$775:$AD$884,19,FALSE),0)</f>
        <v>0</v>
      </c>
      <c r="K29" s="330">
        <f>IFERROR(VLOOKUP(C29,'تقرير المصروفات حسب الشهر'!$C$902:$AD$1011,19,FALSE),0)</f>
        <v>0</v>
      </c>
      <c r="L29" s="330">
        <f>IFERROR(VLOOKUP(C29,'تقرير المصروفات حسب الشهر'!$C$1028:$AD$1138,19,FALSE),0)</f>
        <v>0</v>
      </c>
      <c r="M29" s="344">
        <f>IFERROR(VLOOKUP(C29,'تقرير المصروفات حسب الشهر'!$C$1155:$AD$1266,19,FALSE),0)</f>
        <v>0</v>
      </c>
      <c r="N29" s="344">
        <f>IFERROR(VLOOKUP(C29,'تقرير المصروفات حسب الشهر'!$C$1282:$AD$1393,19,FALSE),0)</f>
        <v>0</v>
      </c>
      <c r="O29" s="344">
        <f>IFERROR(VLOOKUP(C29,'تقرير المصروفات حسب الشهر'!$C$1409:$AI$1524,19,FALSE),0)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الشهر'!$C$10:$AD$119,19,FALSE),0)</f>
        <v>0</v>
      </c>
      <c r="E30" s="330">
        <f>IFERROR(VLOOKUP(C30,'تقرير المصروفات حسب الشهر'!$C$136:$AD$245,19,FALSE),0)</f>
        <v>0</v>
      </c>
      <c r="F30" s="330">
        <f>IFERROR(VLOOKUP(C30,'تقرير المصروفات حسب الشهر'!$C$263:$AD$370,19,FALSE),0)</f>
        <v>0</v>
      </c>
      <c r="G30" s="330">
        <f>IFERROR(VLOOKUP(C30,'تقرير المصروفات حسب الشهر'!$C$391:$AD$499,19,FALSE),0)</f>
        <v>0</v>
      </c>
      <c r="H30" s="330">
        <f>IFERROR(VLOOKUP(C30,'تقرير المصروفات حسب الشهر'!$C$519:$AD$627,19,FALSE),0)</f>
        <v>0</v>
      </c>
      <c r="I30" s="330">
        <f>IFERROR(VLOOKUP(C30,'تقرير المصروفات حسب الشهر'!$C$647:$AD$756,19,FALSE),0)</f>
        <v>0</v>
      </c>
      <c r="J30" s="330">
        <f>IFERROR(VLOOKUP(C30,'تقرير المصروفات حسب الشهر'!$C$775:$AD$884,19,FALSE),0)</f>
        <v>0</v>
      </c>
      <c r="K30" s="330">
        <f>IFERROR(VLOOKUP(C30,'تقرير المصروفات حسب الشهر'!$C$902:$AD$1011,19,FALSE),0)</f>
        <v>0</v>
      </c>
      <c r="L30" s="330">
        <f>IFERROR(VLOOKUP(C30,'تقرير المصروفات حسب الشهر'!$C$1028:$AD$1138,19,FALSE),0)</f>
        <v>0</v>
      </c>
      <c r="M30" s="344">
        <f>IFERROR(VLOOKUP(C30,'تقرير المصروفات حسب الشهر'!$C$1155:$AD$1266,19,FALSE),0)</f>
        <v>0</v>
      </c>
      <c r="N30" s="344">
        <f>IFERROR(VLOOKUP(C30,'تقرير المصروفات حسب الشهر'!$C$1282:$AD$1393,19,FALSE),0)</f>
        <v>0</v>
      </c>
      <c r="O30" s="344">
        <f>IFERROR(VLOOKUP(C30,'تقرير المصروفات حسب الشهر'!$C$1409:$AI$1524,19,FALSE),0)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الشهر'!$C$10:$AD$119,19,FALSE),0)</f>
        <v>168.67</v>
      </c>
      <c r="E31" s="330">
        <f>IFERROR(VLOOKUP(C31,'تقرير المصروفات حسب الشهر'!$C$136:$AD$245,19,FALSE),0)</f>
        <v>168.67</v>
      </c>
      <c r="F31" s="330">
        <f>IFERROR(VLOOKUP(C31,'تقرير المصروفات حسب الشهر'!$C$263:$AD$370,19,FALSE),0)</f>
        <v>172.98</v>
      </c>
      <c r="G31" s="330">
        <f>IFERROR(VLOOKUP(C31,'تقرير المصروفات حسب الشهر'!$C$391:$AD$499,19,FALSE),0)</f>
        <v>168.67</v>
      </c>
      <c r="H31" s="330">
        <f>IFERROR(VLOOKUP(C31,'تقرير المصروفات حسب الشهر'!$C$519:$AD$627,19,FALSE),0)</f>
        <v>168.67</v>
      </c>
      <c r="I31" s="330">
        <f>IFERROR(VLOOKUP(C31,'تقرير المصروفات حسب الشهر'!$C$647:$AD$756,19,FALSE),0)</f>
        <v>200.07</v>
      </c>
      <c r="J31" s="330">
        <f>IFERROR(VLOOKUP(C31,'تقرير المصروفات حسب الشهر'!$C$775:$AD$884,19,FALSE),0)</f>
        <v>0</v>
      </c>
      <c r="K31" s="330">
        <f>IFERROR(VLOOKUP(C31,'تقرير المصروفات حسب الشهر'!$C$902:$AD$1011,19,FALSE),0)</f>
        <v>0</v>
      </c>
      <c r="L31" s="330">
        <f>IFERROR(VLOOKUP(C31,'تقرير المصروفات حسب الشهر'!$C$1028:$AD$1138,19,FALSE),0)</f>
        <v>0</v>
      </c>
      <c r="M31" s="344">
        <f>IFERROR(VLOOKUP(C31,'تقرير المصروفات حسب الشهر'!$C$1155:$AD$1266,19,FALSE),0)</f>
        <v>0</v>
      </c>
      <c r="N31" s="344">
        <f>IFERROR(VLOOKUP(C31,'تقرير المصروفات حسب الشهر'!$C$1282:$AD$1393,19,FALSE),0)</f>
        <v>0</v>
      </c>
      <c r="O31" s="344">
        <f>IFERROR(VLOOKUP(C31,'تقرير المصروفات حسب الشهر'!$C$1409:$AI$1524,19,FALSE),0)</f>
        <v>0</v>
      </c>
      <c r="P31" s="332">
        <f t="shared" si="5"/>
        <v>1047.7299999999998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الشهر'!$C$10:$AD$119,19,FALSE),0)</f>
        <v>0</v>
      </c>
      <c r="E32" s="330">
        <f>IFERROR(VLOOKUP(C32,'تقرير المصروفات حسب الشهر'!$C$136:$AD$245,19,FALSE),0)</f>
        <v>0</v>
      </c>
      <c r="F32" s="330">
        <f>IFERROR(VLOOKUP(C32,'تقرير المصروفات حسب الشهر'!$C$263:$AD$370,19,FALSE),0)</f>
        <v>0</v>
      </c>
      <c r="G32" s="330">
        <f>IFERROR(VLOOKUP(C32,'تقرير المصروفات حسب الشهر'!$C$391:$AD$499,19,FALSE),0)</f>
        <v>0</v>
      </c>
      <c r="H32" s="330">
        <f>IFERROR(VLOOKUP(C32,'تقرير المصروفات حسب الشهر'!$C$519:$AD$627,19,FALSE),0)</f>
        <v>0</v>
      </c>
      <c r="I32" s="330">
        <f>IFERROR(VLOOKUP(C32,'تقرير المصروفات حسب الشهر'!$C$647:$AD$756,19,FALSE),0)</f>
        <v>0</v>
      </c>
      <c r="J32" s="330">
        <f>IFERROR(VLOOKUP(C32,'تقرير المصروفات حسب الشهر'!$C$775:$AD$884,19,FALSE),0)</f>
        <v>0</v>
      </c>
      <c r="K32" s="330">
        <f>IFERROR(VLOOKUP(C32,'تقرير المصروفات حسب الشهر'!$C$902:$AD$1011,19,FALSE),0)</f>
        <v>0</v>
      </c>
      <c r="L32" s="330">
        <f>IFERROR(VLOOKUP(C32,'تقرير المصروفات حسب الشهر'!$C$1028:$AD$1138,19,FALSE),0)</f>
        <v>0</v>
      </c>
      <c r="M32" s="344">
        <f>IFERROR(VLOOKUP(C32,'تقرير المصروفات حسب الشهر'!$C$1155:$AD$1266,19,FALSE),0)</f>
        <v>0</v>
      </c>
      <c r="N32" s="344">
        <f>IFERROR(VLOOKUP(C32,'تقرير المصروفات حسب الشهر'!$C$1282:$AD$1393,19,FALSE),0)</f>
        <v>0</v>
      </c>
      <c r="O32" s="344">
        <f>IFERROR(VLOOKUP(C32,'تقرير المصروفات حسب الشهر'!$C$1409:$AI$1524,19,FALSE),0)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الشهر'!$C$10:$AD$119,19,FALSE),0)</f>
        <v>600</v>
      </c>
      <c r="E33" s="330">
        <f>IFERROR(VLOOKUP(C33,'تقرير المصروفات حسب الشهر'!$C$136:$AD$245,19,FALSE),0)</f>
        <v>0</v>
      </c>
      <c r="F33" s="330">
        <f>IFERROR(VLOOKUP(C33,'تقرير المصروفات حسب الشهر'!$C$263:$AD$370,19,FALSE),0)</f>
        <v>0</v>
      </c>
      <c r="G33" s="330">
        <f>IFERROR(VLOOKUP(C33,'تقرير المصروفات حسب الشهر'!$C$391:$AD$499,19,FALSE),0)</f>
        <v>0</v>
      </c>
      <c r="H33" s="330">
        <f>IFERROR(VLOOKUP(C33,'تقرير المصروفات حسب الشهر'!$C$519:$AD$627,19,FALSE),0)</f>
        <v>0</v>
      </c>
      <c r="I33" s="330">
        <f>IFERROR(VLOOKUP(C33,'تقرير المصروفات حسب الشهر'!$C$647:$AD$756,19,FALSE),0)</f>
        <v>0</v>
      </c>
      <c r="J33" s="330">
        <f>IFERROR(VLOOKUP(C33,'تقرير المصروفات حسب الشهر'!$C$775:$AD$884,19,FALSE),0)</f>
        <v>0</v>
      </c>
      <c r="K33" s="330">
        <f>IFERROR(VLOOKUP(C33,'تقرير المصروفات حسب الشهر'!$C$902:$AD$1011,19,FALSE),0)</f>
        <v>0</v>
      </c>
      <c r="L33" s="330">
        <f>IFERROR(VLOOKUP(C33,'تقرير المصروفات حسب الشهر'!$C$1028:$AD$1138,19,FALSE),0)</f>
        <v>0</v>
      </c>
      <c r="M33" s="344">
        <f>IFERROR(VLOOKUP(C33,'تقرير المصروفات حسب الشهر'!$C$1155:$AD$1266,19,FALSE),0)</f>
        <v>0</v>
      </c>
      <c r="N33" s="344">
        <f>IFERROR(VLOOKUP(C33,'تقرير المصروفات حسب الشهر'!$C$1282:$AD$1393,19,FALSE),0)</f>
        <v>0</v>
      </c>
      <c r="O33" s="344">
        <f>IFERROR(VLOOKUP(C33,'تقرير المصروفات حسب الشهر'!$C$1409:$AI$1524,19,FALSE),0)</f>
        <v>0</v>
      </c>
      <c r="P33" s="332">
        <f t="shared" si="5"/>
        <v>600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الشهر'!$C$10:$AD$119,19,FALSE),0)</f>
        <v>0</v>
      </c>
      <c r="E34" s="330">
        <f>IFERROR(VLOOKUP(C34,'تقرير المصروفات حسب الشهر'!$C$136:$AD$245,19,FALSE),0)</f>
        <v>0</v>
      </c>
      <c r="F34" s="330">
        <f>IFERROR(VLOOKUP(C34,'تقرير المصروفات حسب الشهر'!$C$263:$AD$370,19,FALSE),0)</f>
        <v>0</v>
      </c>
      <c r="G34" s="330">
        <f>IFERROR(VLOOKUP(C34,'تقرير المصروفات حسب الشهر'!$C$391:$AD$499,19,FALSE),0)</f>
        <v>0</v>
      </c>
      <c r="H34" s="330">
        <f>IFERROR(VLOOKUP(C34,'تقرير المصروفات حسب الشهر'!$C$519:$AD$627,19,FALSE),0)</f>
        <v>0</v>
      </c>
      <c r="I34" s="330">
        <f>IFERROR(VLOOKUP(C34,'تقرير المصروفات حسب الشهر'!$C$647:$AD$756,19,FALSE),0)</f>
        <v>0</v>
      </c>
      <c r="J34" s="330">
        <f>IFERROR(VLOOKUP(C34,'تقرير المصروفات حسب الشهر'!$C$775:$AD$884,19,FALSE),0)</f>
        <v>0</v>
      </c>
      <c r="K34" s="330">
        <f>IFERROR(VLOOKUP(C34,'تقرير المصروفات حسب الشهر'!$C$902:$AD$1011,19,FALSE),0)</f>
        <v>0</v>
      </c>
      <c r="L34" s="330">
        <f>IFERROR(VLOOKUP(C34,'تقرير المصروفات حسب الشهر'!$C$1028:$AD$1138,19,FALSE),0)</f>
        <v>0</v>
      </c>
      <c r="M34" s="344">
        <f>IFERROR(VLOOKUP(C34,'تقرير المصروفات حسب الشهر'!$C$1155:$AD$1266,19,FALSE),0)</f>
        <v>0</v>
      </c>
      <c r="N34" s="344">
        <f>IFERROR(VLOOKUP(C34,'تقرير المصروفات حسب الشهر'!$C$1282:$AD$1393,19,FALSE),0)</f>
        <v>0</v>
      </c>
      <c r="O34" s="344">
        <f>IFERROR(VLOOKUP(C34,'تقرير المصروفات حسب الشهر'!$C$1409:$AI$1524,19,FALSE),0)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الشهر'!$C$10:$AD$119,19,FALSE),0)</f>
        <v>0</v>
      </c>
      <c r="E35" s="330">
        <f>IFERROR(VLOOKUP(C35,'تقرير المصروفات حسب الشهر'!$C$136:$AD$245,19,FALSE),0)</f>
        <v>0</v>
      </c>
      <c r="F35" s="330">
        <f>IFERROR(VLOOKUP(C35,'تقرير المصروفات حسب الشهر'!$C$263:$AD$370,19,FALSE),0)</f>
        <v>0</v>
      </c>
      <c r="G35" s="330">
        <f>IFERROR(VLOOKUP(C35,'تقرير المصروفات حسب الشهر'!$C$391:$AD$499,19,FALSE),0)</f>
        <v>0</v>
      </c>
      <c r="H35" s="330">
        <f>IFERROR(VLOOKUP(C35,'تقرير المصروفات حسب الشهر'!$C$519:$AD$627,19,FALSE),0)</f>
        <v>0</v>
      </c>
      <c r="I35" s="330">
        <f>IFERROR(VLOOKUP(C35,'تقرير المصروفات حسب الشهر'!$C$647:$AD$756,19,FALSE),0)</f>
        <v>0</v>
      </c>
      <c r="J35" s="330">
        <f>IFERROR(VLOOKUP(C35,'تقرير المصروفات حسب الشهر'!$C$775:$AD$884,19,FALSE),0)</f>
        <v>0</v>
      </c>
      <c r="K35" s="330">
        <f>IFERROR(VLOOKUP(C35,'تقرير المصروفات حسب الشهر'!$C$902:$AD$1011,19,FALSE),0)</f>
        <v>0</v>
      </c>
      <c r="L35" s="330">
        <f>IFERROR(VLOOKUP(C35,'تقرير المصروفات حسب الشهر'!$C$1028:$AD$1138,19,FALSE),0)</f>
        <v>0</v>
      </c>
      <c r="M35" s="344">
        <f>IFERROR(VLOOKUP(C35,'تقرير المصروفات حسب الشهر'!$C$1155:$AD$1266,19,FALSE),0)</f>
        <v>0</v>
      </c>
      <c r="N35" s="344">
        <f>IFERROR(VLOOKUP(C35,'تقرير المصروفات حسب الشهر'!$C$1282:$AD$1393,19,FALSE),0)</f>
        <v>0</v>
      </c>
      <c r="O35" s="344">
        <f>IFERROR(VLOOKUP(C35,'تقرير المصروفات حسب الشهر'!$C$1409:$AI$1524,19,FALSE),0)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الشهر'!$C$10:$AD$119,19,FALSE),0)</f>
        <v>0</v>
      </c>
      <c r="E36" s="330">
        <f>IFERROR(VLOOKUP(C36,'تقرير المصروفات حسب الشهر'!$C$136:$AD$245,19,FALSE),0)</f>
        <v>0</v>
      </c>
      <c r="F36" s="330">
        <f>IFERROR(VLOOKUP(C36,'تقرير المصروفات حسب الشهر'!$C$263:$AD$370,19,FALSE),0)</f>
        <v>0</v>
      </c>
      <c r="G36" s="330">
        <f>IFERROR(VLOOKUP(C36,'تقرير المصروفات حسب الشهر'!$C$391:$AD$499,19,FALSE),0)</f>
        <v>0</v>
      </c>
      <c r="H36" s="330">
        <f>IFERROR(VLOOKUP(C36,'تقرير المصروفات حسب الشهر'!$C$519:$AD$627,19,FALSE),0)</f>
        <v>1500</v>
      </c>
      <c r="I36" s="330">
        <f>IFERROR(VLOOKUP(C36,'تقرير المصروفات حسب الشهر'!$C$647:$AD$756,19,FALSE),0)</f>
        <v>0</v>
      </c>
      <c r="J36" s="330">
        <f>IFERROR(VLOOKUP(C36,'تقرير المصروفات حسب الشهر'!$C$775:$AD$884,19,FALSE),0)</f>
        <v>0</v>
      </c>
      <c r="K36" s="330">
        <f>IFERROR(VLOOKUP(C36,'تقرير المصروفات حسب الشهر'!$C$902:$AD$1011,19,FALSE),0)</f>
        <v>0</v>
      </c>
      <c r="L36" s="330">
        <f>IFERROR(VLOOKUP(C36,'تقرير المصروفات حسب الشهر'!$C$1028:$AD$1138,19,FALSE),0)</f>
        <v>0</v>
      </c>
      <c r="M36" s="344">
        <f>IFERROR(VLOOKUP(C36,'تقرير المصروفات حسب الشهر'!$C$1155:$AD$1266,19,FALSE),0)</f>
        <v>0</v>
      </c>
      <c r="N36" s="344">
        <f>IFERROR(VLOOKUP(C36,'تقرير المصروفات حسب الشهر'!$C$1282:$AD$1393,19,FALSE),0)</f>
        <v>0</v>
      </c>
      <c r="O36" s="344">
        <f>IFERROR(VLOOKUP(C36,'تقرير المصروفات حسب الشهر'!$C$1409:$AI$1524,19,FALSE),0)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الشهر'!$C$10:$AD$119,19,FALSE),0)</f>
        <v>0</v>
      </c>
      <c r="E37" s="330">
        <f>IFERROR(VLOOKUP(C37,'تقرير المصروفات حسب الشهر'!$C$136:$AD$245,19,FALSE),0)</f>
        <v>0</v>
      </c>
      <c r="F37" s="330">
        <f>IFERROR(VLOOKUP(C37,'تقرير المصروفات حسب الشهر'!$C$263:$AD$370,19,FALSE),0)</f>
        <v>0</v>
      </c>
      <c r="G37" s="330">
        <f>IFERROR(VLOOKUP(C37,'تقرير المصروفات حسب الشهر'!$C$391:$AD$499,19,FALSE),0)</f>
        <v>0</v>
      </c>
      <c r="H37" s="330">
        <f>IFERROR(VLOOKUP(C37,'تقرير المصروفات حسب الشهر'!$C$519:$AD$627,19,FALSE),0)</f>
        <v>0</v>
      </c>
      <c r="I37" s="330">
        <f>IFERROR(VLOOKUP(C37,'تقرير المصروفات حسب الشهر'!$C$647:$AD$756,19,FALSE),0)</f>
        <v>0</v>
      </c>
      <c r="J37" s="330">
        <f>IFERROR(VLOOKUP(C37,'تقرير المصروفات حسب الشهر'!$C$775:$AD$884,19,FALSE),0)</f>
        <v>0</v>
      </c>
      <c r="K37" s="330">
        <f>IFERROR(VLOOKUP(C37,'تقرير المصروفات حسب الشهر'!$C$902:$AD$1011,19,FALSE),0)</f>
        <v>0</v>
      </c>
      <c r="L37" s="330">
        <f>IFERROR(VLOOKUP(C37,'تقرير المصروفات حسب الشهر'!$C$1028:$AD$1138,19,FALSE),0)</f>
        <v>0</v>
      </c>
      <c r="M37" s="344">
        <f>IFERROR(VLOOKUP(C37,'تقرير المصروفات حسب الشهر'!$C$1155:$AD$1266,19,FALSE),0)</f>
        <v>0</v>
      </c>
      <c r="N37" s="344">
        <f>IFERROR(VLOOKUP(C37,'تقرير المصروفات حسب الشهر'!$C$1282:$AD$1393,19,FALSE),0)</f>
        <v>0</v>
      </c>
      <c r="O37" s="344">
        <f>IFERROR(VLOOKUP(C37,'تقرير المصروفات حسب الشهر'!$C$1409:$AI$1524,19,FALSE),0)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الشهر'!$C$10:$AD$119,19,FALSE),0)</f>
        <v>0</v>
      </c>
      <c r="E38" s="330">
        <f>IFERROR(VLOOKUP(C38,'تقرير المصروفات حسب الشهر'!$C$136:$AD$245,19,FALSE),0)</f>
        <v>0</v>
      </c>
      <c r="F38" s="330">
        <f>IFERROR(VLOOKUP(C38,'تقرير المصروفات حسب الشهر'!$C$263:$AD$370,19,FALSE),0)</f>
        <v>0</v>
      </c>
      <c r="G38" s="330">
        <f>IFERROR(VLOOKUP(C38,'تقرير المصروفات حسب الشهر'!$C$391:$AD$499,19,FALSE),0)</f>
        <v>0</v>
      </c>
      <c r="H38" s="330">
        <f>IFERROR(VLOOKUP(C38,'تقرير المصروفات حسب الشهر'!$C$519:$AD$627,19,FALSE),0)</f>
        <v>0</v>
      </c>
      <c r="I38" s="330">
        <f>IFERROR(VLOOKUP(C38,'تقرير المصروفات حسب الشهر'!$C$647:$AD$756,19,FALSE),0)</f>
        <v>0</v>
      </c>
      <c r="J38" s="330">
        <f>IFERROR(VLOOKUP(C38,'تقرير المصروفات حسب الشهر'!$C$775:$AD$884,19,FALSE),0)</f>
        <v>0</v>
      </c>
      <c r="K38" s="330">
        <f>IFERROR(VLOOKUP(C38,'تقرير المصروفات حسب الشهر'!$C$902:$AD$1011,19,FALSE),0)</f>
        <v>0</v>
      </c>
      <c r="L38" s="330">
        <f>IFERROR(VLOOKUP(C38,'تقرير المصروفات حسب الشهر'!$C$1028:$AD$1138,19,FALSE),0)</f>
        <v>0</v>
      </c>
      <c r="M38" s="344">
        <f>IFERROR(VLOOKUP(C38,'تقرير المصروفات حسب الشهر'!$C$1155:$AD$1266,19,FALSE),0)</f>
        <v>0</v>
      </c>
      <c r="N38" s="344">
        <f>IFERROR(VLOOKUP(C38,'تقرير المصروفات حسب الشهر'!$C$1282:$AD$1393,19,FALSE),0)</f>
        <v>0</v>
      </c>
      <c r="O38" s="344">
        <f>IFERROR(VLOOKUP(C38,'تقرير المصروفات حسب الشهر'!$C$1409:$AI$1524,19,FALSE),0)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الشهر'!$C$10:$AD$119,19,FALSE),0)</f>
        <v>0</v>
      </c>
      <c r="E39" s="330">
        <f>IFERROR(VLOOKUP(C39,'تقرير المصروفات حسب الشهر'!$C$136:$AD$245,19,FALSE),0)</f>
        <v>0</v>
      </c>
      <c r="F39" s="330">
        <f>IFERROR(VLOOKUP(C39,'تقرير المصروفات حسب الشهر'!$C$263:$AD$370,19,FALSE),0)</f>
        <v>0</v>
      </c>
      <c r="G39" s="330">
        <f>IFERROR(VLOOKUP(C39,'تقرير المصروفات حسب الشهر'!$C$391:$AD$499,19,FALSE),0)</f>
        <v>649</v>
      </c>
      <c r="H39" s="330">
        <f>IFERROR(VLOOKUP(C39,'تقرير المصروفات حسب الشهر'!$C$519:$AD$627,19,FALSE),0)</f>
        <v>0</v>
      </c>
      <c r="I39" s="330">
        <f>IFERROR(VLOOKUP(C39,'تقرير المصروفات حسب الشهر'!$C$647:$AD$756,19,FALSE),0)</f>
        <v>0</v>
      </c>
      <c r="J39" s="330">
        <f>IFERROR(VLOOKUP(C39,'تقرير المصروفات حسب الشهر'!$C$775:$AD$884,19,FALSE),0)</f>
        <v>0</v>
      </c>
      <c r="K39" s="330">
        <f>IFERROR(VLOOKUP(C39,'تقرير المصروفات حسب الشهر'!$C$902:$AD$1011,19,FALSE),0)</f>
        <v>0</v>
      </c>
      <c r="L39" s="330">
        <f>IFERROR(VLOOKUP(C39,'تقرير المصروفات حسب الشهر'!$C$1028:$AD$1138,19,FALSE),0)</f>
        <v>0</v>
      </c>
      <c r="M39" s="344">
        <f>IFERROR(VLOOKUP(C39,'تقرير المصروفات حسب الشهر'!$C$1155:$AD$1266,19,FALSE),0)</f>
        <v>0</v>
      </c>
      <c r="N39" s="344">
        <f>IFERROR(VLOOKUP(C39,'تقرير المصروفات حسب الشهر'!$C$1282:$AD$1393,19,FALSE),0)</f>
        <v>0</v>
      </c>
      <c r="O39" s="344">
        <f>IFERROR(VLOOKUP(C39,'تقرير المصروفات حسب الشهر'!$C$1409:$AI$1524,19,FALSE),0)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الشهر'!$C$10:$AD$119,19,FALSE),0)</f>
        <v>0</v>
      </c>
      <c r="E40" s="330">
        <f>IFERROR(VLOOKUP(C40,'تقرير المصروفات حسب الشهر'!$C$136:$AD$245,19,FALSE),0)</f>
        <v>0</v>
      </c>
      <c r="F40" s="330">
        <f>IFERROR(VLOOKUP(C40,'تقرير المصروفات حسب الشهر'!$C$263:$AD$370,19,FALSE),0)</f>
        <v>0</v>
      </c>
      <c r="G40" s="330">
        <f>IFERROR(VLOOKUP(C40,'تقرير المصروفات حسب الشهر'!$C$391:$AD$499,19,FALSE),0)</f>
        <v>0</v>
      </c>
      <c r="H40" s="330">
        <f>IFERROR(VLOOKUP(C40,'تقرير المصروفات حسب الشهر'!$C$519:$AD$627,19,FALSE),0)</f>
        <v>0</v>
      </c>
      <c r="I40" s="330">
        <f>IFERROR(VLOOKUP(C40,'تقرير المصروفات حسب الشهر'!$C$647:$AD$756,19,FALSE),0)</f>
        <v>0</v>
      </c>
      <c r="J40" s="330">
        <f>IFERROR(VLOOKUP(C40,'تقرير المصروفات حسب الشهر'!$C$775:$AD$884,19,FALSE),0)</f>
        <v>0</v>
      </c>
      <c r="K40" s="330">
        <f>IFERROR(VLOOKUP(C40,'تقرير المصروفات حسب الشهر'!$C$902:$AD$1011,19,FALSE),0)</f>
        <v>0</v>
      </c>
      <c r="L40" s="330">
        <f>IFERROR(VLOOKUP(C40,'تقرير المصروفات حسب الشهر'!$C$1028:$AD$1138,19,FALSE),0)</f>
        <v>0</v>
      </c>
      <c r="M40" s="344">
        <f>IFERROR(VLOOKUP(C40,'تقرير المصروفات حسب الشهر'!$C$1155:$AD$1266,19,FALSE),0)</f>
        <v>0</v>
      </c>
      <c r="N40" s="344">
        <f>IFERROR(VLOOKUP(C40,'تقرير المصروفات حسب الشهر'!$C$1282:$AD$1393,19,FALSE),0)</f>
        <v>0</v>
      </c>
      <c r="O40" s="344">
        <f>IFERROR(VLOOKUP(C40,'تقرير المصروفات حسب الشهر'!$C$1409:$AI$1524,19,FALSE),0)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الشهر'!$C$10:$AD$119,19,FALSE),0)</f>
        <v>0</v>
      </c>
      <c r="E41" s="330">
        <f>IFERROR(VLOOKUP(C41,'تقرير المصروفات حسب الشهر'!$C$136:$AD$245,19,FALSE),0)</f>
        <v>0</v>
      </c>
      <c r="F41" s="330">
        <f>IFERROR(VLOOKUP(C41,'تقرير المصروفات حسب الشهر'!$C$263:$AD$370,19,FALSE),0)</f>
        <v>0</v>
      </c>
      <c r="G41" s="330">
        <f>IFERROR(VLOOKUP(C41,'تقرير المصروفات حسب الشهر'!$C$391:$AD$499,19,FALSE),0)</f>
        <v>0</v>
      </c>
      <c r="H41" s="330">
        <f>IFERROR(VLOOKUP(C41,'تقرير المصروفات حسب الشهر'!$C$519:$AD$627,19,FALSE),0)</f>
        <v>0</v>
      </c>
      <c r="I41" s="330">
        <f>IFERROR(VLOOKUP(C41,'تقرير المصروفات حسب الشهر'!$C$647:$AD$756,19,FALSE),0)</f>
        <v>0</v>
      </c>
      <c r="J41" s="330">
        <f>IFERROR(VLOOKUP(C41,'تقرير المصروفات حسب الشهر'!$C$775:$AD$884,19,FALSE),0)</f>
        <v>0</v>
      </c>
      <c r="K41" s="330">
        <f>IFERROR(VLOOKUP(C41,'تقرير المصروفات حسب الشهر'!$C$902:$AD$1011,19,FALSE),0)</f>
        <v>0</v>
      </c>
      <c r="L41" s="330">
        <f>IFERROR(VLOOKUP(C41,'تقرير المصروفات حسب الشهر'!$C$1028:$AD$1138,19,FALSE),0)</f>
        <v>0</v>
      </c>
      <c r="M41" s="344">
        <f>IFERROR(VLOOKUP(C41,'تقرير المصروفات حسب الشهر'!$C$1155:$AD$1266,19,FALSE),0)</f>
        <v>0</v>
      </c>
      <c r="N41" s="344">
        <f>IFERROR(VLOOKUP(C41,'تقرير المصروفات حسب الشهر'!$C$1282:$AD$1393,19,FALSE),0)</f>
        <v>0</v>
      </c>
      <c r="O41" s="344">
        <f>IFERROR(VLOOKUP(C41,'تقرير المصروفات حسب الشهر'!$C$1409:$AI$1524,19,FALSE),0)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الشهر'!$C$10:$AD$119,19,FALSE),0)</f>
        <v>0</v>
      </c>
      <c r="E42" s="330">
        <f>IFERROR(VLOOKUP(C42,'تقرير المصروفات حسب الشهر'!$C$136:$AD$245,19,FALSE),0)</f>
        <v>0</v>
      </c>
      <c r="F42" s="330">
        <f>IFERROR(VLOOKUP(C42,'تقرير المصروفات حسب الشهر'!$C$263:$AD$370,19,FALSE),0)</f>
        <v>0</v>
      </c>
      <c r="G42" s="330">
        <f>IFERROR(VLOOKUP(C42,'تقرير المصروفات حسب الشهر'!$C$391:$AD$499,19,FALSE),0)</f>
        <v>0</v>
      </c>
      <c r="H42" s="330">
        <f>IFERROR(VLOOKUP(C42,'تقرير المصروفات حسب الشهر'!$C$519:$AD$627,19,FALSE),0)</f>
        <v>0</v>
      </c>
      <c r="I42" s="330">
        <f>IFERROR(VLOOKUP(C42,'تقرير المصروفات حسب الشهر'!$C$647:$AD$756,19,FALSE),0)</f>
        <v>0</v>
      </c>
      <c r="J42" s="330">
        <f>IFERROR(VLOOKUP(C42,'تقرير المصروفات حسب الشهر'!$C$775:$AD$884,19,FALSE),0)</f>
        <v>0</v>
      </c>
      <c r="K42" s="330">
        <f>IFERROR(VLOOKUP(C42,'تقرير المصروفات حسب الشهر'!$C$902:$AD$1011,19,FALSE),0)</f>
        <v>0</v>
      </c>
      <c r="L42" s="330">
        <f>IFERROR(VLOOKUP(C42,'تقرير المصروفات حسب الشهر'!$C$1028:$AD$1138,19,FALSE),0)</f>
        <v>0</v>
      </c>
      <c r="M42" s="344">
        <f>IFERROR(VLOOKUP(C42,'تقرير المصروفات حسب الشهر'!$C$1155:$AD$1266,19,FALSE),0)</f>
        <v>0</v>
      </c>
      <c r="N42" s="344">
        <f>IFERROR(VLOOKUP(C42,'تقرير المصروفات حسب الشهر'!$C$1282:$AD$1393,19,FALSE),0)</f>
        <v>0</v>
      </c>
      <c r="O42" s="344">
        <f>IFERROR(VLOOKUP(C42,'تقرير المصروفات حسب الشهر'!$C$1409:$AI$1524,19,FALSE),0)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الشهر'!$C$10:$AD$119,19,FALSE),0)</f>
        <v>0</v>
      </c>
      <c r="E43" s="330">
        <f>IFERROR(VLOOKUP(C43,'تقرير المصروفات حسب الشهر'!$C$136:$AD$245,19,FALSE),0)</f>
        <v>0</v>
      </c>
      <c r="F43" s="330">
        <f>IFERROR(VLOOKUP(C43,'تقرير المصروفات حسب الشهر'!$C$263:$AD$370,19,FALSE),0)</f>
        <v>0</v>
      </c>
      <c r="G43" s="330">
        <f>IFERROR(VLOOKUP(C43,'تقرير المصروفات حسب الشهر'!$C$391:$AD$499,19,FALSE),0)</f>
        <v>0</v>
      </c>
      <c r="H43" s="330">
        <f>IFERROR(VLOOKUP(C43,'تقرير المصروفات حسب الشهر'!$C$519:$AD$627,19,FALSE),0)</f>
        <v>0</v>
      </c>
      <c r="I43" s="330">
        <f>IFERROR(VLOOKUP(C43,'تقرير المصروفات حسب الشهر'!$C$647:$AD$756,19,FALSE),0)</f>
        <v>0</v>
      </c>
      <c r="J43" s="330">
        <f>IFERROR(VLOOKUP(C43,'تقرير المصروفات حسب الشهر'!$C$775:$AD$884,19,FALSE),0)</f>
        <v>0</v>
      </c>
      <c r="K43" s="330">
        <f>IFERROR(VLOOKUP(C43,'تقرير المصروفات حسب الشهر'!$C$902:$AD$1011,19,FALSE),0)</f>
        <v>0</v>
      </c>
      <c r="L43" s="330">
        <f>IFERROR(VLOOKUP(C43,'تقرير المصروفات حسب الشهر'!$C$1028:$AD$1138,19,FALSE),0)</f>
        <v>0</v>
      </c>
      <c r="M43" s="344">
        <f>IFERROR(VLOOKUP(C43,'تقرير المصروفات حسب الشهر'!$C$1155:$AD$1266,19,FALSE),0)</f>
        <v>0</v>
      </c>
      <c r="N43" s="344">
        <f>IFERROR(VLOOKUP(C43,'تقرير المصروفات حسب الشهر'!$C$1282:$AD$1393,19,FALSE),0)</f>
        <v>0</v>
      </c>
      <c r="O43" s="344">
        <f>IFERROR(VLOOKUP(C43,'تقرير المصروفات حسب الشهر'!$C$1409:$AI$1524,19,FALSE),0)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الشهر'!$C$10:$AD$119,19,FALSE),0)</f>
        <v>0</v>
      </c>
      <c r="E44" s="330">
        <f>IFERROR(VLOOKUP(C44,'تقرير المصروفات حسب الشهر'!$C$136:$AD$245,19,FALSE),0)</f>
        <v>0</v>
      </c>
      <c r="F44" s="330">
        <f>IFERROR(VLOOKUP(C44,'تقرير المصروفات حسب الشهر'!$C$263:$AD$370,19,FALSE),0)</f>
        <v>0</v>
      </c>
      <c r="G44" s="330">
        <f>IFERROR(VLOOKUP(C44,'تقرير المصروفات حسب الشهر'!$C$391:$AD$499,19,FALSE),0)</f>
        <v>0</v>
      </c>
      <c r="H44" s="330">
        <f>IFERROR(VLOOKUP(C44,'تقرير المصروفات حسب الشهر'!$C$519:$AD$627,19,FALSE),0)</f>
        <v>0</v>
      </c>
      <c r="I44" s="330">
        <f>IFERROR(VLOOKUP(C44,'تقرير المصروفات حسب الشهر'!$C$647:$AD$756,19,FALSE),0)</f>
        <v>0</v>
      </c>
      <c r="J44" s="330">
        <f>IFERROR(VLOOKUP(C44,'تقرير المصروفات حسب الشهر'!$C$775:$AD$884,19,FALSE),0)</f>
        <v>0</v>
      </c>
      <c r="K44" s="330">
        <f>IFERROR(VLOOKUP(C44,'تقرير المصروفات حسب الشهر'!$C$902:$AD$1011,19,FALSE),0)</f>
        <v>0</v>
      </c>
      <c r="L44" s="330">
        <f>IFERROR(VLOOKUP(C44,'تقرير المصروفات حسب الشهر'!$C$1028:$AD$1138,19,FALSE),0)</f>
        <v>0</v>
      </c>
      <c r="M44" s="344">
        <f>IFERROR(VLOOKUP(C44,'تقرير المصروفات حسب الشهر'!$C$1155:$AD$1266,19,FALSE),0)</f>
        <v>0</v>
      </c>
      <c r="N44" s="344">
        <f>IFERROR(VLOOKUP(C44,'تقرير المصروفات حسب الشهر'!$C$1282:$AD$1393,19,FALSE),0)</f>
        <v>0</v>
      </c>
      <c r="O44" s="344">
        <f>IFERROR(VLOOKUP(C44,'تقرير المصروفات حسب الشهر'!$C$1409:$AI$1524,19,FALSE),0)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الشهر'!$C$10:$AD$119,19,FALSE),0)</f>
        <v>0</v>
      </c>
      <c r="E45" s="330">
        <f>IFERROR(VLOOKUP(C45,'تقرير المصروفات حسب الشهر'!$C$136:$AD$245,19,FALSE),0)</f>
        <v>0</v>
      </c>
      <c r="F45" s="330">
        <f>IFERROR(VLOOKUP(C45,'تقرير المصروفات حسب الشهر'!$C$263:$AD$370,19,FALSE),0)</f>
        <v>0</v>
      </c>
      <c r="G45" s="330">
        <f>IFERROR(VLOOKUP(C45,'تقرير المصروفات حسب الشهر'!$C$391:$AD$499,19,FALSE),0)</f>
        <v>0</v>
      </c>
      <c r="H45" s="330">
        <f>IFERROR(VLOOKUP(C45,'تقرير المصروفات حسب الشهر'!$C$519:$AD$627,19,FALSE),0)</f>
        <v>0</v>
      </c>
      <c r="I45" s="330">
        <f>IFERROR(VLOOKUP(C45,'تقرير المصروفات حسب الشهر'!$C$647:$AD$756,19,FALSE),0)</f>
        <v>0</v>
      </c>
      <c r="J45" s="330">
        <f>IFERROR(VLOOKUP(C45,'تقرير المصروفات حسب الشهر'!$C$775:$AD$884,19,FALSE),0)</f>
        <v>0</v>
      </c>
      <c r="K45" s="330">
        <f>IFERROR(VLOOKUP(C45,'تقرير المصروفات حسب الشهر'!$C$902:$AD$1011,19,FALSE),0)</f>
        <v>0</v>
      </c>
      <c r="L45" s="330">
        <f>IFERROR(VLOOKUP(C45,'تقرير المصروفات حسب الشهر'!$C$1028:$AD$1138,19,FALSE),0)</f>
        <v>0</v>
      </c>
      <c r="M45" s="344">
        <f>IFERROR(VLOOKUP(C45,'تقرير المصروفات حسب الشهر'!$C$1155:$AD$1266,19,FALSE),0)</f>
        <v>0</v>
      </c>
      <c r="N45" s="344">
        <f>IFERROR(VLOOKUP(C45,'تقرير المصروفات حسب الشهر'!$C$1282:$AD$1393,19,FALSE),0)</f>
        <v>0</v>
      </c>
      <c r="O45" s="344">
        <f>IFERROR(VLOOKUP(C45,'تقرير المصروفات حسب الشهر'!$C$1409:$AI$1524,19,FALSE),0)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الشهر'!$C$10:$AD$119,19,FALSE),0)</f>
        <v>0</v>
      </c>
      <c r="E46" s="330">
        <f>IFERROR(VLOOKUP(C46,'تقرير المصروفات حسب الشهر'!$C$136:$AD$245,19,FALSE),0)</f>
        <v>0</v>
      </c>
      <c r="F46" s="330">
        <f>IFERROR(VLOOKUP(C46,'تقرير المصروفات حسب الشهر'!$C$263:$AD$370,19,FALSE),0)</f>
        <v>0</v>
      </c>
      <c r="G46" s="330">
        <f>IFERROR(VLOOKUP(C46,'تقرير المصروفات حسب الشهر'!$C$391:$AD$499,19,FALSE),0)</f>
        <v>0</v>
      </c>
      <c r="H46" s="330">
        <f>IFERROR(VLOOKUP(C46,'تقرير المصروفات حسب الشهر'!$C$519:$AD$627,19,FALSE),0)</f>
        <v>0</v>
      </c>
      <c r="I46" s="330">
        <f>IFERROR(VLOOKUP(C46,'تقرير المصروفات حسب الشهر'!$C$647:$AD$756,19,FALSE),0)</f>
        <v>0</v>
      </c>
      <c r="J46" s="330">
        <f>IFERROR(VLOOKUP(C46,'تقرير المصروفات حسب الشهر'!$C$775:$AD$884,19,FALSE),0)</f>
        <v>0</v>
      </c>
      <c r="K46" s="330">
        <f>IFERROR(VLOOKUP(C46,'تقرير المصروفات حسب الشهر'!$C$902:$AD$1011,19,FALSE),0)</f>
        <v>0</v>
      </c>
      <c r="L46" s="330">
        <f>IFERROR(VLOOKUP(C46,'تقرير المصروفات حسب الشهر'!$C$1028:$AD$1138,19,FALSE),0)</f>
        <v>0</v>
      </c>
      <c r="M46" s="344">
        <f>IFERROR(VLOOKUP(C46,'تقرير المصروفات حسب الشهر'!$C$1155:$AD$1266,19,FALSE),0)</f>
        <v>0</v>
      </c>
      <c r="N46" s="344">
        <f>IFERROR(VLOOKUP(C46,'تقرير المصروفات حسب الشهر'!$C$1282:$AD$1393,19,FALSE),0)</f>
        <v>0</v>
      </c>
      <c r="O46" s="344">
        <f>IFERROR(VLOOKUP(C46,'تقرير المصروفات حسب الشهر'!$C$1409:$AI$1524,19,FALSE),0)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الشهر'!$C$10:$AD$119,19,FALSE),0)</f>
        <v>0</v>
      </c>
      <c r="E47" s="330">
        <f>IFERROR(VLOOKUP(C47,'تقرير المصروفات حسب الشهر'!$C$136:$AD$245,19,FALSE),0)</f>
        <v>0</v>
      </c>
      <c r="F47" s="330">
        <f>IFERROR(VLOOKUP(C47,'تقرير المصروفات حسب الشهر'!$C$263:$AD$370,19,FALSE),0)</f>
        <v>0</v>
      </c>
      <c r="G47" s="330">
        <f>IFERROR(VLOOKUP(C47,'تقرير المصروفات حسب الشهر'!$C$391:$AD$499,19,FALSE),0)</f>
        <v>0</v>
      </c>
      <c r="H47" s="330">
        <f>IFERROR(VLOOKUP(C47,'تقرير المصروفات حسب الشهر'!$C$519:$AD$627,19,FALSE),0)</f>
        <v>0</v>
      </c>
      <c r="I47" s="330">
        <f>IFERROR(VLOOKUP(C47,'تقرير المصروفات حسب الشهر'!$C$647:$AD$756,19,FALSE),0)</f>
        <v>0</v>
      </c>
      <c r="J47" s="330">
        <f>IFERROR(VLOOKUP(C47,'تقرير المصروفات حسب الشهر'!$C$775:$AD$884,19,FALSE),0)</f>
        <v>0</v>
      </c>
      <c r="K47" s="330">
        <f>IFERROR(VLOOKUP(C47,'تقرير المصروفات حسب الشهر'!$C$902:$AD$1011,19,FALSE),0)</f>
        <v>0</v>
      </c>
      <c r="L47" s="330">
        <f>IFERROR(VLOOKUP(C47,'تقرير المصروفات حسب الشهر'!$C$1028:$AD$1138,19,FALSE),0)</f>
        <v>0</v>
      </c>
      <c r="M47" s="344">
        <f>IFERROR(VLOOKUP(C47,'تقرير المصروفات حسب الشهر'!$C$1155:$AD$1266,19,FALSE),0)</f>
        <v>0</v>
      </c>
      <c r="N47" s="344">
        <f>IFERROR(VLOOKUP(C47,'تقرير المصروفات حسب الشهر'!$C$1282:$AD$1393,19,FALSE),0)</f>
        <v>0</v>
      </c>
      <c r="O47" s="344">
        <f>IFERROR(VLOOKUP(C47,'تقرير المصروفات حسب الشهر'!$C$1409:$AI$1524,19,FALSE),0)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الشهر'!$C$10:$AD$119,19,FALSE),0)</f>
        <v>0</v>
      </c>
      <c r="E48" s="330">
        <f>IFERROR(VLOOKUP(C48,'تقرير المصروفات حسب الشهر'!$C$136:$AD$245,19,FALSE),0)</f>
        <v>0</v>
      </c>
      <c r="F48" s="330">
        <f>IFERROR(VLOOKUP(C48,'تقرير المصروفات حسب الشهر'!$C$263:$AD$370,19,FALSE),0)</f>
        <v>0</v>
      </c>
      <c r="G48" s="330">
        <f>IFERROR(VLOOKUP(C48,'تقرير المصروفات حسب الشهر'!$C$391:$AD$499,19,FALSE),0)</f>
        <v>0</v>
      </c>
      <c r="H48" s="330">
        <f>IFERROR(VLOOKUP(C48,'تقرير المصروفات حسب الشهر'!$C$519:$AD$627,19,FALSE),0)</f>
        <v>0</v>
      </c>
      <c r="I48" s="330">
        <f>IFERROR(VLOOKUP(C48,'تقرير المصروفات حسب الشهر'!$C$647:$AD$756,19,FALSE),0)</f>
        <v>0</v>
      </c>
      <c r="J48" s="330">
        <f>IFERROR(VLOOKUP(C48,'تقرير المصروفات حسب الشهر'!$C$775:$AD$884,19,FALSE),0)</f>
        <v>0</v>
      </c>
      <c r="K48" s="330">
        <f>IFERROR(VLOOKUP(C48,'تقرير المصروفات حسب الشهر'!$C$902:$AD$1011,19,FALSE),0)</f>
        <v>0</v>
      </c>
      <c r="L48" s="330">
        <f>IFERROR(VLOOKUP(C48,'تقرير المصروفات حسب الشهر'!$C$1028:$AD$1138,19,FALSE),0)</f>
        <v>0</v>
      </c>
      <c r="M48" s="344">
        <f>IFERROR(VLOOKUP(C48,'تقرير المصروفات حسب الشهر'!$C$1155:$AD$1266,19,FALSE),0)</f>
        <v>0</v>
      </c>
      <c r="N48" s="344">
        <f>IFERROR(VLOOKUP(C48,'تقرير المصروفات حسب الشهر'!$C$1282:$AD$1393,19,FALSE),0)</f>
        <v>0</v>
      </c>
      <c r="O48" s="344">
        <f>IFERROR(VLOOKUP(C48,'تقرير المصروفات حسب الشهر'!$C$1409:$AI$1524,19,FALSE),0)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الشهر'!$C$10:$AD$119,19,FALSE),0)</f>
        <v>0</v>
      </c>
      <c r="E49" s="330">
        <f>IFERROR(VLOOKUP(C49,'تقرير المصروفات حسب الشهر'!$C$136:$AD$245,19,FALSE),0)</f>
        <v>0</v>
      </c>
      <c r="F49" s="330">
        <f>IFERROR(VLOOKUP(C49,'تقرير المصروفات حسب الشهر'!$C$263:$AD$370,19,FALSE),0)</f>
        <v>0</v>
      </c>
      <c r="G49" s="330">
        <f>IFERROR(VLOOKUP(C49,'تقرير المصروفات حسب الشهر'!$C$391:$AD$499,19,FALSE),0)</f>
        <v>0</v>
      </c>
      <c r="H49" s="330">
        <f>IFERROR(VLOOKUP(C49,'تقرير المصروفات حسب الشهر'!$C$519:$AD$627,19,FALSE),0)</f>
        <v>0</v>
      </c>
      <c r="I49" s="330">
        <f>IFERROR(VLOOKUP(C49,'تقرير المصروفات حسب الشهر'!$C$647:$AD$756,19,FALSE),0)</f>
        <v>0</v>
      </c>
      <c r="J49" s="330">
        <f>IFERROR(VLOOKUP(C49,'تقرير المصروفات حسب الشهر'!$C$775:$AD$884,19,FALSE),0)</f>
        <v>0</v>
      </c>
      <c r="K49" s="330">
        <f>IFERROR(VLOOKUP(C49,'تقرير المصروفات حسب الشهر'!$C$902:$AD$1011,19,FALSE),0)</f>
        <v>0</v>
      </c>
      <c r="L49" s="330">
        <f>IFERROR(VLOOKUP(C49,'تقرير المصروفات حسب الشهر'!$C$1028:$AD$1138,19,FALSE),0)</f>
        <v>0</v>
      </c>
      <c r="M49" s="344">
        <f>IFERROR(VLOOKUP(C49,'تقرير المصروفات حسب الشهر'!$C$1155:$AD$1266,19,FALSE),0)</f>
        <v>0</v>
      </c>
      <c r="N49" s="344">
        <f>IFERROR(VLOOKUP(C49,'تقرير المصروفات حسب الشهر'!$C$1282:$AD$1393,19,FALSE),0)</f>
        <v>0</v>
      </c>
      <c r="O49" s="344">
        <f>IFERROR(VLOOKUP(C49,'تقرير المصروفات حسب الشهر'!$C$1409:$AI$1524,19,FALSE),0)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الشهر'!$C$10:$AD$119,19,FALSE),0)</f>
        <v>0</v>
      </c>
      <c r="E50" s="330">
        <f>IFERROR(VLOOKUP(C50,'تقرير المصروفات حسب الشهر'!$C$136:$AD$245,19,FALSE),0)</f>
        <v>0</v>
      </c>
      <c r="F50" s="330">
        <f>IFERROR(VLOOKUP(C50,'تقرير المصروفات حسب الشهر'!$C$263:$AD$370,19,FALSE),0)</f>
        <v>0</v>
      </c>
      <c r="G50" s="330">
        <f>IFERROR(VLOOKUP(C50,'تقرير المصروفات حسب الشهر'!$C$391:$AD$499,19,FALSE),0)</f>
        <v>0</v>
      </c>
      <c r="H50" s="330">
        <f>IFERROR(VLOOKUP(C50,'تقرير المصروفات حسب الشهر'!$C$519:$AD$627,19,FALSE),0)</f>
        <v>0</v>
      </c>
      <c r="I50" s="330">
        <f>IFERROR(VLOOKUP(C50,'تقرير المصروفات حسب الشهر'!$C$647:$AD$756,19,FALSE),0)</f>
        <v>0</v>
      </c>
      <c r="J50" s="330">
        <f>IFERROR(VLOOKUP(C50,'تقرير المصروفات حسب الشهر'!$C$775:$AD$884,19,FALSE),0)</f>
        <v>0</v>
      </c>
      <c r="K50" s="330">
        <f>IFERROR(VLOOKUP(C50,'تقرير المصروفات حسب الشهر'!$C$902:$AD$1011,19,FALSE),0)</f>
        <v>0</v>
      </c>
      <c r="L50" s="330">
        <f>IFERROR(VLOOKUP(C50,'تقرير المصروفات حسب الشهر'!$C$1028:$AD$1138,19,FALSE),0)</f>
        <v>0</v>
      </c>
      <c r="M50" s="344">
        <f>IFERROR(VLOOKUP(C50,'تقرير المصروفات حسب الشهر'!$C$1155:$AD$1266,19,FALSE),0)</f>
        <v>0</v>
      </c>
      <c r="N50" s="344">
        <f>IFERROR(VLOOKUP(C50,'تقرير المصروفات حسب الشهر'!$C$1282:$AD$1393,19,FALSE),0)</f>
        <v>0</v>
      </c>
      <c r="O50" s="344">
        <f>IFERROR(VLOOKUP(C50,'تقرير المصروفات حسب الشهر'!$C$1409:$AI$1524,19,FALSE),0)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الشهر'!$C$10:$AD$119,19,FALSE),0)</f>
        <v>0</v>
      </c>
      <c r="E51" s="330">
        <f>IFERROR(VLOOKUP(C51,'تقرير المصروفات حسب الشهر'!$C$136:$AD$245,19,FALSE),0)</f>
        <v>0</v>
      </c>
      <c r="F51" s="330">
        <f>IFERROR(VLOOKUP(C51,'تقرير المصروفات حسب الشهر'!$C$263:$AD$370,19,FALSE),0)</f>
        <v>0</v>
      </c>
      <c r="G51" s="330">
        <f>IFERROR(VLOOKUP(C51,'تقرير المصروفات حسب الشهر'!$C$391:$AD$499,19,FALSE),0)</f>
        <v>0</v>
      </c>
      <c r="H51" s="330">
        <f>IFERROR(VLOOKUP(C51,'تقرير المصروفات حسب الشهر'!$C$519:$AD$627,19,FALSE),0)</f>
        <v>0</v>
      </c>
      <c r="I51" s="330">
        <f>IFERROR(VLOOKUP(C51,'تقرير المصروفات حسب الشهر'!$C$647:$AD$756,19,FALSE),0)</f>
        <v>0</v>
      </c>
      <c r="J51" s="330">
        <f>IFERROR(VLOOKUP(C51,'تقرير المصروفات حسب الشهر'!$C$775:$AD$884,19,FALSE),0)</f>
        <v>0</v>
      </c>
      <c r="K51" s="330">
        <f>IFERROR(VLOOKUP(C51,'تقرير المصروفات حسب الشهر'!$C$902:$AD$1011,19,FALSE),0)</f>
        <v>0</v>
      </c>
      <c r="L51" s="330">
        <f>IFERROR(VLOOKUP(C51,'تقرير المصروفات حسب الشهر'!$C$1028:$AD$1138,19,FALSE),0)</f>
        <v>0</v>
      </c>
      <c r="M51" s="344">
        <f>IFERROR(VLOOKUP(C51,'تقرير المصروفات حسب الشهر'!$C$1155:$AD$1266,19,FALSE),0)</f>
        <v>0</v>
      </c>
      <c r="N51" s="344">
        <f>IFERROR(VLOOKUP(C51,'تقرير المصروفات حسب الشهر'!$C$1282:$AD$1393,19,FALSE),0)</f>
        <v>0</v>
      </c>
      <c r="O51" s="344">
        <f>IFERROR(VLOOKUP(C51,'تقرير المصروفات حسب الشهر'!$C$1409:$AI$1524,19,FALSE),0)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الشهر'!$C$10:$AD$119,19,FALSE),0)</f>
        <v>0</v>
      </c>
      <c r="E52" s="330">
        <f>IFERROR(VLOOKUP(C52,'تقرير المصروفات حسب الشهر'!$C$136:$AD$245,19,FALSE),0)</f>
        <v>0</v>
      </c>
      <c r="F52" s="330">
        <f>IFERROR(VLOOKUP(C52,'تقرير المصروفات حسب الشهر'!$C$263:$AD$370,19,FALSE),0)</f>
        <v>0</v>
      </c>
      <c r="G52" s="330">
        <f>IFERROR(VLOOKUP(C52,'تقرير المصروفات حسب الشهر'!$C$391:$AD$499,19,FALSE),0)</f>
        <v>0</v>
      </c>
      <c r="H52" s="330">
        <f>IFERROR(VLOOKUP(C52,'تقرير المصروفات حسب الشهر'!$C$519:$AD$627,19,FALSE),0)</f>
        <v>0</v>
      </c>
      <c r="I52" s="330">
        <f>IFERROR(VLOOKUP(C52,'تقرير المصروفات حسب الشهر'!$C$647:$AD$756,19,FALSE),0)</f>
        <v>0</v>
      </c>
      <c r="J52" s="330">
        <f>IFERROR(VLOOKUP(C52,'تقرير المصروفات حسب الشهر'!$C$775:$AD$884,19,FALSE),0)</f>
        <v>0</v>
      </c>
      <c r="K52" s="330">
        <f>IFERROR(VLOOKUP(C52,'تقرير المصروفات حسب الشهر'!$C$902:$AD$1011,19,FALSE),0)</f>
        <v>0</v>
      </c>
      <c r="L52" s="330">
        <f>IFERROR(VLOOKUP(C52,'تقرير المصروفات حسب الشهر'!$C$1028:$AD$1138,19,FALSE),0)</f>
        <v>0</v>
      </c>
      <c r="M52" s="344">
        <f>IFERROR(VLOOKUP(C52,'تقرير المصروفات حسب الشهر'!$C$1155:$AD$1266,19,FALSE),0)</f>
        <v>0</v>
      </c>
      <c r="N52" s="344">
        <f>IFERROR(VLOOKUP(C52,'تقرير المصروفات حسب الشهر'!$C$1282:$AD$1393,19,FALSE),0)</f>
        <v>0</v>
      </c>
      <c r="O52" s="344">
        <f>IFERROR(VLOOKUP(C52,'تقرير المصروفات حسب الشهر'!$C$1409:$AI$1524,19,FALSE),0)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الشهر'!$C$10:$AD$119,19,FALSE),0)</f>
        <v>0</v>
      </c>
      <c r="E53" s="330">
        <f>IFERROR(VLOOKUP(C53,'تقرير المصروفات حسب الشهر'!$C$136:$AD$245,19,FALSE),0)</f>
        <v>0</v>
      </c>
      <c r="F53" s="330">
        <f>IFERROR(VLOOKUP(C53,'تقرير المصروفات حسب الشهر'!$C$263:$AD$370,19,FALSE),0)</f>
        <v>0</v>
      </c>
      <c r="G53" s="330">
        <f>IFERROR(VLOOKUP(C53,'تقرير المصروفات حسب الشهر'!$C$391:$AD$499,19,FALSE),0)</f>
        <v>0</v>
      </c>
      <c r="H53" s="330">
        <f>IFERROR(VLOOKUP(C53,'تقرير المصروفات حسب الشهر'!$C$519:$AD$627,19,FALSE),0)</f>
        <v>0</v>
      </c>
      <c r="I53" s="330">
        <f>IFERROR(VLOOKUP(C53,'تقرير المصروفات حسب الشهر'!$C$647:$AD$756,19,FALSE),0)</f>
        <v>0</v>
      </c>
      <c r="J53" s="330">
        <f>IFERROR(VLOOKUP(C53,'تقرير المصروفات حسب الشهر'!$C$775:$AD$884,19,FALSE),0)</f>
        <v>0</v>
      </c>
      <c r="K53" s="330">
        <f>IFERROR(VLOOKUP(C53,'تقرير المصروفات حسب الشهر'!$C$902:$AD$1011,19,FALSE),0)</f>
        <v>0</v>
      </c>
      <c r="L53" s="330">
        <f>IFERROR(VLOOKUP(C53,'تقرير المصروفات حسب الشهر'!$C$1028:$AD$1138,19,FALSE),0)</f>
        <v>0</v>
      </c>
      <c r="M53" s="344">
        <f>IFERROR(VLOOKUP(C53,'تقرير المصروفات حسب الشهر'!$C$1155:$AD$1266,19,FALSE),0)</f>
        <v>0</v>
      </c>
      <c r="N53" s="344">
        <f>IFERROR(VLOOKUP(C53,'تقرير المصروفات حسب الشهر'!$C$1282:$AD$1393,19,FALSE),0)</f>
        <v>0</v>
      </c>
      <c r="O53" s="344">
        <f>IFERROR(VLOOKUP(C53,'تقرير المصروفات حسب الشهر'!$C$1409:$AI$1524,19,FALSE),0)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الشهر'!$C$10:$AD$119,19,FALSE),0)</f>
        <v>0</v>
      </c>
      <c r="E54" s="330">
        <f>IFERROR(VLOOKUP(C54,'تقرير المصروفات حسب الشهر'!$C$136:$AD$245,19,FALSE),0)</f>
        <v>0</v>
      </c>
      <c r="F54" s="330">
        <f>IFERROR(VLOOKUP(C54,'تقرير المصروفات حسب الشهر'!$C$263:$AD$370,19,FALSE),0)</f>
        <v>0</v>
      </c>
      <c r="G54" s="330">
        <f>IFERROR(VLOOKUP(C54,'تقرير المصروفات حسب الشهر'!$C$391:$AD$499,19,FALSE),0)</f>
        <v>200</v>
      </c>
      <c r="H54" s="330">
        <f>IFERROR(VLOOKUP(C54,'تقرير المصروفات حسب الشهر'!$C$519:$AD$627,19,FALSE),0)</f>
        <v>0</v>
      </c>
      <c r="I54" s="330">
        <f>IFERROR(VLOOKUP(C54,'تقرير المصروفات حسب الشهر'!$C$647:$AD$756,19,FALSE),0)</f>
        <v>0</v>
      </c>
      <c r="J54" s="330">
        <f>IFERROR(VLOOKUP(C54,'تقرير المصروفات حسب الشهر'!$C$775:$AD$884,19,FALSE),0)</f>
        <v>0</v>
      </c>
      <c r="K54" s="330">
        <f>IFERROR(VLOOKUP(C54,'تقرير المصروفات حسب الشهر'!$C$902:$AD$1011,19,FALSE),0)</f>
        <v>0</v>
      </c>
      <c r="L54" s="330">
        <f>IFERROR(VLOOKUP(C54,'تقرير المصروفات حسب الشهر'!$C$1028:$AD$1138,19,FALSE),0)</f>
        <v>0</v>
      </c>
      <c r="M54" s="344">
        <f>IFERROR(VLOOKUP(C54,'تقرير المصروفات حسب الشهر'!$C$1155:$AD$1266,19,FALSE),0)</f>
        <v>0</v>
      </c>
      <c r="N54" s="344">
        <f>IFERROR(VLOOKUP(C54,'تقرير المصروفات حسب الشهر'!$C$1282:$AD$1393,19,FALSE),0)</f>
        <v>0</v>
      </c>
      <c r="O54" s="344">
        <f>IFERROR(VLOOKUP(C54,'تقرير المصروفات حسب الشهر'!$C$1409:$AI$1524,19,FALSE),0)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الشهر'!$C$10:$AD$119,19,FALSE),0)</f>
        <v>0</v>
      </c>
      <c r="E55" s="330">
        <f>IFERROR(VLOOKUP(C55,'تقرير المصروفات حسب الشهر'!$C$136:$AD$245,19,FALSE),0)</f>
        <v>0</v>
      </c>
      <c r="F55" s="330">
        <f>IFERROR(VLOOKUP(C55,'تقرير المصروفات حسب الشهر'!$C$263:$AD$370,19,FALSE),0)</f>
        <v>0</v>
      </c>
      <c r="G55" s="330">
        <f>IFERROR(VLOOKUP(C55,'تقرير المصروفات حسب الشهر'!$C$391:$AD$499,19,FALSE),0)</f>
        <v>0</v>
      </c>
      <c r="H55" s="330">
        <f>IFERROR(VLOOKUP(C55,'تقرير المصروفات حسب الشهر'!$C$519:$AD$627,19,FALSE),0)</f>
        <v>0</v>
      </c>
      <c r="I55" s="330">
        <f>IFERROR(VLOOKUP(C55,'تقرير المصروفات حسب الشهر'!$C$647:$AD$756,19,FALSE),0)</f>
        <v>0</v>
      </c>
      <c r="J55" s="330">
        <f>IFERROR(VLOOKUP(C55,'تقرير المصروفات حسب الشهر'!$C$775:$AD$884,19,FALSE),0)</f>
        <v>0</v>
      </c>
      <c r="K55" s="330">
        <f>IFERROR(VLOOKUP(C55,'تقرير المصروفات حسب الشهر'!$C$902:$AD$1011,19,FALSE),0)</f>
        <v>0</v>
      </c>
      <c r="L55" s="330">
        <f>IFERROR(VLOOKUP(C55,'تقرير المصروفات حسب الشهر'!$C$1028:$AD$1138,19,FALSE),0)</f>
        <v>0</v>
      </c>
      <c r="M55" s="344">
        <f>IFERROR(VLOOKUP(C55,'تقرير المصروفات حسب الشهر'!$C$1155:$AD$1266,19,FALSE),0)</f>
        <v>0</v>
      </c>
      <c r="N55" s="344">
        <f>IFERROR(VLOOKUP(C55,'تقرير المصروفات حسب الشهر'!$C$1282:$AD$1393,19,FALSE),0)</f>
        <v>0</v>
      </c>
      <c r="O55" s="344">
        <f>IFERROR(VLOOKUP(C55,'تقرير المصروفات حسب الشهر'!$C$1409:$AI$1524,19,FALSE),0)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الشهر'!$C$10:$AD$119,19,FALSE),0)</f>
        <v>0</v>
      </c>
      <c r="E56" s="330">
        <f>IFERROR(VLOOKUP(C56,'تقرير المصروفات حسب الشهر'!$C$136:$AD$245,19,FALSE),0)</f>
        <v>0</v>
      </c>
      <c r="F56" s="330">
        <f>IFERROR(VLOOKUP(C56,'تقرير المصروفات حسب الشهر'!$C$263:$AD$370,19,FALSE),0)</f>
        <v>0</v>
      </c>
      <c r="G56" s="330">
        <f>IFERROR(VLOOKUP(C56,'تقرير المصروفات حسب الشهر'!$C$391:$AD$499,19,FALSE),0)</f>
        <v>0</v>
      </c>
      <c r="H56" s="330">
        <f>IFERROR(VLOOKUP(C56,'تقرير المصروفات حسب الشهر'!$C$519:$AD$627,19,FALSE),0)</f>
        <v>0</v>
      </c>
      <c r="I56" s="330">
        <f>IFERROR(VLOOKUP(C56,'تقرير المصروفات حسب الشهر'!$C$647:$AD$756,19,FALSE),0)</f>
        <v>0</v>
      </c>
      <c r="J56" s="330">
        <f>IFERROR(VLOOKUP(C56,'تقرير المصروفات حسب الشهر'!$C$775:$AD$884,19,FALSE),0)</f>
        <v>0</v>
      </c>
      <c r="K56" s="330">
        <f>IFERROR(VLOOKUP(C56,'تقرير المصروفات حسب الشهر'!$C$902:$AD$1011,19,FALSE),0)</f>
        <v>0</v>
      </c>
      <c r="L56" s="330">
        <f>IFERROR(VLOOKUP(C56,'تقرير المصروفات حسب الشهر'!$C$1028:$AD$1138,19,FALSE),0)</f>
        <v>0</v>
      </c>
      <c r="M56" s="344">
        <f>IFERROR(VLOOKUP(C56,'تقرير المصروفات حسب الشهر'!$C$1155:$AD$1266,19,FALSE),0)</f>
        <v>0</v>
      </c>
      <c r="N56" s="344">
        <f>IFERROR(VLOOKUP(C56,'تقرير المصروفات حسب الشهر'!$C$1282:$AD$1393,19,FALSE),0)</f>
        <v>0</v>
      </c>
      <c r="O56" s="344">
        <f>IFERROR(VLOOKUP(C56,'تقرير المصروفات حسب الشهر'!$C$1409:$AI$1524,19,FALSE),0)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الشهر'!$C$10:$AD$119,19,FALSE),0)</f>
        <v>0</v>
      </c>
      <c r="E57" s="330">
        <f>IFERROR(VLOOKUP(C57,'تقرير المصروفات حسب الشهر'!$C$136:$AD$245,19,FALSE),0)</f>
        <v>0</v>
      </c>
      <c r="F57" s="330">
        <f>IFERROR(VLOOKUP(C57,'تقرير المصروفات حسب الشهر'!$C$263:$AD$370,19,FALSE),0)</f>
        <v>0</v>
      </c>
      <c r="G57" s="330">
        <f>IFERROR(VLOOKUP(C57,'تقرير المصروفات حسب الشهر'!$C$391:$AD$499,19,FALSE),0)</f>
        <v>0</v>
      </c>
      <c r="H57" s="330">
        <f>IFERROR(VLOOKUP(C57,'تقرير المصروفات حسب الشهر'!$C$519:$AD$627,19,FALSE),0)</f>
        <v>0</v>
      </c>
      <c r="I57" s="330">
        <f>IFERROR(VLOOKUP(C57,'تقرير المصروفات حسب الشهر'!$C$647:$AD$756,19,FALSE),0)</f>
        <v>0</v>
      </c>
      <c r="J57" s="330">
        <f>IFERROR(VLOOKUP(C57,'تقرير المصروفات حسب الشهر'!$C$775:$AD$884,19,FALSE),0)</f>
        <v>0</v>
      </c>
      <c r="K57" s="330">
        <f>IFERROR(VLOOKUP(C57,'تقرير المصروفات حسب الشهر'!$C$902:$AD$1011,19,FALSE),0)</f>
        <v>0</v>
      </c>
      <c r="L57" s="330">
        <f>IFERROR(VLOOKUP(C57,'تقرير المصروفات حسب الشهر'!$C$1028:$AD$1138,19,FALSE),0)</f>
        <v>0</v>
      </c>
      <c r="M57" s="344">
        <f>IFERROR(VLOOKUP(C57,'تقرير المصروفات حسب الشهر'!$C$1155:$AD$1266,19,FALSE),0)</f>
        <v>0</v>
      </c>
      <c r="N57" s="344">
        <f>IFERROR(VLOOKUP(C57,'تقرير المصروفات حسب الشهر'!$C$1282:$AD$1393,19,FALSE),0)</f>
        <v>0</v>
      </c>
      <c r="O57" s="344">
        <f>IFERROR(VLOOKUP(C57,'تقرير المصروفات حسب الشهر'!$C$1409:$AI$1524,19,FALSE),0)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الشهر'!$C$10:$AD$119,19,FALSE),0)</f>
        <v>0</v>
      </c>
      <c r="E58" s="330">
        <f>IFERROR(VLOOKUP(C58,'تقرير المصروفات حسب الشهر'!$C$136:$AD$245,19,FALSE),0)</f>
        <v>0</v>
      </c>
      <c r="F58" s="330">
        <f>IFERROR(VLOOKUP(C58,'تقرير المصروفات حسب الشهر'!$C$263:$AD$370,19,FALSE),0)</f>
        <v>0</v>
      </c>
      <c r="G58" s="330">
        <f>IFERROR(VLOOKUP(C58,'تقرير المصروفات حسب الشهر'!$C$391:$AD$499,19,FALSE),0)</f>
        <v>0</v>
      </c>
      <c r="H58" s="330">
        <f>IFERROR(VLOOKUP(C58,'تقرير المصروفات حسب الشهر'!$C$519:$AD$627,19,FALSE),0)</f>
        <v>0</v>
      </c>
      <c r="I58" s="330">
        <f>IFERROR(VLOOKUP(C58,'تقرير المصروفات حسب الشهر'!$C$647:$AD$756,19,FALSE),0)</f>
        <v>0</v>
      </c>
      <c r="J58" s="330">
        <f>IFERROR(VLOOKUP(C58,'تقرير المصروفات حسب الشهر'!$C$775:$AD$884,19,FALSE),0)</f>
        <v>0</v>
      </c>
      <c r="K58" s="330">
        <f>IFERROR(VLOOKUP(C58,'تقرير المصروفات حسب الشهر'!$C$902:$AD$1011,19,FALSE),0)</f>
        <v>0</v>
      </c>
      <c r="L58" s="330">
        <f>IFERROR(VLOOKUP(C58,'تقرير المصروفات حسب الشهر'!$C$1028:$AD$1138,19,FALSE),0)</f>
        <v>0</v>
      </c>
      <c r="M58" s="344">
        <f>IFERROR(VLOOKUP(C58,'تقرير المصروفات حسب الشهر'!$C$1155:$AD$1266,19,FALSE),0)</f>
        <v>0</v>
      </c>
      <c r="N58" s="344">
        <f>IFERROR(VLOOKUP(C58,'تقرير المصروفات حسب الشهر'!$C$1282:$AD$1393,19,FALSE),0)</f>
        <v>0</v>
      </c>
      <c r="O58" s="344">
        <f>IFERROR(VLOOKUP(C58,'تقرير المصروفات حسب الشهر'!$C$1409:$AI$1524,19,FALSE),0)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الشهر'!$C$10:$AD$119,19,FALSE),0)</f>
        <v>3600.25</v>
      </c>
      <c r="E59" s="330">
        <f>IFERROR(VLOOKUP(C59,'تقرير المصروفات حسب الشهر'!$C$136:$AD$245,19,FALSE),0)</f>
        <v>6800.25</v>
      </c>
      <c r="F59" s="330">
        <f>IFERROR(VLOOKUP(C59,'تقرير المصروفات حسب الشهر'!$C$263:$AD$370,19,FALSE),0)</f>
        <v>4700</v>
      </c>
      <c r="G59" s="330">
        <f>IFERROR(VLOOKUP(C59,'تقرير المصروفات حسب الشهر'!$C$391:$AD$499,19,FALSE),0)</f>
        <v>4655.5</v>
      </c>
      <c r="H59" s="330">
        <f>IFERROR(VLOOKUP(C59,'تقرير المصروفات حسب الشهر'!$C$519:$AD$627,19,FALSE),0)</f>
        <v>0</v>
      </c>
      <c r="I59" s="330">
        <f>IFERROR(VLOOKUP(C59,'تقرير المصروفات حسب الشهر'!$C$647:$AD$756,19,FALSE),0)</f>
        <v>6800</v>
      </c>
      <c r="J59" s="330">
        <f>IFERROR(VLOOKUP(C59,'تقرير المصروفات حسب الشهر'!$C$775:$AD$884,19,FALSE),0)</f>
        <v>0</v>
      </c>
      <c r="K59" s="330">
        <f>IFERROR(VLOOKUP(C59,'تقرير المصروفات حسب الشهر'!$C$902:$AD$1011,19,FALSE),0)</f>
        <v>0</v>
      </c>
      <c r="L59" s="330">
        <f>IFERROR(VLOOKUP(C59,'تقرير المصروفات حسب الشهر'!$C$1028:$AD$1138,19,FALSE),0)</f>
        <v>0</v>
      </c>
      <c r="M59" s="344">
        <f>IFERROR(VLOOKUP(C59,'تقرير المصروفات حسب الشهر'!$C$1155:$AD$1266,19,FALSE),0)</f>
        <v>0</v>
      </c>
      <c r="N59" s="344">
        <f>IFERROR(VLOOKUP(C59,'تقرير المصروفات حسب الشهر'!$C$1282:$AD$1393,19,FALSE),0)</f>
        <v>0</v>
      </c>
      <c r="O59" s="344">
        <f>IFERROR(VLOOKUP(C59,'تقرير المصروفات حسب الشهر'!$C$1409:$AI$1524,19,FALSE),0)</f>
        <v>0</v>
      </c>
      <c r="P59" s="332">
        <f t="shared" si="6"/>
        <v>26556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الشهر'!$C$10:$AD$119,19,FALSE),0)</f>
        <v>0</v>
      </c>
      <c r="E60" s="330">
        <f>IFERROR(VLOOKUP(C60,'تقرير المصروفات حسب الشهر'!$C$136:$AD$245,19,FALSE),0)</f>
        <v>0</v>
      </c>
      <c r="F60" s="330">
        <f>IFERROR(VLOOKUP(C60,'تقرير المصروفات حسب الشهر'!$C$263:$AD$370,19,FALSE),0)</f>
        <v>3300</v>
      </c>
      <c r="G60" s="330">
        <f>IFERROR(VLOOKUP(C60,'تقرير المصروفات حسب الشهر'!$C$391:$AD$499,19,FALSE),0)</f>
        <v>0</v>
      </c>
      <c r="H60" s="330">
        <f>IFERROR(VLOOKUP(C60,'تقرير المصروفات حسب الشهر'!$C$519:$AD$627,19,FALSE),0)</f>
        <v>0</v>
      </c>
      <c r="I60" s="330">
        <f>IFERROR(VLOOKUP(C60,'تقرير المصروفات حسب الشهر'!$C$647:$AD$756,19,FALSE),0)</f>
        <v>0</v>
      </c>
      <c r="J60" s="330">
        <f>IFERROR(VLOOKUP(C60,'تقرير المصروفات حسب الشهر'!$C$775:$AD$884,19,FALSE),0)</f>
        <v>0</v>
      </c>
      <c r="K60" s="330">
        <f>IFERROR(VLOOKUP(C60,'تقرير المصروفات حسب الشهر'!$C$902:$AD$1011,19,FALSE),0)</f>
        <v>0</v>
      </c>
      <c r="L60" s="330">
        <f>IFERROR(VLOOKUP(C60,'تقرير المصروفات حسب الشهر'!$C$1028:$AD$1138,19,FALSE),0)</f>
        <v>0</v>
      </c>
      <c r="M60" s="344">
        <f>IFERROR(VLOOKUP(C60,'تقرير المصروفات حسب الشهر'!$C$1155:$AD$1266,19,FALSE),0)</f>
        <v>0</v>
      </c>
      <c r="N60" s="344">
        <f>IFERROR(VLOOKUP(C60,'تقرير المصروفات حسب الشهر'!$C$1282:$AD$1393,19,FALSE),0)</f>
        <v>0</v>
      </c>
      <c r="O60" s="344">
        <f>IFERROR(VLOOKUP(C60,'تقرير المصروفات حسب الشهر'!$C$1409:$AI$1524,19,FALSE),0)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الشهر'!$C$10:$AD$119,19,FALSE),0)</f>
        <v>0</v>
      </c>
      <c r="E61" s="330">
        <f>IFERROR(VLOOKUP(C61,'تقرير المصروفات حسب الشهر'!$C$136:$AD$245,19,FALSE),0)</f>
        <v>0</v>
      </c>
      <c r="F61" s="330">
        <f>IFERROR(VLOOKUP(C61,'تقرير المصروفات حسب الشهر'!$C$263:$AD$370,19,FALSE),0)</f>
        <v>0</v>
      </c>
      <c r="G61" s="330">
        <f>IFERROR(VLOOKUP(C61,'تقرير المصروفات حسب الشهر'!$C$391:$AD$499,19,FALSE),0)</f>
        <v>0</v>
      </c>
      <c r="H61" s="330">
        <f>IFERROR(VLOOKUP(C61,'تقرير المصروفات حسب الشهر'!$C$519:$AD$627,19,FALSE),0)</f>
        <v>0</v>
      </c>
      <c r="I61" s="330">
        <f>IFERROR(VLOOKUP(C61,'تقرير المصروفات حسب الشهر'!$C$647:$AD$756,19,FALSE),0)</f>
        <v>0</v>
      </c>
      <c r="J61" s="330">
        <f>IFERROR(VLOOKUP(C61,'تقرير المصروفات حسب الشهر'!$C$775:$AD$884,19,FALSE),0)</f>
        <v>0</v>
      </c>
      <c r="K61" s="330">
        <f>IFERROR(VLOOKUP(C61,'تقرير المصروفات حسب الشهر'!$C$902:$AD$1011,19,FALSE),0)</f>
        <v>0</v>
      </c>
      <c r="L61" s="330">
        <f>IFERROR(VLOOKUP(C61,'تقرير المصروفات حسب الشهر'!$C$1028:$AD$1138,19,FALSE),0)</f>
        <v>0</v>
      </c>
      <c r="M61" s="344">
        <f>IFERROR(VLOOKUP(C61,'تقرير المصروفات حسب الشهر'!$C$1155:$AD$1266,19,FALSE),0)</f>
        <v>0</v>
      </c>
      <c r="N61" s="344">
        <f>IFERROR(VLOOKUP(C61,'تقرير المصروفات حسب الشهر'!$C$1282:$AD$1393,19,FALSE),0)</f>
        <v>0</v>
      </c>
      <c r="O61" s="344">
        <f>IFERROR(VLOOKUP(C61,'تقرير المصروفات حسب الشهر'!$C$1409:$AI$1524,19,FALSE),0)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الشهر'!$C$10:$AD$119,19,FALSE),0)</f>
        <v>0</v>
      </c>
      <c r="E62" s="330">
        <f>IFERROR(VLOOKUP(C62,'تقرير المصروفات حسب الشهر'!$C$136:$AD$245,19,FALSE),0)</f>
        <v>0</v>
      </c>
      <c r="F62" s="330">
        <f>IFERROR(VLOOKUP(C62,'تقرير المصروفات حسب الشهر'!$C$263:$AD$370,19,FALSE),0)</f>
        <v>0</v>
      </c>
      <c r="G62" s="330">
        <f>IFERROR(VLOOKUP(C62,'تقرير المصروفات حسب الشهر'!$C$391:$AD$499,19,FALSE),0)</f>
        <v>0</v>
      </c>
      <c r="H62" s="330">
        <f>IFERROR(VLOOKUP(C62,'تقرير المصروفات حسب الشهر'!$C$519:$AD$627,19,FALSE),0)</f>
        <v>0</v>
      </c>
      <c r="I62" s="330">
        <f>IFERROR(VLOOKUP(C62,'تقرير المصروفات حسب الشهر'!$C$647:$AD$756,19,FALSE),0)</f>
        <v>0</v>
      </c>
      <c r="J62" s="330">
        <f>IFERROR(VLOOKUP(C62,'تقرير المصروفات حسب الشهر'!$C$775:$AD$884,19,FALSE),0)</f>
        <v>0</v>
      </c>
      <c r="K62" s="330">
        <f>IFERROR(VLOOKUP(C62,'تقرير المصروفات حسب الشهر'!$C$902:$AD$1011,19,FALSE),0)</f>
        <v>0</v>
      </c>
      <c r="L62" s="330">
        <f>IFERROR(VLOOKUP(C62,'تقرير المصروفات حسب الشهر'!$C$1028:$AD$1138,19,FALSE),0)</f>
        <v>0</v>
      </c>
      <c r="M62" s="344">
        <f>IFERROR(VLOOKUP(C62,'تقرير المصروفات حسب الشهر'!$C$1155:$AD$1266,19,FALSE),0)</f>
        <v>0</v>
      </c>
      <c r="N62" s="344">
        <f>IFERROR(VLOOKUP(C62,'تقرير المصروفات حسب الشهر'!$C$1282:$AD$1393,19,FALSE),0)</f>
        <v>0</v>
      </c>
      <c r="O62" s="344">
        <f>IFERROR(VLOOKUP(C62,'تقرير المصروفات حسب الشهر'!$C$1409:$AI$1524,19,FALSE),0)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الشهر'!$C$10:$AD$119,19,FALSE),0)</f>
        <v>0</v>
      </c>
      <c r="E63" s="330">
        <f>IFERROR(VLOOKUP(C63,'تقرير المصروفات حسب الشهر'!$C$136:$AD$245,19,FALSE),0)</f>
        <v>0</v>
      </c>
      <c r="F63" s="330">
        <f>IFERROR(VLOOKUP(C63,'تقرير المصروفات حسب الشهر'!$C$263:$AD$370,19,FALSE),0)</f>
        <v>0</v>
      </c>
      <c r="G63" s="330">
        <f>IFERROR(VLOOKUP(C63,'تقرير المصروفات حسب الشهر'!$C$391:$AD$499,19,FALSE),0)</f>
        <v>0</v>
      </c>
      <c r="H63" s="330">
        <f>IFERROR(VLOOKUP(C63,'تقرير المصروفات حسب الشهر'!$C$519:$AD$627,19,FALSE),0)</f>
        <v>0</v>
      </c>
      <c r="I63" s="330">
        <f>IFERROR(VLOOKUP(C63,'تقرير المصروفات حسب الشهر'!$C$647:$AD$756,19,FALSE),0)</f>
        <v>0</v>
      </c>
      <c r="J63" s="330">
        <f>IFERROR(VLOOKUP(C63,'تقرير المصروفات حسب الشهر'!$C$775:$AD$884,19,FALSE),0)</f>
        <v>0</v>
      </c>
      <c r="K63" s="330">
        <f>IFERROR(VLOOKUP(C63,'تقرير المصروفات حسب الشهر'!$C$902:$AD$1011,19,FALSE),0)</f>
        <v>0</v>
      </c>
      <c r="L63" s="330">
        <f>IFERROR(VLOOKUP(C63,'تقرير المصروفات حسب الشهر'!$C$1028:$AD$1138,19,FALSE),0)</f>
        <v>0</v>
      </c>
      <c r="M63" s="344">
        <f>IFERROR(VLOOKUP(C63,'تقرير المصروفات حسب الشهر'!$C$1155:$AD$1266,19,FALSE),0)</f>
        <v>0</v>
      </c>
      <c r="N63" s="344">
        <f>IFERROR(VLOOKUP(C63,'تقرير المصروفات حسب الشهر'!$C$1282:$AD$1393,19,FALSE),0)</f>
        <v>0</v>
      </c>
      <c r="O63" s="344">
        <f>IFERROR(VLOOKUP(C63,'تقرير المصروفات حسب الشهر'!$C$1409:$AI$1524,19,FALSE),0)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الشهر'!$C$10:$AD$119,19,FALSE),0)</f>
        <v>0</v>
      </c>
      <c r="E64" s="330">
        <f>IFERROR(VLOOKUP(C64,'تقرير المصروفات حسب الشهر'!$C$136:$AD$245,19,FALSE),0)</f>
        <v>0</v>
      </c>
      <c r="F64" s="330">
        <f>IFERROR(VLOOKUP(C64,'تقرير المصروفات حسب الشهر'!$C$263:$AD$370,19,FALSE),0)</f>
        <v>0</v>
      </c>
      <c r="G64" s="330">
        <f>IFERROR(VLOOKUP(C64,'تقرير المصروفات حسب الشهر'!$C$391:$AD$499,19,FALSE),0)</f>
        <v>0</v>
      </c>
      <c r="H64" s="330">
        <f>IFERROR(VLOOKUP(C64,'تقرير المصروفات حسب الشهر'!$C$519:$AD$627,19,FALSE),0)</f>
        <v>0</v>
      </c>
      <c r="I64" s="330">
        <f>IFERROR(VLOOKUP(C64,'تقرير المصروفات حسب الشهر'!$C$647:$AD$756,19,FALSE),0)</f>
        <v>0</v>
      </c>
      <c r="J64" s="330">
        <f>IFERROR(VLOOKUP(C64,'تقرير المصروفات حسب الشهر'!$C$775:$AD$884,19,FALSE),0)</f>
        <v>0</v>
      </c>
      <c r="K64" s="330">
        <f>IFERROR(VLOOKUP(C64,'تقرير المصروفات حسب الشهر'!$C$902:$AD$1011,19,FALSE),0)</f>
        <v>0</v>
      </c>
      <c r="L64" s="330">
        <f>IFERROR(VLOOKUP(C64,'تقرير المصروفات حسب الشهر'!$C$1028:$AD$1138,19,FALSE),0)</f>
        <v>0</v>
      </c>
      <c r="M64" s="344">
        <f>IFERROR(VLOOKUP(C64,'تقرير المصروفات حسب الشهر'!$C$1155:$AD$1266,19,FALSE),0)</f>
        <v>0</v>
      </c>
      <c r="N64" s="344">
        <f>IFERROR(VLOOKUP(C64,'تقرير المصروفات حسب الشهر'!$C$1282:$AD$1393,19,FALSE),0)</f>
        <v>0</v>
      </c>
      <c r="O64" s="344">
        <f>IFERROR(VLOOKUP(C64,'تقرير المصروفات حسب الشهر'!$C$1409:$AI$1524,19,FALSE),0)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الشهر'!$C$10:$AD$119,19,FALSE),0)</f>
        <v>0</v>
      </c>
      <c r="E65" s="330">
        <f>IFERROR(VLOOKUP(C65,'تقرير المصروفات حسب الشهر'!$C$136:$AD$245,19,FALSE),0)</f>
        <v>0</v>
      </c>
      <c r="F65" s="330">
        <f>IFERROR(VLOOKUP(C65,'تقرير المصروفات حسب الشهر'!$C$263:$AD$370,19,FALSE),0)</f>
        <v>0</v>
      </c>
      <c r="G65" s="330">
        <f>IFERROR(VLOOKUP(C65,'تقرير المصروفات حسب الشهر'!$C$391:$AD$499,19,FALSE),0)</f>
        <v>0</v>
      </c>
      <c r="H65" s="330">
        <f>IFERROR(VLOOKUP(C65,'تقرير المصروفات حسب الشهر'!$C$519:$AD$627,19,FALSE),0)</f>
        <v>0</v>
      </c>
      <c r="I65" s="330">
        <f>IFERROR(VLOOKUP(C65,'تقرير المصروفات حسب الشهر'!$C$647:$AD$756,19,FALSE),0)</f>
        <v>0</v>
      </c>
      <c r="J65" s="330">
        <f>IFERROR(VLOOKUP(C65,'تقرير المصروفات حسب الشهر'!$C$775:$AD$884,19,FALSE),0)</f>
        <v>0</v>
      </c>
      <c r="K65" s="330">
        <f>IFERROR(VLOOKUP(C65,'تقرير المصروفات حسب الشهر'!$C$902:$AD$1011,19,FALSE),0)</f>
        <v>0</v>
      </c>
      <c r="L65" s="330">
        <f>IFERROR(VLOOKUP(C65,'تقرير المصروفات حسب الشهر'!$C$1028:$AD$1138,19,FALSE),0)</f>
        <v>0</v>
      </c>
      <c r="M65" s="344">
        <f>IFERROR(VLOOKUP(C65,'تقرير المصروفات حسب الشهر'!$C$1155:$AD$1266,19,FALSE),0)</f>
        <v>0</v>
      </c>
      <c r="N65" s="344">
        <f>IFERROR(VLOOKUP(C65,'تقرير المصروفات حسب الشهر'!$C$1282:$AD$1393,19,FALSE),0)</f>
        <v>0</v>
      </c>
      <c r="O65" s="344">
        <f>IFERROR(VLOOKUP(C65,'تقرير المصروفات حسب الشهر'!$C$1409:$AI$1524,19,FALSE),0)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الشهر'!$C$10:$AD$119,19,FALSE),0)</f>
        <v>0</v>
      </c>
      <c r="E66" s="330">
        <f>IFERROR(VLOOKUP(C66,'تقرير المصروفات حسب الشهر'!$C$136:$AD$245,19,FALSE),0)</f>
        <v>0</v>
      </c>
      <c r="F66" s="330">
        <f>IFERROR(VLOOKUP(C66,'تقرير المصروفات حسب الشهر'!$C$263:$AD$370,19,FALSE),0)</f>
        <v>0</v>
      </c>
      <c r="G66" s="330">
        <f>IFERROR(VLOOKUP(C66,'تقرير المصروفات حسب الشهر'!$C$391:$AD$499,19,FALSE),0)</f>
        <v>0</v>
      </c>
      <c r="H66" s="330">
        <f>IFERROR(VLOOKUP(C66,'تقرير المصروفات حسب الشهر'!$C$519:$AD$627,19,FALSE),0)</f>
        <v>0</v>
      </c>
      <c r="I66" s="330">
        <f>IFERROR(VLOOKUP(C66,'تقرير المصروفات حسب الشهر'!$C$647:$AD$756,19,FALSE),0)</f>
        <v>0</v>
      </c>
      <c r="J66" s="330">
        <f>IFERROR(VLOOKUP(C66,'تقرير المصروفات حسب الشهر'!$C$775:$AD$884,19,FALSE),0)</f>
        <v>0</v>
      </c>
      <c r="K66" s="330">
        <f>IFERROR(VLOOKUP(C66,'تقرير المصروفات حسب الشهر'!$C$902:$AD$1011,19,FALSE),0)</f>
        <v>0</v>
      </c>
      <c r="L66" s="330">
        <f>IFERROR(VLOOKUP(C66,'تقرير المصروفات حسب الشهر'!$C$1028:$AD$1138,19,FALSE),0)</f>
        <v>0</v>
      </c>
      <c r="M66" s="344">
        <f>IFERROR(VLOOKUP(C66,'تقرير المصروفات حسب الشهر'!$C$1155:$AD$1266,19,FALSE),0)</f>
        <v>0</v>
      </c>
      <c r="N66" s="344">
        <f>IFERROR(VLOOKUP(C66,'تقرير المصروفات حسب الشهر'!$C$1282:$AD$1393,19,FALSE),0)</f>
        <v>0</v>
      </c>
      <c r="O66" s="344">
        <f>IFERROR(VLOOKUP(C66,'تقرير المصروفات حسب الشهر'!$C$1409:$AI$1524,19,FALSE),0)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الشهر'!$C$10:$AD$119,19,FALSE),0)</f>
        <v>0</v>
      </c>
      <c r="E67" s="330">
        <f>IFERROR(VLOOKUP(C67,'تقرير المصروفات حسب الشهر'!$C$136:$AD$245,19,FALSE),0)</f>
        <v>0</v>
      </c>
      <c r="F67" s="330">
        <f>IFERROR(VLOOKUP(C67,'تقرير المصروفات حسب الشهر'!$C$263:$AD$370,19,FALSE),0)</f>
        <v>0</v>
      </c>
      <c r="G67" s="330">
        <f>IFERROR(VLOOKUP(C67,'تقرير المصروفات حسب الشهر'!$C$391:$AD$499,19,FALSE),0)</f>
        <v>0</v>
      </c>
      <c r="H67" s="330">
        <f>IFERROR(VLOOKUP(C67,'تقرير المصروفات حسب الشهر'!$C$519:$AD$627,19,FALSE),0)</f>
        <v>0</v>
      </c>
      <c r="I67" s="330">
        <f>IFERROR(VLOOKUP(C67,'تقرير المصروفات حسب الشهر'!$C$647:$AD$756,19,FALSE),0)</f>
        <v>0</v>
      </c>
      <c r="J67" s="330">
        <f>IFERROR(VLOOKUP(C67,'تقرير المصروفات حسب الشهر'!$C$775:$AD$884,19,FALSE),0)</f>
        <v>0</v>
      </c>
      <c r="K67" s="330">
        <f>IFERROR(VLOOKUP(C67,'تقرير المصروفات حسب الشهر'!$C$902:$AD$1011,19,FALSE),0)</f>
        <v>0</v>
      </c>
      <c r="L67" s="330">
        <f>IFERROR(VLOOKUP(C67,'تقرير المصروفات حسب الشهر'!$C$1028:$AD$1138,19,FALSE),0)</f>
        <v>0</v>
      </c>
      <c r="M67" s="344">
        <f>IFERROR(VLOOKUP(C67,'تقرير المصروفات حسب الشهر'!$C$1155:$AD$1266,19,FALSE),0)</f>
        <v>0</v>
      </c>
      <c r="N67" s="344">
        <f>IFERROR(VLOOKUP(C67,'تقرير المصروفات حسب الشهر'!$C$1282:$AD$1393,19,FALSE),0)</f>
        <v>0</v>
      </c>
      <c r="O67" s="344">
        <f>IFERROR(VLOOKUP(C67,'تقرير المصروفات حسب الشهر'!$C$1409:$AI$1524,19,FALSE),0)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الشهر'!$C$10:$AD$119,19,FALSE),0)</f>
        <v>0</v>
      </c>
      <c r="E68" s="330">
        <f>IFERROR(VLOOKUP(C68,'تقرير المصروفات حسب الشهر'!$C$136:$AD$245,19,FALSE),0)</f>
        <v>0</v>
      </c>
      <c r="F68" s="330">
        <f>IFERROR(VLOOKUP(C68,'تقرير المصروفات حسب الشهر'!$C$263:$AD$370,19,FALSE),0)</f>
        <v>0</v>
      </c>
      <c r="G68" s="330">
        <f>IFERROR(VLOOKUP(C68,'تقرير المصروفات حسب الشهر'!$C$391:$AD$499,19,FALSE),0)</f>
        <v>0</v>
      </c>
      <c r="H68" s="330">
        <f>IFERROR(VLOOKUP(C68,'تقرير المصروفات حسب الشهر'!$C$519:$AD$627,19,FALSE),0)</f>
        <v>0</v>
      </c>
      <c r="I68" s="330">
        <f>IFERROR(VLOOKUP(C68,'تقرير المصروفات حسب الشهر'!$C$647:$AD$756,19,FALSE),0)</f>
        <v>0</v>
      </c>
      <c r="J68" s="330">
        <f>IFERROR(VLOOKUP(C68,'تقرير المصروفات حسب الشهر'!$C$775:$AD$884,19,FALSE),0)</f>
        <v>0</v>
      </c>
      <c r="K68" s="330">
        <f>IFERROR(VLOOKUP(C68,'تقرير المصروفات حسب الشهر'!$C$902:$AD$1011,19,FALSE),0)</f>
        <v>0</v>
      </c>
      <c r="L68" s="330">
        <f>IFERROR(VLOOKUP(C68,'تقرير المصروفات حسب الشهر'!$C$1028:$AD$1138,19,FALSE),0)</f>
        <v>0</v>
      </c>
      <c r="M68" s="344">
        <f>IFERROR(VLOOKUP(C68,'تقرير المصروفات حسب الشهر'!$C$1155:$AD$1266,19,FALSE),0)</f>
        <v>0</v>
      </c>
      <c r="N68" s="344">
        <f>IFERROR(VLOOKUP(C68,'تقرير المصروفات حسب الشهر'!$C$1282:$AD$1393,19,FALSE),0)</f>
        <v>0</v>
      </c>
      <c r="O68" s="344">
        <f>IFERROR(VLOOKUP(C68,'تقرير المصروفات حسب الشهر'!$C$1409:$AI$1524,19,FALSE),0)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الشهر'!$C$10:$AD$119,19,FALSE),0)</f>
        <v>0</v>
      </c>
      <c r="E69" s="330">
        <f>IFERROR(VLOOKUP(C69,'تقرير المصروفات حسب الشهر'!$C$136:$AD$245,19,FALSE),0)</f>
        <v>0</v>
      </c>
      <c r="F69" s="330">
        <f>IFERROR(VLOOKUP(C69,'تقرير المصروفات حسب الشهر'!$C$263:$AD$370,19,FALSE),0)</f>
        <v>0</v>
      </c>
      <c r="G69" s="330">
        <f>IFERROR(VLOOKUP(C69,'تقرير المصروفات حسب الشهر'!$C$391:$AD$499,19,FALSE),0)</f>
        <v>0</v>
      </c>
      <c r="H69" s="330">
        <f>IFERROR(VLOOKUP(C69,'تقرير المصروفات حسب الشهر'!$C$519:$AD$627,19,FALSE),0)</f>
        <v>0</v>
      </c>
      <c r="I69" s="330">
        <f>IFERROR(VLOOKUP(C69,'تقرير المصروفات حسب الشهر'!$C$647:$AD$756,19,FALSE),0)</f>
        <v>0</v>
      </c>
      <c r="J69" s="330">
        <f>IFERROR(VLOOKUP(C69,'تقرير المصروفات حسب الشهر'!$C$775:$AD$884,19,FALSE),0)</f>
        <v>0</v>
      </c>
      <c r="K69" s="330">
        <f>IFERROR(VLOOKUP(C69,'تقرير المصروفات حسب الشهر'!$C$902:$AD$1011,19,FALSE),0)</f>
        <v>0</v>
      </c>
      <c r="L69" s="330">
        <f>IFERROR(VLOOKUP(C69,'تقرير المصروفات حسب الشهر'!$C$1028:$AD$1138,19,FALSE),0)</f>
        <v>0</v>
      </c>
      <c r="M69" s="344">
        <f>IFERROR(VLOOKUP(C69,'تقرير المصروفات حسب الشهر'!$C$1155:$AD$1266,19,FALSE),0)</f>
        <v>0</v>
      </c>
      <c r="N69" s="344">
        <f>IFERROR(VLOOKUP(C69,'تقرير المصروفات حسب الشهر'!$C$1282:$AD$1393,19,FALSE),0)</f>
        <v>0</v>
      </c>
      <c r="O69" s="344">
        <f>IFERROR(VLOOKUP(C69,'تقرير المصروفات حسب الشهر'!$C$1409:$AI$1524,19,FALSE),0)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الشهر'!$C$10:$AD$119,19,FALSE),0)</f>
        <v>0</v>
      </c>
      <c r="E70" s="330">
        <f>IFERROR(VLOOKUP(C70,'تقرير المصروفات حسب الشهر'!$C$136:$AD$245,19,FALSE),0)</f>
        <v>0</v>
      </c>
      <c r="F70" s="330">
        <f>IFERROR(VLOOKUP(C70,'تقرير المصروفات حسب الشهر'!$C$263:$AD$370,19,FALSE),0)</f>
        <v>0</v>
      </c>
      <c r="G70" s="330">
        <f>IFERROR(VLOOKUP(C70,'تقرير المصروفات حسب الشهر'!$C$391:$AD$499,19,FALSE),0)</f>
        <v>0</v>
      </c>
      <c r="H70" s="330">
        <f>IFERROR(VLOOKUP(C70,'تقرير المصروفات حسب الشهر'!$C$519:$AD$627,19,FALSE),0)</f>
        <v>0</v>
      </c>
      <c r="I70" s="330">
        <f>IFERROR(VLOOKUP(C70,'تقرير المصروفات حسب الشهر'!$C$647:$AD$756,19,FALSE),0)</f>
        <v>0</v>
      </c>
      <c r="J70" s="330">
        <f>IFERROR(VLOOKUP(C70,'تقرير المصروفات حسب الشهر'!$C$775:$AD$884,19,FALSE),0)</f>
        <v>0</v>
      </c>
      <c r="K70" s="330">
        <f>IFERROR(VLOOKUP(C70,'تقرير المصروفات حسب الشهر'!$C$902:$AD$1011,19,FALSE),0)</f>
        <v>0</v>
      </c>
      <c r="L70" s="330">
        <f>IFERROR(VLOOKUP(C70,'تقرير المصروفات حسب الشهر'!$C$1028:$AD$1138,19,FALSE),0)</f>
        <v>0</v>
      </c>
      <c r="M70" s="344">
        <f>IFERROR(VLOOKUP(C70,'تقرير المصروفات حسب الشهر'!$C$1155:$AD$1266,19,FALSE),0)</f>
        <v>0</v>
      </c>
      <c r="N70" s="344">
        <f>IFERROR(VLOOKUP(C70,'تقرير المصروفات حسب الشهر'!$C$1282:$AD$1393,19,FALSE),0)</f>
        <v>0</v>
      </c>
      <c r="O70" s="344">
        <f>IFERROR(VLOOKUP(C70,'تقرير المصروفات حسب الشهر'!$C$1409:$AI$1524,19,FALSE),0)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الشهر'!$C$10:$AD$119,19,FALSE),0)</f>
        <v>0</v>
      </c>
      <c r="E71" s="330">
        <f>IFERROR(VLOOKUP(C71,'تقرير المصروفات حسب الشهر'!$C$136:$AD$245,19,FALSE),0)</f>
        <v>0</v>
      </c>
      <c r="F71" s="330">
        <f>IFERROR(VLOOKUP(C71,'تقرير المصروفات حسب الشهر'!$C$263:$AD$370,19,FALSE),0)</f>
        <v>0</v>
      </c>
      <c r="G71" s="330">
        <f>IFERROR(VLOOKUP(C71,'تقرير المصروفات حسب الشهر'!$C$391:$AD$499,19,FALSE),0)</f>
        <v>0</v>
      </c>
      <c r="H71" s="330">
        <f>IFERROR(VLOOKUP(C71,'تقرير المصروفات حسب الشهر'!$C$519:$AD$627,19,FALSE),0)</f>
        <v>0</v>
      </c>
      <c r="I71" s="330">
        <f>IFERROR(VLOOKUP(C71,'تقرير المصروفات حسب الشهر'!$C$647:$AD$756,19,FALSE),0)</f>
        <v>0</v>
      </c>
      <c r="J71" s="330">
        <f>IFERROR(VLOOKUP(C71,'تقرير المصروفات حسب الشهر'!$C$775:$AD$884,19,FALSE),0)</f>
        <v>0</v>
      </c>
      <c r="K71" s="330">
        <f>IFERROR(VLOOKUP(C71,'تقرير المصروفات حسب الشهر'!$C$902:$AD$1011,19,FALSE),0)</f>
        <v>0</v>
      </c>
      <c r="L71" s="330">
        <f>IFERROR(VLOOKUP(C71,'تقرير المصروفات حسب الشهر'!$C$1028:$AD$1138,19,FALSE),0)</f>
        <v>0</v>
      </c>
      <c r="M71" s="344">
        <f>IFERROR(VLOOKUP(C71,'تقرير المصروفات حسب الشهر'!$C$1155:$AD$1266,19,FALSE),0)</f>
        <v>0</v>
      </c>
      <c r="N71" s="344">
        <f>IFERROR(VLOOKUP(C71,'تقرير المصروفات حسب الشهر'!$C$1282:$AD$1393,19,FALSE),0)</f>
        <v>0</v>
      </c>
      <c r="O71" s="344">
        <f>IFERROR(VLOOKUP(C71,'تقرير المصروفات حسب الشهر'!$C$1409:$AI$1524,19,FALSE),0)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الشهر'!$C$10:$AD$119,19,FALSE),0)</f>
        <v>0</v>
      </c>
      <c r="E72" s="330">
        <f>IFERROR(VLOOKUP(C72,'تقرير المصروفات حسب الشهر'!$C$136:$AD$245,19,FALSE),0)</f>
        <v>0</v>
      </c>
      <c r="F72" s="330">
        <f>IFERROR(VLOOKUP(C72,'تقرير المصروفات حسب الشهر'!$C$263:$AD$370,19,FALSE),0)</f>
        <v>0</v>
      </c>
      <c r="G72" s="330">
        <f>IFERROR(VLOOKUP(C72,'تقرير المصروفات حسب الشهر'!$C$391:$AD$499,19,FALSE),0)</f>
        <v>0</v>
      </c>
      <c r="H72" s="330">
        <f>IFERROR(VLOOKUP(C72,'تقرير المصروفات حسب الشهر'!$C$519:$AD$627,19,FALSE),0)</f>
        <v>0</v>
      </c>
      <c r="I72" s="330">
        <f>IFERROR(VLOOKUP(C72,'تقرير المصروفات حسب الشهر'!$C$647:$AD$756,19,FALSE),0)</f>
        <v>0</v>
      </c>
      <c r="J72" s="330">
        <f>IFERROR(VLOOKUP(C72,'تقرير المصروفات حسب الشهر'!$C$775:$AD$884,19,FALSE),0)</f>
        <v>0</v>
      </c>
      <c r="K72" s="330">
        <f>IFERROR(VLOOKUP(C72,'تقرير المصروفات حسب الشهر'!$C$902:$AD$1011,19,FALSE),0)</f>
        <v>0</v>
      </c>
      <c r="L72" s="330">
        <f>IFERROR(VLOOKUP(C72,'تقرير المصروفات حسب الشهر'!$C$1028:$AD$1138,19,FALSE),0)</f>
        <v>0</v>
      </c>
      <c r="M72" s="344">
        <f>IFERROR(VLOOKUP(C72,'تقرير المصروفات حسب الشهر'!$C$1155:$AD$1266,19,FALSE),0)</f>
        <v>0</v>
      </c>
      <c r="N72" s="344">
        <f>IFERROR(VLOOKUP(C72,'تقرير المصروفات حسب الشهر'!$C$1282:$AD$1393,19,FALSE),0)</f>
        <v>0</v>
      </c>
      <c r="O72" s="344">
        <f>IFERROR(VLOOKUP(C72,'تقرير المصروفات حسب الشهر'!$C$1409:$AI$1524,19,FALSE),0)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الشهر'!$C$10:$AD$119,19,FALSE),0)</f>
        <v>0</v>
      </c>
      <c r="E73" s="330">
        <f>IFERROR(VLOOKUP(C73,'تقرير المصروفات حسب الشهر'!$C$136:$AD$245,19,FALSE),0)</f>
        <v>0</v>
      </c>
      <c r="F73" s="330">
        <f>IFERROR(VLOOKUP(C73,'تقرير المصروفات حسب الشهر'!$C$263:$AD$370,19,FALSE),0)</f>
        <v>0</v>
      </c>
      <c r="G73" s="330">
        <f>IFERROR(VLOOKUP(C73,'تقرير المصروفات حسب الشهر'!$C$391:$AD$499,19,FALSE),0)</f>
        <v>0</v>
      </c>
      <c r="H73" s="330">
        <f>IFERROR(VLOOKUP(C73,'تقرير المصروفات حسب الشهر'!$C$519:$AD$627,19,FALSE),0)</f>
        <v>0</v>
      </c>
      <c r="I73" s="330">
        <f>IFERROR(VLOOKUP(C73,'تقرير المصروفات حسب الشهر'!$C$647:$AD$756,19,FALSE),0)</f>
        <v>0</v>
      </c>
      <c r="J73" s="330">
        <f>IFERROR(VLOOKUP(C73,'تقرير المصروفات حسب الشهر'!$C$775:$AD$884,19,FALSE),0)</f>
        <v>0</v>
      </c>
      <c r="K73" s="330">
        <f>IFERROR(VLOOKUP(C73,'تقرير المصروفات حسب الشهر'!$C$902:$AD$1011,19,FALSE),0)</f>
        <v>0</v>
      </c>
      <c r="L73" s="330">
        <f>IFERROR(VLOOKUP(C73,'تقرير المصروفات حسب الشهر'!$C$1028:$AD$1138,19,FALSE),0)</f>
        <v>0</v>
      </c>
      <c r="M73" s="344">
        <f>IFERROR(VLOOKUP(C73,'تقرير المصروفات حسب الشهر'!$C$1155:$AD$1266,19,FALSE),0)</f>
        <v>0</v>
      </c>
      <c r="N73" s="344">
        <f>IFERROR(VLOOKUP(C73,'تقرير المصروفات حسب الشهر'!$C$1282:$AD$1393,19,FALSE),0)</f>
        <v>0</v>
      </c>
      <c r="O73" s="344">
        <f>IFERROR(VLOOKUP(C73,'تقرير المصروفات حسب الشهر'!$C$1409:$AI$1524,19,FALSE),0)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الشهر'!$C$10:$AD$119,19,FALSE),0)</f>
        <v>0</v>
      </c>
      <c r="E74" s="330">
        <f>IFERROR(VLOOKUP(C74,'تقرير المصروفات حسب الشهر'!$C$136:$AD$245,19,FALSE),0)</f>
        <v>0</v>
      </c>
      <c r="F74" s="330">
        <f>IFERROR(VLOOKUP(C74,'تقرير المصروفات حسب الشهر'!$C$263:$AD$370,19,FALSE),0)</f>
        <v>0</v>
      </c>
      <c r="G74" s="330">
        <f>IFERROR(VLOOKUP(C74,'تقرير المصروفات حسب الشهر'!$C$391:$AD$499,19,FALSE),0)</f>
        <v>0</v>
      </c>
      <c r="H74" s="330">
        <f>IFERROR(VLOOKUP(C74,'تقرير المصروفات حسب الشهر'!$C$519:$AD$627,19,FALSE),0)</f>
        <v>0</v>
      </c>
      <c r="I74" s="330">
        <f>IFERROR(VLOOKUP(C74,'تقرير المصروفات حسب الشهر'!$C$647:$AD$756,19,FALSE),0)</f>
        <v>0</v>
      </c>
      <c r="J74" s="330">
        <f>IFERROR(VLOOKUP(C74,'تقرير المصروفات حسب الشهر'!$C$775:$AD$884,19,FALSE),0)</f>
        <v>0</v>
      </c>
      <c r="K74" s="330">
        <f>IFERROR(VLOOKUP(C74,'تقرير المصروفات حسب الشهر'!$C$902:$AD$1011,19,FALSE),0)</f>
        <v>0</v>
      </c>
      <c r="L74" s="330">
        <f>IFERROR(VLOOKUP(C74,'تقرير المصروفات حسب الشهر'!$C$1028:$AD$1138,19,FALSE),0)</f>
        <v>0</v>
      </c>
      <c r="M74" s="344">
        <f>IFERROR(VLOOKUP(C74,'تقرير المصروفات حسب الشهر'!$C$1155:$AD$1266,19,FALSE),0)</f>
        <v>0</v>
      </c>
      <c r="N74" s="344">
        <f>IFERROR(VLOOKUP(C74,'تقرير المصروفات حسب الشهر'!$C$1282:$AD$1393,19,FALSE),0)</f>
        <v>0</v>
      </c>
      <c r="O74" s="344">
        <f>IFERROR(VLOOKUP(C74,'تقرير المصروفات حسب الشهر'!$C$1409:$AI$1524,19,FALSE),0)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الشهر'!$C$10:$AD$119,19,FALSE),0)</f>
        <v>0</v>
      </c>
      <c r="E75" s="330">
        <f>IFERROR(VLOOKUP(C75,'تقرير المصروفات حسب الشهر'!$C$136:$AD$245,19,FALSE),0)</f>
        <v>0</v>
      </c>
      <c r="F75" s="330">
        <f>IFERROR(VLOOKUP(C75,'تقرير المصروفات حسب الشهر'!$C$263:$AD$370,19,FALSE),0)</f>
        <v>0</v>
      </c>
      <c r="G75" s="330">
        <f>IFERROR(VLOOKUP(C75,'تقرير المصروفات حسب الشهر'!$C$391:$AD$499,19,FALSE),0)</f>
        <v>0</v>
      </c>
      <c r="H75" s="330">
        <f>IFERROR(VLOOKUP(C75,'تقرير المصروفات حسب الشهر'!$C$519:$AD$627,19,FALSE),0)</f>
        <v>0</v>
      </c>
      <c r="I75" s="330">
        <f>IFERROR(VLOOKUP(C75,'تقرير المصروفات حسب الشهر'!$C$647:$AD$756,19,FALSE),0)</f>
        <v>0</v>
      </c>
      <c r="J75" s="330">
        <f>IFERROR(VLOOKUP(C75,'تقرير المصروفات حسب الشهر'!$C$775:$AD$884,19,FALSE),0)</f>
        <v>0</v>
      </c>
      <c r="K75" s="330">
        <f>IFERROR(VLOOKUP(C75,'تقرير المصروفات حسب الشهر'!$C$902:$AD$1011,19,FALSE),0)</f>
        <v>0</v>
      </c>
      <c r="L75" s="330">
        <f>IFERROR(VLOOKUP(C75,'تقرير المصروفات حسب الشهر'!$C$1028:$AD$1138,19,FALSE),0)</f>
        <v>0</v>
      </c>
      <c r="M75" s="344">
        <f>IFERROR(VLOOKUP(C75,'تقرير المصروفات حسب الشهر'!$C$1155:$AD$1266,19,FALSE),0)</f>
        <v>0</v>
      </c>
      <c r="N75" s="344">
        <f>IFERROR(VLOOKUP(C75,'تقرير المصروفات حسب الشهر'!$C$1282:$AD$1393,19,FALSE),0)</f>
        <v>0</v>
      </c>
      <c r="O75" s="344">
        <f>IFERROR(VLOOKUP(C75,'تقرير المصروفات حسب الشهر'!$C$1409:$AI$1524,19,FALSE),0)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الشهر'!$C$10:$AD$119,19,FALSE),0)</f>
        <v>0</v>
      </c>
      <c r="E76" s="330">
        <f>IFERROR(VLOOKUP(C76,'تقرير المصروفات حسب الشهر'!$C$136:$AD$245,19,FALSE),0)</f>
        <v>0</v>
      </c>
      <c r="F76" s="330">
        <f>IFERROR(VLOOKUP(C76,'تقرير المصروفات حسب الشهر'!$C$263:$AD$370,19,FALSE),0)</f>
        <v>0</v>
      </c>
      <c r="G76" s="330">
        <f>IFERROR(VLOOKUP(C76,'تقرير المصروفات حسب الشهر'!$C$391:$AD$499,19,FALSE),0)</f>
        <v>0</v>
      </c>
      <c r="H76" s="330">
        <f>IFERROR(VLOOKUP(C76,'تقرير المصروفات حسب الشهر'!$C$519:$AD$627,19,FALSE),0)</f>
        <v>0</v>
      </c>
      <c r="I76" s="330">
        <f>IFERROR(VLOOKUP(C76,'تقرير المصروفات حسب الشهر'!$C$647:$AD$756,19,FALSE),0)</f>
        <v>0</v>
      </c>
      <c r="J76" s="330">
        <f>IFERROR(VLOOKUP(C76,'تقرير المصروفات حسب الشهر'!$C$775:$AD$884,19,FALSE),0)</f>
        <v>0</v>
      </c>
      <c r="K76" s="330">
        <f>IFERROR(VLOOKUP(C76,'تقرير المصروفات حسب الشهر'!$C$902:$AD$1011,19,FALSE),0)</f>
        <v>0</v>
      </c>
      <c r="L76" s="330">
        <f>IFERROR(VLOOKUP(C76,'تقرير المصروفات حسب الشهر'!$C$1028:$AD$1138,19,FALSE),0)</f>
        <v>0</v>
      </c>
      <c r="M76" s="344">
        <f>IFERROR(VLOOKUP(C76,'تقرير المصروفات حسب الشهر'!$C$1155:$AD$1266,19,FALSE),0)</f>
        <v>0</v>
      </c>
      <c r="N76" s="344">
        <f>IFERROR(VLOOKUP(C76,'تقرير المصروفات حسب الشهر'!$C$1282:$AD$1393,19,FALSE),0)</f>
        <v>0</v>
      </c>
      <c r="O76" s="344">
        <f>IFERROR(VLOOKUP(C76,'تقرير المصروفات حسب الشهر'!$C$1409:$AI$1524,19,FALSE),0)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الشهر'!$C$10:$AD$119,19,FALSE),0)</f>
        <v>0</v>
      </c>
      <c r="E77" s="330">
        <f>IFERROR(VLOOKUP(C77,'تقرير المصروفات حسب الشهر'!$C$136:$AD$245,19,FALSE),0)</f>
        <v>0</v>
      </c>
      <c r="F77" s="330">
        <f>IFERROR(VLOOKUP(C77,'تقرير المصروفات حسب الشهر'!$C$263:$AD$370,19,FALSE),0)</f>
        <v>0</v>
      </c>
      <c r="G77" s="330">
        <f>IFERROR(VLOOKUP(C77,'تقرير المصروفات حسب الشهر'!$C$391:$AD$499,19,FALSE),0)</f>
        <v>0</v>
      </c>
      <c r="H77" s="330">
        <f>IFERROR(VLOOKUP(C77,'تقرير المصروفات حسب الشهر'!$C$519:$AD$627,19,FALSE),0)</f>
        <v>0</v>
      </c>
      <c r="I77" s="330">
        <f>IFERROR(VLOOKUP(C77,'تقرير المصروفات حسب الشهر'!$C$647:$AD$756,19,FALSE),0)</f>
        <v>0</v>
      </c>
      <c r="J77" s="330">
        <f>IFERROR(VLOOKUP(C77,'تقرير المصروفات حسب الشهر'!$C$775:$AD$884,19,FALSE),0)</f>
        <v>0</v>
      </c>
      <c r="K77" s="330">
        <f>IFERROR(VLOOKUP(C77,'تقرير المصروفات حسب الشهر'!$C$902:$AD$1011,19,FALSE),0)</f>
        <v>0</v>
      </c>
      <c r="L77" s="330">
        <f>IFERROR(VLOOKUP(C77,'تقرير المصروفات حسب الشهر'!$C$1028:$AD$1138,19,FALSE),0)</f>
        <v>0</v>
      </c>
      <c r="M77" s="344">
        <f>IFERROR(VLOOKUP(C77,'تقرير المصروفات حسب الشهر'!$C$1155:$AD$1266,19,FALSE),0)</f>
        <v>0</v>
      </c>
      <c r="N77" s="344">
        <f>IFERROR(VLOOKUP(C77,'تقرير المصروفات حسب الشهر'!$C$1282:$AD$1393,19,FALSE),0)</f>
        <v>0</v>
      </c>
      <c r="O77" s="344">
        <f>IFERROR(VLOOKUP(C77,'تقرير المصروفات حسب الشهر'!$C$1409:$AI$1524,19,FALSE),0)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الشهر'!$C$10:$AD$119,19,FALSE),0)</f>
        <v>0</v>
      </c>
      <c r="E78" s="330">
        <f>IFERROR(VLOOKUP(C78,'تقرير المصروفات حسب الشهر'!$C$136:$AD$245,19,FALSE),0)</f>
        <v>0</v>
      </c>
      <c r="F78" s="330">
        <f>IFERROR(VLOOKUP(C78,'تقرير المصروفات حسب الشهر'!$C$263:$AD$370,19,FALSE),0)</f>
        <v>0</v>
      </c>
      <c r="G78" s="330">
        <f>IFERROR(VLOOKUP(C78,'تقرير المصروفات حسب الشهر'!$C$391:$AD$499,19,FALSE),0)</f>
        <v>0</v>
      </c>
      <c r="H78" s="330">
        <f>IFERROR(VLOOKUP(C78,'تقرير المصروفات حسب الشهر'!$C$519:$AD$627,19,FALSE),0)</f>
        <v>0</v>
      </c>
      <c r="I78" s="330">
        <f>IFERROR(VLOOKUP(C78,'تقرير المصروفات حسب الشهر'!$C$647:$AD$756,19,FALSE),0)</f>
        <v>0</v>
      </c>
      <c r="J78" s="330">
        <f>IFERROR(VLOOKUP(C78,'تقرير المصروفات حسب الشهر'!$C$775:$AD$884,19,FALSE),0)</f>
        <v>0</v>
      </c>
      <c r="K78" s="330">
        <f>IFERROR(VLOOKUP(C78,'تقرير المصروفات حسب الشهر'!$C$902:$AD$1011,19,FALSE),0)</f>
        <v>0</v>
      </c>
      <c r="L78" s="330">
        <f>IFERROR(VLOOKUP(C78,'تقرير المصروفات حسب الشهر'!$C$1028:$AD$1138,19,FALSE),0)</f>
        <v>0</v>
      </c>
      <c r="M78" s="344">
        <f>IFERROR(VLOOKUP(C78,'تقرير المصروفات حسب الشهر'!$C$1155:$AD$1266,19,FALSE),0)</f>
        <v>0</v>
      </c>
      <c r="N78" s="344">
        <f>IFERROR(VLOOKUP(C78,'تقرير المصروفات حسب الشهر'!$C$1282:$AD$1393,19,FALSE),0)</f>
        <v>0</v>
      </c>
      <c r="O78" s="344">
        <f>IFERROR(VLOOKUP(C78,'تقرير المصروفات حسب الشهر'!$C$1409:$AI$1524,19,FALSE),0)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الشهر'!$C$10:$AD$119,19,FALSE),0)</f>
        <v>0</v>
      </c>
      <c r="E79" s="330">
        <f>IFERROR(VLOOKUP(C79,'تقرير المصروفات حسب الشهر'!$C$136:$AD$245,19,FALSE),0)</f>
        <v>0</v>
      </c>
      <c r="F79" s="330">
        <f>IFERROR(VLOOKUP(C79,'تقرير المصروفات حسب الشهر'!$C$263:$AD$370,19,FALSE),0)</f>
        <v>0</v>
      </c>
      <c r="G79" s="330">
        <f>IFERROR(VLOOKUP(C79,'تقرير المصروفات حسب الشهر'!$C$391:$AD$499,19,FALSE),0)</f>
        <v>0</v>
      </c>
      <c r="H79" s="330">
        <f>IFERROR(VLOOKUP(C79,'تقرير المصروفات حسب الشهر'!$C$519:$AD$627,19,FALSE),0)</f>
        <v>0</v>
      </c>
      <c r="I79" s="330">
        <f>IFERROR(VLOOKUP(C79,'تقرير المصروفات حسب الشهر'!$C$647:$AD$756,19,FALSE),0)</f>
        <v>0</v>
      </c>
      <c r="J79" s="330">
        <f>IFERROR(VLOOKUP(C79,'تقرير المصروفات حسب الشهر'!$C$775:$AD$884,19,FALSE),0)</f>
        <v>0</v>
      </c>
      <c r="K79" s="330">
        <f>IFERROR(VLOOKUP(C79,'تقرير المصروفات حسب الشهر'!$C$902:$AD$1011,19,FALSE),0)</f>
        <v>0</v>
      </c>
      <c r="L79" s="330">
        <f>IFERROR(VLOOKUP(C79,'تقرير المصروفات حسب الشهر'!$C$1028:$AD$1138,19,FALSE),0)</f>
        <v>0</v>
      </c>
      <c r="M79" s="344">
        <f>IFERROR(VLOOKUP(C79,'تقرير المصروفات حسب الشهر'!$C$1155:$AD$1266,19,FALSE),0)</f>
        <v>0</v>
      </c>
      <c r="N79" s="344">
        <f>IFERROR(VLOOKUP(C79,'تقرير المصروفات حسب الشهر'!$C$1282:$AD$1393,19,FALSE),0)</f>
        <v>0</v>
      </c>
      <c r="O79" s="344">
        <f>IFERROR(VLOOKUP(C79,'تقرير المصروفات حسب الشهر'!$C$1409:$AI$1524,19,FALSE),0)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الشهر'!$C$10:$AD$119,19,FALSE),0)</f>
        <v>0</v>
      </c>
      <c r="E80" s="330">
        <f>IFERROR(VLOOKUP(C80,'تقرير المصروفات حسب الشهر'!$C$136:$AD$245,19,FALSE),0)</f>
        <v>0</v>
      </c>
      <c r="F80" s="330">
        <f>IFERROR(VLOOKUP(C80,'تقرير المصروفات حسب الشهر'!$C$263:$AD$370,19,FALSE),0)</f>
        <v>0</v>
      </c>
      <c r="G80" s="330">
        <f>IFERROR(VLOOKUP(C80,'تقرير المصروفات حسب الشهر'!$C$391:$AD$499,19,FALSE),0)</f>
        <v>0</v>
      </c>
      <c r="H80" s="330">
        <f>IFERROR(VLOOKUP(C80,'تقرير المصروفات حسب الشهر'!$C$519:$AD$627,19,FALSE),0)</f>
        <v>0</v>
      </c>
      <c r="I80" s="330">
        <f>IFERROR(VLOOKUP(C80,'تقرير المصروفات حسب الشهر'!$C$647:$AD$756,19,FALSE),0)</f>
        <v>0</v>
      </c>
      <c r="J80" s="330">
        <f>IFERROR(VLOOKUP(C80,'تقرير المصروفات حسب الشهر'!$C$775:$AD$884,19,FALSE),0)</f>
        <v>0</v>
      </c>
      <c r="K80" s="330">
        <f>IFERROR(VLOOKUP(C80,'تقرير المصروفات حسب الشهر'!$C$902:$AD$1011,19,FALSE),0)</f>
        <v>0</v>
      </c>
      <c r="L80" s="330">
        <f>IFERROR(VLOOKUP(C80,'تقرير المصروفات حسب الشهر'!$C$1028:$AD$1138,19,FALSE),0)</f>
        <v>0</v>
      </c>
      <c r="M80" s="344">
        <f>IFERROR(VLOOKUP(C80,'تقرير المصروفات حسب الشهر'!$C$1155:$AD$1266,19,FALSE),0)</f>
        <v>0</v>
      </c>
      <c r="N80" s="344">
        <f>IFERROR(VLOOKUP(C80,'تقرير المصروفات حسب الشهر'!$C$1282:$AD$1393,19,FALSE),0)</f>
        <v>0</v>
      </c>
      <c r="O80" s="344">
        <f>IFERROR(VLOOKUP(C80,'تقرير المصروفات حسب الشهر'!$C$1409:$AI$1524,19,FALSE),0)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الشهر'!$C$10:$AD$119,19,FALSE),0)</f>
        <v>600</v>
      </c>
      <c r="E81" s="330">
        <f>IFERROR(VLOOKUP(C81,'تقرير المصروفات حسب الشهر'!$C$136:$AD$245,19,FALSE),0)</f>
        <v>200</v>
      </c>
      <c r="F81" s="330">
        <f>IFERROR(VLOOKUP(C81,'تقرير المصروفات حسب الشهر'!$C$263:$AD$370,19,FALSE),0)</f>
        <v>200</v>
      </c>
      <c r="G81" s="330">
        <f>IFERROR(VLOOKUP(C81,'تقرير المصروفات حسب الشهر'!$C$391:$AD$499,19,FALSE),0)</f>
        <v>200</v>
      </c>
      <c r="H81" s="330">
        <f>IFERROR(VLOOKUP(C81,'تقرير المصروفات حسب الشهر'!$C$519:$AD$627,19,FALSE),0)</f>
        <v>200</v>
      </c>
      <c r="I81" s="330">
        <f>IFERROR(VLOOKUP(C81,'تقرير المصروفات حسب الشهر'!$C$647:$AD$756,19,FALSE),0)</f>
        <v>200</v>
      </c>
      <c r="J81" s="330">
        <f>IFERROR(VLOOKUP(C81,'تقرير المصروفات حسب الشهر'!$C$775:$AD$884,19,FALSE),0)</f>
        <v>0</v>
      </c>
      <c r="K81" s="330">
        <f>IFERROR(VLOOKUP(C81,'تقرير المصروفات حسب الشهر'!$C$902:$AD$1011,19,FALSE),0)</f>
        <v>0</v>
      </c>
      <c r="L81" s="330">
        <f>IFERROR(VLOOKUP(C81,'تقرير المصروفات حسب الشهر'!$C$1028:$AD$1138,19,FALSE),0)</f>
        <v>0</v>
      </c>
      <c r="M81" s="344">
        <f>IFERROR(VLOOKUP(C81,'تقرير المصروفات حسب الشهر'!$C$1155:$AD$1266,19,FALSE),0)</f>
        <v>0</v>
      </c>
      <c r="N81" s="344">
        <f>IFERROR(VLOOKUP(C81,'تقرير المصروفات حسب الشهر'!$C$1282:$AD$1393,19,FALSE),0)</f>
        <v>0</v>
      </c>
      <c r="O81" s="344">
        <f>IFERROR(VLOOKUP(C81,'تقرير المصروفات حسب الشهر'!$C$1409:$AI$1524,19,FALSE),0)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الشهر'!$C$10:$AD$119,19,FALSE),0)</f>
        <v>0</v>
      </c>
      <c r="E82" s="330">
        <f>IFERROR(VLOOKUP(C82,'تقرير المصروفات حسب الشهر'!$C$136:$AD$245,19,FALSE),0)</f>
        <v>0</v>
      </c>
      <c r="F82" s="330">
        <f>IFERROR(VLOOKUP(C82,'تقرير المصروفات حسب الشهر'!$C$263:$AD$370,19,FALSE),0)</f>
        <v>0</v>
      </c>
      <c r="G82" s="330">
        <f>IFERROR(VLOOKUP(C82,'تقرير المصروفات حسب الشهر'!$C$391:$AD$499,19,FALSE),0)</f>
        <v>0</v>
      </c>
      <c r="H82" s="330">
        <f>IFERROR(VLOOKUP(C82,'تقرير المصروفات حسب الشهر'!$C$519:$AD$627,19,FALSE),0)</f>
        <v>0</v>
      </c>
      <c r="I82" s="330">
        <f>IFERROR(VLOOKUP(C82,'تقرير المصروفات حسب الشهر'!$C$647:$AD$756,19,FALSE),0)</f>
        <v>0</v>
      </c>
      <c r="J82" s="330">
        <f>IFERROR(VLOOKUP(C82,'تقرير المصروفات حسب الشهر'!$C$775:$AD$884,19,FALSE),0)</f>
        <v>0</v>
      </c>
      <c r="K82" s="330">
        <f>IFERROR(VLOOKUP(C82,'تقرير المصروفات حسب الشهر'!$C$902:$AD$1011,19,FALSE),0)</f>
        <v>0</v>
      </c>
      <c r="L82" s="330">
        <f>IFERROR(VLOOKUP(C82,'تقرير المصروفات حسب الشهر'!$C$1028:$AD$1138,19,FALSE),0)</f>
        <v>0</v>
      </c>
      <c r="M82" s="344">
        <f>IFERROR(VLOOKUP(C82,'تقرير المصروفات حسب الشهر'!$C$1155:$AD$1266,19,FALSE),0)</f>
        <v>0</v>
      </c>
      <c r="N82" s="344">
        <f>IFERROR(VLOOKUP(C82,'تقرير المصروفات حسب الشهر'!$C$1282:$AD$1393,19,FALSE),0)</f>
        <v>0</v>
      </c>
      <c r="O82" s="344">
        <f>IFERROR(VLOOKUP(C82,'تقرير المصروفات حسب الشهر'!$C$1409:$AI$1524,19,FALSE),0)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الشهر'!$C$10:$AD$119,19,FALSE),0)</f>
        <v>0</v>
      </c>
      <c r="E83" s="330">
        <f>IFERROR(VLOOKUP(C83,'تقرير المصروفات حسب الشهر'!$C$136:$AD$245,19,FALSE),0)</f>
        <v>0</v>
      </c>
      <c r="F83" s="330">
        <f>IFERROR(VLOOKUP(C83,'تقرير المصروفات حسب الشهر'!$C$263:$AD$370,19,FALSE),0)</f>
        <v>0</v>
      </c>
      <c r="G83" s="330">
        <f>IFERROR(VLOOKUP(C83,'تقرير المصروفات حسب الشهر'!$C$391:$AD$499,19,FALSE),0)</f>
        <v>0</v>
      </c>
      <c r="H83" s="330">
        <f>IFERROR(VLOOKUP(C83,'تقرير المصروفات حسب الشهر'!$C$519:$AD$627,19,FALSE),0)</f>
        <v>0</v>
      </c>
      <c r="I83" s="330">
        <f>IFERROR(VLOOKUP(C83,'تقرير المصروفات حسب الشهر'!$C$647:$AD$756,19,FALSE),0)</f>
        <v>0</v>
      </c>
      <c r="J83" s="330">
        <f>IFERROR(VLOOKUP(C83,'تقرير المصروفات حسب الشهر'!$C$775:$AD$884,19,FALSE),0)</f>
        <v>0</v>
      </c>
      <c r="K83" s="330">
        <f>IFERROR(VLOOKUP(C83,'تقرير المصروفات حسب الشهر'!$C$902:$AD$1011,19,FALSE),0)</f>
        <v>0</v>
      </c>
      <c r="L83" s="330">
        <f>IFERROR(VLOOKUP(C83,'تقرير المصروفات حسب الشهر'!$C$1028:$AD$1138,19,FALSE),0)</f>
        <v>0</v>
      </c>
      <c r="M83" s="344">
        <f>IFERROR(VLOOKUP(C83,'تقرير المصروفات حسب الشهر'!$C$1155:$AD$1266,19,FALSE),0)</f>
        <v>0</v>
      </c>
      <c r="N83" s="344">
        <f>IFERROR(VLOOKUP(C83,'تقرير المصروفات حسب الشهر'!$C$1282:$AD$1393,19,FALSE),0)</f>
        <v>0</v>
      </c>
      <c r="O83" s="344">
        <f>IFERROR(VLOOKUP(C83,'تقرير المصروفات حسب الشهر'!$C$1409:$AI$1524,19,FALSE),0)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الشهر'!$C$10:$AD$119,19,FALSE),0)</f>
        <v>0</v>
      </c>
      <c r="E84" s="330">
        <f>IFERROR(VLOOKUP(C84,'تقرير المصروفات حسب الشهر'!$C$136:$AD$245,19,FALSE),0)</f>
        <v>0</v>
      </c>
      <c r="F84" s="330">
        <f>IFERROR(VLOOKUP(C84,'تقرير المصروفات حسب الشهر'!$C$263:$AD$370,19,FALSE),0)</f>
        <v>0</v>
      </c>
      <c r="G84" s="330">
        <f>IFERROR(VLOOKUP(C84,'تقرير المصروفات حسب الشهر'!$C$391:$AD$499,19,FALSE),0)</f>
        <v>0</v>
      </c>
      <c r="H84" s="330">
        <f>IFERROR(VLOOKUP(C84,'تقرير المصروفات حسب الشهر'!$C$519:$AD$627,19,FALSE),0)</f>
        <v>0</v>
      </c>
      <c r="I84" s="330">
        <f>IFERROR(VLOOKUP(C84,'تقرير المصروفات حسب الشهر'!$C$647:$AD$756,19,FALSE),0)</f>
        <v>0</v>
      </c>
      <c r="J84" s="330">
        <f>IFERROR(VLOOKUP(C84,'تقرير المصروفات حسب الشهر'!$C$775:$AD$884,19,FALSE),0)</f>
        <v>0</v>
      </c>
      <c r="K84" s="330">
        <f>IFERROR(VLOOKUP(C84,'تقرير المصروفات حسب الشهر'!$C$902:$AD$1011,19,FALSE),0)</f>
        <v>0</v>
      </c>
      <c r="L84" s="330">
        <f>IFERROR(VLOOKUP(C84,'تقرير المصروفات حسب الشهر'!$C$1028:$AD$1138,19,FALSE),0)</f>
        <v>0</v>
      </c>
      <c r="M84" s="344">
        <f>IFERROR(VLOOKUP(C84,'تقرير المصروفات حسب الشهر'!$C$1155:$AD$1266,19,FALSE),0)</f>
        <v>0</v>
      </c>
      <c r="N84" s="344">
        <f>IFERROR(VLOOKUP(C84,'تقرير المصروفات حسب الشهر'!$C$1282:$AD$1393,19,FALSE),0)</f>
        <v>0</v>
      </c>
      <c r="O84" s="344">
        <f>IFERROR(VLOOKUP(C84,'تقرير المصروفات حسب الشهر'!$C$1409:$AI$1524,19,FALSE),0)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الشهر'!$C$10:$AD$119,19,FALSE),0)</f>
        <v>0</v>
      </c>
      <c r="E85" s="330">
        <f>IFERROR(VLOOKUP(C85,'تقرير المصروفات حسب الشهر'!$C$136:$AD$245,19,FALSE),0)</f>
        <v>0</v>
      </c>
      <c r="F85" s="330">
        <f>IFERROR(VLOOKUP(C85,'تقرير المصروفات حسب الشهر'!$C$263:$AD$370,19,FALSE),0)</f>
        <v>0</v>
      </c>
      <c r="G85" s="330">
        <f>IFERROR(VLOOKUP(C85,'تقرير المصروفات حسب الشهر'!$C$391:$AD$499,19,FALSE),0)</f>
        <v>0</v>
      </c>
      <c r="H85" s="330">
        <f>IFERROR(VLOOKUP(C85,'تقرير المصروفات حسب الشهر'!$C$519:$AD$627,19,FALSE),0)</f>
        <v>0</v>
      </c>
      <c r="I85" s="330">
        <f>IFERROR(VLOOKUP(C85,'تقرير المصروفات حسب الشهر'!$C$647:$AD$756,19,FALSE),0)</f>
        <v>0</v>
      </c>
      <c r="J85" s="330">
        <f>IFERROR(VLOOKUP(C85,'تقرير المصروفات حسب الشهر'!$C$775:$AD$884,19,FALSE),0)</f>
        <v>0</v>
      </c>
      <c r="K85" s="330">
        <f>IFERROR(VLOOKUP(C85,'تقرير المصروفات حسب الشهر'!$C$902:$AD$1011,19,FALSE),0)</f>
        <v>0</v>
      </c>
      <c r="L85" s="330">
        <f>IFERROR(VLOOKUP(C85,'تقرير المصروفات حسب الشهر'!$C$1028:$AD$1138,19,FALSE),0)</f>
        <v>0</v>
      </c>
      <c r="M85" s="344">
        <f>IFERROR(VLOOKUP(C85,'تقرير المصروفات حسب الشهر'!$C$1155:$AD$1266,19,FALSE),0)</f>
        <v>0</v>
      </c>
      <c r="N85" s="344">
        <f>IFERROR(VLOOKUP(C85,'تقرير المصروفات حسب الشهر'!$C$1282:$AD$1393,19,FALSE),0)</f>
        <v>0</v>
      </c>
      <c r="O85" s="344">
        <f>IFERROR(VLOOKUP(C85,'تقرير المصروفات حسب الشهر'!$C$1409:$AI$1524,19,FALSE),0)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الشهر'!$C$10:$AD$119,19,FALSE),0)</f>
        <v>1766.5</v>
      </c>
      <c r="E86" s="330">
        <f>IFERROR(VLOOKUP(C86,'تقرير المصروفات حسب الشهر'!$C$136:$AD$245,19,FALSE),0)</f>
        <v>0</v>
      </c>
      <c r="F86" s="330">
        <f>IFERROR(VLOOKUP(C86,'تقرير المصروفات حسب الشهر'!$C$263:$AD$370,19,FALSE),0)</f>
        <v>0</v>
      </c>
      <c r="G86" s="330">
        <f>IFERROR(VLOOKUP(C86,'تقرير المصروفات حسب الشهر'!$C$391:$AD$499,19,FALSE),0)</f>
        <v>1288</v>
      </c>
      <c r="H86" s="330">
        <f>IFERROR(VLOOKUP(C86,'تقرير المصروفات حسب الشهر'!$C$519:$AD$627,19,FALSE),0)</f>
        <v>0</v>
      </c>
      <c r="I86" s="330">
        <f>IFERROR(VLOOKUP(C86,'تقرير المصروفات حسب الشهر'!$C$647:$AD$756,19,FALSE),0)</f>
        <v>0</v>
      </c>
      <c r="J86" s="330">
        <f>IFERROR(VLOOKUP(C86,'تقرير المصروفات حسب الشهر'!$C$775:$AD$884,19,FALSE),0)</f>
        <v>0</v>
      </c>
      <c r="K86" s="330">
        <f>IFERROR(VLOOKUP(C86,'تقرير المصروفات حسب الشهر'!$C$902:$AD$1011,19,FALSE),0)</f>
        <v>0</v>
      </c>
      <c r="L86" s="330">
        <f>IFERROR(VLOOKUP(C86,'تقرير المصروفات حسب الشهر'!$C$1028:$AD$1138,19,FALSE),0)</f>
        <v>0</v>
      </c>
      <c r="M86" s="344">
        <f>IFERROR(VLOOKUP(C86,'تقرير المصروفات حسب الشهر'!$C$1155:$AD$1266,19,FALSE),0)</f>
        <v>0</v>
      </c>
      <c r="N86" s="344">
        <f>IFERROR(VLOOKUP(C86,'تقرير المصروفات حسب الشهر'!$C$1282:$AD$1393,19,FALSE),0)</f>
        <v>0</v>
      </c>
      <c r="O86" s="344">
        <f>IFERROR(VLOOKUP(C86,'تقرير المصروفات حسب الشهر'!$C$1409:$AI$1524,19,FALSE),0)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الشهر'!$C$10:$AD$119,19,FALSE),0)</f>
        <v>0</v>
      </c>
      <c r="E87" s="330">
        <f>IFERROR(VLOOKUP(C87,'تقرير المصروفات حسب الشهر'!$C$136:$AD$245,19,FALSE),0)</f>
        <v>0</v>
      </c>
      <c r="F87" s="330">
        <f>IFERROR(VLOOKUP(C87,'تقرير المصروفات حسب الشهر'!$C$263:$AD$370,19,FALSE),0)</f>
        <v>0</v>
      </c>
      <c r="G87" s="330">
        <f>IFERROR(VLOOKUP(C87,'تقرير المصروفات حسب الشهر'!$C$391:$AD$499,19,FALSE),0)</f>
        <v>0</v>
      </c>
      <c r="H87" s="330">
        <f>IFERROR(VLOOKUP(C87,'تقرير المصروفات حسب الشهر'!$C$519:$AD$627,19,FALSE),0)</f>
        <v>0</v>
      </c>
      <c r="I87" s="330">
        <f>IFERROR(VLOOKUP(C87,'تقرير المصروفات حسب الشهر'!$C$647:$AD$756,19,FALSE),0)</f>
        <v>0</v>
      </c>
      <c r="J87" s="330">
        <f>IFERROR(VLOOKUP(C87,'تقرير المصروفات حسب الشهر'!$C$775:$AD$884,19,FALSE),0)</f>
        <v>0</v>
      </c>
      <c r="K87" s="330">
        <f>IFERROR(VLOOKUP(C87,'تقرير المصروفات حسب الشهر'!$C$902:$AD$1011,19,FALSE),0)</f>
        <v>0</v>
      </c>
      <c r="L87" s="330">
        <f>IFERROR(VLOOKUP(C87,'تقرير المصروفات حسب الشهر'!$C$1028:$AD$1138,19,FALSE),0)</f>
        <v>0</v>
      </c>
      <c r="M87" s="344">
        <f>IFERROR(VLOOKUP(C87,'تقرير المصروفات حسب الشهر'!$C$1155:$AD$1266,19,FALSE),0)</f>
        <v>0</v>
      </c>
      <c r="N87" s="344">
        <f>IFERROR(VLOOKUP(C87,'تقرير المصروفات حسب الشهر'!$C$1282:$AD$1393,19,FALSE),0)</f>
        <v>0</v>
      </c>
      <c r="O87" s="344">
        <f>IFERROR(VLOOKUP(C87,'تقرير المصروفات حسب الشهر'!$C$1409:$AI$1524,19,FALSE),0)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الشهر'!$C$10:$AD$119,19,FALSE),0)</f>
        <v>0</v>
      </c>
      <c r="E88" s="330">
        <f>IFERROR(VLOOKUP(C88,'تقرير المصروفات حسب الشهر'!$C$136:$AD$245,19,FALSE),0)</f>
        <v>0</v>
      </c>
      <c r="F88" s="330">
        <f>IFERROR(VLOOKUP(C88,'تقرير المصروفات حسب الشهر'!$C$263:$AD$370,19,FALSE),0)</f>
        <v>0</v>
      </c>
      <c r="G88" s="330">
        <f>IFERROR(VLOOKUP(C88,'تقرير المصروفات حسب الشهر'!$C$391:$AD$499,19,FALSE),0)</f>
        <v>0</v>
      </c>
      <c r="H88" s="330">
        <f>IFERROR(VLOOKUP(C88,'تقرير المصروفات حسب الشهر'!$C$519:$AD$627,19,FALSE),0)</f>
        <v>0</v>
      </c>
      <c r="I88" s="330">
        <f>IFERROR(VLOOKUP(C88,'تقرير المصروفات حسب الشهر'!$C$647:$AD$756,19,FALSE),0)</f>
        <v>0</v>
      </c>
      <c r="J88" s="330">
        <f>IFERROR(VLOOKUP(C88,'تقرير المصروفات حسب الشهر'!$C$775:$AD$884,19,FALSE),0)</f>
        <v>0</v>
      </c>
      <c r="K88" s="330">
        <f>IFERROR(VLOOKUP(C88,'تقرير المصروفات حسب الشهر'!$C$902:$AD$1011,19,FALSE),0)</f>
        <v>0</v>
      </c>
      <c r="L88" s="330">
        <f>IFERROR(VLOOKUP(C88,'تقرير المصروفات حسب الشهر'!$C$1028:$AD$1138,19,FALSE),0)</f>
        <v>0</v>
      </c>
      <c r="M88" s="344">
        <f>IFERROR(VLOOKUP(C88,'تقرير المصروفات حسب الشهر'!$C$1155:$AD$1266,19,FALSE),0)</f>
        <v>0</v>
      </c>
      <c r="N88" s="344">
        <f>IFERROR(VLOOKUP(C88,'تقرير المصروفات حسب الشهر'!$C$1282:$AD$1393,19,FALSE),0)</f>
        <v>0</v>
      </c>
      <c r="O88" s="344">
        <f>IFERROR(VLOOKUP(C88,'تقرير المصروفات حسب الشهر'!$C$1409:$AI$1524,19,FALSE),0)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الشهر'!$C$10:$AD$119,19,FALSE),0)</f>
        <v>0</v>
      </c>
      <c r="E89" s="330">
        <f>IFERROR(VLOOKUP(C89,'تقرير المصروفات حسب الشهر'!$C$136:$AD$245,19,FALSE),0)</f>
        <v>0</v>
      </c>
      <c r="F89" s="330">
        <f>IFERROR(VLOOKUP(C89,'تقرير المصروفات حسب الشهر'!$C$263:$AD$370,19,FALSE),0)</f>
        <v>0</v>
      </c>
      <c r="G89" s="330">
        <f>IFERROR(VLOOKUP(C89,'تقرير المصروفات حسب الشهر'!$C$391:$AD$499,19,FALSE),0)</f>
        <v>0</v>
      </c>
      <c r="H89" s="330">
        <f>IFERROR(VLOOKUP(C89,'تقرير المصروفات حسب الشهر'!$C$519:$AD$627,19,FALSE),0)</f>
        <v>0</v>
      </c>
      <c r="I89" s="330">
        <f>IFERROR(VLOOKUP(C89,'تقرير المصروفات حسب الشهر'!$C$647:$AD$756,19,FALSE),0)</f>
        <v>0</v>
      </c>
      <c r="J89" s="330">
        <f>IFERROR(VLOOKUP(C89,'تقرير المصروفات حسب الشهر'!$C$775:$AD$884,19,FALSE),0)</f>
        <v>0</v>
      </c>
      <c r="K89" s="330">
        <f>IFERROR(VLOOKUP(C89,'تقرير المصروفات حسب الشهر'!$C$902:$AD$1011,19,FALSE),0)</f>
        <v>0</v>
      </c>
      <c r="L89" s="330">
        <f>IFERROR(VLOOKUP(C89,'تقرير المصروفات حسب الشهر'!$C$1028:$AD$1138,19,FALSE),0)</f>
        <v>0</v>
      </c>
      <c r="M89" s="344">
        <f>IFERROR(VLOOKUP(C89,'تقرير المصروفات حسب الشهر'!$C$1155:$AD$1266,19,FALSE),0)</f>
        <v>0</v>
      </c>
      <c r="N89" s="344">
        <f>IFERROR(VLOOKUP(C89,'تقرير المصروفات حسب الشهر'!$C$1282:$AD$1393,19,FALSE),0)</f>
        <v>0</v>
      </c>
      <c r="O89" s="344">
        <f>IFERROR(VLOOKUP(C89,'تقرير المصروفات حسب الشهر'!$C$1409:$AI$1524,19,FALSE),0)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الشهر'!$C$10:$AD$119,19,FALSE),0)</f>
        <v>0</v>
      </c>
      <c r="E90" s="330">
        <f>IFERROR(VLOOKUP(C90,'تقرير المصروفات حسب الشهر'!$C$136:$AD$245,19,FALSE),0)</f>
        <v>0</v>
      </c>
      <c r="F90" s="330">
        <f>IFERROR(VLOOKUP(C90,'تقرير المصروفات حسب الشهر'!$C$263:$AD$370,19,FALSE),0)</f>
        <v>0</v>
      </c>
      <c r="G90" s="330">
        <f>IFERROR(VLOOKUP(C90,'تقرير المصروفات حسب الشهر'!$C$391:$AD$499,19,FALSE),0)</f>
        <v>0</v>
      </c>
      <c r="H90" s="330">
        <f>IFERROR(VLOOKUP(C90,'تقرير المصروفات حسب الشهر'!$C$519:$AD$627,19,FALSE),0)</f>
        <v>0</v>
      </c>
      <c r="I90" s="330">
        <f>IFERROR(VLOOKUP(C90,'تقرير المصروفات حسب الشهر'!$C$647:$AD$756,19,FALSE),0)</f>
        <v>0</v>
      </c>
      <c r="J90" s="330">
        <f>IFERROR(VLOOKUP(C90,'تقرير المصروفات حسب الشهر'!$C$775:$AD$884,19,FALSE),0)</f>
        <v>0</v>
      </c>
      <c r="K90" s="330">
        <f>IFERROR(VLOOKUP(C90,'تقرير المصروفات حسب الشهر'!$C$902:$AD$1011,19,FALSE),0)</f>
        <v>0</v>
      </c>
      <c r="L90" s="330">
        <f>IFERROR(VLOOKUP(C90,'تقرير المصروفات حسب الشهر'!$C$1028:$AD$1138,19,FALSE),0)</f>
        <v>0</v>
      </c>
      <c r="M90" s="344">
        <f>IFERROR(VLOOKUP(C90,'تقرير المصروفات حسب الشهر'!$C$1155:$AD$1266,19,FALSE),0)</f>
        <v>0</v>
      </c>
      <c r="N90" s="344">
        <f>IFERROR(VLOOKUP(C90,'تقرير المصروفات حسب الشهر'!$C$1282:$AD$1393,19,FALSE),0)</f>
        <v>0</v>
      </c>
      <c r="O90" s="344">
        <f>IFERROR(VLOOKUP(C90,'تقرير المصروفات حسب الشهر'!$C$1409:$AI$1524,19,FALSE),0)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الشهر'!$C$10:$AD$119,19,FALSE),0)</f>
        <v>0</v>
      </c>
      <c r="E91" s="330">
        <f>IFERROR(VLOOKUP(C91,'تقرير المصروفات حسب الشهر'!$C$136:$AD$245,19,FALSE),0)</f>
        <v>0</v>
      </c>
      <c r="F91" s="330">
        <f>IFERROR(VLOOKUP(C91,'تقرير المصروفات حسب الشهر'!$C$263:$AD$370,19,FALSE),0)</f>
        <v>0</v>
      </c>
      <c r="G91" s="330">
        <f>IFERROR(VLOOKUP(C91,'تقرير المصروفات حسب الشهر'!$C$391:$AD$499,19,FALSE),0)</f>
        <v>0</v>
      </c>
      <c r="H91" s="330">
        <f>IFERROR(VLOOKUP(C91,'تقرير المصروفات حسب الشهر'!$C$519:$AD$627,19,FALSE),0)</f>
        <v>0</v>
      </c>
      <c r="I91" s="330">
        <f>IFERROR(VLOOKUP(C91,'تقرير المصروفات حسب الشهر'!$C$647:$AD$756,19,FALSE),0)</f>
        <v>0</v>
      </c>
      <c r="J91" s="330">
        <f>IFERROR(VLOOKUP(C91,'تقرير المصروفات حسب الشهر'!$C$775:$AD$884,19,FALSE),0)</f>
        <v>0</v>
      </c>
      <c r="K91" s="330">
        <f>IFERROR(VLOOKUP(C91,'تقرير المصروفات حسب الشهر'!$C$902:$AD$1011,19,FALSE),0)</f>
        <v>0</v>
      </c>
      <c r="L91" s="330">
        <f>IFERROR(VLOOKUP(C91,'تقرير المصروفات حسب الشهر'!$C$1028:$AD$1138,19,FALSE),0)</f>
        <v>0</v>
      </c>
      <c r="M91" s="344">
        <f>IFERROR(VLOOKUP(C91,'تقرير المصروفات حسب الشهر'!$C$1155:$AD$1266,19,FALSE),0)</f>
        <v>0</v>
      </c>
      <c r="N91" s="344">
        <f>IFERROR(VLOOKUP(C91,'تقرير المصروفات حسب الشهر'!$C$1282:$AD$1393,19,FALSE),0)</f>
        <v>0</v>
      </c>
      <c r="O91" s="344">
        <f>IFERROR(VLOOKUP(C91,'تقرير المصروفات حسب الشهر'!$C$1409:$AI$1524,19,FALSE),0)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الشهر'!$C$10:$AD$119,19,FALSE),0)</f>
        <v>0</v>
      </c>
      <c r="E92" s="330">
        <f>IFERROR(VLOOKUP(C92,'تقرير المصروفات حسب الشهر'!$C$136:$AD$245,19,FALSE),0)</f>
        <v>0</v>
      </c>
      <c r="F92" s="330">
        <f>IFERROR(VLOOKUP(C92,'تقرير المصروفات حسب الشهر'!$C$263:$AD$370,19,FALSE),0)</f>
        <v>0</v>
      </c>
      <c r="G92" s="330">
        <f>IFERROR(VLOOKUP(C92,'تقرير المصروفات حسب الشهر'!$C$391:$AD$499,19,FALSE),0)</f>
        <v>0</v>
      </c>
      <c r="H92" s="330">
        <f>IFERROR(VLOOKUP(C92,'تقرير المصروفات حسب الشهر'!$C$519:$AD$627,19,FALSE),0)</f>
        <v>0</v>
      </c>
      <c r="I92" s="330">
        <f>IFERROR(VLOOKUP(C92,'تقرير المصروفات حسب الشهر'!$C$647:$AD$756,19,FALSE),0)</f>
        <v>0</v>
      </c>
      <c r="J92" s="330">
        <f>IFERROR(VLOOKUP(C92,'تقرير المصروفات حسب الشهر'!$C$775:$AD$884,19,FALSE),0)</f>
        <v>0</v>
      </c>
      <c r="K92" s="330">
        <f>IFERROR(VLOOKUP(C92,'تقرير المصروفات حسب الشهر'!$C$902:$AD$1011,19,FALSE),0)</f>
        <v>0</v>
      </c>
      <c r="L92" s="330">
        <f>IFERROR(VLOOKUP(C92,'تقرير المصروفات حسب الشهر'!$C$1028:$AD$1138,19,FALSE),0)</f>
        <v>0</v>
      </c>
      <c r="M92" s="344">
        <f>IFERROR(VLOOKUP(C92,'تقرير المصروفات حسب الشهر'!$C$1155:$AD$1266,19,FALSE),0)</f>
        <v>0</v>
      </c>
      <c r="N92" s="344">
        <f>IFERROR(VLOOKUP(C92,'تقرير المصروفات حسب الشهر'!$C$1282:$AD$1393,19,FALSE),0)</f>
        <v>0</v>
      </c>
      <c r="O92" s="344">
        <f>IFERROR(VLOOKUP(C92,'تقرير المصروفات حسب الشهر'!$C$1409:$AI$1524,19,FALSE),0)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الشهر'!$C$10:$AD$119,19,FALSE),0)</f>
        <v>808</v>
      </c>
      <c r="E93" s="330">
        <f>IFERROR(VLOOKUP(C93,'تقرير المصروفات حسب الشهر'!$C$136:$AD$245,19,FALSE),0)</f>
        <v>0</v>
      </c>
      <c r="F93" s="330">
        <f>IFERROR(VLOOKUP(C93,'تقرير المصروفات حسب الشهر'!$C$263:$AD$370,19,FALSE),0)</f>
        <v>0</v>
      </c>
      <c r="G93" s="330">
        <f>IFERROR(VLOOKUP(C93,'تقرير المصروفات حسب الشهر'!$C$391:$AD$499,19,FALSE),0)</f>
        <v>0</v>
      </c>
      <c r="H93" s="330">
        <f>IFERROR(VLOOKUP(C93,'تقرير المصروفات حسب الشهر'!$C$519:$AD$627,19,FALSE),0)</f>
        <v>700</v>
      </c>
      <c r="I93" s="330">
        <f>IFERROR(VLOOKUP(C93,'تقرير المصروفات حسب الشهر'!$C$647:$AD$756,19,FALSE),0)</f>
        <v>0</v>
      </c>
      <c r="J93" s="330">
        <f>IFERROR(VLOOKUP(C93,'تقرير المصروفات حسب الشهر'!$C$775:$AD$884,19,FALSE),0)</f>
        <v>0</v>
      </c>
      <c r="K93" s="330">
        <f>IFERROR(VLOOKUP(C93,'تقرير المصروفات حسب الشهر'!$C$902:$AD$1011,19,FALSE),0)</f>
        <v>0</v>
      </c>
      <c r="L93" s="330">
        <f>IFERROR(VLOOKUP(C93,'تقرير المصروفات حسب الشهر'!$C$1028:$AD$1138,19,FALSE),0)</f>
        <v>0</v>
      </c>
      <c r="M93" s="344">
        <f>IFERROR(VLOOKUP(C93,'تقرير المصروفات حسب الشهر'!$C$1155:$AD$1266,19,FALSE),0)</f>
        <v>0</v>
      </c>
      <c r="N93" s="344">
        <f>IFERROR(VLOOKUP(C93,'تقرير المصروفات حسب الشهر'!$C$1282:$AD$1393,19,FALSE),0)</f>
        <v>0</v>
      </c>
      <c r="O93" s="344">
        <f>IFERROR(VLOOKUP(C93,'تقرير المصروفات حسب الشهر'!$C$1409:$AI$1524,19,FALSE),0)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الشهر'!$C$10:$AD$119,19,FALSE),0)</f>
        <v>400.14</v>
      </c>
      <c r="E94" s="330">
        <f>IFERROR(VLOOKUP(C94,'تقرير المصروفات حسب الشهر'!$C$136:$AD$245,19,FALSE),0)</f>
        <v>400.96</v>
      </c>
      <c r="F94" s="330">
        <f>IFERROR(VLOOKUP(C94,'تقرير المصروفات حسب الشهر'!$C$263:$AD$370,19,FALSE),0)</f>
        <v>400.96</v>
      </c>
      <c r="G94" s="330">
        <f>IFERROR(VLOOKUP(C94,'تقرير المصروفات حسب الشهر'!$C$391:$AD$499,19,FALSE),0)</f>
        <v>400.96</v>
      </c>
      <c r="H94" s="330">
        <f>IFERROR(VLOOKUP(C94,'تقرير المصروفات حسب الشهر'!$C$519:$AD$627,19,FALSE),0)</f>
        <v>400.14</v>
      </c>
      <c r="I94" s="330">
        <f>IFERROR(VLOOKUP(C94,'تقرير المصروفات حسب الشهر'!$C$647:$AD$756,19,FALSE),0)</f>
        <v>444.06</v>
      </c>
      <c r="J94" s="330">
        <f>IFERROR(VLOOKUP(C94,'تقرير المصروفات حسب الشهر'!$C$775:$AD$884,19,FALSE),0)</f>
        <v>0</v>
      </c>
      <c r="K94" s="330">
        <f>IFERROR(VLOOKUP(C94,'تقرير المصروفات حسب الشهر'!$C$902:$AD$1011,19,FALSE),0)</f>
        <v>0</v>
      </c>
      <c r="L94" s="330">
        <f>IFERROR(VLOOKUP(C94,'تقرير المصروفات حسب الشهر'!$C$1028:$AD$1138,19,FALSE),0)</f>
        <v>0</v>
      </c>
      <c r="M94" s="344">
        <f>IFERROR(VLOOKUP(C94,'تقرير المصروفات حسب الشهر'!$C$1155:$AD$1266,19,FALSE),0)</f>
        <v>0</v>
      </c>
      <c r="N94" s="344">
        <f>IFERROR(VLOOKUP(C94,'تقرير المصروفات حسب الشهر'!$C$1282:$AD$1393,19,FALSE),0)</f>
        <v>0</v>
      </c>
      <c r="O94" s="344">
        <f>IFERROR(VLOOKUP(C94,'تقرير المصروفات حسب الشهر'!$C$1409:$AI$1524,19,FALSE),0)</f>
        <v>0</v>
      </c>
      <c r="P94" s="332">
        <f t="shared" si="7"/>
        <v>2447.2199999999998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الشهر'!$C$10:$AD$119,19,FALSE),0)</f>
        <v>1065</v>
      </c>
      <c r="E95" s="330">
        <f>IFERROR(VLOOKUP(C95,'تقرير المصروفات حسب الشهر'!$C$136:$AD$245,19,FALSE),0)</f>
        <v>1065</v>
      </c>
      <c r="F95" s="330">
        <f>IFERROR(VLOOKUP(C95,'تقرير المصروفات حسب الشهر'!$C$263:$AD$370,19,FALSE),0)</f>
        <v>0</v>
      </c>
      <c r="G95" s="330">
        <f>IFERROR(VLOOKUP(C95,'تقرير المصروفات حسب الشهر'!$C$391:$AD$499,19,FALSE),0)</f>
        <v>2130</v>
      </c>
      <c r="H95" s="330">
        <f>IFERROR(VLOOKUP(C95,'تقرير المصروفات حسب الشهر'!$C$519:$AD$627,19,FALSE),0)</f>
        <v>0</v>
      </c>
      <c r="I95" s="330">
        <f>IFERROR(VLOOKUP(C95,'تقرير المصروفات حسب الشهر'!$C$647:$AD$756,19,FALSE),0)</f>
        <v>2130</v>
      </c>
      <c r="J95" s="330">
        <f>IFERROR(VLOOKUP(C95,'تقرير المصروفات حسب الشهر'!$C$775:$AD$884,19,FALSE),0)</f>
        <v>0</v>
      </c>
      <c r="K95" s="330">
        <f>IFERROR(VLOOKUP(C95,'تقرير المصروفات حسب الشهر'!$C$902:$AD$1011,19,FALSE),0)</f>
        <v>0</v>
      </c>
      <c r="L95" s="330">
        <f>IFERROR(VLOOKUP(C95,'تقرير المصروفات حسب الشهر'!$C$1028:$AD$1138,19,FALSE),0)</f>
        <v>0</v>
      </c>
      <c r="M95" s="344">
        <f>IFERROR(VLOOKUP(C95,'تقرير المصروفات حسب الشهر'!$C$1155:$AD$1266,19,FALSE),0)</f>
        <v>0</v>
      </c>
      <c r="N95" s="344">
        <f>IFERROR(VLOOKUP(C95,'تقرير المصروفات حسب الشهر'!$C$1282:$AD$1393,19,FALSE),0)</f>
        <v>0</v>
      </c>
      <c r="O95" s="344">
        <f>IFERROR(VLOOKUP(C95,'تقرير المصروفات حسب الشهر'!$C$1409:$AI$1524,19,FALSE),0)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الشهر'!$C$10:$AD$119,19,FALSE),0)</f>
        <v>0</v>
      </c>
      <c r="E96" s="330">
        <f>IFERROR(VLOOKUP(C96,'تقرير المصروفات حسب الشهر'!$C$136:$AD$245,19,FALSE),0)</f>
        <v>0</v>
      </c>
      <c r="F96" s="330">
        <f>IFERROR(VLOOKUP(C96,'تقرير المصروفات حسب الشهر'!$C$263:$AD$370,19,FALSE),0)</f>
        <v>0</v>
      </c>
      <c r="G96" s="330">
        <f>IFERROR(VLOOKUP(C96,'تقرير المصروفات حسب الشهر'!$C$391:$AD$499,19,FALSE),0)</f>
        <v>0</v>
      </c>
      <c r="H96" s="330">
        <f>IFERROR(VLOOKUP(C96,'تقرير المصروفات حسب الشهر'!$C$519:$AD$627,19,FALSE),0)</f>
        <v>0</v>
      </c>
      <c r="I96" s="330">
        <f>IFERROR(VLOOKUP(C96,'تقرير المصروفات حسب الشهر'!$C$647:$AD$756,19,FALSE),0)</f>
        <v>0</v>
      </c>
      <c r="J96" s="330">
        <f>IFERROR(VLOOKUP(C96,'تقرير المصروفات حسب الشهر'!$C$775:$AD$884,19,FALSE),0)</f>
        <v>0</v>
      </c>
      <c r="K96" s="330">
        <f>IFERROR(VLOOKUP(C96,'تقرير المصروفات حسب الشهر'!$C$902:$AD$1011,19,FALSE),0)</f>
        <v>0</v>
      </c>
      <c r="L96" s="330">
        <f>IFERROR(VLOOKUP(C96,'تقرير المصروفات حسب الشهر'!$C$1028:$AD$1138,19,FALSE),0)</f>
        <v>0</v>
      </c>
      <c r="M96" s="344">
        <f>IFERROR(VLOOKUP(C96,'تقرير المصروفات حسب الشهر'!$C$1155:$AD$1266,19,FALSE),0)</f>
        <v>0</v>
      </c>
      <c r="N96" s="344">
        <f>IFERROR(VLOOKUP(C96,'تقرير المصروفات حسب الشهر'!$C$1282:$AD$1393,19,FALSE),0)</f>
        <v>0</v>
      </c>
      <c r="O96" s="344">
        <f>IFERROR(VLOOKUP(C96,'تقرير المصروفات حسب الشهر'!$C$1409:$AI$1524,19,FALSE),0)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الشهر'!$C$10:$AD$119,19,FALSE),0)</f>
        <v>0</v>
      </c>
      <c r="E97" s="330">
        <f>IFERROR(VLOOKUP(C97,'تقرير المصروفات حسب الشهر'!$C$136:$AD$245,19,FALSE),0)</f>
        <v>0</v>
      </c>
      <c r="F97" s="330">
        <f>IFERROR(VLOOKUP(C97,'تقرير المصروفات حسب الشهر'!$C$263:$AD$370,19,FALSE),0)</f>
        <v>0</v>
      </c>
      <c r="G97" s="330">
        <f>IFERROR(VLOOKUP(C97,'تقرير المصروفات حسب الشهر'!$C$391:$AD$499,19,FALSE),0)</f>
        <v>0</v>
      </c>
      <c r="H97" s="330">
        <f>IFERROR(VLOOKUP(C97,'تقرير المصروفات حسب الشهر'!$C$519:$AD$627,19,FALSE),0)</f>
        <v>0</v>
      </c>
      <c r="I97" s="330">
        <f>IFERROR(VLOOKUP(C97,'تقرير المصروفات حسب الشهر'!$C$647:$AD$756,19,FALSE),0)</f>
        <v>0</v>
      </c>
      <c r="J97" s="330">
        <f>IFERROR(VLOOKUP(C97,'تقرير المصروفات حسب الشهر'!$C$775:$AD$884,19,FALSE),0)</f>
        <v>0</v>
      </c>
      <c r="K97" s="330">
        <f>IFERROR(VLOOKUP(C97,'تقرير المصروفات حسب الشهر'!$C$902:$AD$1011,19,FALSE),0)</f>
        <v>0</v>
      </c>
      <c r="L97" s="330">
        <f>IFERROR(VLOOKUP(C97,'تقرير المصروفات حسب الشهر'!$C$1028:$AD$1138,19,FALSE),0)</f>
        <v>0</v>
      </c>
      <c r="M97" s="344">
        <f>IFERROR(VLOOKUP(C97,'تقرير المصروفات حسب الشهر'!$C$1155:$AD$1266,19,FALSE),0)</f>
        <v>0</v>
      </c>
      <c r="N97" s="344">
        <f>IFERROR(VLOOKUP(C97,'تقرير المصروفات حسب الشهر'!$C$1282:$AD$1393,19,FALSE),0)</f>
        <v>0</v>
      </c>
      <c r="O97" s="344">
        <f>IFERROR(VLOOKUP(C97,'تقرير المصروفات حسب الشهر'!$C$1409:$AI$1524,19,FALSE),0)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الشهر'!$C$10:$AD$119,19,FALSE),0)</f>
        <v>0</v>
      </c>
      <c r="E98" s="330">
        <f>IFERROR(VLOOKUP(C98,'تقرير المصروفات حسب الشهر'!$C$136:$AD$245,19,FALSE),0)</f>
        <v>0</v>
      </c>
      <c r="F98" s="330">
        <f>IFERROR(VLOOKUP(C98,'تقرير المصروفات حسب الشهر'!$C$263:$AD$370,19,FALSE),0)</f>
        <v>0</v>
      </c>
      <c r="G98" s="330">
        <f>IFERROR(VLOOKUP(C98,'تقرير المصروفات حسب الشهر'!$C$391:$AD$499,19,FALSE),0)</f>
        <v>0</v>
      </c>
      <c r="H98" s="330">
        <f>IFERROR(VLOOKUP(C98,'تقرير المصروفات حسب الشهر'!$C$519:$AD$627,19,FALSE),0)</f>
        <v>0</v>
      </c>
      <c r="I98" s="330">
        <f>IFERROR(VLOOKUP(C98,'تقرير المصروفات حسب الشهر'!$C$647:$AD$756,19,FALSE),0)</f>
        <v>0</v>
      </c>
      <c r="J98" s="330">
        <f>IFERROR(VLOOKUP(C98,'تقرير المصروفات حسب الشهر'!$C$775:$AD$884,19,FALSE),0)</f>
        <v>0</v>
      </c>
      <c r="K98" s="330">
        <f>IFERROR(VLOOKUP(C98,'تقرير المصروفات حسب الشهر'!$C$902:$AD$1011,19,FALSE),0)</f>
        <v>0</v>
      </c>
      <c r="L98" s="330">
        <f>IFERROR(VLOOKUP(C98,'تقرير المصروفات حسب الشهر'!$C$1028:$AD$1138,19,FALSE),0)</f>
        <v>0</v>
      </c>
      <c r="M98" s="344">
        <f>IFERROR(VLOOKUP(C98,'تقرير المصروفات حسب الشهر'!$C$1155:$AD$1266,19,FALSE),0)</f>
        <v>0</v>
      </c>
      <c r="N98" s="344">
        <f>IFERROR(VLOOKUP(C98,'تقرير المصروفات حسب الشهر'!$C$1282:$AD$1393,19,FALSE),0)</f>
        <v>0</v>
      </c>
      <c r="O98" s="344">
        <f>IFERROR(VLOOKUP(C98,'تقرير المصروفات حسب الشهر'!$C$1409:$AI$1524,19,FALSE),0)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الشهر'!$C$10:$AD$119,19,FALSE),0)</f>
        <v>0</v>
      </c>
      <c r="E99" s="330">
        <f>IFERROR(VLOOKUP(C99,'تقرير المصروفات حسب الشهر'!$C$136:$AD$245,19,FALSE),0)</f>
        <v>0</v>
      </c>
      <c r="F99" s="330">
        <f>IFERROR(VLOOKUP(C99,'تقرير المصروفات حسب الشهر'!$C$263:$AD$370,19,FALSE),0)</f>
        <v>0</v>
      </c>
      <c r="G99" s="330">
        <f>IFERROR(VLOOKUP(C99,'تقرير المصروفات حسب الشهر'!$C$391:$AD$499,19,FALSE),0)</f>
        <v>0</v>
      </c>
      <c r="H99" s="330">
        <f>IFERROR(VLOOKUP(C99,'تقرير المصروفات حسب الشهر'!$C$519:$AD$627,19,FALSE),0)</f>
        <v>0</v>
      </c>
      <c r="I99" s="330">
        <f>IFERROR(VLOOKUP(C99,'تقرير المصروفات حسب الشهر'!$C$647:$AD$756,19,FALSE),0)</f>
        <v>0</v>
      </c>
      <c r="J99" s="330">
        <f>IFERROR(VLOOKUP(C99,'تقرير المصروفات حسب الشهر'!$C$775:$AD$884,19,FALSE),0)</f>
        <v>0</v>
      </c>
      <c r="K99" s="330">
        <f>IFERROR(VLOOKUP(C99,'تقرير المصروفات حسب الشهر'!$C$902:$AD$1011,19,FALSE),0)</f>
        <v>0</v>
      </c>
      <c r="L99" s="330">
        <f>IFERROR(VLOOKUP(C99,'تقرير المصروفات حسب الشهر'!$C$1028:$AD$1138,19,FALSE),0)</f>
        <v>0</v>
      </c>
      <c r="M99" s="344">
        <f>IFERROR(VLOOKUP(C99,'تقرير المصروفات حسب الشهر'!$C$1155:$AD$1266,19,FALSE),0)</f>
        <v>0</v>
      </c>
      <c r="N99" s="344">
        <f>IFERROR(VLOOKUP(C99,'تقرير المصروفات حسب الشهر'!$C$1282:$AD$1393,19,FALSE),0)</f>
        <v>0</v>
      </c>
      <c r="O99" s="344">
        <f>IFERROR(VLOOKUP(C99,'تقرير المصروفات حسب الشهر'!$C$1409:$AI$1524,19,FALSE),0)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الشهر'!$C$10:$AD$119,19,FALSE),0)</f>
        <v>134.47999999999999</v>
      </c>
      <c r="E100" s="330">
        <f>IFERROR(VLOOKUP(C100,'تقرير المصروفات حسب الشهر'!$C$136:$AD$245,19,FALSE),0)</f>
        <v>134.47999999999999</v>
      </c>
      <c r="F100" s="330">
        <f>IFERROR(VLOOKUP(C100,'تقرير المصروفات حسب الشهر'!$C$263:$AD$370,19,FALSE),0)</f>
        <v>134.47999999999999</v>
      </c>
      <c r="G100" s="330">
        <f>IFERROR(VLOOKUP(C100,'تقرير المصروفات حسب الشهر'!$C$391:$AD$499,19,FALSE),0)</f>
        <v>134.47999999999999</v>
      </c>
      <c r="H100" s="330">
        <f>IFERROR(VLOOKUP(C100,'تقرير المصروفات حسب الشهر'!$C$519:$AD$627,19,FALSE),0)</f>
        <v>134.47999999999999</v>
      </c>
      <c r="I100" s="330">
        <f>IFERROR(VLOOKUP(C100,'تقرير المصروفات حسب الشهر'!$C$647:$AD$756,19,FALSE),0)</f>
        <v>134.47999999999999</v>
      </c>
      <c r="J100" s="330">
        <f>IFERROR(VLOOKUP(C100,'تقرير المصروفات حسب الشهر'!$C$775:$AD$884,19,FALSE),0)</f>
        <v>0</v>
      </c>
      <c r="K100" s="330">
        <f>IFERROR(VLOOKUP(C100,'تقرير المصروفات حسب الشهر'!$C$902:$AD$1011,19,FALSE),0)</f>
        <v>0</v>
      </c>
      <c r="L100" s="330">
        <f>IFERROR(VLOOKUP(C100,'تقرير المصروفات حسب الشهر'!$C$1028:$AD$1138,19,FALSE),0)</f>
        <v>0</v>
      </c>
      <c r="M100" s="344">
        <f>IFERROR(VLOOKUP(C100,'تقرير المصروفات حسب الشهر'!$C$1155:$AD$1266,19,FALSE),0)</f>
        <v>0</v>
      </c>
      <c r="N100" s="344">
        <f>IFERROR(VLOOKUP(C100,'تقرير المصروفات حسب الشهر'!$C$1282:$AD$1393,19,FALSE),0)</f>
        <v>0</v>
      </c>
      <c r="O100" s="344">
        <f>IFERROR(VLOOKUP(C100,'تقرير المصروفات حسب الشهر'!$C$1409:$AI$1524,19,FALSE),0)</f>
        <v>0</v>
      </c>
      <c r="P100" s="332">
        <f t="shared" si="7"/>
        <v>806.88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الشهر'!$C$10:$AD$119,19,FALSE),0)</f>
        <v>0</v>
      </c>
      <c r="E101" s="330">
        <f>IFERROR(VLOOKUP(C101,'تقرير المصروفات حسب الشهر'!$C$136:$AD$245,19,FALSE),0)</f>
        <v>0</v>
      </c>
      <c r="F101" s="330">
        <f>IFERROR(VLOOKUP(C101,'تقرير المصروفات حسب الشهر'!$C$263:$AD$370,19,FALSE),0)</f>
        <v>0</v>
      </c>
      <c r="G101" s="330">
        <f>IFERROR(VLOOKUP(C101,'تقرير المصروفات حسب الشهر'!$C$391:$AD$499,19,FALSE),0)</f>
        <v>0</v>
      </c>
      <c r="H101" s="330">
        <f>IFERROR(VLOOKUP(C101,'تقرير المصروفات حسب الشهر'!$C$519:$AD$627,19,FALSE),0)</f>
        <v>0</v>
      </c>
      <c r="I101" s="330">
        <f>IFERROR(VLOOKUP(C101,'تقرير المصروفات حسب الشهر'!$C$647:$AD$756,19,FALSE),0)</f>
        <v>0</v>
      </c>
      <c r="J101" s="330">
        <f>IFERROR(VLOOKUP(C101,'تقرير المصروفات حسب الشهر'!$C$775:$AD$884,19,FALSE),0)</f>
        <v>0</v>
      </c>
      <c r="K101" s="330">
        <f>IFERROR(VLOOKUP(C101,'تقرير المصروفات حسب الشهر'!$C$902:$AD$1011,19,FALSE),0)</f>
        <v>0</v>
      </c>
      <c r="L101" s="330">
        <f>IFERROR(VLOOKUP(C101,'تقرير المصروفات حسب الشهر'!$C$1028:$AD$1138,19,FALSE),0)</f>
        <v>0</v>
      </c>
      <c r="M101" s="344">
        <f>IFERROR(VLOOKUP(C101,'تقرير المصروفات حسب الشهر'!$C$1155:$AD$1266,19,FALSE),0)</f>
        <v>0</v>
      </c>
      <c r="N101" s="344">
        <f>IFERROR(VLOOKUP(C101,'تقرير المصروفات حسب الشهر'!$C$1282:$AD$1393,19,FALSE),0)</f>
        <v>0</v>
      </c>
      <c r="O101" s="344">
        <f>IFERROR(VLOOKUP(C101,'تقرير المصروفات حسب الشهر'!$C$1409:$AI$1524,19,FALSE),0)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الشهر'!$C$10:$AD$119,19,FALSE),0)</f>
        <v>275.83</v>
      </c>
      <c r="E102" s="330">
        <f>IFERROR(VLOOKUP(C102,'تقرير المصروفات حسب الشهر'!$C$136:$AD$245,19,FALSE),0)</f>
        <v>275.83</v>
      </c>
      <c r="F102" s="330">
        <f>IFERROR(VLOOKUP(C102,'تقرير المصروفات حسب الشهر'!$C$263:$AD$370,19,FALSE),0)</f>
        <v>275.83</v>
      </c>
      <c r="G102" s="330">
        <f>IFERROR(VLOOKUP(C102,'تقرير المصروفات حسب الشهر'!$C$391:$AD$499,19,FALSE),0)</f>
        <v>180.95</v>
      </c>
      <c r="H102" s="330">
        <f>IFERROR(VLOOKUP(C102,'تقرير المصروفات حسب الشهر'!$C$519:$AD$627,19,FALSE),0)</f>
        <v>167.5</v>
      </c>
      <c r="I102" s="330">
        <f>IFERROR(VLOOKUP(C102,'تقرير المصروفات حسب الشهر'!$C$647:$AD$756,19,FALSE),0)</f>
        <v>167.5</v>
      </c>
      <c r="J102" s="330">
        <f>IFERROR(VLOOKUP(C102,'تقرير المصروفات حسب الشهر'!$C$775:$AD$884,19,FALSE),0)</f>
        <v>0</v>
      </c>
      <c r="K102" s="330">
        <f>IFERROR(VLOOKUP(C102,'تقرير المصروفات حسب الشهر'!$C$902:$AD$1011,19,FALSE),0)</f>
        <v>0</v>
      </c>
      <c r="L102" s="330">
        <f>IFERROR(VLOOKUP(C102,'تقرير المصروفات حسب الشهر'!$C$1028:$AD$1138,19,FALSE),0)</f>
        <v>0</v>
      </c>
      <c r="M102" s="344">
        <f>IFERROR(VLOOKUP(C102,'تقرير المصروفات حسب الشهر'!$C$1155:$AD$1266,19,FALSE),0)</f>
        <v>0</v>
      </c>
      <c r="N102" s="344">
        <f>IFERROR(VLOOKUP(C102,'تقرير المصروفات حسب الشهر'!$C$1282:$AD$1393,19,FALSE),0)</f>
        <v>0</v>
      </c>
      <c r="O102" s="344">
        <f>IFERROR(VLOOKUP(C102,'تقرير المصروفات حسب الشهر'!$C$1409:$AI$1524,19,FALSE),0)</f>
        <v>0</v>
      </c>
      <c r="P102" s="332">
        <f t="shared" si="7"/>
        <v>1343.44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الشهر'!$C$10:$AD$119,19,FALSE),0)</f>
        <v>570.41999999999996</v>
      </c>
      <c r="E103" s="330">
        <f>IFERROR(VLOOKUP(C103,'تقرير المصروفات حسب الشهر'!$C$136:$AD$245,19,FALSE),0)</f>
        <v>569.42999999999995</v>
      </c>
      <c r="F103" s="330">
        <f>IFERROR(VLOOKUP(C103,'تقرير المصروفات حسب الشهر'!$C$263:$AD$370,19,FALSE),0)</f>
        <v>558.34</v>
      </c>
      <c r="G103" s="330">
        <f>IFERROR(VLOOKUP(C103,'تقرير المصروفات حسب الشهر'!$C$391:$AD$499,19,FALSE),0)</f>
        <v>71.400000000000006</v>
      </c>
      <c r="H103" s="330">
        <f>IFERROR(VLOOKUP(C103,'تقرير المصروفات حسب الشهر'!$C$519:$AD$627,19,FALSE),0)</f>
        <v>0</v>
      </c>
      <c r="I103" s="330">
        <f>IFERROR(VLOOKUP(C103,'تقرير المصروفات حسب الشهر'!$C$647:$AD$756,19,FALSE),0)</f>
        <v>0</v>
      </c>
      <c r="J103" s="330">
        <f>IFERROR(VLOOKUP(C103,'تقرير المصروفات حسب الشهر'!$C$775:$AD$884,19,FALSE),0)</f>
        <v>0</v>
      </c>
      <c r="K103" s="330">
        <f>IFERROR(VLOOKUP(C103,'تقرير المصروفات حسب الشهر'!$C$902:$AD$1011,19,FALSE),0)</f>
        <v>0</v>
      </c>
      <c r="L103" s="330">
        <f>IFERROR(VLOOKUP(C103,'تقرير المصروفات حسب الشهر'!$C$1028:$AD$1138,19,FALSE),0)</f>
        <v>0</v>
      </c>
      <c r="M103" s="344">
        <f>IFERROR(VLOOKUP(C103,'تقرير المصروفات حسب الشهر'!$C$1155:$AD$1266,19,FALSE),0)</f>
        <v>0</v>
      </c>
      <c r="N103" s="344">
        <f>IFERROR(VLOOKUP(C103,'تقرير المصروفات حسب الشهر'!$C$1282:$AD$1393,19,FALSE),0)</f>
        <v>0</v>
      </c>
      <c r="O103" s="344">
        <f>IFERROR(VLOOKUP(C103,'تقرير المصروفات حسب الشهر'!$C$1409:$AI$1524,19,FALSE),0)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الشهر'!$C$10:$AD$119,19,FALSE),0)</f>
        <v>0</v>
      </c>
      <c r="E104" s="330">
        <f>IFERROR(VLOOKUP(C104,'تقرير المصروفات حسب الشهر'!$C$136:$AD$245,19,FALSE),0)</f>
        <v>0</v>
      </c>
      <c r="F104" s="330">
        <f>IFERROR(VLOOKUP(C104,'تقرير المصروفات حسب الشهر'!$C$263:$AD$370,19,FALSE),0)</f>
        <v>0</v>
      </c>
      <c r="G104" s="330">
        <f>IFERROR(VLOOKUP(C104,'تقرير المصروفات حسب الشهر'!$C$391:$AD$499,19,FALSE),0)</f>
        <v>0</v>
      </c>
      <c r="H104" s="330">
        <f>IFERROR(VLOOKUP(C104,'تقرير المصروفات حسب الشهر'!$C$519:$AD$627,19,FALSE),0)</f>
        <v>0</v>
      </c>
      <c r="I104" s="330">
        <f>IFERROR(VLOOKUP(C104,'تقرير المصروفات حسب الشهر'!$C$647:$AD$756,19,FALSE),0)</f>
        <v>0</v>
      </c>
      <c r="J104" s="330">
        <f>IFERROR(VLOOKUP(C104,'تقرير المصروفات حسب الشهر'!$C$775:$AD$884,19,FALSE),0)</f>
        <v>0</v>
      </c>
      <c r="K104" s="330">
        <f>IFERROR(VLOOKUP(C104,'تقرير المصروفات حسب الشهر'!$C$902:$AD$1011,19,FALSE),0)</f>
        <v>0</v>
      </c>
      <c r="L104" s="330">
        <f>IFERROR(VLOOKUP(C104,'تقرير المصروفات حسب الشهر'!$C$1028:$AD$1138,19,FALSE),0)</f>
        <v>0</v>
      </c>
      <c r="M104" s="344">
        <f>IFERROR(VLOOKUP(C104,'تقرير المصروفات حسب الشهر'!$C$1155:$AD$1266,19,FALSE),0)</f>
        <v>0</v>
      </c>
      <c r="N104" s="344">
        <f>IFERROR(VLOOKUP(C104,'تقرير المصروفات حسب الشهر'!$C$1282:$AD$1393,19,FALSE),0)</f>
        <v>0</v>
      </c>
      <c r="O104" s="344">
        <f>IFERROR(VLOOKUP(C104,'تقرير المصروفات حسب الشهر'!$C$1409:$AI$1524,19,FALSE),0)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الشهر'!$C$10:$AD$119,19,FALSE),0)</f>
        <v>0</v>
      </c>
      <c r="E105" s="330">
        <f>IFERROR(VLOOKUP(C105,'تقرير المصروفات حسب الشهر'!$C$136:$AD$245,19,FALSE),0)</f>
        <v>0</v>
      </c>
      <c r="F105" s="330">
        <f>IFERROR(VLOOKUP(C105,'تقرير المصروفات حسب الشهر'!$C$263:$AD$370,19,FALSE),0)</f>
        <v>0</v>
      </c>
      <c r="G105" s="330">
        <f>IFERROR(VLOOKUP(C105,'تقرير المصروفات حسب الشهر'!$C$391:$AD$499,19,FALSE),0)</f>
        <v>0</v>
      </c>
      <c r="H105" s="330">
        <f>IFERROR(VLOOKUP(C105,'تقرير المصروفات حسب الشهر'!$C$519:$AD$627,19,FALSE),0)</f>
        <v>0</v>
      </c>
      <c r="I105" s="330">
        <f>IFERROR(VLOOKUP(C105,'تقرير المصروفات حسب الشهر'!$C$647:$AD$756,19,FALSE),0)</f>
        <v>0</v>
      </c>
      <c r="J105" s="330">
        <f>IFERROR(VLOOKUP(C105,'تقرير المصروفات حسب الشهر'!$C$775:$AD$884,19,FALSE),0)</f>
        <v>0</v>
      </c>
      <c r="K105" s="330">
        <f>IFERROR(VLOOKUP(C105,'تقرير المصروفات حسب الشهر'!$C$902:$AD$1011,19,FALSE),0)</f>
        <v>0</v>
      </c>
      <c r="L105" s="330">
        <f>IFERROR(VLOOKUP(C105,'تقرير المصروفات حسب الشهر'!$C$1028:$AD$1138,19,FALSE),0)</f>
        <v>0</v>
      </c>
      <c r="M105" s="344">
        <f>IFERROR(VLOOKUP(C105,'تقرير المصروفات حسب الشهر'!$C$1155:$AD$1266,19,FALSE),0)</f>
        <v>0</v>
      </c>
      <c r="N105" s="344">
        <f>IFERROR(VLOOKUP(C105,'تقرير المصروفات حسب الشهر'!$C$1282:$AD$1393,19,FALSE),0)</f>
        <v>0</v>
      </c>
      <c r="O105" s="344">
        <f>IFERROR(VLOOKUP(C105,'تقرير المصروفات حسب الشهر'!$C$1409:$AI$1524,19,FALSE),0)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الشهر'!$C$10:$AD$119,19,FALSE),0)</f>
        <v>0</v>
      </c>
      <c r="E106" s="330">
        <f>IFERROR(VLOOKUP(C106,'تقرير المصروفات حسب الشهر'!$C$136:$AD$245,19,FALSE),0)</f>
        <v>0</v>
      </c>
      <c r="F106" s="330">
        <f>IFERROR(VLOOKUP(C106,'تقرير المصروفات حسب الشهر'!$C$263:$AD$370,19,FALSE),0)</f>
        <v>0</v>
      </c>
      <c r="G106" s="330">
        <f>IFERROR(VLOOKUP(C106,'تقرير المصروفات حسب الشهر'!$C$391:$AD$499,19,FALSE),0)</f>
        <v>0</v>
      </c>
      <c r="H106" s="330">
        <f>IFERROR(VLOOKUP(C106,'تقرير المصروفات حسب الشهر'!$C$519:$AD$627,19,FALSE),0)</f>
        <v>0</v>
      </c>
      <c r="I106" s="330">
        <f>IFERROR(VLOOKUP(C106,'تقرير المصروفات حسب الشهر'!$C$647:$AD$756,19,FALSE),0)</f>
        <v>0</v>
      </c>
      <c r="J106" s="330">
        <f>IFERROR(VLOOKUP(C106,'تقرير المصروفات حسب الشهر'!$C$775:$AD$884,19,FALSE),0)</f>
        <v>0</v>
      </c>
      <c r="K106" s="330">
        <f>IFERROR(VLOOKUP(C106,'تقرير المصروفات حسب الشهر'!$C$902:$AD$1011,19,FALSE),0)</f>
        <v>0</v>
      </c>
      <c r="L106" s="330">
        <f>IFERROR(VLOOKUP(C106,'تقرير المصروفات حسب الشهر'!$C$1028:$AD$1138,19,FALSE),0)</f>
        <v>0</v>
      </c>
      <c r="M106" s="344">
        <f>IFERROR(VLOOKUP(C106,'تقرير المصروفات حسب الشهر'!$C$1155:$AD$1266,19,FALSE),0)</f>
        <v>0</v>
      </c>
      <c r="N106" s="344">
        <f>IFERROR(VLOOKUP(C106,'تقرير المصروفات حسب الشهر'!$C$1282:$AD$1393,19,FALSE),0)</f>
        <v>0</v>
      </c>
      <c r="O106" s="344">
        <f>IFERROR(VLOOKUP(C106,'تقرير المصروفات حسب الشهر'!$C$1409:$AI$1524,19,FALSE),0)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الشهر'!$C$10:$AD$119,19,FALSE),0)</f>
        <v>0</v>
      </c>
      <c r="E107" s="330">
        <f>IFERROR(VLOOKUP(C107,'تقرير المصروفات حسب الشهر'!$C$136:$AD$245,19,FALSE),0)</f>
        <v>0</v>
      </c>
      <c r="F107" s="330">
        <f>IFERROR(VLOOKUP(C107,'تقرير المصروفات حسب الشهر'!$C$263:$AD$370,19,FALSE),0)</f>
        <v>0</v>
      </c>
      <c r="G107" s="330">
        <f>IFERROR(VLOOKUP(C107,'تقرير المصروفات حسب الشهر'!$C$391:$AD$499,19,FALSE),0)</f>
        <v>0</v>
      </c>
      <c r="H107" s="330">
        <f>IFERROR(VLOOKUP(C107,'تقرير المصروفات حسب الشهر'!$C$519:$AD$627,19,FALSE),0)</f>
        <v>0</v>
      </c>
      <c r="I107" s="330">
        <f>IFERROR(VLOOKUP(C107,'تقرير المصروفات حسب الشهر'!$C$647:$AD$756,19,FALSE),0)</f>
        <v>0</v>
      </c>
      <c r="J107" s="330">
        <f>IFERROR(VLOOKUP(C107,'تقرير المصروفات حسب الشهر'!$C$775:$AD$884,19,FALSE),0)</f>
        <v>0</v>
      </c>
      <c r="K107" s="330">
        <f>IFERROR(VLOOKUP(C107,'تقرير المصروفات حسب الشهر'!$C$902:$AD$1011,19,FALSE),0)</f>
        <v>0</v>
      </c>
      <c r="L107" s="330">
        <f>IFERROR(VLOOKUP(C107,'تقرير المصروفات حسب الشهر'!$C$1028:$AD$1138,19,FALSE),0)</f>
        <v>0</v>
      </c>
      <c r="M107" s="344">
        <f>IFERROR(VLOOKUP(C107,'تقرير المصروفات حسب الشهر'!$C$1155:$AD$1266,19,FALSE),0)</f>
        <v>0</v>
      </c>
      <c r="N107" s="344">
        <f>IFERROR(VLOOKUP(C107,'تقرير المصروفات حسب الشهر'!$C$1282:$AD$1393,19,FALSE),0)</f>
        <v>0</v>
      </c>
      <c r="O107" s="344">
        <f>IFERROR(VLOOKUP(C107,'تقرير المصروفات حسب الشهر'!$C$1409:$AI$1524,19,FALSE),0)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الشهر'!$C$10:$AD$119,19,FALSE),0)</f>
        <v>0</v>
      </c>
      <c r="E108" s="330">
        <f>IFERROR(VLOOKUP(C108,'تقرير المصروفات حسب الشهر'!$C$136:$AD$245,19,FALSE),0)</f>
        <v>0</v>
      </c>
      <c r="F108" s="330">
        <f>IFERROR(VLOOKUP(C108,'تقرير المصروفات حسب الشهر'!$C$263:$AD$370,19,FALSE),0)</f>
        <v>0</v>
      </c>
      <c r="G108" s="330">
        <f>IFERROR(VLOOKUP(C108,'تقرير المصروفات حسب الشهر'!$C$391:$AD$499,19,FALSE),0)</f>
        <v>0</v>
      </c>
      <c r="H108" s="330">
        <f>IFERROR(VLOOKUP(C108,'تقرير المصروفات حسب الشهر'!$C$519:$AD$627,19,FALSE),0)</f>
        <v>0</v>
      </c>
      <c r="I108" s="330">
        <f>IFERROR(VLOOKUP(C108,'تقرير المصروفات حسب الشهر'!$C$647:$AD$756,19,FALSE),0)</f>
        <v>0</v>
      </c>
      <c r="J108" s="330">
        <f>IFERROR(VLOOKUP(C108,'تقرير المصروفات حسب الشهر'!$C$775:$AD$884,19,FALSE),0)</f>
        <v>0</v>
      </c>
      <c r="K108" s="330">
        <f>IFERROR(VLOOKUP(C108,'تقرير المصروفات حسب الشهر'!$C$902:$AD$1011,19,FALSE),0)</f>
        <v>0</v>
      </c>
      <c r="L108" s="330">
        <f>IFERROR(VLOOKUP(C108,'تقرير المصروفات حسب الشهر'!$C$1028:$AD$1138,19,FALSE),0)</f>
        <v>0</v>
      </c>
      <c r="M108" s="344">
        <f>IFERROR(VLOOKUP(C108,'تقرير المصروفات حسب الشهر'!$C$1155:$AD$1266,19,FALSE),0)</f>
        <v>0</v>
      </c>
      <c r="N108" s="344">
        <f>IFERROR(VLOOKUP(C108,'تقرير المصروفات حسب الشهر'!$C$1282:$AD$1393,19,FALSE),0)</f>
        <v>0</v>
      </c>
      <c r="O108" s="344">
        <f>IFERROR(VLOOKUP(C108,'تقرير المصروفات حسب الشهر'!$C$1409:$AI$1524,19,FALSE),0)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الشهر'!$C$10:$AD$119,19,FALSE),0)</f>
        <v>0</v>
      </c>
      <c r="E109" s="330">
        <f>IFERROR(VLOOKUP(C109,'تقرير المصروفات حسب الشهر'!$C$136:$AD$245,19,FALSE),0)</f>
        <v>0</v>
      </c>
      <c r="F109" s="330">
        <f>IFERROR(VLOOKUP(C109,'تقرير المصروفات حسب الشهر'!$C$263:$AD$370,19,FALSE),0)</f>
        <v>0</v>
      </c>
      <c r="G109" s="330">
        <f>IFERROR(VLOOKUP(C109,'تقرير المصروفات حسب الشهر'!$C$391:$AD$499,19,FALSE),0)</f>
        <v>0</v>
      </c>
      <c r="H109" s="330">
        <f>IFERROR(VLOOKUP(C109,'تقرير المصروفات حسب الشهر'!$C$519:$AD$627,19,FALSE),0)</f>
        <v>0</v>
      </c>
      <c r="I109" s="330">
        <f>IFERROR(VLOOKUP(C109,'تقرير المصروفات حسب الشهر'!$C$647:$AD$756,19,FALSE),0)</f>
        <v>0</v>
      </c>
      <c r="J109" s="330">
        <f>IFERROR(VLOOKUP(C109,'تقرير المصروفات حسب الشهر'!$C$775:$AD$884,19,FALSE),0)</f>
        <v>0</v>
      </c>
      <c r="K109" s="330">
        <f>IFERROR(VLOOKUP(C109,'تقرير المصروفات حسب الشهر'!$C$902:$AD$1011,19,FALSE),0)</f>
        <v>0</v>
      </c>
      <c r="L109" s="330">
        <f>IFERROR(VLOOKUP(C109,'تقرير المصروفات حسب الشهر'!$C$1028:$AD$1138,19,FALSE),0)</f>
        <v>0</v>
      </c>
      <c r="M109" s="344">
        <f>IFERROR(VLOOKUP(C109,'تقرير المصروفات حسب الشهر'!$C$1155:$AD$1266,19,FALSE),0)</f>
        <v>0</v>
      </c>
      <c r="N109" s="344">
        <f>IFERROR(VLOOKUP(C109,'تقرير المصروفات حسب الشهر'!$C$1282:$AD$1393,19,FALSE),0)</f>
        <v>0</v>
      </c>
      <c r="O109" s="344">
        <f>IFERROR(VLOOKUP(C109,'تقرير المصروفات حسب الشهر'!$C$1409:$AI$1524,19,FALSE),0)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الشهر'!$C$10:$AD$119,19,FALSE),0)</f>
        <v>0</v>
      </c>
      <c r="E110" s="330">
        <f>IFERROR(VLOOKUP(C110,'تقرير المصروفات حسب الشهر'!$C$136:$AD$245,19,FALSE),0)</f>
        <v>0</v>
      </c>
      <c r="F110" s="330">
        <f>IFERROR(VLOOKUP(C110,'تقرير المصروفات حسب الشهر'!$C$263:$AD$370,19,FALSE),0)</f>
        <v>0</v>
      </c>
      <c r="G110" s="330">
        <f>IFERROR(VLOOKUP(C110,'تقرير المصروفات حسب الشهر'!$C$391:$AD$499,19,FALSE),0)</f>
        <v>0</v>
      </c>
      <c r="H110" s="330">
        <f>IFERROR(VLOOKUP(C110,'تقرير المصروفات حسب الشهر'!$C$519:$AD$627,19,FALSE),0)</f>
        <v>0</v>
      </c>
      <c r="I110" s="330">
        <f>IFERROR(VLOOKUP(C110,'تقرير المصروفات حسب الشهر'!$C$647:$AD$756,19,FALSE),0)</f>
        <v>0</v>
      </c>
      <c r="J110" s="330">
        <f>IFERROR(VLOOKUP(C110,'تقرير المصروفات حسب الشهر'!$C$775:$AD$884,19,FALSE),0)</f>
        <v>0</v>
      </c>
      <c r="K110" s="330">
        <f>IFERROR(VLOOKUP(C110,'تقرير المصروفات حسب الشهر'!$C$902:$AD$1011,19,FALSE),0)</f>
        <v>0</v>
      </c>
      <c r="L110" s="330">
        <f>IFERROR(VLOOKUP(C110,'تقرير المصروفات حسب الشهر'!$C$1028:$AD$1138,19,FALSE),0)</f>
        <v>0</v>
      </c>
      <c r="M110" s="344">
        <f>IFERROR(VLOOKUP(C110,'تقرير المصروفات حسب الشهر'!$C$1155:$AD$1266,19,FALSE),0)</f>
        <v>0</v>
      </c>
      <c r="N110" s="344">
        <f>IFERROR(VLOOKUP(C110,'تقرير المصروفات حسب الشهر'!$C$1282:$AD$1393,19,FALSE),0)</f>
        <v>0</v>
      </c>
      <c r="O110" s="344">
        <f>IFERROR(VLOOKUP(C110,'تقرير المصروفات حسب الشهر'!$C$1409:$AI$1524,19,FALSE),0)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الشهر'!$C$10:$AD$119,19,FALSE),0)</f>
        <v>0</v>
      </c>
      <c r="E111" s="330">
        <f>IFERROR(VLOOKUP(C111,'تقرير المصروفات حسب الشهر'!$C$136:$AD$245,19,FALSE),0)</f>
        <v>0</v>
      </c>
      <c r="F111" s="330">
        <f>IFERROR(VLOOKUP(C111,'تقرير المصروفات حسب الشهر'!$C$263:$AD$370,19,FALSE),0)</f>
        <v>0</v>
      </c>
      <c r="G111" s="330">
        <f>IFERROR(VLOOKUP(C111,'تقرير المصروفات حسب الشهر'!$C$391:$AD$499,19,FALSE),0)</f>
        <v>0</v>
      </c>
      <c r="H111" s="330">
        <f>IFERROR(VLOOKUP(C111,'تقرير المصروفات حسب الشهر'!$C$519:$AD$627,19,FALSE),0)</f>
        <v>0</v>
      </c>
      <c r="I111" s="330">
        <f>IFERROR(VLOOKUP(C111,'تقرير المصروفات حسب الشهر'!$C$647:$AD$756,19,FALSE),0)</f>
        <v>0</v>
      </c>
      <c r="J111" s="330">
        <f>IFERROR(VLOOKUP(C111,'تقرير المصروفات حسب الشهر'!$C$775:$AD$884,19,FALSE),0)</f>
        <v>0</v>
      </c>
      <c r="K111" s="330">
        <f>IFERROR(VLOOKUP(C111,'تقرير المصروفات حسب الشهر'!$C$902:$AD$1011,19,FALSE),0)</f>
        <v>0</v>
      </c>
      <c r="L111" s="330">
        <f>IFERROR(VLOOKUP(C111,'تقرير المصروفات حسب الشهر'!$C$1028:$AD$1138,19,FALSE),0)</f>
        <v>0</v>
      </c>
      <c r="M111" s="344">
        <f>IFERROR(VLOOKUP(C111,'تقرير المصروفات حسب الشهر'!$C$1155:$AD$1266,19,FALSE),0)</f>
        <v>0</v>
      </c>
      <c r="N111" s="344">
        <f>IFERROR(VLOOKUP(C111,'تقرير المصروفات حسب الشهر'!$C$1282:$AD$1393,19,FALSE),0)</f>
        <v>0</v>
      </c>
      <c r="O111" s="344">
        <f>IFERROR(VLOOKUP(C111,'تقرير المصروفات حسب الشهر'!$C$1409:$AI$1524,19,FALSE),0)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الشهر'!$C$10:$AD$119,19,FALSE),0)</f>
        <v>0</v>
      </c>
      <c r="E112" s="330">
        <f>IFERROR(VLOOKUP(C112,'تقرير المصروفات حسب الشهر'!$C$136:$AD$245,19,FALSE),0)</f>
        <v>0</v>
      </c>
      <c r="F112" s="330">
        <f>IFERROR(VLOOKUP(C112,'تقرير المصروفات حسب الشهر'!$C$263:$AD$370,19,FALSE),0)</f>
        <v>0</v>
      </c>
      <c r="G112" s="330">
        <f>IFERROR(VLOOKUP(C112,'تقرير المصروفات حسب الشهر'!$C$391:$AD$499,19,FALSE),0)</f>
        <v>0</v>
      </c>
      <c r="H112" s="330">
        <f>IFERROR(VLOOKUP(C112,'تقرير المصروفات حسب الشهر'!$C$519:$AD$627,19,FALSE),0)</f>
        <v>0</v>
      </c>
      <c r="I112" s="330">
        <f>IFERROR(VLOOKUP(C112,'تقرير المصروفات حسب الشهر'!$C$647:$AD$756,19,FALSE),0)</f>
        <v>0</v>
      </c>
      <c r="J112" s="330">
        <f>IFERROR(VLOOKUP(C112,'تقرير المصروفات حسب الشهر'!$C$775:$AD$884,19,FALSE),0)</f>
        <v>0</v>
      </c>
      <c r="K112" s="330">
        <f>IFERROR(VLOOKUP(C112,'تقرير المصروفات حسب الشهر'!$C$902:$AD$1011,19,FALSE),0)</f>
        <v>0</v>
      </c>
      <c r="L112" s="330">
        <f>IFERROR(VLOOKUP(C112,'تقرير المصروفات حسب الشهر'!$C$1028:$AD$1138,19,FALSE),0)</f>
        <v>0</v>
      </c>
      <c r="M112" s="344">
        <f>IFERROR(VLOOKUP(C112,'تقرير المصروفات حسب الشهر'!$C$1155:$AD$1266,19,FALSE),0)</f>
        <v>0</v>
      </c>
      <c r="N112" s="344">
        <f>IFERROR(VLOOKUP(C112,'تقرير المصروفات حسب الشهر'!$C$1282:$AD$1393,19,FALSE),0)</f>
        <v>0</v>
      </c>
      <c r="O112" s="344">
        <f>IFERROR(VLOOKUP(C112,'تقرير المصروفات حسب الشهر'!$C$1409:$AI$1524,19,FALSE),0)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الشهر'!$C$10:$AD$119,19,FALSE),0)</f>
        <v>0</v>
      </c>
      <c r="E113" s="330">
        <f>IFERROR(VLOOKUP(C113,'تقرير المصروفات حسب الشهر'!$C$136:$AD$245,19,FALSE),0)</f>
        <v>0</v>
      </c>
      <c r="F113" s="330">
        <f>IFERROR(VLOOKUP(C113,'تقرير المصروفات حسب الشهر'!$C$263:$AD$370,19,FALSE),0)</f>
        <v>0</v>
      </c>
      <c r="G113" s="330">
        <f>IFERROR(VLOOKUP(C113,'تقرير المصروفات حسب الشهر'!$C$391:$AD$499,19,FALSE),0)</f>
        <v>0</v>
      </c>
      <c r="H113" s="330">
        <f>IFERROR(VLOOKUP(C113,'تقرير المصروفات حسب الشهر'!$C$519:$AD$627,19,FALSE),0)</f>
        <v>0</v>
      </c>
      <c r="I113" s="330">
        <f>IFERROR(VLOOKUP(C113,'تقرير المصروفات حسب الشهر'!$C$647:$AD$756,19,FALSE),0)</f>
        <v>0</v>
      </c>
      <c r="J113" s="330">
        <f>IFERROR(VLOOKUP(C113,'تقرير المصروفات حسب الشهر'!$C$775:$AD$884,19,FALSE),0)</f>
        <v>0</v>
      </c>
      <c r="K113" s="330">
        <f>IFERROR(VLOOKUP(C113,'تقرير المصروفات حسب الشهر'!$C$902:$AD$1011,19,FALSE),0)</f>
        <v>0</v>
      </c>
      <c r="L113" s="330">
        <f>IFERROR(VLOOKUP(C113,'تقرير المصروفات حسب الشهر'!$C$1028:$AD$1138,19,FALSE),0)</f>
        <v>0</v>
      </c>
      <c r="M113" s="344">
        <f>IFERROR(VLOOKUP(C113,'تقرير المصروفات حسب الشهر'!$C$1155:$AD$1266,19,FALSE),0)</f>
        <v>0</v>
      </c>
      <c r="N113" s="344">
        <f>IFERROR(VLOOKUP(C113,'تقرير المصروفات حسب الشهر'!$C$1282:$AD$1393,19,FALSE),0)</f>
        <v>0</v>
      </c>
      <c r="O113" s="344">
        <f>IFERROR(VLOOKUP(C113,'تقرير المصروفات حسب الشهر'!$C$1409:$AI$1524,19,FALSE),0)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الشهر'!$C$10:$AD$119,19,FALSE),0)</f>
        <v>0</v>
      </c>
      <c r="E114" s="330">
        <f>IFERROR(VLOOKUP(C114,'تقرير المصروفات حسب الشهر'!$C$136:$AD$245,19,FALSE),0)</f>
        <v>0</v>
      </c>
      <c r="F114" s="330">
        <f>IFERROR(VLOOKUP(C114,'تقرير المصروفات حسب الشهر'!$C$263:$AD$370,19,FALSE),0)</f>
        <v>0</v>
      </c>
      <c r="G114" s="330">
        <f>IFERROR(VLOOKUP(C114,'تقرير المصروفات حسب الشهر'!$C$391:$AD$499,19,FALSE),0)</f>
        <v>0</v>
      </c>
      <c r="H114" s="330">
        <f>IFERROR(VLOOKUP(C114,'تقرير المصروفات حسب الشهر'!$C$519:$AD$627,19,FALSE),0)</f>
        <v>0</v>
      </c>
      <c r="I114" s="330">
        <f>IFERROR(VLOOKUP(C114,'تقرير المصروفات حسب الشهر'!$C$647:$AD$756,19,FALSE),0)</f>
        <v>0</v>
      </c>
      <c r="J114" s="330">
        <f>IFERROR(VLOOKUP(C114,'تقرير المصروفات حسب الشهر'!$C$775:$AD$884,19,FALSE),0)</f>
        <v>0</v>
      </c>
      <c r="K114" s="330">
        <f>IFERROR(VLOOKUP(C114,'تقرير المصروفات حسب الشهر'!$C$902:$AD$1011,19,FALSE),0)</f>
        <v>0</v>
      </c>
      <c r="L114" s="330">
        <f>IFERROR(VLOOKUP(C114,'تقرير المصروفات حسب الشهر'!$C$1028:$AD$1138,19,FALSE),0)</f>
        <v>0</v>
      </c>
      <c r="M114" s="344">
        <f>IFERROR(VLOOKUP(C114,'تقرير المصروفات حسب الشهر'!$C$1155:$AD$1266,19,FALSE),0)</f>
        <v>0</v>
      </c>
      <c r="N114" s="344">
        <f>IFERROR(VLOOKUP(C114,'تقرير المصروفات حسب الشهر'!$C$1282:$AD$1393,19,FALSE),0)</f>
        <v>0</v>
      </c>
      <c r="O114" s="344">
        <f>IFERROR(VLOOKUP(C114,'تقرير المصروفات حسب الشهر'!$C$1409:$AI$1524,19,FALSE),0)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الشهر'!$C$10:$AD$119,19,FALSE),0)</f>
        <v>0</v>
      </c>
      <c r="E115" s="330">
        <f>IFERROR(VLOOKUP(C115,'تقرير المصروفات حسب الشهر'!$C$136:$AD$245,19,FALSE),0)</f>
        <v>0</v>
      </c>
      <c r="F115" s="330">
        <f>IFERROR(VLOOKUP(C115,'تقرير المصروفات حسب الشهر'!$C$263:$AD$370,19,FALSE),0)</f>
        <v>0</v>
      </c>
      <c r="G115" s="330">
        <f>IFERROR(VLOOKUP(C115,'تقرير المصروفات حسب الشهر'!$C$391:$AD$499,19,FALSE),0)</f>
        <v>0</v>
      </c>
      <c r="H115" s="330">
        <f>IFERROR(VLOOKUP(C115,'تقرير المصروفات حسب الشهر'!$C$519:$AD$627,19,FALSE),0)</f>
        <v>0</v>
      </c>
      <c r="I115" s="330">
        <f>IFERROR(VLOOKUP(C115,'تقرير المصروفات حسب الشهر'!$C$647:$AD$756,19,FALSE),0)</f>
        <v>0</v>
      </c>
      <c r="J115" s="330">
        <f>IFERROR(VLOOKUP(C115,'تقرير المصروفات حسب الشهر'!$C$775:$AD$884,19,FALSE),0)</f>
        <v>0</v>
      </c>
      <c r="K115" s="330">
        <f>IFERROR(VLOOKUP(C115,'تقرير المصروفات حسب الشهر'!$C$902:$AD$1011,19,FALSE),0)</f>
        <v>0</v>
      </c>
      <c r="L115" s="330">
        <f>IFERROR(VLOOKUP(C115,'تقرير المصروفات حسب الشهر'!$C$1028:$AD$1138,19,FALSE),0)</f>
        <v>0</v>
      </c>
      <c r="M115" s="344">
        <f>IFERROR(VLOOKUP(C115,'تقرير المصروفات حسب الشهر'!$C$1155:$AD$1266,19,FALSE),0)</f>
        <v>0</v>
      </c>
      <c r="N115" s="344">
        <f>IFERROR(VLOOKUP(C115,'تقرير المصروفات حسب الشهر'!$C$1282:$AD$1393,19,FALSE),0)</f>
        <v>0</v>
      </c>
      <c r="O115" s="344">
        <f>IFERROR(VLOOKUP(C115,'تقرير المصروفات حسب الشهر'!$C$1409:$AI$1524,19,FALSE),0)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الشهر'!$C$10:$AD$119,19,FALSE),0)</f>
        <v>0</v>
      </c>
      <c r="E116" s="330">
        <f>IFERROR(VLOOKUP(C116,'تقرير المصروفات حسب الشهر'!$C$136:$AD$245,19,FALSE),0)</f>
        <v>0</v>
      </c>
      <c r="F116" s="330">
        <f>IFERROR(VLOOKUP(C116,'تقرير المصروفات حسب الشهر'!$C$263:$AD$370,19,FALSE),0)</f>
        <v>0</v>
      </c>
      <c r="G116" s="330">
        <f>IFERROR(VLOOKUP(C116,'تقرير المصروفات حسب الشهر'!$C$391:$AD$499,19,FALSE),0)</f>
        <v>0</v>
      </c>
      <c r="H116" s="330">
        <f>IFERROR(VLOOKUP(C116,'تقرير المصروفات حسب الشهر'!$C$519:$AD$627,19,FALSE),0)</f>
        <v>0</v>
      </c>
      <c r="I116" s="330">
        <f>IFERROR(VLOOKUP(C116,'تقرير المصروفات حسب الشهر'!$C$647:$AD$756,19,FALSE),0)</f>
        <v>0</v>
      </c>
      <c r="J116" s="330">
        <f>IFERROR(VLOOKUP(C116,'تقرير المصروفات حسب الشهر'!$C$775:$AD$884,19,FALSE),0)</f>
        <v>0</v>
      </c>
      <c r="K116" s="330">
        <f>IFERROR(VLOOKUP(C116,'تقرير المصروفات حسب الشهر'!$C$902:$AD$1011,19,FALSE),0)</f>
        <v>0</v>
      </c>
      <c r="L116" s="330">
        <f>IFERROR(VLOOKUP(C116,'تقرير المصروفات حسب الشهر'!$C$1028:$AD$1138,19,FALSE),0)</f>
        <v>0</v>
      </c>
      <c r="M116" s="344">
        <f>IFERROR(VLOOKUP(C116,'تقرير المصروفات حسب الشهر'!$C$1155:$AD$1266,19,FALSE),0)</f>
        <v>0</v>
      </c>
      <c r="N116" s="344">
        <f>IFERROR(VLOOKUP(C116,'تقرير المصروفات حسب الشهر'!$C$1282:$AD$1393,19,FALSE),0)</f>
        <v>0</v>
      </c>
      <c r="O116" s="344">
        <f>IFERROR(VLOOKUP(C116,'تقرير المصروفات حسب الشهر'!$C$1409:$AI$1524,19,FALSE),0)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الشهر'!$C$10:$AD$119,19,FALSE),0)</f>
        <v>0</v>
      </c>
      <c r="E117" s="330">
        <f>IFERROR(VLOOKUP(C117,'تقرير المصروفات حسب الشهر'!$C$136:$AD$245,19,FALSE),0)</f>
        <v>0</v>
      </c>
      <c r="F117" s="330">
        <f>IFERROR(VLOOKUP(C117,'تقرير المصروفات حسب الشهر'!$C$263:$AD$370,19,FALSE),0)</f>
        <v>0</v>
      </c>
      <c r="G117" s="330">
        <f>IFERROR(VLOOKUP(C117,'تقرير المصروفات حسب الشهر'!$C$391:$AD$499,19,FALSE),0)</f>
        <v>0</v>
      </c>
      <c r="H117" s="330">
        <f>IFERROR(VLOOKUP(C117,'تقرير المصروفات حسب الشهر'!$C$519:$AD$627,19,FALSE),0)</f>
        <v>0</v>
      </c>
      <c r="I117" s="330">
        <f>IFERROR(VLOOKUP(C117,'تقرير المصروفات حسب الشهر'!$C$647:$AD$756,19,FALSE),0)</f>
        <v>0</v>
      </c>
      <c r="J117" s="330">
        <f>IFERROR(VLOOKUP(C117,'تقرير المصروفات حسب الشهر'!$C$775:$AD$884,19,FALSE),0)</f>
        <v>0</v>
      </c>
      <c r="K117" s="330">
        <f>IFERROR(VLOOKUP(C117,'تقرير المصروفات حسب الشهر'!$C$902:$AD$1011,19,FALSE),0)</f>
        <v>0</v>
      </c>
      <c r="L117" s="330">
        <f>IFERROR(VLOOKUP(C117,'تقرير المصروفات حسب الشهر'!$C$1028:$AD$1138,19,FALSE),0)</f>
        <v>0</v>
      </c>
      <c r="M117" s="344">
        <f>IFERROR(VLOOKUP(C117,'تقرير المصروفات حسب الشهر'!$C$1155:$AD$1266,19,FALSE),0)</f>
        <v>0</v>
      </c>
      <c r="N117" s="344">
        <f>IFERROR(VLOOKUP(C117,'تقرير المصروفات حسب الشهر'!$C$1282:$AD$1393,19,FALSE),0)</f>
        <v>0</v>
      </c>
      <c r="O117" s="344">
        <f>IFERROR(VLOOKUP(C117,'تقرير المصروفات حسب الشهر'!$C$1409:$AI$1524,19,FALSE),0)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الشهر'!$C$10:$AD$119,19,FALSE),0)</f>
        <v>0</v>
      </c>
      <c r="E118" s="330">
        <f>IFERROR(VLOOKUP(C118,'تقرير المصروفات حسب الشهر'!$C$136:$AD$245,19,FALSE),0)</f>
        <v>0</v>
      </c>
      <c r="F118" s="330">
        <f>IFERROR(VLOOKUP(C118,'تقرير المصروفات حسب الشهر'!$C$263:$AD$370,19,FALSE),0)</f>
        <v>0</v>
      </c>
      <c r="G118" s="330">
        <f>IFERROR(VLOOKUP(C118,'تقرير المصروفات حسب الشهر'!$C$391:$AD$499,19,FALSE),0)</f>
        <v>0</v>
      </c>
      <c r="H118" s="330">
        <f>IFERROR(VLOOKUP(C118,'تقرير المصروفات حسب الشهر'!$C$519:$AD$627,19,FALSE),0)</f>
        <v>0</v>
      </c>
      <c r="I118" s="330">
        <f>IFERROR(VLOOKUP(C118,'تقرير المصروفات حسب الشهر'!$C$647:$AD$756,19,FALSE),0)</f>
        <v>0</v>
      </c>
      <c r="J118" s="330">
        <f>IFERROR(VLOOKUP(C118,'تقرير المصروفات حسب الشهر'!$C$775:$AD$884,19,FALSE),0)</f>
        <v>0</v>
      </c>
      <c r="K118" s="330">
        <f>IFERROR(VLOOKUP(C118,'تقرير المصروفات حسب الشهر'!$C$902:$AD$1011,19,FALSE),0)</f>
        <v>0</v>
      </c>
      <c r="L118" s="330">
        <f>IFERROR(VLOOKUP(C118,'تقرير المصروفات حسب الشهر'!$C$1028:$AD$1138,19,FALSE),0)</f>
        <v>0</v>
      </c>
      <c r="M118" s="344">
        <f>IFERROR(VLOOKUP(C118,'تقرير المصروفات حسب الشهر'!$C$1155:$AD$1266,19,FALSE),0)</f>
        <v>0</v>
      </c>
      <c r="N118" s="344">
        <f>IFERROR(VLOOKUP(C118,'تقرير المصروفات حسب الشهر'!$C$1282:$AD$1393,19,FALSE),0)</f>
        <v>0</v>
      </c>
      <c r="O118" s="344">
        <f>IFERROR(VLOOKUP(C118,'تقرير المصروفات حسب الشهر'!$C$1409:$AI$1524,19,FALSE),0)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الشهر'!$C$10:$AD$119,19,FALSE),0)</f>
        <v>0</v>
      </c>
      <c r="E119" s="330">
        <f>IFERROR(VLOOKUP(C119,'تقرير المصروفات حسب الشهر'!$C$136:$AD$245,19,FALSE),0)</f>
        <v>0</v>
      </c>
      <c r="F119" s="330">
        <f>IFERROR(VLOOKUP(C119,'تقرير المصروفات حسب الشهر'!$C$263:$AD$370,19,FALSE),0)</f>
        <v>0</v>
      </c>
      <c r="G119" s="330">
        <f>IFERROR(VLOOKUP(C119,'تقرير المصروفات حسب الشهر'!$C$391:$AD$499,19,FALSE),0)</f>
        <v>0</v>
      </c>
      <c r="H119" s="330">
        <f>IFERROR(VLOOKUP(C119,'تقرير المصروفات حسب الشهر'!$C$519:$AD$627,19,FALSE),0)</f>
        <v>0</v>
      </c>
      <c r="I119" s="330">
        <f>IFERROR(VLOOKUP(C119,'تقرير المصروفات حسب الشهر'!$C$647:$AD$756,19,FALSE),0)</f>
        <v>0</v>
      </c>
      <c r="J119" s="330">
        <f>IFERROR(VLOOKUP(C119,'تقرير المصروفات حسب الشهر'!$C$775:$AD$884,19,FALSE),0)</f>
        <v>0</v>
      </c>
      <c r="K119" s="330">
        <f>IFERROR(VLOOKUP(C119,'تقرير المصروفات حسب الشهر'!$C$902:$AD$1011,19,FALSE),0)</f>
        <v>0</v>
      </c>
      <c r="L119" s="330">
        <f>IFERROR(VLOOKUP(C119,'تقرير المصروفات حسب الشهر'!$C$1028:$AD$1138,19,FALSE),0)</f>
        <v>0</v>
      </c>
      <c r="M119" s="344">
        <f>IFERROR(VLOOKUP(C119,'تقرير المصروفات حسب الشهر'!$C$1155:$AD$1266,19,FALSE),0)</f>
        <v>0</v>
      </c>
      <c r="N119" s="344">
        <f>IFERROR(VLOOKUP(C119,'تقرير المصروفات حسب الشهر'!$C$1282:$AD$1393,19,FALSE),0)</f>
        <v>0</v>
      </c>
      <c r="O119" s="344">
        <f>IFERROR(VLOOKUP(C119,'تقرير المصروفات حسب الشهر'!$C$1409:$AI$1524,19,FALSE),0)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الشهر'!$C$10:$AD$119,19,FALSE),0)</f>
        <v>0</v>
      </c>
      <c r="E120" s="330">
        <f>IFERROR(VLOOKUP(C120,'تقرير المصروفات حسب الشهر'!$C$136:$AD$245,19,FALSE),0)</f>
        <v>0</v>
      </c>
      <c r="F120" s="330">
        <f>IFERROR(VLOOKUP(C120,'تقرير المصروفات حسب الشهر'!$C$263:$AD$370,19,FALSE),0)</f>
        <v>0</v>
      </c>
      <c r="G120" s="330">
        <f>IFERROR(VLOOKUP(C120,'تقرير المصروفات حسب الشهر'!$C$391:$AD$499,19,FALSE),0)</f>
        <v>0</v>
      </c>
      <c r="H120" s="330">
        <f>IFERROR(VLOOKUP(C120,'تقرير المصروفات حسب الشهر'!$C$519:$AD$627,19,FALSE),0)</f>
        <v>0</v>
      </c>
      <c r="I120" s="330">
        <f>IFERROR(VLOOKUP(C120,'تقرير المصروفات حسب الشهر'!$C$647:$AD$756,19,FALSE),0)</f>
        <v>0</v>
      </c>
      <c r="J120" s="330">
        <f>IFERROR(VLOOKUP(C120,'تقرير المصروفات حسب الشهر'!$C$775:$AD$884,19,FALSE),0)</f>
        <v>0</v>
      </c>
      <c r="K120" s="330">
        <f>IFERROR(VLOOKUP(C120,'تقرير المصروفات حسب الشهر'!$C$902:$AD$1011,19,FALSE),0)</f>
        <v>0</v>
      </c>
      <c r="L120" s="330">
        <f>IFERROR(VLOOKUP(C120,'تقرير المصروفات حسب الشهر'!$C$1028:$AD$1138,19,FALSE),0)</f>
        <v>0</v>
      </c>
      <c r="M120" s="344">
        <f>IFERROR(VLOOKUP(C120,'تقرير المصروفات حسب الشهر'!$C$1155:$AD$1266,19,FALSE),0)</f>
        <v>0</v>
      </c>
      <c r="N120" s="344">
        <f>IFERROR(VLOOKUP(C120,'تقرير المصروفات حسب الشهر'!$C$1282:$AD$1393,19,FALSE),0)</f>
        <v>0</v>
      </c>
      <c r="O120" s="344">
        <f>IFERROR(VLOOKUP(C120,'تقرير المصروفات حسب الشهر'!$C$1409:$AI$1524,19,FALSE),0)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الشهر'!$C$10:$AD$119,19,FALSE),0)</f>
        <v>0</v>
      </c>
      <c r="E121" s="330">
        <f>IFERROR(VLOOKUP(C121,'تقرير المصروفات حسب الشهر'!$C$136:$AD$245,19,FALSE),0)</f>
        <v>0</v>
      </c>
      <c r="F121" s="330">
        <f>IFERROR(VLOOKUP(C121,'تقرير المصروفات حسب الشهر'!$C$263:$AD$370,19,FALSE),0)</f>
        <v>0</v>
      </c>
      <c r="G121" s="330">
        <f>IFERROR(VLOOKUP(C121,'تقرير المصروفات حسب الشهر'!$C$391:$AD$499,19,FALSE),0)</f>
        <v>0</v>
      </c>
      <c r="H121" s="330">
        <f>IFERROR(VLOOKUP(C121,'تقرير المصروفات حسب الشهر'!$C$519:$AD$627,19,FALSE),0)</f>
        <v>0</v>
      </c>
      <c r="I121" s="330">
        <f>IFERROR(VLOOKUP(C121,'تقرير المصروفات حسب الشهر'!$C$647:$AD$756,19,FALSE),0)</f>
        <v>0</v>
      </c>
      <c r="J121" s="330">
        <f>IFERROR(VLOOKUP(C121,'تقرير المصروفات حسب الشهر'!$C$775:$AD$884,19,FALSE),0)</f>
        <v>0</v>
      </c>
      <c r="K121" s="330">
        <f>IFERROR(VLOOKUP(C121,'تقرير المصروفات حسب الشهر'!$C$902:$AD$1011,19,FALSE),0)</f>
        <v>0</v>
      </c>
      <c r="L121" s="330">
        <f>IFERROR(VLOOKUP(C121,'تقرير المصروفات حسب الشهر'!$C$1028:$AD$1138,19,FALSE),0)</f>
        <v>0</v>
      </c>
      <c r="M121" s="344">
        <f>IFERROR(VLOOKUP(C121,'تقرير المصروفات حسب الشهر'!$C$1155:$AD$1266,19,FALSE),0)</f>
        <v>0</v>
      </c>
      <c r="N121" s="344">
        <f>IFERROR(VLOOKUP(C121,'تقرير المصروفات حسب الشهر'!$C$1282:$AD$1393,19,FALSE),0)</f>
        <v>0</v>
      </c>
      <c r="O121" s="344">
        <f>IFERROR(VLOOKUP(C121,'تقرير المصروفات حسب الشهر'!$C$1409:$AI$1524,19,FALSE),0)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الشهر'!$C$10:$AD$119,19,FALSE),0)</f>
        <v>0</v>
      </c>
      <c r="E122" s="330">
        <f>IFERROR(VLOOKUP(C122,'تقرير المصروفات حسب الشهر'!$C$136:$AD$245,19,FALSE),0)</f>
        <v>0</v>
      </c>
      <c r="F122" s="330">
        <f>IFERROR(VLOOKUP(C122,'تقرير المصروفات حسب الشهر'!$C$263:$AD$370,19,FALSE),0)</f>
        <v>0</v>
      </c>
      <c r="G122" s="330">
        <f>IFERROR(VLOOKUP(C122,'تقرير المصروفات حسب الشهر'!$C$391:$AD$499,19,FALSE),0)</f>
        <v>0</v>
      </c>
      <c r="H122" s="330">
        <f>IFERROR(VLOOKUP(C122,'تقرير المصروفات حسب الشهر'!$C$519:$AD$627,19,FALSE),0)</f>
        <v>0</v>
      </c>
      <c r="I122" s="330">
        <f>IFERROR(VLOOKUP(C122,'تقرير المصروفات حسب الشهر'!$C$647:$AD$756,19,FALSE),0)</f>
        <v>0</v>
      </c>
      <c r="J122" s="330">
        <f>IFERROR(VLOOKUP(C122,'تقرير المصروفات حسب الشهر'!$C$775:$AD$884,19,FALSE),0)</f>
        <v>0</v>
      </c>
      <c r="K122" s="330">
        <f>IFERROR(VLOOKUP(C122,'تقرير المصروفات حسب الشهر'!$C$902:$AD$1011,19,FALSE),0)</f>
        <v>0</v>
      </c>
      <c r="L122" s="330">
        <f>IFERROR(VLOOKUP(C122,'تقرير المصروفات حسب الشهر'!$C$1028:$AD$1138,19,FALSE),0)</f>
        <v>0</v>
      </c>
      <c r="M122" s="344">
        <f>IFERROR(VLOOKUP(C122,'تقرير المصروفات حسب الشهر'!$C$1155:$AD$1266,19,FALSE),0)</f>
        <v>0</v>
      </c>
      <c r="N122" s="344">
        <f>IFERROR(VLOOKUP(C122,'تقرير المصروفات حسب الشهر'!$C$1282:$AD$1393,19,FALSE),0)</f>
        <v>0</v>
      </c>
      <c r="O122" s="344">
        <f>IFERROR(VLOOKUP(C122,'تقرير المصروفات حسب الشهر'!$C$1409:$AI$1524,19,FALSE),0)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الشهر'!$C$10:$AD$119,19,FALSE),0)</f>
        <v>0</v>
      </c>
      <c r="E123" s="330">
        <f>IFERROR(VLOOKUP(C123,'تقرير المصروفات حسب الشهر'!$C$136:$AD$245,19,FALSE),0)</f>
        <v>0</v>
      </c>
      <c r="F123" s="330">
        <f>IFERROR(VLOOKUP(C123,'تقرير المصروفات حسب الشهر'!$C$263:$AD$370,19,FALSE),0)</f>
        <v>0</v>
      </c>
      <c r="G123" s="330">
        <f>IFERROR(VLOOKUP(C123,'تقرير المصروفات حسب الشهر'!$C$391:$AD$499,19,FALSE),0)</f>
        <v>0</v>
      </c>
      <c r="H123" s="330">
        <f>IFERROR(VLOOKUP(C123,'تقرير المصروفات حسب الشهر'!$C$519:$AD$627,19,FALSE),0)</f>
        <v>0</v>
      </c>
      <c r="I123" s="330">
        <f>IFERROR(VLOOKUP(C123,'تقرير المصروفات حسب الشهر'!$C$647:$AD$756,19,FALSE),0)</f>
        <v>0</v>
      </c>
      <c r="J123" s="330">
        <f>IFERROR(VLOOKUP(C123,'تقرير المصروفات حسب الشهر'!$C$775:$AD$884,19,FALSE),0)</f>
        <v>0</v>
      </c>
      <c r="K123" s="330">
        <f>IFERROR(VLOOKUP(C123,'تقرير المصروفات حسب الشهر'!$C$902:$AD$1011,19,FALSE),0)</f>
        <v>0</v>
      </c>
      <c r="L123" s="330">
        <f>IFERROR(VLOOKUP(C123,'تقرير المصروفات حسب الشهر'!$C$1028:$AD$1138,19,FALSE),0)</f>
        <v>0</v>
      </c>
      <c r="M123" s="344">
        <f>IFERROR(VLOOKUP(C123,'تقرير المصروفات حسب الشهر'!$C$1155:$AD$1266,19,FALSE),0)</f>
        <v>0</v>
      </c>
      <c r="N123" s="344">
        <f>IFERROR(VLOOKUP(C123,'تقرير المصروفات حسب الشهر'!$C$1282:$AD$1393,19,FALSE),0)</f>
        <v>0</v>
      </c>
      <c r="O123" s="344">
        <f>IFERROR(VLOOKUP(C123,'تقرير المصروفات حسب الشهر'!$C$1409:$AI$1524,19,FALSE),0)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الشهر'!$C$10:$AD$119,19,FALSE),0)</f>
        <v>0</v>
      </c>
      <c r="E124" s="330">
        <f>IFERROR(VLOOKUP(C124,'تقرير المصروفات حسب الشهر'!$C$136:$AD$245,19,FALSE),0)</f>
        <v>0</v>
      </c>
      <c r="F124" s="330">
        <f>IFERROR(VLOOKUP(C124,'تقرير المصروفات حسب الشهر'!$C$263:$AD$370,19,FALSE),0)</f>
        <v>0</v>
      </c>
      <c r="G124" s="330">
        <f>IFERROR(VLOOKUP(C124,'تقرير المصروفات حسب الشهر'!$C$391:$AD$499,19,FALSE),0)</f>
        <v>0</v>
      </c>
      <c r="H124" s="330">
        <f>IFERROR(VLOOKUP(C124,'تقرير المصروفات حسب الشهر'!$C$519:$AD$627,19,FALSE),0)</f>
        <v>0</v>
      </c>
      <c r="I124" s="330">
        <f>IFERROR(VLOOKUP(C124,'تقرير المصروفات حسب الشهر'!$C$647:$AD$756,19,FALSE),0)</f>
        <v>0</v>
      </c>
      <c r="J124" s="330">
        <f>IFERROR(VLOOKUP(C124,'تقرير المصروفات حسب الشهر'!$C$775:$AD$884,19,FALSE),0)</f>
        <v>0</v>
      </c>
      <c r="K124" s="330">
        <f>IFERROR(VLOOKUP(C124,'تقرير المصروفات حسب الشهر'!$C$902:$AD$1011,19,FALSE),0)</f>
        <v>0</v>
      </c>
      <c r="L124" s="330">
        <f>IFERROR(VLOOKUP(C124,'تقرير المصروفات حسب الشهر'!$C$1028:$AD$1138,19,FALSE),0)</f>
        <v>0</v>
      </c>
      <c r="M124" s="344">
        <f>IFERROR(VLOOKUP(C124,'تقرير المصروفات حسب الشهر'!$C$1155:$AD$1266,19,FALSE),0)</f>
        <v>0</v>
      </c>
      <c r="N124" s="344">
        <f>IFERROR(VLOOKUP(C124,'تقرير المصروفات حسب الشهر'!$C$1282:$AD$1393,19,FALSE),0)</f>
        <v>0</v>
      </c>
      <c r="O124" s="344">
        <f>IFERROR(VLOOKUP(C124,'تقرير المصروفات حسب الشهر'!$C$1409:$AI$1524,19,FALSE),0)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الشهر'!$C$10:$AD$119,19,FALSE),0)</f>
        <v>0</v>
      </c>
      <c r="E125" s="330">
        <f>IFERROR(VLOOKUP(C125,'تقرير المصروفات حسب الشهر'!$C$136:$AD$245,19,FALSE),0)</f>
        <v>0</v>
      </c>
      <c r="F125" s="330">
        <f>IFERROR(VLOOKUP(C125,'تقرير المصروفات حسب الشهر'!$C$263:$AD$370,19,FALSE),0)</f>
        <v>0</v>
      </c>
      <c r="G125" s="330">
        <f>IFERROR(VLOOKUP(C125,'تقرير المصروفات حسب الشهر'!$C$391:$AD$499,19,FALSE),0)</f>
        <v>0</v>
      </c>
      <c r="H125" s="330">
        <f>IFERROR(VLOOKUP(C125,'تقرير المصروفات حسب الشهر'!$C$519:$AD$627,19,FALSE),0)</f>
        <v>0</v>
      </c>
      <c r="I125" s="330">
        <f>IFERROR(VLOOKUP(C125,'تقرير المصروفات حسب الشهر'!$C$647:$AD$756,19,FALSE),0)</f>
        <v>0</v>
      </c>
      <c r="J125" s="330">
        <f>IFERROR(VLOOKUP(C125,'تقرير المصروفات حسب الشهر'!$C$775:$AD$884,19,FALSE),0)</f>
        <v>0</v>
      </c>
      <c r="K125" s="330">
        <f>IFERROR(VLOOKUP(C125,'تقرير المصروفات حسب الشهر'!$C$902:$AD$1011,19,FALSE),0)</f>
        <v>0</v>
      </c>
      <c r="L125" s="330">
        <f>IFERROR(VLOOKUP(C125,'تقرير المصروفات حسب الشهر'!$C$1028:$AD$1138,19,FALSE),0)</f>
        <v>0</v>
      </c>
      <c r="M125" s="344">
        <f>IFERROR(VLOOKUP(C125,'تقرير المصروفات حسب الشهر'!$C$1155:$AD$1266,19,FALSE),0)</f>
        <v>0</v>
      </c>
      <c r="N125" s="344">
        <f>IFERROR(VLOOKUP(C125,'تقرير المصروفات حسب الشهر'!$C$1282:$AD$1393,19,FALSE),0)</f>
        <v>0</v>
      </c>
      <c r="O125" s="344">
        <f>IFERROR(VLOOKUP(C125,'تقرير المصروفات حسب الشهر'!$C$1409:$AI$1524,19,FALSE),0)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الشهر'!$C$10:$AD$119,19,FALSE),0)</f>
        <v>0</v>
      </c>
      <c r="E126" s="330">
        <f>IFERROR(VLOOKUP(C126,'تقرير المصروفات حسب الشهر'!$C$136:$AD$245,19,FALSE),0)</f>
        <v>0</v>
      </c>
      <c r="F126" s="330">
        <f>IFERROR(VLOOKUP(C126,'تقرير المصروفات حسب الشهر'!$C$263:$AD$370,19,FALSE),0)</f>
        <v>0</v>
      </c>
      <c r="G126" s="330">
        <f>IFERROR(VLOOKUP(C126,'تقرير المصروفات حسب الشهر'!$C$391:$AD$499,19,FALSE),0)</f>
        <v>0</v>
      </c>
      <c r="H126" s="330">
        <f>IFERROR(VLOOKUP(C126,'تقرير المصروفات حسب الشهر'!$C$519:$AD$627,19,FALSE),0)</f>
        <v>0</v>
      </c>
      <c r="I126" s="330">
        <f>IFERROR(VLOOKUP(C126,'تقرير المصروفات حسب الشهر'!$C$647:$AD$756,19,FALSE),0)</f>
        <v>0</v>
      </c>
      <c r="J126" s="330">
        <f>IFERROR(VLOOKUP(C126,'تقرير المصروفات حسب الشهر'!$C$775:$AD$884,19,FALSE),0)</f>
        <v>0</v>
      </c>
      <c r="K126" s="330">
        <f>IFERROR(VLOOKUP(C126,'تقرير المصروفات حسب الشهر'!$C$902:$AD$1011,19,FALSE),0)</f>
        <v>0</v>
      </c>
      <c r="L126" s="330">
        <f>IFERROR(VLOOKUP(C126,'تقرير المصروفات حسب الشهر'!$C$1028:$AD$1138,19,FALSE),0)</f>
        <v>0</v>
      </c>
      <c r="M126" s="344">
        <f>IFERROR(VLOOKUP(C126,'تقرير المصروفات حسب الشهر'!$C$1155:$AD$1266,19,FALSE),0)</f>
        <v>0</v>
      </c>
      <c r="N126" s="344">
        <f>IFERROR(VLOOKUP(C126,'تقرير المصروفات حسب الشهر'!$C$1282:$AD$1393,19,FALSE),0)</f>
        <v>0</v>
      </c>
      <c r="O126" s="344">
        <f>IFERROR(VLOOKUP(C126,'تقرير المصروفات حسب الشهر'!$C$1409:$AI$1524,19,FALSE),0)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الشهر'!$C$10:$AD$119,19,FALSE),0)</f>
        <v>0</v>
      </c>
      <c r="E127" s="330">
        <f>IFERROR(VLOOKUP(C127,'تقرير المصروفات حسب الشهر'!$C$136:$AD$245,19,FALSE),0)</f>
        <v>0</v>
      </c>
      <c r="F127" s="330">
        <f>IFERROR(VLOOKUP(C127,'تقرير المصروفات حسب الشهر'!$C$263:$AD$370,19,FALSE),0)</f>
        <v>0</v>
      </c>
      <c r="G127" s="330">
        <f>IFERROR(VLOOKUP(C127,'تقرير المصروفات حسب الشهر'!$C$391:$AD$499,19,FALSE),0)</f>
        <v>0</v>
      </c>
      <c r="H127" s="330">
        <f>IFERROR(VLOOKUP(C127,'تقرير المصروفات حسب الشهر'!$C$519:$AD$627,19,FALSE),0)</f>
        <v>0</v>
      </c>
      <c r="I127" s="330">
        <f>IFERROR(VLOOKUP(C127,'تقرير المصروفات حسب الشهر'!$C$647:$AD$756,19,FALSE),0)</f>
        <v>0</v>
      </c>
      <c r="J127" s="330">
        <f>IFERROR(VLOOKUP(C127,'تقرير المصروفات حسب الشهر'!$C$775:$AD$884,19,FALSE),0)</f>
        <v>0</v>
      </c>
      <c r="K127" s="330">
        <f>IFERROR(VLOOKUP(C127,'تقرير المصروفات حسب الشهر'!$C$902:$AD$1011,19,FALSE),0)</f>
        <v>0</v>
      </c>
      <c r="L127" s="330">
        <f>IFERROR(VLOOKUP(C127,'تقرير المصروفات حسب الشهر'!$C$1028:$AD$1138,19,FALSE),0)</f>
        <v>0</v>
      </c>
      <c r="M127" s="344">
        <f>IFERROR(VLOOKUP(C127,'تقرير المصروفات حسب الشهر'!$C$1155:$AD$1266,19,FALSE),0)</f>
        <v>0</v>
      </c>
      <c r="N127" s="344">
        <f>IFERROR(VLOOKUP(C127,'تقرير المصروفات حسب الشهر'!$C$1282:$AD$1393,19,FALSE),0)</f>
        <v>0</v>
      </c>
      <c r="O127" s="344">
        <f>IFERROR(VLOOKUP(C127,'تقرير المصروفات حسب الشهر'!$C$1409:$AI$1524,19,FALSE),0)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الشهر'!$C$10:$AD$119,19,FALSE),0)</f>
        <v>0</v>
      </c>
      <c r="E128" s="330">
        <f>IFERROR(VLOOKUP(C128,'تقرير المصروفات حسب الشهر'!$C$136:$AD$245,19,FALSE),0)</f>
        <v>0</v>
      </c>
      <c r="F128" s="330">
        <f>IFERROR(VLOOKUP(C128,'تقرير المصروفات حسب الشهر'!$C$263:$AD$370,19,FALSE),0)</f>
        <v>0</v>
      </c>
      <c r="G128" s="330">
        <f>IFERROR(VLOOKUP(C128,'تقرير المصروفات حسب الشهر'!$C$391:$AD$499,19,FALSE),0)</f>
        <v>0</v>
      </c>
      <c r="H128" s="330">
        <f>IFERROR(VLOOKUP(C128,'تقرير المصروفات حسب الشهر'!$C$519:$AD$627,19,FALSE),0)</f>
        <v>0</v>
      </c>
      <c r="I128" s="330">
        <f>IFERROR(VLOOKUP(C128,'تقرير المصروفات حسب الشهر'!$C$647:$AD$756,19,FALSE),0)</f>
        <v>0</v>
      </c>
      <c r="J128" s="330">
        <f>IFERROR(VLOOKUP(C128,'تقرير المصروفات حسب الشهر'!$C$775:$AD$884,19,FALSE),0)</f>
        <v>0</v>
      </c>
      <c r="K128" s="330">
        <f>IFERROR(VLOOKUP(C128,'تقرير المصروفات حسب الشهر'!$C$902:$AD$1011,19,FALSE),0)</f>
        <v>0</v>
      </c>
      <c r="L128" s="330">
        <f>IFERROR(VLOOKUP(C128,'تقرير المصروفات حسب الشهر'!$C$1028:$AD$1138,19,FALSE),0)</f>
        <v>0</v>
      </c>
      <c r="M128" s="344">
        <f>IFERROR(VLOOKUP(C128,'تقرير المصروفات حسب الشهر'!$C$1155:$AD$1266,19,FALSE),0)</f>
        <v>0</v>
      </c>
      <c r="N128" s="344">
        <f>IFERROR(VLOOKUP(C128,'تقرير المصروفات حسب الشهر'!$C$1282:$AD$1393,19,FALSE),0)</f>
        <v>0</v>
      </c>
      <c r="O128" s="344">
        <f>IFERROR(VLOOKUP(C128,'تقرير المصروفات حسب الشهر'!$C$1409:$AI$1524,19,FALSE),0)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الشهر'!$C$10:$AD$119,19,FALSE),0)</f>
        <v>0</v>
      </c>
      <c r="E129" s="330">
        <f>IFERROR(VLOOKUP(C129,'تقرير المصروفات حسب الشهر'!$C$136:$AD$245,19,FALSE),0)</f>
        <v>0</v>
      </c>
      <c r="F129" s="330">
        <f>IFERROR(VLOOKUP(C129,'تقرير المصروفات حسب الشهر'!$C$263:$AD$370,19,FALSE),0)</f>
        <v>0</v>
      </c>
      <c r="G129" s="330">
        <f>IFERROR(VLOOKUP(C129,'تقرير المصروفات حسب الشهر'!$C$391:$AD$499,19,FALSE),0)</f>
        <v>0</v>
      </c>
      <c r="H129" s="330">
        <f>IFERROR(VLOOKUP(C129,'تقرير المصروفات حسب الشهر'!$C$519:$AD$627,19,FALSE),0)</f>
        <v>0</v>
      </c>
      <c r="I129" s="330">
        <f>IFERROR(VLOOKUP(C129,'تقرير المصروفات حسب الشهر'!$C$647:$AD$756,19,FALSE),0)</f>
        <v>0</v>
      </c>
      <c r="J129" s="330">
        <f>IFERROR(VLOOKUP(C129,'تقرير المصروفات حسب الشهر'!$C$775:$AD$884,19,FALSE),0)</f>
        <v>0</v>
      </c>
      <c r="K129" s="330">
        <f>IFERROR(VLOOKUP(C129,'تقرير المصروفات حسب الشهر'!$C$902:$AD$1011,19,FALSE),0)</f>
        <v>0</v>
      </c>
      <c r="L129" s="330">
        <f>IFERROR(VLOOKUP(C129,'تقرير المصروفات حسب الشهر'!$C$1028:$AD$1138,19,FALSE),0)</f>
        <v>0</v>
      </c>
      <c r="M129" s="344">
        <f>IFERROR(VLOOKUP(C129,'تقرير المصروفات حسب الشهر'!$C$1155:$AD$1266,19,FALSE),0)</f>
        <v>0</v>
      </c>
      <c r="N129" s="344">
        <f>IFERROR(VLOOKUP(C129,'تقرير المصروفات حسب الشهر'!$C$1282:$AD$1393,19,FALSE),0)</f>
        <v>0</v>
      </c>
      <c r="O129" s="344">
        <f>IFERROR(VLOOKUP(C129,'تقرير المصروفات حسب الشهر'!$C$1409:$AI$1524,19,FALSE),0)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الشهر'!$C$10:$AD$119,19,FALSE),0)</f>
        <v>0</v>
      </c>
      <c r="E130" s="330">
        <f>IFERROR(VLOOKUP(C130,'تقرير المصروفات حسب الشهر'!$C$136:$AD$245,19,FALSE),0)</f>
        <v>0</v>
      </c>
      <c r="F130" s="330">
        <f>IFERROR(VLOOKUP(C130,'تقرير المصروفات حسب الشهر'!$C$263:$AD$370,19,FALSE),0)</f>
        <v>0</v>
      </c>
      <c r="G130" s="330">
        <f>IFERROR(VLOOKUP(C130,'تقرير المصروفات حسب الشهر'!$C$391:$AD$499,19,FALSE),0)</f>
        <v>0</v>
      </c>
      <c r="H130" s="330">
        <f>IFERROR(VLOOKUP(C130,'تقرير المصروفات حسب الشهر'!$C$519:$AD$627,19,FALSE),0)</f>
        <v>0</v>
      </c>
      <c r="I130" s="330">
        <f>IFERROR(VLOOKUP(C130,'تقرير المصروفات حسب الشهر'!$C$647:$AD$756,19,FALSE),0)</f>
        <v>0</v>
      </c>
      <c r="J130" s="330">
        <f>IFERROR(VLOOKUP(C130,'تقرير المصروفات حسب الشهر'!$C$775:$AD$884,19,FALSE),0)</f>
        <v>0</v>
      </c>
      <c r="K130" s="330">
        <f>IFERROR(VLOOKUP(C130,'تقرير المصروفات حسب الشهر'!$C$902:$AD$1011,19,FALSE),0)</f>
        <v>0</v>
      </c>
      <c r="L130" s="330">
        <f>IFERROR(VLOOKUP(C130,'تقرير المصروفات حسب الشهر'!$C$1028:$AD$1138,19,FALSE),0)</f>
        <v>0</v>
      </c>
      <c r="M130" s="344">
        <f>IFERROR(VLOOKUP(C130,'تقرير المصروفات حسب الشهر'!$C$1155:$AD$1266,19,FALSE),0)</f>
        <v>0</v>
      </c>
      <c r="N130" s="344">
        <f>IFERROR(VLOOKUP(C130,'تقرير المصروفات حسب الشهر'!$C$1282:$AD$1393,19,FALSE),0)</f>
        <v>0</v>
      </c>
      <c r="O130" s="344">
        <f>IFERROR(VLOOKUP(C130,'تقرير المصروفات حسب الشهر'!$C$1409:$AI$1524,19,FALSE),0)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الشهر'!$C$10:$AD$119,19,FALSE),0)</f>
        <v>0</v>
      </c>
      <c r="E131" s="330">
        <f>IFERROR(VLOOKUP(C131,'تقرير المصروفات حسب الشهر'!$C$136:$AD$245,19,FALSE),0)</f>
        <v>0</v>
      </c>
      <c r="F131" s="330">
        <f>IFERROR(VLOOKUP(C131,'تقرير المصروفات حسب الشهر'!$C$263:$AD$370,19,FALSE),0)</f>
        <v>0</v>
      </c>
      <c r="G131" s="330">
        <f>IFERROR(VLOOKUP(C131,'تقرير المصروفات حسب الشهر'!$C$391:$AD$499,19,FALSE),0)</f>
        <v>0</v>
      </c>
      <c r="H131" s="330">
        <f>IFERROR(VLOOKUP(C131,'تقرير المصروفات حسب الشهر'!$C$519:$AD$627,19,FALSE),0)</f>
        <v>0</v>
      </c>
      <c r="I131" s="330">
        <f>IFERROR(VLOOKUP(C131,'تقرير المصروفات حسب الشهر'!$C$647:$AD$756,19,FALSE),0)</f>
        <v>0</v>
      </c>
      <c r="J131" s="330">
        <f>IFERROR(VLOOKUP(C131,'تقرير المصروفات حسب الشهر'!$C$775:$AD$884,19,FALSE),0)</f>
        <v>0</v>
      </c>
      <c r="K131" s="330">
        <f>IFERROR(VLOOKUP(C131,'تقرير المصروفات حسب الشهر'!$C$902:$AD$1011,19,FALSE),0)</f>
        <v>0</v>
      </c>
      <c r="L131" s="330">
        <f>IFERROR(VLOOKUP(C131,'تقرير المصروفات حسب الشهر'!$C$1028:$AD$1138,19,FALSE),0)</f>
        <v>0</v>
      </c>
      <c r="M131" s="344">
        <f>IFERROR(VLOOKUP(C131,'تقرير المصروفات حسب الشهر'!$C$1155:$AD$1266,19,FALSE),0)</f>
        <v>0</v>
      </c>
      <c r="N131" s="344">
        <f>IFERROR(VLOOKUP(C131,'تقرير المصروفات حسب الشهر'!$C$1282:$AD$1393,19,FALSE),0)</f>
        <v>0</v>
      </c>
      <c r="O131" s="344">
        <f>IFERROR(VLOOKUP(C131,'تقرير المصروفات حسب الشهر'!$C$1409:$AI$1524,19,FALSE),0)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208847.21999999997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562954.20999999985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354106.98999999987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7030A0"/>
  </sheetPr>
  <dimension ref="A1:T144"/>
  <sheetViews>
    <sheetView rightToLeft="1" topLeftCell="K123" workbookViewId="0">
      <selection activeCell="O142" sqref="O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273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32</v>
      </c>
      <c r="B8" s="357"/>
      <c r="C8" s="337" t="s">
        <v>242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4549463.88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130985.97000000009</v>
      </c>
      <c r="I9" s="333">
        <f>VLOOKUP($A$8,'تقرير إحصائية بحجم المبيعات'!$B$182:$G$212,2,FALSE)</f>
        <v>220124.30999999994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948649.31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3600814.5699999994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3771433.77</v>
      </c>
    </row>
    <row r="13" spans="1:20" ht="18" customHeight="1">
      <c r="B13" s="94"/>
      <c r="C13" s="339" t="s">
        <v>247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778030.11000000022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/>
      <c r="F16" s="335"/>
      <c r="G16" s="335"/>
      <c r="H16" s="335">
        <v>1646.6000000000004</v>
      </c>
      <c r="I16" s="335"/>
      <c r="J16" s="335"/>
      <c r="K16" s="335"/>
      <c r="L16" s="335"/>
      <c r="M16" s="335"/>
      <c r="N16" s="335"/>
      <c r="O16" s="335"/>
      <c r="P16" s="332">
        <f t="shared" si="1"/>
        <v>1646.6000000000004</v>
      </c>
    </row>
    <row r="17" spans="2:16" ht="18" customHeight="1">
      <c r="B17" s="94"/>
      <c r="C17" s="337" t="s">
        <v>251</v>
      </c>
      <c r="D17" s="335"/>
      <c r="E17" s="335"/>
      <c r="F17" s="335"/>
      <c r="G17" s="335">
        <v>5000</v>
      </c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1646.6000000000004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247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784676.7100000002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الشهر'!$C$10:$AD$119,20,FALSE),0)</f>
        <v>0</v>
      </c>
      <c r="E22" s="330">
        <f>IFERROR(VLOOKUP(C22,'تقرير المصروفات حسب الشهر'!$C$136:$AD$245,20,FALSE),0)</f>
        <v>0</v>
      </c>
      <c r="F22" s="330">
        <f>IFERROR(VLOOKUP(C22,'تقرير المصروفات حسب الشهر'!$C$263:$AD$370,20,FALSE),0)</f>
        <v>0</v>
      </c>
      <c r="G22" s="330">
        <f>IFERROR(VLOOKUP(C22,'تقرير المصروفات حسب الشهر'!$C$391:$AD$499,20,FALSE),0)</f>
        <v>0</v>
      </c>
      <c r="H22" s="330">
        <f>IFERROR(VLOOKUP(C22,'تقرير المصروفات حسب الشهر'!$C$519:$AD$627,20,FALSE),0)</f>
        <v>0</v>
      </c>
      <c r="I22" s="330">
        <f>IFERROR(VLOOKUP(C22,'تقرير المصروفات حسب الشهر'!$C$647:$AD$756,20,FALSE),0)</f>
        <v>0</v>
      </c>
      <c r="J22" s="330">
        <f>IFERROR(VLOOKUP(C22,'تقرير المصروفات حسب الشهر'!$C$775:$AD$884,20,FALSE),0)</f>
        <v>0</v>
      </c>
      <c r="K22" s="330">
        <f>IFERROR(VLOOKUP(C22,'تقرير المصروفات حسب الشهر'!$C$902:$AD$1011,20,FALSE),0)</f>
        <v>0</v>
      </c>
      <c r="L22" s="330">
        <f>IFERROR(VLOOKUP(C22,'تقرير المصروفات حسب الشهر'!$C$1028:$AD$1138,20,FALSE),0)</f>
        <v>0</v>
      </c>
      <c r="M22" s="344">
        <f>IFERROR(VLOOKUP(C22,'تقرير المصروفات حسب الشهر'!$C$1155:$AD$1266,20,FALSE),0)</f>
        <v>0</v>
      </c>
      <c r="N22" s="344">
        <f>IFERROR(VLOOKUP(C22,'تقرير المصروفات حسب الشهر'!$C$1282:$AD$1393,20,FALSE),0)</f>
        <v>0</v>
      </c>
      <c r="O22" s="344">
        <f>IFERROR(VLOOKUP(C22,'تقرير المصروفات حسب الشهر'!$C$1409:$AI$1524,20,FALSE),0)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الشهر'!$C$10:$AD$119,20,FALSE),0)</f>
        <v>41172.480000000003</v>
      </c>
      <c r="E23" s="330">
        <f>IFERROR(VLOOKUP(C23,'تقرير المصروفات حسب الشهر'!$C$136:$AD$245,20,FALSE),0)</f>
        <v>40062.21</v>
      </c>
      <c r="F23" s="330">
        <f>IFERROR(VLOOKUP(C23,'تقرير المصروفات حسب الشهر'!$C$263:$AD$370,20,FALSE),0)</f>
        <v>39837.14</v>
      </c>
      <c r="G23" s="330">
        <f>IFERROR(VLOOKUP(C23,'تقرير المصروفات حسب الشهر'!$C$391:$AD$499,20,FALSE),0)</f>
        <v>41686.18</v>
      </c>
      <c r="H23" s="330">
        <f>IFERROR(VLOOKUP(C23,'تقرير المصروفات حسب الشهر'!$C$519:$AD$627,20,FALSE),0)</f>
        <v>36962.93</v>
      </c>
      <c r="I23" s="330">
        <f>IFERROR(VLOOKUP(C23,'تقرير المصروفات حسب الشهر'!$C$647:$AD$756,20,FALSE),0)</f>
        <v>40685.379999999997</v>
      </c>
      <c r="J23" s="330">
        <f>IFERROR(VLOOKUP(C23,'تقرير المصروفات حسب الشهر'!$C$775:$AD$884,20,FALSE),0)</f>
        <v>0</v>
      </c>
      <c r="K23" s="330">
        <f>IFERROR(VLOOKUP(C23,'تقرير المصروفات حسب الشهر'!$C$902:$AD$1011,20,FALSE),0)</f>
        <v>0</v>
      </c>
      <c r="L23" s="330">
        <f>IFERROR(VLOOKUP(C23,'تقرير المصروفات حسب الشهر'!$C$1028:$AD$1138,20,FALSE),0)</f>
        <v>0</v>
      </c>
      <c r="M23" s="344">
        <f>IFERROR(VLOOKUP(C23,'تقرير المصروفات حسب الشهر'!$C$1155:$AD$1266,20,FALSE),0)</f>
        <v>0</v>
      </c>
      <c r="N23" s="344">
        <f>IFERROR(VLOOKUP(C23,'تقرير المصروفات حسب الشهر'!$C$1282:$AD$1393,20,FALSE),0)</f>
        <v>0</v>
      </c>
      <c r="O23" s="344">
        <f>IFERROR(VLOOKUP(C23,'تقرير المصروفات حسب الشهر'!$C$1409:$AI$1524,20,FALSE),0)</f>
        <v>0</v>
      </c>
      <c r="P23" s="332">
        <f t="shared" si="5"/>
        <v>240406.32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الشهر'!$C$10:$AD$119,20,FALSE),0)</f>
        <v>0</v>
      </c>
      <c r="E24" s="330">
        <f>IFERROR(VLOOKUP(C24,'تقرير المصروفات حسب الشهر'!$C$136:$AD$245,20,FALSE),0)</f>
        <v>0</v>
      </c>
      <c r="F24" s="330">
        <f>IFERROR(VLOOKUP(C24,'تقرير المصروفات حسب الشهر'!$C$263:$AD$370,20,FALSE),0)</f>
        <v>0</v>
      </c>
      <c r="G24" s="330">
        <f>IFERROR(VLOOKUP(C24,'تقرير المصروفات حسب الشهر'!$C$391:$AD$499,20,FALSE),0)</f>
        <v>0</v>
      </c>
      <c r="H24" s="330">
        <f>IFERROR(VLOOKUP(C24,'تقرير المصروفات حسب الشهر'!$C$519:$AD$627,20,FALSE),0)</f>
        <v>0</v>
      </c>
      <c r="I24" s="330">
        <f>IFERROR(VLOOKUP(C24,'تقرير المصروفات حسب الشهر'!$C$647:$AD$756,20,FALSE),0)</f>
        <v>0</v>
      </c>
      <c r="J24" s="330">
        <f>IFERROR(VLOOKUP(C24,'تقرير المصروفات حسب الشهر'!$C$775:$AD$884,20,FALSE),0)</f>
        <v>0</v>
      </c>
      <c r="K24" s="330">
        <f>IFERROR(VLOOKUP(C24,'تقرير المصروفات حسب الشهر'!$C$902:$AD$1011,20,FALSE),0)</f>
        <v>0</v>
      </c>
      <c r="L24" s="330">
        <f>IFERROR(VLOOKUP(C24,'تقرير المصروفات حسب الشهر'!$C$1028:$AD$1138,20,FALSE),0)</f>
        <v>0</v>
      </c>
      <c r="M24" s="344">
        <f>IFERROR(VLOOKUP(C24,'تقرير المصروفات حسب الشهر'!$C$1155:$AD$1266,20,FALSE),0)</f>
        <v>0</v>
      </c>
      <c r="N24" s="344">
        <f>IFERROR(VLOOKUP(C24,'تقرير المصروفات حسب الشهر'!$C$1282:$AD$1393,20,FALSE),0)</f>
        <v>0</v>
      </c>
      <c r="O24" s="344">
        <f>IFERROR(VLOOKUP(C24,'تقرير المصروفات حسب الشهر'!$C$1409:$AI$1524,20,FALSE),0)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الشهر'!$C$10:$AD$119,20,FALSE),0)</f>
        <v>0</v>
      </c>
      <c r="E25" s="330">
        <f>IFERROR(VLOOKUP(C25,'تقرير المصروفات حسب الشهر'!$C$136:$AD$245,20,FALSE),0)</f>
        <v>0</v>
      </c>
      <c r="F25" s="330">
        <f>IFERROR(VLOOKUP(C25,'تقرير المصروفات حسب الشهر'!$C$263:$AD$370,20,FALSE),0)</f>
        <v>0</v>
      </c>
      <c r="G25" s="330">
        <f>IFERROR(VLOOKUP(C25,'تقرير المصروفات حسب الشهر'!$C$391:$AD$499,20,FALSE),0)</f>
        <v>0</v>
      </c>
      <c r="H25" s="330">
        <f>IFERROR(VLOOKUP(C25,'تقرير المصروفات حسب الشهر'!$C$519:$AD$627,20,FALSE),0)</f>
        <v>0</v>
      </c>
      <c r="I25" s="330">
        <f>IFERROR(VLOOKUP(C25,'تقرير المصروفات حسب الشهر'!$C$647:$AD$756,20,FALSE),0)</f>
        <v>0</v>
      </c>
      <c r="J25" s="330">
        <f>IFERROR(VLOOKUP(C25,'تقرير المصروفات حسب الشهر'!$C$775:$AD$884,20,FALSE),0)</f>
        <v>0</v>
      </c>
      <c r="K25" s="330">
        <f>IFERROR(VLOOKUP(C25,'تقرير المصروفات حسب الشهر'!$C$902:$AD$1011,20,FALSE),0)</f>
        <v>0</v>
      </c>
      <c r="L25" s="330">
        <f>IFERROR(VLOOKUP(C25,'تقرير المصروفات حسب الشهر'!$C$1028:$AD$1138,20,FALSE),0)</f>
        <v>0</v>
      </c>
      <c r="M25" s="344">
        <f>IFERROR(VLOOKUP(C25,'تقرير المصروفات حسب الشهر'!$C$1155:$AD$1266,20,FALSE),0)</f>
        <v>0</v>
      </c>
      <c r="N25" s="344">
        <f>IFERROR(VLOOKUP(C25,'تقرير المصروفات حسب الشهر'!$C$1282:$AD$1393,20,FALSE),0)</f>
        <v>0</v>
      </c>
      <c r="O25" s="344">
        <f>IFERROR(VLOOKUP(C25,'تقرير المصروفات حسب الشهر'!$C$1409:$AI$1524,20,FALSE),0)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الشهر'!$C$10:$AD$119,20,FALSE),0)</f>
        <v>0</v>
      </c>
      <c r="E26" s="330">
        <f>IFERROR(VLOOKUP(C26,'تقرير المصروفات حسب الشهر'!$C$136:$AD$245,20,FALSE),0)</f>
        <v>0</v>
      </c>
      <c r="F26" s="330">
        <f>IFERROR(VLOOKUP(C26,'تقرير المصروفات حسب الشهر'!$C$263:$AD$370,20,FALSE),0)</f>
        <v>141.29</v>
      </c>
      <c r="G26" s="330">
        <f>IFERROR(VLOOKUP(C26,'تقرير المصروفات حسب الشهر'!$C$391:$AD$499,20,FALSE),0)</f>
        <v>0</v>
      </c>
      <c r="H26" s="330">
        <f>IFERROR(VLOOKUP(C26,'تقرير المصروفات حسب الشهر'!$C$519:$AD$627,20,FALSE),0)</f>
        <v>0</v>
      </c>
      <c r="I26" s="330">
        <f>IFERROR(VLOOKUP(C26,'تقرير المصروفات حسب الشهر'!$C$647:$AD$756,20,FALSE),0)</f>
        <v>0</v>
      </c>
      <c r="J26" s="330">
        <f>IFERROR(VLOOKUP(C26,'تقرير المصروفات حسب الشهر'!$C$775:$AD$884,20,FALSE),0)</f>
        <v>0</v>
      </c>
      <c r="K26" s="330">
        <f>IFERROR(VLOOKUP(C26,'تقرير المصروفات حسب الشهر'!$C$902:$AD$1011,20,FALSE),0)</f>
        <v>0</v>
      </c>
      <c r="L26" s="330">
        <f>IFERROR(VLOOKUP(C26,'تقرير المصروفات حسب الشهر'!$C$1028:$AD$1138,20,FALSE),0)</f>
        <v>0</v>
      </c>
      <c r="M26" s="344">
        <f>IFERROR(VLOOKUP(C26,'تقرير المصروفات حسب الشهر'!$C$1155:$AD$1266,20,FALSE),0)</f>
        <v>0</v>
      </c>
      <c r="N26" s="344">
        <f>IFERROR(VLOOKUP(C26,'تقرير المصروفات حسب الشهر'!$C$1282:$AD$1393,20,FALSE),0)</f>
        <v>0</v>
      </c>
      <c r="O26" s="344">
        <f>IFERROR(VLOOKUP(C26,'تقرير المصروفات حسب الشهر'!$C$1409:$AI$1524,20,FALSE),0)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الشهر'!$C$10:$AD$119,20,FALSE),0)</f>
        <v>0</v>
      </c>
      <c r="E27" s="330">
        <f>IFERROR(VLOOKUP(C27,'تقرير المصروفات حسب الشهر'!$C$136:$AD$245,20,FALSE),0)</f>
        <v>0</v>
      </c>
      <c r="F27" s="330">
        <f>IFERROR(VLOOKUP(C27,'تقرير المصروفات حسب الشهر'!$C$263:$AD$370,20,FALSE),0)</f>
        <v>0</v>
      </c>
      <c r="G27" s="330">
        <f>IFERROR(VLOOKUP(C27,'تقرير المصروفات حسب الشهر'!$C$391:$AD$499,20,FALSE),0)</f>
        <v>0</v>
      </c>
      <c r="H27" s="330">
        <f>IFERROR(VLOOKUP(C27,'تقرير المصروفات حسب الشهر'!$C$519:$AD$627,20,FALSE),0)</f>
        <v>0</v>
      </c>
      <c r="I27" s="330">
        <f>IFERROR(VLOOKUP(C27,'تقرير المصروفات حسب الشهر'!$C$647:$AD$756,20,FALSE),0)</f>
        <v>0</v>
      </c>
      <c r="J27" s="330">
        <f>IFERROR(VLOOKUP(C27,'تقرير المصروفات حسب الشهر'!$C$775:$AD$884,20,FALSE),0)</f>
        <v>0</v>
      </c>
      <c r="K27" s="330">
        <f>IFERROR(VLOOKUP(C27,'تقرير المصروفات حسب الشهر'!$C$902:$AD$1011,20,FALSE),0)</f>
        <v>0</v>
      </c>
      <c r="L27" s="330">
        <f>IFERROR(VLOOKUP(C27,'تقرير المصروفات حسب الشهر'!$C$1028:$AD$1138,20,FALSE),0)</f>
        <v>0</v>
      </c>
      <c r="M27" s="344">
        <f>IFERROR(VLOOKUP(C27,'تقرير المصروفات حسب الشهر'!$C$1155:$AD$1266,20,FALSE),0)</f>
        <v>0</v>
      </c>
      <c r="N27" s="344">
        <f>IFERROR(VLOOKUP(C27,'تقرير المصروفات حسب الشهر'!$C$1282:$AD$1393,20,FALSE),0)</f>
        <v>0</v>
      </c>
      <c r="O27" s="344">
        <f>IFERROR(VLOOKUP(C27,'تقرير المصروفات حسب الشهر'!$C$1409:$AI$1524,20,FALSE),0)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الشهر'!$C$10:$AD$119,20,FALSE),0)</f>
        <v>0</v>
      </c>
      <c r="E28" s="330">
        <f>IFERROR(VLOOKUP(C28,'تقرير المصروفات حسب الشهر'!$C$136:$AD$245,20,FALSE),0)</f>
        <v>0</v>
      </c>
      <c r="F28" s="330">
        <f>IFERROR(VLOOKUP(C28,'تقرير المصروفات حسب الشهر'!$C$263:$AD$370,20,FALSE),0)</f>
        <v>0</v>
      </c>
      <c r="G28" s="330">
        <f>IFERROR(VLOOKUP(C28,'تقرير المصروفات حسب الشهر'!$C$391:$AD$499,20,FALSE),0)</f>
        <v>0</v>
      </c>
      <c r="H28" s="330">
        <f>IFERROR(VLOOKUP(C28,'تقرير المصروفات حسب الشهر'!$C$519:$AD$627,20,FALSE),0)</f>
        <v>0</v>
      </c>
      <c r="I28" s="330">
        <f>IFERROR(VLOOKUP(C28,'تقرير المصروفات حسب الشهر'!$C$647:$AD$756,20,FALSE),0)</f>
        <v>0</v>
      </c>
      <c r="J28" s="330">
        <f>IFERROR(VLOOKUP(C28,'تقرير المصروفات حسب الشهر'!$C$775:$AD$884,20,FALSE),0)</f>
        <v>0</v>
      </c>
      <c r="K28" s="330">
        <f>IFERROR(VLOOKUP(C28,'تقرير المصروفات حسب الشهر'!$C$902:$AD$1011,20,FALSE),0)</f>
        <v>0</v>
      </c>
      <c r="L28" s="330">
        <f>IFERROR(VLOOKUP(C28,'تقرير المصروفات حسب الشهر'!$C$1028:$AD$1138,20,FALSE),0)</f>
        <v>0</v>
      </c>
      <c r="M28" s="344">
        <f>IFERROR(VLOOKUP(C28,'تقرير المصروفات حسب الشهر'!$C$1155:$AD$1266,20,FALSE),0)</f>
        <v>0</v>
      </c>
      <c r="N28" s="344">
        <f>IFERROR(VLOOKUP(C28,'تقرير المصروفات حسب الشهر'!$C$1282:$AD$1393,20,FALSE),0)</f>
        <v>0</v>
      </c>
      <c r="O28" s="344">
        <f>IFERROR(VLOOKUP(C28,'تقرير المصروفات حسب الشهر'!$C$1409:$AI$1524,20,FALSE),0)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الشهر'!$C$10:$AD$119,20,FALSE),0)</f>
        <v>0</v>
      </c>
      <c r="E29" s="330">
        <f>IFERROR(VLOOKUP(C29,'تقرير المصروفات حسب الشهر'!$C$136:$AD$245,20,FALSE),0)</f>
        <v>0</v>
      </c>
      <c r="F29" s="330">
        <f>IFERROR(VLOOKUP(C29,'تقرير المصروفات حسب الشهر'!$C$263:$AD$370,20,FALSE),0)</f>
        <v>0</v>
      </c>
      <c r="G29" s="330">
        <f>IFERROR(VLOOKUP(C29,'تقرير المصروفات حسب الشهر'!$C$391:$AD$499,20,FALSE),0)</f>
        <v>0</v>
      </c>
      <c r="H29" s="330">
        <f>IFERROR(VLOOKUP(C29,'تقرير المصروفات حسب الشهر'!$C$519:$AD$627,20,FALSE),0)</f>
        <v>0</v>
      </c>
      <c r="I29" s="330">
        <f>IFERROR(VLOOKUP(C29,'تقرير المصروفات حسب الشهر'!$C$647:$AD$756,20,FALSE),0)</f>
        <v>0</v>
      </c>
      <c r="J29" s="330">
        <f>IFERROR(VLOOKUP(C29,'تقرير المصروفات حسب الشهر'!$C$775:$AD$884,20,FALSE),0)</f>
        <v>0</v>
      </c>
      <c r="K29" s="330">
        <f>IFERROR(VLOOKUP(C29,'تقرير المصروفات حسب الشهر'!$C$902:$AD$1011,20,FALSE),0)</f>
        <v>0</v>
      </c>
      <c r="L29" s="330">
        <f>IFERROR(VLOOKUP(C29,'تقرير المصروفات حسب الشهر'!$C$1028:$AD$1138,20,FALSE),0)</f>
        <v>0</v>
      </c>
      <c r="M29" s="344">
        <f>IFERROR(VLOOKUP(C29,'تقرير المصروفات حسب الشهر'!$C$1155:$AD$1266,20,FALSE),0)</f>
        <v>0</v>
      </c>
      <c r="N29" s="344">
        <f>IFERROR(VLOOKUP(C29,'تقرير المصروفات حسب الشهر'!$C$1282:$AD$1393,20,FALSE),0)</f>
        <v>0</v>
      </c>
      <c r="O29" s="344">
        <f>IFERROR(VLOOKUP(C29,'تقرير المصروفات حسب الشهر'!$C$1409:$AI$1524,20,FALSE),0)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الشهر'!$C$10:$AD$119,20,FALSE),0)</f>
        <v>0</v>
      </c>
      <c r="E30" s="330">
        <f>IFERROR(VLOOKUP(C30,'تقرير المصروفات حسب الشهر'!$C$136:$AD$245,20,FALSE),0)</f>
        <v>0</v>
      </c>
      <c r="F30" s="330">
        <f>IFERROR(VLOOKUP(C30,'تقرير المصروفات حسب الشهر'!$C$263:$AD$370,20,FALSE),0)</f>
        <v>0</v>
      </c>
      <c r="G30" s="330">
        <f>IFERROR(VLOOKUP(C30,'تقرير المصروفات حسب الشهر'!$C$391:$AD$499,20,FALSE),0)</f>
        <v>0</v>
      </c>
      <c r="H30" s="330">
        <f>IFERROR(VLOOKUP(C30,'تقرير المصروفات حسب الشهر'!$C$519:$AD$627,20,FALSE),0)</f>
        <v>0</v>
      </c>
      <c r="I30" s="330">
        <f>IFERROR(VLOOKUP(C30,'تقرير المصروفات حسب الشهر'!$C$647:$AD$756,20,FALSE),0)</f>
        <v>0</v>
      </c>
      <c r="J30" s="330">
        <f>IFERROR(VLOOKUP(C30,'تقرير المصروفات حسب الشهر'!$C$775:$AD$884,20,FALSE),0)</f>
        <v>0</v>
      </c>
      <c r="K30" s="330">
        <f>IFERROR(VLOOKUP(C30,'تقرير المصروفات حسب الشهر'!$C$902:$AD$1011,20,FALSE),0)</f>
        <v>0</v>
      </c>
      <c r="L30" s="330">
        <f>IFERROR(VLOOKUP(C30,'تقرير المصروفات حسب الشهر'!$C$1028:$AD$1138,20,FALSE),0)</f>
        <v>0</v>
      </c>
      <c r="M30" s="344">
        <f>IFERROR(VLOOKUP(C30,'تقرير المصروفات حسب الشهر'!$C$1155:$AD$1266,20,FALSE),0)</f>
        <v>0</v>
      </c>
      <c r="N30" s="344">
        <f>IFERROR(VLOOKUP(C30,'تقرير المصروفات حسب الشهر'!$C$1282:$AD$1393,20,FALSE),0)</f>
        <v>0</v>
      </c>
      <c r="O30" s="344">
        <f>IFERROR(VLOOKUP(C30,'تقرير المصروفات حسب الشهر'!$C$1409:$AI$1524,20,FALSE),0)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الشهر'!$C$10:$AD$119,20,FALSE),0)</f>
        <v>0</v>
      </c>
      <c r="E31" s="330">
        <f>IFERROR(VLOOKUP(C31,'تقرير المصروفات حسب الشهر'!$C$136:$AD$245,20,FALSE),0)</f>
        <v>124</v>
      </c>
      <c r="F31" s="330">
        <f>IFERROR(VLOOKUP(C31,'تقرير المصروفات حسب الشهر'!$C$263:$AD$370,20,FALSE),0)</f>
        <v>0</v>
      </c>
      <c r="G31" s="330">
        <f>IFERROR(VLOOKUP(C31,'تقرير المصروفات حسب الشهر'!$C$391:$AD$499,20,FALSE),0)</f>
        <v>124.46</v>
      </c>
      <c r="H31" s="330">
        <f>IFERROR(VLOOKUP(C31,'تقرير المصروفات حسب الشهر'!$C$519:$AD$627,20,FALSE),0)</f>
        <v>142</v>
      </c>
      <c r="I31" s="330">
        <f>IFERROR(VLOOKUP(C31,'تقرير المصروفات حسب الشهر'!$C$647:$AD$756,20,FALSE),0)</f>
        <v>142</v>
      </c>
      <c r="J31" s="330">
        <f>IFERROR(VLOOKUP(C31,'تقرير المصروفات حسب الشهر'!$C$775:$AD$884,20,FALSE),0)</f>
        <v>0</v>
      </c>
      <c r="K31" s="330">
        <f>IFERROR(VLOOKUP(C31,'تقرير المصروفات حسب الشهر'!$C$902:$AD$1011,20,FALSE),0)</f>
        <v>0</v>
      </c>
      <c r="L31" s="330">
        <f>IFERROR(VLOOKUP(C31,'تقرير المصروفات حسب الشهر'!$C$1028:$AD$1138,20,FALSE),0)</f>
        <v>0</v>
      </c>
      <c r="M31" s="344">
        <f>IFERROR(VLOOKUP(C31,'تقرير المصروفات حسب الشهر'!$C$1155:$AD$1266,20,FALSE),0)</f>
        <v>0</v>
      </c>
      <c r="N31" s="344">
        <f>IFERROR(VLOOKUP(C31,'تقرير المصروفات حسب الشهر'!$C$1282:$AD$1393,20,FALSE),0)</f>
        <v>0</v>
      </c>
      <c r="O31" s="344">
        <f>IFERROR(VLOOKUP(C31,'تقرير المصروفات حسب الشهر'!$C$1409:$AI$1524,20,FALSE),0)</f>
        <v>0</v>
      </c>
      <c r="P31" s="332">
        <f t="shared" si="5"/>
        <v>532.46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الشهر'!$C$10:$AD$119,20,FALSE),0)</f>
        <v>0</v>
      </c>
      <c r="E32" s="330">
        <f>IFERROR(VLOOKUP(C32,'تقرير المصروفات حسب الشهر'!$C$136:$AD$245,20,FALSE),0)</f>
        <v>0</v>
      </c>
      <c r="F32" s="330">
        <f>IFERROR(VLOOKUP(C32,'تقرير المصروفات حسب الشهر'!$C$263:$AD$370,20,FALSE),0)</f>
        <v>0</v>
      </c>
      <c r="G32" s="330">
        <f>IFERROR(VLOOKUP(C32,'تقرير المصروفات حسب الشهر'!$C$391:$AD$499,20,FALSE),0)</f>
        <v>0</v>
      </c>
      <c r="H32" s="330">
        <f>IFERROR(VLOOKUP(C32,'تقرير المصروفات حسب الشهر'!$C$519:$AD$627,20,FALSE),0)</f>
        <v>0</v>
      </c>
      <c r="I32" s="330">
        <f>IFERROR(VLOOKUP(C32,'تقرير المصروفات حسب الشهر'!$C$647:$AD$756,20,FALSE),0)</f>
        <v>0</v>
      </c>
      <c r="J32" s="330">
        <f>IFERROR(VLOOKUP(C32,'تقرير المصروفات حسب الشهر'!$C$775:$AD$884,20,FALSE),0)</f>
        <v>0</v>
      </c>
      <c r="K32" s="330">
        <f>IFERROR(VLOOKUP(C32,'تقرير المصروفات حسب الشهر'!$C$902:$AD$1011,20,FALSE),0)</f>
        <v>0</v>
      </c>
      <c r="L32" s="330">
        <f>IFERROR(VLOOKUP(C32,'تقرير المصروفات حسب الشهر'!$C$1028:$AD$1138,20,FALSE),0)</f>
        <v>0</v>
      </c>
      <c r="M32" s="344">
        <f>IFERROR(VLOOKUP(C32,'تقرير المصروفات حسب الشهر'!$C$1155:$AD$1266,20,FALSE),0)</f>
        <v>0</v>
      </c>
      <c r="N32" s="344">
        <f>IFERROR(VLOOKUP(C32,'تقرير المصروفات حسب الشهر'!$C$1282:$AD$1393,20,FALSE),0)</f>
        <v>0</v>
      </c>
      <c r="O32" s="344">
        <f>IFERROR(VLOOKUP(C32,'تقرير المصروفات حسب الشهر'!$C$1409:$AI$1524,20,FALSE),0)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الشهر'!$C$10:$AD$119,20,FALSE),0)</f>
        <v>400</v>
      </c>
      <c r="E33" s="330">
        <f>IFERROR(VLOOKUP(C33,'تقرير المصروفات حسب الشهر'!$C$136:$AD$245,20,FALSE),0)</f>
        <v>0</v>
      </c>
      <c r="F33" s="330">
        <f>IFERROR(VLOOKUP(C33,'تقرير المصروفات حسب الشهر'!$C$263:$AD$370,20,FALSE),0)</f>
        <v>0</v>
      </c>
      <c r="G33" s="330">
        <f>IFERROR(VLOOKUP(C33,'تقرير المصروفات حسب الشهر'!$C$391:$AD$499,20,FALSE),0)</f>
        <v>0</v>
      </c>
      <c r="H33" s="330">
        <f>IFERROR(VLOOKUP(C33,'تقرير المصروفات حسب الشهر'!$C$519:$AD$627,20,FALSE),0)</f>
        <v>0</v>
      </c>
      <c r="I33" s="330">
        <f>IFERROR(VLOOKUP(C33,'تقرير المصروفات حسب الشهر'!$C$647:$AD$756,20,FALSE),0)</f>
        <v>0</v>
      </c>
      <c r="J33" s="330">
        <f>IFERROR(VLOOKUP(C33,'تقرير المصروفات حسب الشهر'!$C$775:$AD$884,20,FALSE),0)</f>
        <v>0</v>
      </c>
      <c r="K33" s="330">
        <f>IFERROR(VLOOKUP(C33,'تقرير المصروفات حسب الشهر'!$C$902:$AD$1011,20,FALSE),0)</f>
        <v>0</v>
      </c>
      <c r="L33" s="330">
        <f>IFERROR(VLOOKUP(C33,'تقرير المصروفات حسب الشهر'!$C$1028:$AD$1138,20,FALSE),0)</f>
        <v>0</v>
      </c>
      <c r="M33" s="344">
        <f>IFERROR(VLOOKUP(C33,'تقرير المصروفات حسب الشهر'!$C$1155:$AD$1266,20,FALSE),0)</f>
        <v>0</v>
      </c>
      <c r="N33" s="344">
        <f>IFERROR(VLOOKUP(C33,'تقرير المصروفات حسب الشهر'!$C$1282:$AD$1393,20,FALSE),0)</f>
        <v>0</v>
      </c>
      <c r="O33" s="344">
        <f>IFERROR(VLOOKUP(C33,'تقرير المصروفات حسب الشهر'!$C$1409:$AI$1524,20,FALSE),0)</f>
        <v>0</v>
      </c>
      <c r="P33" s="332">
        <f t="shared" si="5"/>
        <v>400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الشهر'!$C$10:$AD$119,20,FALSE),0)</f>
        <v>0</v>
      </c>
      <c r="E34" s="330">
        <f>IFERROR(VLOOKUP(C34,'تقرير المصروفات حسب الشهر'!$C$136:$AD$245,20,FALSE),0)</f>
        <v>0</v>
      </c>
      <c r="F34" s="330">
        <f>IFERROR(VLOOKUP(C34,'تقرير المصروفات حسب الشهر'!$C$263:$AD$370,20,FALSE),0)</f>
        <v>0</v>
      </c>
      <c r="G34" s="330">
        <f>IFERROR(VLOOKUP(C34,'تقرير المصروفات حسب الشهر'!$C$391:$AD$499,20,FALSE),0)</f>
        <v>0</v>
      </c>
      <c r="H34" s="330">
        <f>IFERROR(VLOOKUP(C34,'تقرير المصروفات حسب الشهر'!$C$519:$AD$627,20,FALSE),0)</f>
        <v>0</v>
      </c>
      <c r="I34" s="330">
        <f>IFERROR(VLOOKUP(C34,'تقرير المصروفات حسب الشهر'!$C$647:$AD$756,20,FALSE),0)</f>
        <v>0</v>
      </c>
      <c r="J34" s="330">
        <f>IFERROR(VLOOKUP(C34,'تقرير المصروفات حسب الشهر'!$C$775:$AD$884,20,FALSE),0)</f>
        <v>0</v>
      </c>
      <c r="K34" s="330">
        <f>IFERROR(VLOOKUP(C34,'تقرير المصروفات حسب الشهر'!$C$902:$AD$1011,20,FALSE),0)</f>
        <v>0</v>
      </c>
      <c r="L34" s="330">
        <f>IFERROR(VLOOKUP(C34,'تقرير المصروفات حسب الشهر'!$C$1028:$AD$1138,20,FALSE),0)</f>
        <v>0</v>
      </c>
      <c r="M34" s="344">
        <f>IFERROR(VLOOKUP(C34,'تقرير المصروفات حسب الشهر'!$C$1155:$AD$1266,20,FALSE),0)</f>
        <v>0</v>
      </c>
      <c r="N34" s="344">
        <f>IFERROR(VLOOKUP(C34,'تقرير المصروفات حسب الشهر'!$C$1282:$AD$1393,20,FALSE),0)</f>
        <v>0</v>
      </c>
      <c r="O34" s="344">
        <f>IFERROR(VLOOKUP(C34,'تقرير المصروفات حسب الشهر'!$C$1409:$AI$1524,20,FALSE),0)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الشهر'!$C$10:$AD$119,20,FALSE),0)</f>
        <v>0</v>
      </c>
      <c r="E35" s="330">
        <f>IFERROR(VLOOKUP(C35,'تقرير المصروفات حسب الشهر'!$C$136:$AD$245,20,FALSE),0)</f>
        <v>0</v>
      </c>
      <c r="F35" s="330">
        <f>IFERROR(VLOOKUP(C35,'تقرير المصروفات حسب الشهر'!$C$263:$AD$370,20,FALSE),0)</f>
        <v>0</v>
      </c>
      <c r="G35" s="330">
        <f>IFERROR(VLOOKUP(C35,'تقرير المصروفات حسب الشهر'!$C$391:$AD$499,20,FALSE),0)</f>
        <v>0</v>
      </c>
      <c r="H35" s="330">
        <f>IFERROR(VLOOKUP(C35,'تقرير المصروفات حسب الشهر'!$C$519:$AD$627,20,FALSE),0)</f>
        <v>0</v>
      </c>
      <c r="I35" s="330">
        <f>IFERROR(VLOOKUP(C35,'تقرير المصروفات حسب الشهر'!$C$647:$AD$756,20,FALSE),0)</f>
        <v>0</v>
      </c>
      <c r="J35" s="330">
        <f>IFERROR(VLOOKUP(C35,'تقرير المصروفات حسب الشهر'!$C$775:$AD$884,20,FALSE),0)</f>
        <v>0</v>
      </c>
      <c r="K35" s="330">
        <f>IFERROR(VLOOKUP(C35,'تقرير المصروفات حسب الشهر'!$C$902:$AD$1011,20,FALSE),0)</f>
        <v>0</v>
      </c>
      <c r="L35" s="330">
        <f>IFERROR(VLOOKUP(C35,'تقرير المصروفات حسب الشهر'!$C$1028:$AD$1138,20,FALSE),0)</f>
        <v>0</v>
      </c>
      <c r="M35" s="344">
        <f>IFERROR(VLOOKUP(C35,'تقرير المصروفات حسب الشهر'!$C$1155:$AD$1266,20,FALSE),0)</f>
        <v>0</v>
      </c>
      <c r="N35" s="344">
        <f>IFERROR(VLOOKUP(C35,'تقرير المصروفات حسب الشهر'!$C$1282:$AD$1393,20,FALSE),0)</f>
        <v>0</v>
      </c>
      <c r="O35" s="344">
        <f>IFERROR(VLOOKUP(C35,'تقرير المصروفات حسب الشهر'!$C$1409:$AI$1524,20,FALSE),0)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الشهر'!$C$10:$AD$119,20,FALSE),0)</f>
        <v>0</v>
      </c>
      <c r="E36" s="330">
        <f>IFERROR(VLOOKUP(C36,'تقرير المصروفات حسب الشهر'!$C$136:$AD$245,20,FALSE),0)</f>
        <v>0</v>
      </c>
      <c r="F36" s="330">
        <f>IFERROR(VLOOKUP(C36,'تقرير المصروفات حسب الشهر'!$C$263:$AD$370,20,FALSE),0)</f>
        <v>0</v>
      </c>
      <c r="G36" s="330">
        <f>IFERROR(VLOOKUP(C36,'تقرير المصروفات حسب الشهر'!$C$391:$AD$499,20,FALSE),0)</f>
        <v>0</v>
      </c>
      <c r="H36" s="330">
        <f>IFERROR(VLOOKUP(C36,'تقرير المصروفات حسب الشهر'!$C$519:$AD$627,20,FALSE),0)</f>
        <v>1500</v>
      </c>
      <c r="I36" s="330">
        <f>IFERROR(VLOOKUP(C36,'تقرير المصروفات حسب الشهر'!$C$647:$AD$756,20,FALSE),0)</f>
        <v>0</v>
      </c>
      <c r="J36" s="330">
        <f>IFERROR(VLOOKUP(C36,'تقرير المصروفات حسب الشهر'!$C$775:$AD$884,20,FALSE),0)</f>
        <v>0</v>
      </c>
      <c r="K36" s="330">
        <f>IFERROR(VLOOKUP(C36,'تقرير المصروفات حسب الشهر'!$C$902:$AD$1011,20,FALSE),0)</f>
        <v>0</v>
      </c>
      <c r="L36" s="330">
        <f>IFERROR(VLOOKUP(C36,'تقرير المصروفات حسب الشهر'!$C$1028:$AD$1138,20,FALSE),0)</f>
        <v>0</v>
      </c>
      <c r="M36" s="344">
        <f>IFERROR(VLOOKUP(C36,'تقرير المصروفات حسب الشهر'!$C$1155:$AD$1266,20,FALSE),0)</f>
        <v>0</v>
      </c>
      <c r="N36" s="344">
        <f>IFERROR(VLOOKUP(C36,'تقرير المصروفات حسب الشهر'!$C$1282:$AD$1393,20,FALSE),0)</f>
        <v>0</v>
      </c>
      <c r="O36" s="344">
        <f>IFERROR(VLOOKUP(C36,'تقرير المصروفات حسب الشهر'!$C$1409:$AI$1524,20,FALSE),0)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الشهر'!$C$10:$AD$119,20,FALSE),0)</f>
        <v>0</v>
      </c>
      <c r="E37" s="330">
        <f>IFERROR(VLOOKUP(C37,'تقرير المصروفات حسب الشهر'!$C$136:$AD$245,20,FALSE),0)</f>
        <v>0</v>
      </c>
      <c r="F37" s="330">
        <f>IFERROR(VLOOKUP(C37,'تقرير المصروفات حسب الشهر'!$C$263:$AD$370,20,FALSE),0)</f>
        <v>0</v>
      </c>
      <c r="G37" s="330">
        <f>IFERROR(VLOOKUP(C37,'تقرير المصروفات حسب الشهر'!$C$391:$AD$499,20,FALSE),0)</f>
        <v>0</v>
      </c>
      <c r="H37" s="330">
        <f>IFERROR(VLOOKUP(C37,'تقرير المصروفات حسب الشهر'!$C$519:$AD$627,20,FALSE),0)</f>
        <v>2250</v>
      </c>
      <c r="I37" s="330">
        <f>IFERROR(VLOOKUP(C37,'تقرير المصروفات حسب الشهر'!$C$647:$AD$756,20,FALSE),0)</f>
        <v>0</v>
      </c>
      <c r="J37" s="330">
        <f>IFERROR(VLOOKUP(C37,'تقرير المصروفات حسب الشهر'!$C$775:$AD$884,20,FALSE),0)</f>
        <v>0</v>
      </c>
      <c r="K37" s="330">
        <f>IFERROR(VLOOKUP(C37,'تقرير المصروفات حسب الشهر'!$C$902:$AD$1011,20,FALSE),0)</f>
        <v>0</v>
      </c>
      <c r="L37" s="330">
        <f>IFERROR(VLOOKUP(C37,'تقرير المصروفات حسب الشهر'!$C$1028:$AD$1138,20,FALSE),0)</f>
        <v>0</v>
      </c>
      <c r="M37" s="344">
        <f>IFERROR(VLOOKUP(C37,'تقرير المصروفات حسب الشهر'!$C$1155:$AD$1266,20,FALSE),0)</f>
        <v>0</v>
      </c>
      <c r="N37" s="344">
        <f>IFERROR(VLOOKUP(C37,'تقرير المصروفات حسب الشهر'!$C$1282:$AD$1393,20,FALSE),0)</f>
        <v>0</v>
      </c>
      <c r="O37" s="344">
        <f>IFERROR(VLOOKUP(C37,'تقرير المصروفات حسب الشهر'!$C$1409:$AI$1524,20,FALSE),0)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الشهر'!$C$10:$AD$119,20,FALSE),0)</f>
        <v>0</v>
      </c>
      <c r="E38" s="330">
        <f>IFERROR(VLOOKUP(C38,'تقرير المصروفات حسب الشهر'!$C$136:$AD$245,20,FALSE),0)</f>
        <v>0</v>
      </c>
      <c r="F38" s="330">
        <f>IFERROR(VLOOKUP(C38,'تقرير المصروفات حسب الشهر'!$C$263:$AD$370,20,FALSE),0)</f>
        <v>0</v>
      </c>
      <c r="G38" s="330">
        <f>IFERROR(VLOOKUP(C38,'تقرير المصروفات حسب الشهر'!$C$391:$AD$499,20,FALSE),0)</f>
        <v>0</v>
      </c>
      <c r="H38" s="330">
        <f>IFERROR(VLOOKUP(C38,'تقرير المصروفات حسب الشهر'!$C$519:$AD$627,20,FALSE),0)</f>
        <v>0</v>
      </c>
      <c r="I38" s="330">
        <f>IFERROR(VLOOKUP(C38,'تقرير المصروفات حسب الشهر'!$C$647:$AD$756,20,FALSE),0)</f>
        <v>0</v>
      </c>
      <c r="J38" s="330">
        <f>IFERROR(VLOOKUP(C38,'تقرير المصروفات حسب الشهر'!$C$775:$AD$884,20,FALSE),0)</f>
        <v>0</v>
      </c>
      <c r="K38" s="330">
        <f>IFERROR(VLOOKUP(C38,'تقرير المصروفات حسب الشهر'!$C$902:$AD$1011,20,FALSE),0)</f>
        <v>0</v>
      </c>
      <c r="L38" s="330">
        <f>IFERROR(VLOOKUP(C38,'تقرير المصروفات حسب الشهر'!$C$1028:$AD$1138,20,FALSE),0)</f>
        <v>0</v>
      </c>
      <c r="M38" s="344">
        <f>IFERROR(VLOOKUP(C38,'تقرير المصروفات حسب الشهر'!$C$1155:$AD$1266,20,FALSE),0)</f>
        <v>0</v>
      </c>
      <c r="N38" s="344">
        <f>IFERROR(VLOOKUP(C38,'تقرير المصروفات حسب الشهر'!$C$1282:$AD$1393,20,FALSE),0)</f>
        <v>0</v>
      </c>
      <c r="O38" s="344">
        <f>IFERROR(VLOOKUP(C38,'تقرير المصروفات حسب الشهر'!$C$1409:$AI$1524,20,FALSE),0)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الشهر'!$C$10:$AD$119,20,FALSE),0)</f>
        <v>0</v>
      </c>
      <c r="E39" s="330">
        <f>IFERROR(VLOOKUP(C39,'تقرير المصروفات حسب الشهر'!$C$136:$AD$245,20,FALSE),0)</f>
        <v>0</v>
      </c>
      <c r="F39" s="330">
        <f>IFERROR(VLOOKUP(C39,'تقرير المصروفات حسب الشهر'!$C$263:$AD$370,20,FALSE),0)</f>
        <v>0</v>
      </c>
      <c r="G39" s="330">
        <f>IFERROR(VLOOKUP(C39,'تقرير المصروفات حسب الشهر'!$C$391:$AD$499,20,FALSE),0)</f>
        <v>649</v>
      </c>
      <c r="H39" s="330">
        <f>IFERROR(VLOOKUP(C39,'تقرير المصروفات حسب الشهر'!$C$519:$AD$627,20,FALSE),0)</f>
        <v>0</v>
      </c>
      <c r="I39" s="330">
        <f>IFERROR(VLOOKUP(C39,'تقرير المصروفات حسب الشهر'!$C$647:$AD$756,20,FALSE),0)</f>
        <v>0</v>
      </c>
      <c r="J39" s="330">
        <f>IFERROR(VLOOKUP(C39,'تقرير المصروفات حسب الشهر'!$C$775:$AD$884,20,FALSE),0)</f>
        <v>0</v>
      </c>
      <c r="K39" s="330">
        <f>IFERROR(VLOOKUP(C39,'تقرير المصروفات حسب الشهر'!$C$902:$AD$1011,20,FALSE),0)</f>
        <v>0</v>
      </c>
      <c r="L39" s="330">
        <f>IFERROR(VLOOKUP(C39,'تقرير المصروفات حسب الشهر'!$C$1028:$AD$1138,20,FALSE),0)</f>
        <v>0</v>
      </c>
      <c r="M39" s="344">
        <f>IFERROR(VLOOKUP(C39,'تقرير المصروفات حسب الشهر'!$C$1155:$AD$1266,20,FALSE),0)</f>
        <v>0</v>
      </c>
      <c r="N39" s="344">
        <f>IFERROR(VLOOKUP(C39,'تقرير المصروفات حسب الشهر'!$C$1282:$AD$1393,20,FALSE),0)</f>
        <v>0</v>
      </c>
      <c r="O39" s="344">
        <f>IFERROR(VLOOKUP(C39,'تقرير المصروفات حسب الشهر'!$C$1409:$AI$1524,20,FALSE),0)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الشهر'!$C$10:$AD$119,20,FALSE),0)</f>
        <v>0</v>
      </c>
      <c r="E40" s="330">
        <f>IFERROR(VLOOKUP(C40,'تقرير المصروفات حسب الشهر'!$C$136:$AD$245,20,FALSE),0)</f>
        <v>0</v>
      </c>
      <c r="F40" s="330">
        <f>IFERROR(VLOOKUP(C40,'تقرير المصروفات حسب الشهر'!$C$263:$AD$370,20,FALSE),0)</f>
        <v>0</v>
      </c>
      <c r="G40" s="330">
        <f>IFERROR(VLOOKUP(C40,'تقرير المصروفات حسب الشهر'!$C$391:$AD$499,20,FALSE),0)</f>
        <v>0</v>
      </c>
      <c r="H40" s="330">
        <f>IFERROR(VLOOKUP(C40,'تقرير المصروفات حسب الشهر'!$C$519:$AD$627,20,FALSE),0)</f>
        <v>0</v>
      </c>
      <c r="I40" s="330">
        <f>IFERROR(VLOOKUP(C40,'تقرير المصروفات حسب الشهر'!$C$647:$AD$756,20,FALSE),0)</f>
        <v>0</v>
      </c>
      <c r="J40" s="330">
        <f>IFERROR(VLOOKUP(C40,'تقرير المصروفات حسب الشهر'!$C$775:$AD$884,20,FALSE),0)</f>
        <v>0</v>
      </c>
      <c r="K40" s="330">
        <f>IFERROR(VLOOKUP(C40,'تقرير المصروفات حسب الشهر'!$C$902:$AD$1011,20,FALSE),0)</f>
        <v>0</v>
      </c>
      <c r="L40" s="330">
        <f>IFERROR(VLOOKUP(C40,'تقرير المصروفات حسب الشهر'!$C$1028:$AD$1138,20,FALSE),0)</f>
        <v>0</v>
      </c>
      <c r="M40" s="344">
        <f>IFERROR(VLOOKUP(C40,'تقرير المصروفات حسب الشهر'!$C$1155:$AD$1266,20,FALSE),0)</f>
        <v>0</v>
      </c>
      <c r="N40" s="344">
        <f>IFERROR(VLOOKUP(C40,'تقرير المصروفات حسب الشهر'!$C$1282:$AD$1393,20,FALSE),0)</f>
        <v>0</v>
      </c>
      <c r="O40" s="344">
        <f>IFERROR(VLOOKUP(C40,'تقرير المصروفات حسب الشهر'!$C$1409:$AI$1524,20,FALSE),0)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الشهر'!$C$10:$AD$119,20,FALSE),0)</f>
        <v>0</v>
      </c>
      <c r="E41" s="330">
        <f>IFERROR(VLOOKUP(C41,'تقرير المصروفات حسب الشهر'!$C$136:$AD$245,20,FALSE),0)</f>
        <v>0</v>
      </c>
      <c r="F41" s="330">
        <f>IFERROR(VLOOKUP(C41,'تقرير المصروفات حسب الشهر'!$C$263:$AD$370,20,FALSE),0)</f>
        <v>0</v>
      </c>
      <c r="G41" s="330">
        <f>IFERROR(VLOOKUP(C41,'تقرير المصروفات حسب الشهر'!$C$391:$AD$499,20,FALSE),0)</f>
        <v>0</v>
      </c>
      <c r="H41" s="330">
        <f>IFERROR(VLOOKUP(C41,'تقرير المصروفات حسب الشهر'!$C$519:$AD$627,20,FALSE),0)</f>
        <v>0</v>
      </c>
      <c r="I41" s="330">
        <f>IFERROR(VLOOKUP(C41,'تقرير المصروفات حسب الشهر'!$C$647:$AD$756,20,FALSE),0)</f>
        <v>0</v>
      </c>
      <c r="J41" s="330">
        <f>IFERROR(VLOOKUP(C41,'تقرير المصروفات حسب الشهر'!$C$775:$AD$884,20,FALSE),0)</f>
        <v>0</v>
      </c>
      <c r="K41" s="330">
        <f>IFERROR(VLOOKUP(C41,'تقرير المصروفات حسب الشهر'!$C$902:$AD$1011,20,FALSE),0)</f>
        <v>0</v>
      </c>
      <c r="L41" s="330">
        <f>IFERROR(VLOOKUP(C41,'تقرير المصروفات حسب الشهر'!$C$1028:$AD$1138,20,FALSE),0)</f>
        <v>0</v>
      </c>
      <c r="M41" s="344">
        <f>IFERROR(VLOOKUP(C41,'تقرير المصروفات حسب الشهر'!$C$1155:$AD$1266,20,FALSE),0)</f>
        <v>0</v>
      </c>
      <c r="N41" s="344">
        <f>IFERROR(VLOOKUP(C41,'تقرير المصروفات حسب الشهر'!$C$1282:$AD$1393,20,FALSE),0)</f>
        <v>0</v>
      </c>
      <c r="O41" s="344">
        <f>IFERROR(VLOOKUP(C41,'تقرير المصروفات حسب الشهر'!$C$1409:$AI$1524,20,FALSE),0)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الشهر'!$C$10:$AD$119,20,FALSE),0)</f>
        <v>0</v>
      </c>
      <c r="E42" s="330">
        <f>IFERROR(VLOOKUP(C42,'تقرير المصروفات حسب الشهر'!$C$136:$AD$245,20,FALSE),0)</f>
        <v>0</v>
      </c>
      <c r="F42" s="330">
        <f>IFERROR(VLOOKUP(C42,'تقرير المصروفات حسب الشهر'!$C$263:$AD$370,20,FALSE),0)</f>
        <v>0</v>
      </c>
      <c r="G42" s="330">
        <f>IFERROR(VLOOKUP(C42,'تقرير المصروفات حسب الشهر'!$C$391:$AD$499,20,FALSE),0)</f>
        <v>0</v>
      </c>
      <c r="H42" s="330">
        <f>IFERROR(VLOOKUP(C42,'تقرير المصروفات حسب الشهر'!$C$519:$AD$627,20,FALSE),0)</f>
        <v>0</v>
      </c>
      <c r="I42" s="330">
        <f>IFERROR(VLOOKUP(C42,'تقرير المصروفات حسب الشهر'!$C$647:$AD$756,20,FALSE),0)</f>
        <v>0</v>
      </c>
      <c r="J42" s="330">
        <f>IFERROR(VLOOKUP(C42,'تقرير المصروفات حسب الشهر'!$C$775:$AD$884,20,FALSE),0)</f>
        <v>0</v>
      </c>
      <c r="K42" s="330">
        <f>IFERROR(VLOOKUP(C42,'تقرير المصروفات حسب الشهر'!$C$902:$AD$1011,20,FALSE),0)</f>
        <v>0</v>
      </c>
      <c r="L42" s="330">
        <f>IFERROR(VLOOKUP(C42,'تقرير المصروفات حسب الشهر'!$C$1028:$AD$1138,20,FALSE),0)</f>
        <v>0</v>
      </c>
      <c r="M42" s="344">
        <f>IFERROR(VLOOKUP(C42,'تقرير المصروفات حسب الشهر'!$C$1155:$AD$1266,20,FALSE),0)</f>
        <v>0</v>
      </c>
      <c r="N42" s="344">
        <f>IFERROR(VLOOKUP(C42,'تقرير المصروفات حسب الشهر'!$C$1282:$AD$1393,20,FALSE),0)</f>
        <v>0</v>
      </c>
      <c r="O42" s="344">
        <f>IFERROR(VLOOKUP(C42,'تقرير المصروفات حسب الشهر'!$C$1409:$AI$1524,20,FALSE),0)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الشهر'!$C$10:$AD$119,20,FALSE),0)</f>
        <v>0</v>
      </c>
      <c r="E43" s="330">
        <f>IFERROR(VLOOKUP(C43,'تقرير المصروفات حسب الشهر'!$C$136:$AD$245,20,FALSE),0)</f>
        <v>0</v>
      </c>
      <c r="F43" s="330">
        <f>IFERROR(VLOOKUP(C43,'تقرير المصروفات حسب الشهر'!$C$263:$AD$370,20,FALSE),0)</f>
        <v>0</v>
      </c>
      <c r="G43" s="330">
        <f>IFERROR(VLOOKUP(C43,'تقرير المصروفات حسب الشهر'!$C$391:$AD$499,20,FALSE),0)</f>
        <v>0</v>
      </c>
      <c r="H43" s="330">
        <f>IFERROR(VLOOKUP(C43,'تقرير المصروفات حسب الشهر'!$C$519:$AD$627,20,FALSE),0)</f>
        <v>0</v>
      </c>
      <c r="I43" s="330">
        <f>IFERROR(VLOOKUP(C43,'تقرير المصروفات حسب الشهر'!$C$647:$AD$756,20,FALSE),0)</f>
        <v>0</v>
      </c>
      <c r="J43" s="330">
        <f>IFERROR(VLOOKUP(C43,'تقرير المصروفات حسب الشهر'!$C$775:$AD$884,20,FALSE),0)</f>
        <v>0</v>
      </c>
      <c r="K43" s="330">
        <f>IFERROR(VLOOKUP(C43,'تقرير المصروفات حسب الشهر'!$C$902:$AD$1011,20,FALSE),0)</f>
        <v>0</v>
      </c>
      <c r="L43" s="330">
        <f>IFERROR(VLOOKUP(C43,'تقرير المصروفات حسب الشهر'!$C$1028:$AD$1138,20,FALSE),0)</f>
        <v>0</v>
      </c>
      <c r="M43" s="344">
        <f>IFERROR(VLOOKUP(C43,'تقرير المصروفات حسب الشهر'!$C$1155:$AD$1266,20,FALSE),0)</f>
        <v>0</v>
      </c>
      <c r="N43" s="344">
        <f>IFERROR(VLOOKUP(C43,'تقرير المصروفات حسب الشهر'!$C$1282:$AD$1393,20,FALSE),0)</f>
        <v>0</v>
      </c>
      <c r="O43" s="344">
        <f>IFERROR(VLOOKUP(C43,'تقرير المصروفات حسب الشهر'!$C$1409:$AI$1524,20,FALSE),0)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الشهر'!$C$10:$AD$119,20,FALSE),0)</f>
        <v>0</v>
      </c>
      <c r="E44" s="330">
        <f>IFERROR(VLOOKUP(C44,'تقرير المصروفات حسب الشهر'!$C$136:$AD$245,20,FALSE),0)</f>
        <v>0</v>
      </c>
      <c r="F44" s="330">
        <f>IFERROR(VLOOKUP(C44,'تقرير المصروفات حسب الشهر'!$C$263:$AD$370,20,FALSE),0)</f>
        <v>0</v>
      </c>
      <c r="G44" s="330">
        <f>IFERROR(VLOOKUP(C44,'تقرير المصروفات حسب الشهر'!$C$391:$AD$499,20,FALSE),0)</f>
        <v>0</v>
      </c>
      <c r="H44" s="330">
        <f>IFERROR(VLOOKUP(C44,'تقرير المصروفات حسب الشهر'!$C$519:$AD$627,20,FALSE),0)</f>
        <v>0</v>
      </c>
      <c r="I44" s="330">
        <f>IFERROR(VLOOKUP(C44,'تقرير المصروفات حسب الشهر'!$C$647:$AD$756,20,FALSE),0)</f>
        <v>0</v>
      </c>
      <c r="J44" s="330">
        <f>IFERROR(VLOOKUP(C44,'تقرير المصروفات حسب الشهر'!$C$775:$AD$884,20,FALSE),0)</f>
        <v>0</v>
      </c>
      <c r="K44" s="330">
        <f>IFERROR(VLOOKUP(C44,'تقرير المصروفات حسب الشهر'!$C$902:$AD$1011,20,FALSE),0)</f>
        <v>0</v>
      </c>
      <c r="L44" s="330">
        <f>IFERROR(VLOOKUP(C44,'تقرير المصروفات حسب الشهر'!$C$1028:$AD$1138,20,FALSE),0)</f>
        <v>0</v>
      </c>
      <c r="M44" s="344">
        <f>IFERROR(VLOOKUP(C44,'تقرير المصروفات حسب الشهر'!$C$1155:$AD$1266,20,FALSE),0)</f>
        <v>0</v>
      </c>
      <c r="N44" s="344">
        <f>IFERROR(VLOOKUP(C44,'تقرير المصروفات حسب الشهر'!$C$1282:$AD$1393,20,FALSE),0)</f>
        <v>0</v>
      </c>
      <c r="O44" s="344">
        <f>IFERROR(VLOOKUP(C44,'تقرير المصروفات حسب الشهر'!$C$1409:$AI$1524,20,FALSE),0)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الشهر'!$C$10:$AD$119,20,FALSE),0)</f>
        <v>0</v>
      </c>
      <c r="E45" s="330">
        <f>IFERROR(VLOOKUP(C45,'تقرير المصروفات حسب الشهر'!$C$136:$AD$245,20,FALSE),0)</f>
        <v>0</v>
      </c>
      <c r="F45" s="330">
        <f>IFERROR(VLOOKUP(C45,'تقرير المصروفات حسب الشهر'!$C$263:$AD$370,20,FALSE),0)</f>
        <v>0</v>
      </c>
      <c r="G45" s="330">
        <f>IFERROR(VLOOKUP(C45,'تقرير المصروفات حسب الشهر'!$C$391:$AD$499,20,FALSE),0)</f>
        <v>0</v>
      </c>
      <c r="H45" s="330">
        <f>IFERROR(VLOOKUP(C45,'تقرير المصروفات حسب الشهر'!$C$519:$AD$627,20,FALSE),0)</f>
        <v>0</v>
      </c>
      <c r="I45" s="330">
        <f>IFERROR(VLOOKUP(C45,'تقرير المصروفات حسب الشهر'!$C$647:$AD$756,20,FALSE),0)</f>
        <v>0</v>
      </c>
      <c r="J45" s="330">
        <f>IFERROR(VLOOKUP(C45,'تقرير المصروفات حسب الشهر'!$C$775:$AD$884,20,FALSE),0)</f>
        <v>0</v>
      </c>
      <c r="K45" s="330">
        <f>IFERROR(VLOOKUP(C45,'تقرير المصروفات حسب الشهر'!$C$902:$AD$1011,20,FALSE),0)</f>
        <v>0</v>
      </c>
      <c r="L45" s="330">
        <f>IFERROR(VLOOKUP(C45,'تقرير المصروفات حسب الشهر'!$C$1028:$AD$1138,20,FALSE),0)</f>
        <v>0</v>
      </c>
      <c r="M45" s="344">
        <f>IFERROR(VLOOKUP(C45,'تقرير المصروفات حسب الشهر'!$C$1155:$AD$1266,20,FALSE),0)</f>
        <v>0</v>
      </c>
      <c r="N45" s="344">
        <f>IFERROR(VLOOKUP(C45,'تقرير المصروفات حسب الشهر'!$C$1282:$AD$1393,20,FALSE),0)</f>
        <v>0</v>
      </c>
      <c r="O45" s="344">
        <f>IFERROR(VLOOKUP(C45,'تقرير المصروفات حسب الشهر'!$C$1409:$AI$1524,20,FALSE),0)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الشهر'!$C$10:$AD$119,20,FALSE),0)</f>
        <v>0</v>
      </c>
      <c r="E46" s="330">
        <f>IFERROR(VLOOKUP(C46,'تقرير المصروفات حسب الشهر'!$C$136:$AD$245,20,FALSE),0)</f>
        <v>0</v>
      </c>
      <c r="F46" s="330">
        <f>IFERROR(VLOOKUP(C46,'تقرير المصروفات حسب الشهر'!$C$263:$AD$370,20,FALSE),0)</f>
        <v>0</v>
      </c>
      <c r="G46" s="330">
        <f>IFERROR(VLOOKUP(C46,'تقرير المصروفات حسب الشهر'!$C$391:$AD$499,20,FALSE),0)</f>
        <v>0</v>
      </c>
      <c r="H46" s="330">
        <f>IFERROR(VLOOKUP(C46,'تقرير المصروفات حسب الشهر'!$C$519:$AD$627,20,FALSE),0)</f>
        <v>0</v>
      </c>
      <c r="I46" s="330">
        <f>IFERROR(VLOOKUP(C46,'تقرير المصروفات حسب الشهر'!$C$647:$AD$756,20,FALSE),0)</f>
        <v>0</v>
      </c>
      <c r="J46" s="330">
        <f>IFERROR(VLOOKUP(C46,'تقرير المصروفات حسب الشهر'!$C$775:$AD$884,20,FALSE),0)</f>
        <v>0</v>
      </c>
      <c r="K46" s="330">
        <f>IFERROR(VLOOKUP(C46,'تقرير المصروفات حسب الشهر'!$C$902:$AD$1011,20,FALSE),0)</f>
        <v>0</v>
      </c>
      <c r="L46" s="330">
        <f>IFERROR(VLOOKUP(C46,'تقرير المصروفات حسب الشهر'!$C$1028:$AD$1138,20,FALSE),0)</f>
        <v>0</v>
      </c>
      <c r="M46" s="344">
        <f>IFERROR(VLOOKUP(C46,'تقرير المصروفات حسب الشهر'!$C$1155:$AD$1266,20,FALSE),0)</f>
        <v>0</v>
      </c>
      <c r="N46" s="344">
        <f>IFERROR(VLOOKUP(C46,'تقرير المصروفات حسب الشهر'!$C$1282:$AD$1393,20,FALSE),0)</f>
        <v>0</v>
      </c>
      <c r="O46" s="344">
        <f>IFERROR(VLOOKUP(C46,'تقرير المصروفات حسب الشهر'!$C$1409:$AI$1524,20,FALSE),0)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الشهر'!$C$10:$AD$119,20,FALSE),0)</f>
        <v>0</v>
      </c>
      <c r="E47" s="330">
        <f>IFERROR(VLOOKUP(C47,'تقرير المصروفات حسب الشهر'!$C$136:$AD$245,20,FALSE),0)</f>
        <v>0</v>
      </c>
      <c r="F47" s="330">
        <f>IFERROR(VLOOKUP(C47,'تقرير المصروفات حسب الشهر'!$C$263:$AD$370,20,FALSE),0)</f>
        <v>0</v>
      </c>
      <c r="G47" s="330">
        <f>IFERROR(VLOOKUP(C47,'تقرير المصروفات حسب الشهر'!$C$391:$AD$499,20,FALSE),0)</f>
        <v>0</v>
      </c>
      <c r="H47" s="330">
        <f>IFERROR(VLOOKUP(C47,'تقرير المصروفات حسب الشهر'!$C$519:$AD$627,20,FALSE),0)</f>
        <v>0</v>
      </c>
      <c r="I47" s="330">
        <f>IFERROR(VLOOKUP(C47,'تقرير المصروفات حسب الشهر'!$C$647:$AD$756,20,FALSE),0)</f>
        <v>0</v>
      </c>
      <c r="J47" s="330">
        <f>IFERROR(VLOOKUP(C47,'تقرير المصروفات حسب الشهر'!$C$775:$AD$884,20,FALSE),0)</f>
        <v>0</v>
      </c>
      <c r="K47" s="330">
        <f>IFERROR(VLOOKUP(C47,'تقرير المصروفات حسب الشهر'!$C$902:$AD$1011,20,FALSE),0)</f>
        <v>0</v>
      </c>
      <c r="L47" s="330">
        <f>IFERROR(VLOOKUP(C47,'تقرير المصروفات حسب الشهر'!$C$1028:$AD$1138,20,FALSE),0)</f>
        <v>0</v>
      </c>
      <c r="M47" s="344">
        <f>IFERROR(VLOOKUP(C47,'تقرير المصروفات حسب الشهر'!$C$1155:$AD$1266,20,FALSE),0)</f>
        <v>0</v>
      </c>
      <c r="N47" s="344">
        <f>IFERROR(VLOOKUP(C47,'تقرير المصروفات حسب الشهر'!$C$1282:$AD$1393,20,FALSE),0)</f>
        <v>0</v>
      </c>
      <c r="O47" s="344">
        <f>IFERROR(VLOOKUP(C47,'تقرير المصروفات حسب الشهر'!$C$1409:$AI$1524,20,FALSE),0)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الشهر'!$C$10:$AD$119,20,FALSE),0)</f>
        <v>0</v>
      </c>
      <c r="E48" s="330">
        <f>IFERROR(VLOOKUP(C48,'تقرير المصروفات حسب الشهر'!$C$136:$AD$245,20,FALSE),0)</f>
        <v>0</v>
      </c>
      <c r="F48" s="330">
        <f>IFERROR(VLOOKUP(C48,'تقرير المصروفات حسب الشهر'!$C$263:$AD$370,20,FALSE),0)</f>
        <v>0</v>
      </c>
      <c r="G48" s="330">
        <f>IFERROR(VLOOKUP(C48,'تقرير المصروفات حسب الشهر'!$C$391:$AD$499,20,FALSE),0)</f>
        <v>0</v>
      </c>
      <c r="H48" s="330">
        <f>IFERROR(VLOOKUP(C48,'تقرير المصروفات حسب الشهر'!$C$519:$AD$627,20,FALSE),0)</f>
        <v>0</v>
      </c>
      <c r="I48" s="330">
        <f>IFERROR(VLOOKUP(C48,'تقرير المصروفات حسب الشهر'!$C$647:$AD$756,20,FALSE),0)</f>
        <v>0</v>
      </c>
      <c r="J48" s="330">
        <f>IFERROR(VLOOKUP(C48,'تقرير المصروفات حسب الشهر'!$C$775:$AD$884,20,FALSE),0)</f>
        <v>0</v>
      </c>
      <c r="K48" s="330">
        <f>IFERROR(VLOOKUP(C48,'تقرير المصروفات حسب الشهر'!$C$902:$AD$1011,20,FALSE),0)</f>
        <v>0</v>
      </c>
      <c r="L48" s="330">
        <f>IFERROR(VLOOKUP(C48,'تقرير المصروفات حسب الشهر'!$C$1028:$AD$1138,20,FALSE),0)</f>
        <v>0</v>
      </c>
      <c r="M48" s="344">
        <f>IFERROR(VLOOKUP(C48,'تقرير المصروفات حسب الشهر'!$C$1155:$AD$1266,20,FALSE),0)</f>
        <v>0</v>
      </c>
      <c r="N48" s="344">
        <f>IFERROR(VLOOKUP(C48,'تقرير المصروفات حسب الشهر'!$C$1282:$AD$1393,20,FALSE),0)</f>
        <v>0</v>
      </c>
      <c r="O48" s="344">
        <f>IFERROR(VLOOKUP(C48,'تقرير المصروفات حسب الشهر'!$C$1409:$AI$1524,20,FALSE),0)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الشهر'!$C$10:$AD$119,20,FALSE),0)</f>
        <v>0</v>
      </c>
      <c r="E49" s="330">
        <f>IFERROR(VLOOKUP(C49,'تقرير المصروفات حسب الشهر'!$C$136:$AD$245,20,FALSE),0)</f>
        <v>0</v>
      </c>
      <c r="F49" s="330">
        <f>IFERROR(VLOOKUP(C49,'تقرير المصروفات حسب الشهر'!$C$263:$AD$370,20,FALSE),0)</f>
        <v>0</v>
      </c>
      <c r="G49" s="330">
        <f>IFERROR(VLOOKUP(C49,'تقرير المصروفات حسب الشهر'!$C$391:$AD$499,20,FALSE),0)</f>
        <v>0</v>
      </c>
      <c r="H49" s="330">
        <f>IFERROR(VLOOKUP(C49,'تقرير المصروفات حسب الشهر'!$C$519:$AD$627,20,FALSE),0)</f>
        <v>0</v>
      </c>
      <c r="I49" s="330">
        <f>IFERROR(VLOOKUP(C49,'تقرير المصروفات حسب الشهر'!$C$647:$AD$756,20,FALSE),0)</f>
        <v>0</v>
      </c>
      <c r="J49" s="330">
        <f>IFERROR(VLOOKUP(C49,'تقرير المصروفات حسب الشهر'!$C$775:$AD$884,20,FALSE),0)</f>
        <v>0</v>
      </c>
      <c r="K49" s="330">
        <f>IFERROR(VLOOKUP(C49,'تقرير المصروفات حسب الشهر'!$C$902:$AD$1011,20,FALSE),0)</f>
        <v>0</v>
      </c>
      <c r="L49" s="330">
        <f>IFERROR(VLOOKUP(C49,'تقرير المصروفات حسب الشهر'!$C$1028:$AD$1138,20,FALSE),0)</f>
        <v>0</v>
      </c>
      <c r="M49" s="344">
        <f>IFERROR(VLOOKUP(C49,'تقرير المصروفات حسب الشهر'!$C$1155:$AD$1266,20,FALSE),0)</f>
        <v>0</v>
      </c>
      <c r="N49" s="344">
        <f>IFERROR(VLOOKUP(C49,'تقرير المصروفات حسب الشهر'!$C$1282:$AD$1393,20,FALSE),0)</f>
        <v>0</v>
      </c>
      <c r="O49" s="344">
        <f>IFERROR(VLOOKUP(C49,'تقرير المصروفات حسب الشهر'!$C$1409:$AI$1524,20,FALSE),0)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الشهر'!$C$10:$AD$119,20,FALSE),0)</f>
        <v>0</v>
      </c>
      <c r="E50" s="330">
        <f>IFERROR(VLOOKUP(C50,'تقرير المصروفات حسب الشهر'!$C$136:$AD$245,20,FALSE),0)</f>
        <v>0</v>
      </c>
      <c r="F50" s="330">
        <f>IFERROR(VLOOKUP(C50,'تقرير المصروفات حسب الشهر'!$C$263:$AD$370,20,FALSE),0)</f>
        <v>0</v>
      </c>
      <c r="G50" s="330">
        <f>IFERROR(VLOOKUP(C50,'تقرير المصروفات حسب الشهر'!$C$391:$AD$499,20,FALSE),0)</f>
        <v>0</v>
      </c>
      <c r="H50" s="330">
        <f>IFERROR(VLOOKUP(C50,'تقرير المصروفات حسب الشهر'!$C$519:$AD$627,20,FALSE),0)</f>
        <v>0</v>
      </c>
      <c r="I50" s="330">
        <f>IFERROR(VLOOKUP(C50,'تقرير المصروفات حسب الشهر'!$C$647:$AD$756,20,FALSE),0)</f>
        <v>0</v>
      </c>
      <c r="J50" s="330">
        <f>IFERROR(VLOOKUP(C50,'تقرير المصروفات حسب الشهر'!$C$775:$AD$884,20,FALSE),0)</f>
        <v>0</v>
      </c>
      <c r="K50" s="330">
        <f>IFERROR(VLOOKUP(C50,'تقرير المصروفات حسب الشهر'!$C$902:$AD$1011,20,FALSE),0)</f>
        <v>0</v>
      </c>
      <c r="L50" s="330">
        <f>IFERROR(VLOOKUP(C50,'تقرير المصروفات حسب الشهر'!$C$1028:$AD$1138,20,FALSE),0)</f>
        <v>0</v>
      </c>
      <c r="M50" s="344">
        <f>IFERROR(VLOOKUP(C50,'تقرير المصروفات حسب الشهر'!$C$1155:$AD$1266,20,FALSE),0)</f>
        <v>0</v>
      </c>
      <c r="N50" s="344">
        <f>IFERROR(VLOOKUP(C50,'تقرير المصروفات حسب الشهر'!$C$1282:$AD$1393,20,FALSE),0)</f>
        <v>0</v>
      </c>
      <c r="O50" s="344">
        <f>IFERROR(VLOOKUP(C50,'تقرير المصروفات حسب الشهر'!$C$1409:$AI$1524,20,FALSE),0)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الشهر'!$C$10:$AD$119,20,FALSE),0)</f>
        <v>0</v>
      </c>
      <c r="E51" s="330">
        <f>IFERROR(VLOOKUP(C51,'تقرير المصروفات حسب الشهر'!$C$136:$AD$245,20,FALSE),0)</f>
        <v>0</v>
      </c>
      <c r="F51" s="330">
        <f>IFERROR(VLOOKUP(C51,'تقرير المصروفات حسب الشهر'!$C$263:$AD$370,20,FALSE),0)</f>
        <v>0</v>
      </c>
      <c r="G51" s="330">
        <f>IFERROR(VLOOKUP(C51,'تقرير المصروفات حسب الشهر'!$C$391:$AD$499,20,FALSE),0)</f>
        <v>0</v>
      </c>
      <c r="H51" s="330">
        <f>IFERROR(VLOOKUP(C51,'تقرير المصروفات حسب الشهر'!$C$519:$AD$627,20,FALSE),0)</f>
        <v>0</v>
      </c>
      <c r="I51" s="330">
        <f>IFERROR(VLOOKUP(C51,'تقرير المصروفات حسب الشهر'!$C$647:$AD$756,20,FALSE),0)</f>
        <v>0</v>
      </c>
      <c r="J51" s="330">
        <f>IFERROR(VLOOKUP(C51,'تقرير المصروفات حسب الشهر'!$C$775:$AD$884,20,FALSE),0)</f>
        <v>0</v>
      </c>
      <c r="K51" s="330">
        <f>IFERROR(VLOOKUP(C51,'تقرير المصروفات حسب الشهر'!$C$902:$AD$1011,20,FALSE),0)</f>
        <v>0</v>
      </c>
      <c r="L51" s="330">
        <f>IFERROR(VLOOKUP(C51,'تقرير المصروفات حسب الشهر'!$C$1028:$AD$1138,20,FALSE),0)</f>
        <v>0</v>
      </c>
      <c r="M51" s="344">
        <f>IFERROR(VLOOKUP(C51,'تقرير المصروفات حسب الشهر'!$C$1155:$AD$1266,20,FALSE),0)</f>
        <v>0</v>
      </c>
      <c r="N51" s="344">
        <f>IFERROR(VLOOKUP(C51,'تقرير المصروفات حسب الشهر'!$C$1282:$AD$1393,20,FALSE),0)</f>
        <v>0</v>
      </c>
      <c r="O51" s="344">
        <f>IFERROR(VLOOKUP(C51,'تقرير المصروفات حسب الشهر'!$C$1409:$AI$1524,20,FALSE),0)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الشهر'!$C$10:$AD$119,20,FALSE),0)</f>
        <v>0</v>
      </c>
      <c r="E52" s="330">
        <f>IFERROR(VLOOKUP(C52,'تقرير المصروفات حسب الشهر'!$C$136:$AD$245,20,FALSE),0)</f>
        <v>0</v>
      </c>
      <c r="F52" s="330">
        <f>IFERROR(VLOOKUP(C52,'تقرير المصروفات حسب الشهر'!$C$263:$AD$370,20,FALSE),0)</f>
        <v>0</v>
      </c>
      <c r="G52" s="330">
        <f>IFERROR(VLOOKUP(C52,'تقرير المصروفات حسب الشهر'!$C$391:$AD$499,20,FALSE),0)</f>
        <v>0</v>
      </c>
      <c r="H52" s="330">
        <f>IFERROR(VLOOKUP(C52,'تقرير المصروفات حسب الشهر'!$C$519:$AD$627,20,FALSE),0)</f>
        <v>0</v>
      </c>
      <c r="I52" s="330">
        <f>IFERROR(VLOOKUP(C52,'تقرير المصروفات حسب الشهر'!$C$647:$AD$756,20,FALSE),0)</f>
        <v>0</v>
      </c>
      <c r="J52" s="330">
        <f>IFERROR(VLOOKUP(C52,'تقرير المصروفات حسب الشهر'!$C$775:$AD$884,20,FALSE),0)</f>
        <v>0</v>
      </c>
      <c r="K52" s="330">
        <f>IFERROR(VLOOKUP(C52,'تقرير المصروفات حسب الشهر'!$C$902:$AD$1011,20,FALSE),0)</f>
        <v>0</v>
      </c>
      <c r="L52" s="330">
        <f>IFERROR(VLOOKUP(C52,'تقرير المصروفات حسب الشهر'!$C$1028:$AD$1138,20,FALSE),0)</f>
        <v>0</v>
      </c>
      <c r="M52" s="344">
        <f>IFERROR(VLOOKUP(C52,'تقرير المصروفات حسب الشهر'!$C$1155:$AD$1266,20,FALSE),0)</f>
        <v>0</v>
      </c>
      <c r="N52" s="344">
        <f>IFERROR(VLOOKUP(C52,'تقرير المصروفات حسب الشهر'!$C$1282:$AD$1393,20,FALSE),0)</f>
        <v>0</v>
      </c>
      <c r="O52" s="344">
        <f>IFERROR(VLOOKUP(C52,'تقرير المصروفات حسب الشهر'!$C$1409:$AI$1524,20,FALSE),0)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الشهر'!$C$10:$AD$119,20,FALSE),0)</f>
        <v>0</v>
      </c>
      <c r="E53" s="330">
        <f>IFERROR(VLOOKUP(C53,'تقرير المصروفات حسب الشهر'!$C$136:$AD$245,20,FALSE),0)</f>
        <v>0</v>
      </c>
      <c r="F53" s="330">
        <f>IFERROR(VLOOKUP(C53,'تقرير المصروفات حسب الشهر'!$C$263:$AD$370,20,FALSE),0)</f>
        <v>0</v>
      </c>
      <c r="G53" s="330">
        <f>IFERROR(VLOOKUP(C53,'تقرير المصروفات حسب الشهر'!$C$391:$AD$499,20,FALSE),0)</f>
        <v>0</v>
      </c>
      <c r="H53" s="330">
        <f>IFERROR(VLOOKUP(C53,'تقرير المصروفات حسب الشهر'!$C$519:$AD$627,20,FALSE),0)</f>
        <v>0</v>
      </c>
      <c r="I53" s="330">
        <f>IFERROR(VLOOKUP(C53,'تقرير المصروفات حسب الشهر'!$C$647:$AD$756,20,FALSE),0)</f>
        <v>0</v>
      </c>
      <c r="J53" s="330">
        <f>IFERROR(VLOOKUP(C53,'تقرير المصروفات حسب الشهر'!$C$775:$AD$884,20,FALSE),0)</f>
        <v>0</v>
      </c>
      <c r="K53" s="330">
        <f>IFERROR(VLOOKUP(C53,'تقرير المصروفات حسب الشهر'!$C$902:$AD$1011,20,FALSE),0)</f>
        <v>0</v>
      </c>
      <c r="L53" s="330">
        <f>IFERROR(VLOOKUP(C53,'تقرير المصروفات حسب الشهر'!$C$1028:$AD$1138,20,FALSE),0)</f>
        <v>0</v>
      </c>
      <c r="M53" s="344">
        <f>IFERROR(VLOOKUP(C53,'تقرير المصروفات حسب الشهر'!$C$1155:$AD$1266,20,FALSE),0)</f>
        <v>0</v>
      </c>
      <c r="N53" s="344">
        <f>IFERROR(VLOOKUP(C53,'تقرير المصروفات حسب الشهر'!$C$1282:$AD$1393,20,FALSE),0)</f>
        <v>0</v>
      </c>
      <c r="O53" s="344">
        <f>IFERROR(VLOOKUP(C53,'تقرير المصروفات حسب الشهر'!$C$1409:$AI$1524,20,FALSE),0)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الشهر'!$C$10:$AD$119,20,FALSE),0)</f>
        <v>0</v>
      </c>
      <c r="E54" s="330">
        <f>IFERROR(VLOOKUP(C54,'تقرير المصروفات حسب الشهر'!$C$136:$AD$245,20,FALSE),0)</f>
        <v>0</v>
      </c>
      <c r="F54" s="330">
        <f>IFERROR(VLOOKUP(C54,'تقرير المصروفات حسب الشهر'!$C$263:$AD$370,20,FALSE),0)</f>
        <v>0</v>
      </c>
      <c r="G54" s="330">
        <f>IFERROR(VLOOKUP(C54,'تقرير المصروفات حسب الشهر'!$C$391:$AD$499,20,FALSE),0)</f>
        <v>300</v>
      </c>
      <c r="H54" s="330">
        <f>IFERROR(VLOOKUP(C54,'تقرير المصروفات حسب الشهر'!$C$519:$AD$627,20,FALSE),0)</f>
        <v>0</v>
      </c>
      <c r="I54" s="330">
        <f>IFERROR(VLOOKUP(C54,'تقرير المصروفات حسب الشهر'!$C$647:$AD$756,20,FALSE),0)</f>
        <v>0</v>
      </c>
      <c r="J54" s="330">
        <f>IFERROR(VLOOKUP(C54,'تقرير المصروفات حسب الشهر'!$C$775:$AD$884,20,FALSE),0)</f>
        <v>0</v>
      </c>
      <c r="K54" s="330">
        <f>IFERROR(VLOOKUP(C54,'تقرير المصروفات حسب الشهر'!$C$902:$AD$1011,20,FALSE),0)</f>
        <v>0</v>
      </c>
      <c r="L54" s="330">
        <f>IFERROR(VLOOKUP(C54,'تقرير المصروفات حسب الشهر'!$C$1028:$AD$1138,20,FALSE),0)</f>
        <v>0</v>
      </c>
      <c r="M54" s="344">
        <f>IFERROR(VLOOKUP(C54,'تقرير المصروفات حسب الشهر'!$C$1155:$AD$1266,20,FALSE),0)</f>
        <v>0</v>
      </c>
      <c r="N54" s="344">
        <f>IFERROR(VLOOKUP(C54,'تقرير المصروفات حسب الشهر'!$C$1282:$AD$1393,20,FALSE),0)</f>
        <v>0</v>
      </c>
      <c r="O54" s="344">
        <f>IFERROR(VLOOKUP(C54,'تقرير المصروفات حسب الشهر'!$C$1409:$AI$1524,20,FALSE),0)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الشهر'!$C$10:$AD$119,20,FALSE),0)</f>
        <v>0</v>
      </c>
      <c r="E55" s="330">
        <f>IFERROR(VLOOKUP(C55,'تقرير المصروفات حسب الشهر'!$C$136:$AD$245,20,FALSE),0)</f>
        <v>0</v>
      </c>
      <c r="F55" s="330">
        <f>IFERROR(VLOOKUP(C55,'تقرير المصروفات حسب الشهر'!$C$263:$AD$370,20,FALSE),0)</f>
        <v>0</v>
      </c>
      <c r="G55" s="330">
        <f>IFERROR(VLOOKUP(C55,'تقرير المصروفات حسب الشهر'!$C$391:$AD$499,20,FALSE),0)</f>
        <v>0</v>
      </c>
      <c r="H55" s="330">
        <f>IFERROR(VLOOKUP(C55,'تقرير المصروفات حسب الشهر'!$C$519:$AD$627,20,FALSE),0)</f>
        <v>0</v>
      </c>
      <c r="I55" s="330">
        <f>IFERROR(VLOOKUP(C55,'تقرير المصروفات حسب الشهر'!$C$647:$AD$756,20,FALSE),0)</f>
        <v>0</v>
      </c>
      <c r="J55" s="330">
        <f>IFERROR(VLOOKUP(C55,'تقرير المصروفات حسب الشهر'!$C$775:$AD$884,20,FALSE),0)</f>
        <v>0</v>
      </c>
      <c r="K55" s="330">
        <f>IFERROR(VLOOKUP(C55,'تقرير المصروفات حسب الشهر'!$C$902:$AD$1011,20,FALSE),0)</f>
        <v>0</v>
      </c>
      <c r="L55" s="330">
        <f>IFERROR(VLOOKUP(C55,'تقرير المصروفات حسب الشهر'!$C$1028:$AD$1138,20,FALSE),0)</f>
        <v>0</v>
      </c>
      <c r="M55" s="344">
        <f>IFERROR(VLOOKUP(C55,'تقرير المصروفات حسب الشهر'!$C$1155:$AD$1266,20,FALSE),0)</f>
        <v>0</v>
      </c>
      <c r="N55" s="344">
        <f>IFERROR(VLOOKUP(C55,'تقرير المصروفات حسب الشهر'!$C$1282:$AD$1393,20,FALSE),0)</f>
        <v>0</v>
      </c>
      <c r="O55" s="344">
        <f>IFERROR(VLOOKUP(C55,'تقرير المصروفات حسب الشهر'!$C$1409:$AI$1524,20,FALSE),0)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الشهر'!$C$10:$AD$119,20,FALSE),0)</f>
        <v>0</v>
      </c>
      <c r="E56" s="330">
        <f>IFERROR(VLOOKUP(C56,'تقرير المصروفات حسب الشهر'!$C$136:$AD$245,20,FALSE),0)</f>
        <v>0</v>
      </c>
      <c r="F56" s="330">
        <f>IFERROR(VLOOKUP(C56,'تقرير المصروفات حسب الشهر'!$C$263:$AD$370,20,FALSE),0)</f>
        <v>0</v>
      </c>
      <c r="G56" s="330">
        <f>IFERROR(VLOOKUP(C56,'تقرير المصروفات حسب الشهر'!$C$391:$AD$499,20,FALSE),0)</f>
        <v>0</v>
      </c>
      <c r="H56" s="330">
        <f>IFERROR(VLOOKUP(C56,'تقرير المصروفات حسب الشهر'!$C$519:$AD$627,20,FALSE),0)</f>
        <v>0</v>
      </c>
      <c r="I56" s="330">
        <f>IFERROR(VLOOKUP(C56,'تقرير المصروفات حسب الشهر'!$C$647:$AD$756,20,FALSE),0)</f>
        <v>0</v>
      </c>
      <c r="J56" s="330">
        <f>IFERROR(VLOOKUP(C56,'تقرير المصروفات حسب الشهر'!$C$775:$AD$884,20,FALSE),0)</f>
        <v>0</v>
      </c>
      <c r="K56" s="330">
        <f>IFERROR(VLOOKUP(C56,'تقرير المصروفات حسب الشهر'!$C$902:$AD$1011,20,FALSE),0)</f>
        <v>0</v>
      </c>
      <c r="L56" s="330">
        <f>IFERROR(VLOOKUP(C56,'تقرير المصروفات حسب الشهر'!$C$1028:$AD$1138,20,FALSE),0)</f>
        <v>0</v>
      </c>
      <c r="M56" s="344">
        <f>IFERROR(VLOOKUP(C56,'تقرير المصروفات حسب الشهر'!$C$1155:$AD$1266,20,FALSE),0)</f>
        <v>0</v>
      </c>
      <c r="N56" s="344">
        <f>IFERROR(VLOOKUP(C56,'تقرير المصروفات حسب الشهر'!$C$1282:$AD$1393,20,FALSE),0)</f>
        <v>0</v>
      </c>
      <c r="O56" s="344">
        <f>IFERROR(VLOOKUP(C56,'تقرير المصروفات حسب الشهر'!$C$1409:$AI$1524,20,FALSE),0)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الشهر'!$C$10:$AD$119,20,FALSE),0)</f>
        <v>0</v>
      </c>
      <c r="E57" s="330">
        <f>IFERROR(VLOOKUP(C57,'تقرير المصروفات حسب الشهر'!$C$136:$AD$245,20,FALSE),0)</f>
        <v>0</v>
      </c>
      <c r="F57" s="330">
        <f>IFERROR(VLOOKUP(C57,'تقرير المصروفات حسب الشهر'!$C$263:$AD$370,20,FALSE),0)</f>
        <v>0</v>
      </c>
      <c r="G57" s="330">
        <f>IFERROR(VLOOKUP(C57,'تقرير المصروفات حسب الشهر'!$C$391:$AD$499,20,FALSE),0)</f>
        <v>0</v>
      </c>
      <c r="H57" s="330">
        <f>IFERROR(VLOOKUP(C57,'تقرير المصروفات حسب الشهر'!$C$519:$AD$627,20,FALSE),0)</f>
        <v>0</v>
      </c>
      <c r="I57" s="330">
        <f>IFERROR(VLOOKUP(C57,'تقرير المصروفات حسب الشهر'!$C$647:$AD$756,20,FALSE),0)</f>
        <v>0</v>
      </c>
      <c r="J57" s="330">
        <f>IFERROR(VLOOKUP(C57,'تقرير المصروفات حسب الشهر'!$C$775:$AD$884,20,FALSE),0)</f>
        <v>0</v>
      </c>
      <c r="K57" s="330">
        <f>IFERROR(VLOOKUP(C57,'تقرير المصروفات حسب الشهر'!$C$902:$AD$1011,20,FALSE),0)</f>
        <v>0</v>
      </c>
      <c r="L57" s="330">
        <f>IFERROR(VLOOKUP(C57,'تقرير المصروفات حسب الشهر'!$C$1028:$AD$1138,20,FALSE),0)</f>
        <v>0</v>
      </c>
      <c r="M57" s="344">
        <f>IFERROR(VLOOKUP(C57,'تقرير المصروفات حسب الشهر'!$C$1155:$AD$1266,20,FALSE),0)</f>
        <v>0</v>
      </c>
      <c r="N57" s="344">
        <f>IFERROR(VLOOKUP(C57,'تقرير المصروفات حسب الشهر'!$C$1282:$AD$1393,20,FALSE),0)</f>
        <v>0</v>
      </c>
      <c r="O57" s="344">
        <f>IFERROR(VLOOKUP(C57,'تقرير المصروفات حسب الشهر'!$C$1409:$AI$1524,20,FALSE),0)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الشهر'!$C$10:$AD$119,20,FALSE),0)</f>
        <v>0</v>
      </c>
      <c r="E58" s="330">
        <f>IFERROR(VLOOKUP(C58,'تقرير المصروفات حسب الشهر'!$C$136:$AD$245,20,FALSE),0)</f>
        <v>0</v>
      </c>
      <c r="F58" s="330">
        <f>IFERROR(VLOOKUP(C58,'تقرير المصروفات حسب الشهر'!$C$263:$AD$370,20,FALSE),0)</f>
        <v>0</v>
      </c>
      <c r="G58" s="330">
        <f>IFERROR(VLOOKUP(C58,'تقرير المصروفات حسب الشهر'!$C$391:$AD$499,20,FALSE),0)</f>
        <v>0</v>
      </c>
      <c r="H58" s="330">
        <f>IFERROR(VLOOKUP(C58,'تقرير المصروفات حسب الشهر'!$C$519:$AD$627,20,FALSE),0)</f>
        <v>0</v>
      </c>
      <c r="I58" s="330">
        <f>IFERROR(VLOOKUP(C58,'تقرير المصروفات حسب الشهر'!$C$647:$AD$756,20,FALSE),0)</f>
        <v>0</v>
      </c>
      <c r="J58" s="330">
        <f>IFERROR(VLOOKUP(C58,'تقرير المصروفات حسب الشهر'!$C$775:$AD$884,20,FALSE),0)</f>
        <v>0</v>
      </c>
      <c r="K58" s="330">
        <f>IFERROR(VLOOKUP(C58,'تقرير المصروفات حسب الشهر'!$C$902:$AD$1011,20,FALSE),0)</f>
        <v>0</v>
      </c>
      <c r="L58" s="330">
        <f>IFERROR(VLOOKUP(C58,'تقرير المصروفات حسب الشهر'!$C$1028:$AD$1138,20,FALSE),0)</f>
        <v>0</v>
      </c>
      <c r="M58" s="344">
        <f>IFERROR(VLOOKUP(C58,'تقرير المصروفات حسب الشهر'!$C$1155:$AD$1266,20,FALSE),0)</f>
        <v>0</v>
      </c>
      <c r="N58" s="344">
        <f>IFERROR(VLOOKUP(C58,'تقرير المصروفات حسب الشهر'!$C$1282:$AD$1393,20,FALSE),0)</f>
        <v>0</v>
      </c>
      <c r="O58" s="344">
        <f>IFERROR(VLOOKUP(C58,'تقرير المصروفات حسب الشهر'!$C$1409:$AI$1524,20,FALSE),0)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الشهر'!$C$10:$AD$119,20,FALSE),0)</f>
        <v>3600</v>
      </c>
      <c r="E59" s="330">
        <f>IFERROR(VLOOKUP(C59,'تقرير المصروفات حسب الشهر'!$C$136:$AD$245,20,FALSE),0)</f>
        <v>5600</v>
      </c>
      <c r="F59" s="330">
        <f>IFERROR(VLOOKUP(C59,'تقرير المصروفات حسب الشهر'!$C$263:$AD$370,20,FALSE),0)</f>
        <v>3600</v>
      </c>
      <c r="G59" s="330">
        <f>IFERROR(VLOOKUP(C59,'تقرير المصروفات حسب الشهر'!$C$391:$AD$499,20,FALSE),0)</f>
        <v>4666</v>
      </c>
      <c r="H59" s="330">
        <f>IFERROR(VLOOKUP(C59,'تقرير المصروفات حسب الشهر'!$C$519:$AD$627,20,FALSE),0)</f>
        <v>0</v>
      </c>
      <c r="I59" s="330">
        <f>IFERROR(VLOOKUP(C59,'تقرير المصروفات حسب الشهر'!$C$647:$AD$756,20,FALSE),0)</f>
        <v>7800</v>
      </c>
      <c r="J59" s="330">
        <f>IFERROR(VLOOKUP(C59,'تقرير المصروفات حسب الشهر'!$C$775:$AD$884,20,FALSE),0)</f>
        <v>0</v>
      </c>
      <c r="K59" s="330">
        <f>IFERROR(VLOOKUP(C59,'تقرير المصروفات حسب الشهر'!$C$902:$AD$1011,20,FALSE),0)</f>
        <v>0</v>
      </c>
      <c r="L59" s="330">
        <f>IFERROR(VLOOKUP(C59,'تقرير المصروفات حسب الشهر'!$C$1028:$AD$1138,20,FALSE),0)</f>
        <v>0</v>
      </c>
      <c r="M59" s="344">
        <f>IFERROR(VLOOKUP(C59,'تقرير المصروفات حسب الشهر'!$C$1155:$AD$1266,20,FALSE),0)</f>
        <v>0</v>
      </c>
      <c r="N59" s="344">
        <f>IFERROR(VLOOKUP(C59,'تقرير المصروفات حسب الشهر'!$C$1282:$AD$1393,20,FALSE),0)</f>
        <v>0</v>
      </c>
      <c r="O59" s="344">
        <f>IFERROR(VLOOKUP(C59,'تقرير المصروفات حسب الشهر'!$C$1409:$AI$1524,20,FALSE),0)</f>
        <v>0</v>
      </c>
      <c r="P59" s="332">
        <f t="shared" si="6"/>
        <v>25266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الشهر'!$C$10:$AD$119,20,FALSE),0)</f>
        <v>0</v>
      </c>
      <c r="E60" s="330">
        <f>IFERROR(VLOOKUP(C60,'تقرير المصروفات حسب الشهر'!$C$136:$AD$245,20,FALSE),0)</f>
        <v>0</v>
      </c>
      <c r="F60" s="330">
        <f>IFERROR(VLOOKUP(C60,'تقرير المصروفات حسب الشهر'!$C$263:$AD$370,20,FALSE),0)</f>
        <v>3300</v>
      </c>
      <c r="G60" s="330">
        <f>IFERROR(VLOOKUP(C60,'تقرير المصروفات حسب الشهر'!$C$391:$AD$499,20,FALSE),0)</f>
        <v>0</v>
      </c>
      <c r="H60" s="330">
        <f>IFERROR(VLOOKUP(C60,'تقرير المصروفات حسب الشهر'!$C$519:$AD$627,20,FALSE),0)</f>
        <v>3650</v>
      </c>
      <c r="I60" s="330">
        <f>IFERROR(VLOOKUP(C60,'تقرير المصروفات حسب الشهر'!$C$647:$AD$756,20,FALSE),0)</f>
        <v>4650</v>
      </c>
      <c r="J60" s="330">
        <f>IFERROR(VLOOKUP(C60,'تقرير المصروفات حسب الشهر'!$C$775:$AD$884,20,FALSE),0)</f>
        <v>0</v>
      </c>
      <c r="K60" s="330">
        <f>IFERROR(VLOOKUP(C60,'تقرير المصروفات حسب الشهر'!$C$902:$AD$1011,20,FALSE),0)</f>
        <v>0</v>
      </c>
      <c r="L60" s="330">
        <f>IFERROR(VLOOKUP(C60,'تقرير المصروفات حسب الشهر'!$C$1028:$AD$1138,20,FALSE),0)</f>
        <v>0</v>
      </c>
      <c r="M60" s="344">
        <f>IFERROR(VLOOKUP(C60,'تقرير المصروفات حسب الشهر'!$C$1155:$AD$1266,20,FALSE),0)</f>
        <v>0</v>
      </c>
      <c r="N60" s="344">
        <f>IFERROR(VLOOKUP(C60,'تقرير المصروفات حسب الشهر'!$C$1282:$AD$1393,20,FALSE),0)</f>
        <v>0</v>
      </c>
      <c r="O60" s="344">
        <f>IFERROR(VLOOKUP(C60,'تقرير المصروفات حسب الشهر'!$C$1409:$AI$1524,20,FALSE),0)</f>
        <v>0</v>
      </c>
      <c r="P60" s="332">
        <f t="shared" si="6"/>
        <v>11600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الشهر'!$C$10:$AD$119,20,FALSE),0)</f>
        <v>0</v>
      </c>
      <c r="E61" s="330">
        <f>IFERROR(VLOOKUP(C61,'تقرير المصروفات حسب الشهر'!$C$136:$AD$245,20,FALSE),0)</f>
        <v>0</v>
      </c>
      <c r="F61" s="330">
        <f>IFERROR(VLOOKUP(C61,'تقرير المصروفات حسب الشهر'!$C$263:$AD$370,20,FALSE),0)</f>
        <v>0</v>
      </c>
      <c r="G61" s="330">
        <f>IFERROR(VLOOKUP(C61,'تقرير المصروفات حسب الشهر'!$C$391:$AD$499,20,FALSE),0)</f>
        <v>0</v>
      </c>
      <c r="H61" s="330">
        <f>IFERROR(VLOOKUP(C61,'تقرير المصروفات حسب الشهر'!$C$519:$AD$627,20,FALSE),0)</f>
        <v>0</v>
      </c>
      <c r="I61" s="330">
        <f>IFERROR(VLOOKUP(C61,'تقرير المصروفات حسب الشهر'!$C$647:$AD$756,20,FALSE),0)</f>
        <v>0</v>
      </c>
      <c r="J61" s="330">
        <f>IFERROR(VLOOKUP(C61,'تقرير المصروفات حسب الشهر'!$C$775:$AD$884,20,FALSE),0)</f>
        <v>0</v>
      </c>
      <c r="K61" s="330">
        <f>IFERROR(VLOOKUP(C61,'تقرير المصروفات حسب الشهر'!$C$902:$AD$1011,20,FALSE),0)</f>
        <v>0</v>
      </c>
      <c r="L61" s="330">
        <f>IFERROR(VLOOKUP(C61,'تقرير المصروفات حسب الشهر'!$C$1028:$AD$1138,20,FALSE),0)</f>
        <v>0</v>
      </c>
      <c r="M61" s="344">
        <f>IFERROR(VLOOKUP(C61,'تقرير المصروفات حسب الشهر'!$C$1155:$AD$1266,20,FALSE),0)</f>
        <v>0</v>
      </c>
      <c r="N61" s="344">
        <f>IFERROR(VLOOKUP(C61,'تقرير المصروفات حسب الشهر'!$C$1282:$AD$1393,20,FALSE),0)</f>
        <v>0</v>
      </c>
      <c r="O61" s="344">
        <f>IFERROR(VLOOKUP(C61,'تقرير المصروفات حسب الشهر'!$C$1409:$AI$1524,20,FALSE),0)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الشهر'!$C$10:$AD$119,20,FALSE),0)</f>
        <v>0</v>
      </c>
      <c r="E62" s="330">
        <f>IFERROR(VLOOKUP(C62,'تقرير المصروفات حسب الشهر'!$C$136:$AD$245,20,FALSE),0)</f>
        <v>0</v>
      </c>
      <c r="F62" s="330">
        <f>IFERROR(VLOOKUP(C62,'تقرير المصروفات حسب الشهر'!$C$263:$AD$370,20,FALSE),0)</f>
        <v>0</v>
      </c>
      <c r="G62" s="330">
        <f>IFERROR(VLOOKUP(C62,'تقرير المصروفات حسب الشهر'!$C$391:$AD$499,20,FALSE),0)</f>
        <v>0</v>
      </c>
      <c r="H62" s="330">
        <f>IFERROR(VLOOKUP(C62,'تقرير المصروفات حسب الشهر'!$C$519:$AD$627,20,FALSE),0)</f>
        <v>0</v>
      </c>
      <c r="I62" s="330">
        <f>IFERROR(VLOOKUP(C62,'تقرير المصروفات حسب الشهر'!$C$647:$AD$756,20,FALSE),0)</f>
        <v>0</v>
      </c>
      <c r="J62" s="330">
        <f>IFERROR(VLOOKUP(C62,'تقرير المصروفات حسب الشهر'!$C$775:$AD$884,20,FALSE),0)</f>
        <v>0</v>
      </c>
      <c r="K62" s="330">
        <f>IFERROR(VLOOKUP(C62,'تقرير المصروفات حسب الشهر'!$C$902:$AD$1011,20,FALSE),0)</f>
        <v>0</v>
      </c>
      <c r="L62" s="330">
        <f>IFERROR(VLOOKUP(C62,'تقرير المصروفات حسب الشهر'!$C$1028:$AD$1138,20,FALSE),0)</f>
        <v>0</v>
      </c>
      <c r="M62" s="344">
        <f>IFERROR(VLOOKUP(C62,'تقرير المصروفات حسب الشهر'!$C$1155:$AD$1266,20,FALSE),0)</f>
        <v>0</v>
      </c>
      <c r="N62" s="344">
        <f>IFERROR(VLOOKUP(C62,'تقرير المصروفات حسب الشهر'!$C$1282:$AD$1393,20,FALSE),0)</f>
        <v>0</v>
      </c>
      <c r="O62" s="344">
        <f>IFERROR(VLOOKUP(C62,'تقرير المصروفات حسب الشهر'!$C$1409:$AI$1524,20,FALSE),0)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الشهر'!$C$10:$AD$119,20,FALSE),0)</f>
        <v>0</v>
      </c>
      <c r="E63" s="330">
        <f>IFERROR(VLOOKUP(C63,'تقرير المصروفات حسب الشهر'!$C$136:$AD$245,20,FALSE),0)</f>
        <v>0</v>
      </c>
      <c r="F63" s="330">
        <f>IFERROR(VLOOKUP(C63,'تقرير المصروفات حسب الشهر'!$C$263:$AD$370,20,FALSE),0)</f>
        <v>0</v>
      </c>
      <c r="G63" s="330">
        <f>IFERROR(VLOOKUP(C63,'تقرير المصروفات حسب الشهر'!$C$391:$AD$499,20,FALSE),0)</f>
        <v>0</v>
      </c>
      <c r="H63" s="330">
        <f>IFERROR(VLOOKUP(C63,'تقرير المصروفات حسب الشهر'!$C$519:$AD$627,20,FALSE),0)</f>
        <v>0</v>
      </c>
      <c r="I63" s="330">
        <f>IFERROR(VLOOKUP(C63,'تقرير المصروفات حسب الشهر'!$C$647:$AD$756,20,FALSE),0)</f>
        <v>0</v>
      </c>
      <c r="J63" s="330">
        <f>IFERROR(VLOOKUP(C63,'تقرير المصروفات حسب الشهر'!$C$775:$AD$884,20,FALSE),0)</f>
        <v>0</v>
      </c>
      <c r="K63" s="330">
        <f>IFERROR(VLOOKUP(C63,'تقرير المصروفات حسب الشهر'!$C$902:$AD$1011,20,FALSE),0)</f>
        <v>0</v>
      </c>
      <c r="L63" s="330">
        <f>IFERROR(VLOOKUP(C63,'تقرير المصروفات حسب الشهر'!$C$1028:$AD$1138,20,FALSE),0)</f>
        <v>0</v>
      </c>
      <c r="M63" s="344">
        <f>IFERROR(VLOOKUP(C63,'تقرير المصروفات حسب الشهر'!$C$1155:$AD$1266,20,FALSE),0)</f>
        <v>0</v>
      </c>
      <c r="N63" s="344">
        <f>IFERROR(VLOOKUP(C63,'تقرير المصروفات حسب الشهر'!$C$1282:$AD$1393,20,FALSE),0)</f>
        <v>0</v>
      </c>
      <c r="O63" s="344">
        <f>IFERROR(VLOOKUP(C63,'تقرير المصروفات حسب الشهر'!$C$1409:$AI$1524,20,FALSE),0)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الشهر'!$C$10:$AD$119,20,FALSE),0)</f>
        <v>0</v>
      </c>
      <c r="E64" s="330">
        <f>IFERROR(VLOOKUP(C64,'تقرير المصروفات حسب الشهر'!$C$136:$AD$245,20,FALSE),0)</f>
        <v>0</v>
      </c>
      <c r="F64" s="330">
        <f>IFERROR(VLOOKUP(C64,'تقرير المصروفات حسب الشهر'!$C$263:$AD$370,20,FALSE),0)</f>
        <v>0</v>
      </c>
      <c r="G64" s="330">
        <f>IFERROR(VLOOKUP(C64,'تقرير المصروفات حسب الشهر'!$C$391:$AD$499,20,FALSE),0)</f>
        <v>0</v>
      </c>
      <c r="H64" s="330">
        <f>IFERROR(VLOOKUP(C64,'تقرير المصروفات حسب الشهر'!$C$519:$AD$627,20,FALSE),0)</f>
        <v>0</v>
      </c>
      <c r="I64" s="330">
        <f>IFERROR(VLOOKUP(C64,'تقرير المصروفات حسب الشهر'!$C$647:$AD$756,20,FALSE),0)</f>
        <v>0</v>
      </c>
      <c r="J64" s="330">
        <f>IFERROR(VLOOKUP(C64,'تقرير المصروفات حسب الشهر'!$C$775:$AD$884,20,FALSE),0)</f>
        <v>0</v>
      </c>
      <c r="K64" s="330">
        <f>IFERROR(VLOOKUP(C64,'تقرير المصروفات حسب الشهر'!$C$902:$AD$1011,20,FALSE),0)</f>
        <v>0</v>
      </c>
      <c r="L64" s="330">
        <f>IFERROR(VLOOKUP(C64,'تقرير المصروفات حسب الشهر'!$C$1028:$AD$1138,20,FALSE),0)</f>
        <v>0</v>
      </c>
      <c r="M64" s="344">
        <f>IFERROR(VLOOKUP(C64,'تقرير المصروفات حسب الشهر'!$C$1155:$AD$1266,20,FALSE),0)</f>
        <v>0</v>
      </c>
      <c r="N64" s="344">
        <f>IFERROR(VLOOKUP(C64,'تقرير المصروفات حسب الشهر'!$C$1282:$AD$1393,20,FALSE),0)</f>
        <v>0</v>
      </c>
      <c r="O64" s="344">
        <f>IFERROR(VLOOKUP(C64,'تقرير المصروفات حسب الشهر'!$C$1409:$AI$1524,20,FALSE),0)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الشهر'!$C$10:$AD$119,20,FALSE),0)</f>
        <v>0</v>
      </c>
      <c r="E65" s="330">
        <f>IFERROR(VLOOKUP(C65,'تقرير المصروفات حسب الشهر'!$C$136:$AD$245,20,FALSE),0)</f>
        <v>0</v>
      </c>
      <c r="F65" s="330">
        <f>IFERROR(VLOOKUP(C65,'تقرير المصروفات حسب الشهر'!$C$263:$AD$370,20,FALSE),0)</f>
        <v>0</v>
      </c>
      <c r="G65" s="330">
        <f>IFERROR(VLOOKUP(C65,'تقرير المصروفات حسب الشهر'!$C$391:$AD$499,20,FALSE),0)</f>
        <v>0</v>
      </c>
      <c r="H65" s="330">
        <f>IFERROR(VLOOKUP(C65,'تقرير المصروفات حسب الشهر'!$C$519:$AD$627,20,FALSE),0)</f>
        <v>0</v>
      </c>
      <c r="I65" s="330">
        <f>IFERROR(VLOOKUP(C65,'تقرير المصروفات حسب الشهر'!$C$647:$AD$756,20,FALSE),0)</f>
        <v>0</v>
      </c>
      <c r="J65" s="330">
        <f>IFERROR(VLOOKUP(C65,'تقرير المصروفات حسب الشهر'!$C$775:$AD$884,20,FALSE),0)</f>
        <v>0</v>
      </c>
      <c r="K65" s="330">
        <f>IFERROR(VLOOKUP(C65,'تقرير المصروفات حسب الشهر'!$C$902:$AD$1011,20,FALSE),0)</f>
        <v>0</v>
      </c>
      <c r="L65" s="330">
        <f>IFERROR(VLOOKUP(C65,'تقرير المصروفات حسب الشهر'!$C$1028:$AD$1138,20,FALSE),0)</f>
        <v>0</v>
      </c>
      <c r="M65" s="344">
        <f>IFERROR(VLOOKUP(C65,'تقرير المصروفات حسب الشهر'!$C$1155:$AD$1266,20,FALSE),0)</f>
        <v>0</v>
      </c>
      <c r="N65" s="344">
        <f>IFERROR(VLOOKUP(C65,'تقرير المصروفات حسب الشهر'!$C$1282:$AD$1393,20,FALSE),0)</f>
        <v>0</v>
      </c>
      <c r="O65" s="344">
        <f>IFERROR(VLOOKUP(C65,'تقرير المصروفات حسب الشهر'!$C$1409:$AI$1524,20,FALSE),0)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الشهر'!$C$10:$AD$119,20,FALSE),0)</f>
        <v>0</v>
      </c>
      <c r="E66" s="330">
        <f>IFERROR(VLOOKUP(C66,'تقرير المصروفات حسب الشهر'!$C$136:$AD$245,20,FALSE),0)</f>
        <v>0</v>
      </c>
      <c r="F66" s="330">
        <f>IFERROR(VLOOKUP(C66,'تقرير المصروفات حسب الشهر'!$C$263:$AD$370,20,FALSE),0)</f>
        <v>0</v>
      </c>
      <c r="G66" s="330">
        <f>IFERROR(VLOOKUP(C66,'تقرير المصروفات حسب الشهر'!$C$391:$AD$499,20,FALSE),0)</f>
        <v>0</v>
      </c>
      <c r="H66" s="330">
        <f>IFERROR(VLOOKUP(C66,'تقرير المصروفات حسب الشهر'!$C$519:$AD$627,20,FALSE),0)</f>
        <v>0</v>
      </c>
      <c r="I66" s="330">
        <f>IFERROR(VLOOKUP(C66,'تقرير المصروفات حسب الشهر'!$C$647:$AD$756,20,FALSE),0)</f>
        <v>0</v>
      </c>
      <c r="J66" s="330">
        <f>IFERROR(VLOOKUP(C66,'تقرير المصروفات حسب الشهر'!$C$775:$AD$884,20,FALSE),0)</f>
        <v>0</v>
      </c>
      <c r="K66" s="330">
        <f>IFERROR(VLOOKUP(C66,'تقرير المصروفات حسب الشهر'!$C$902:$AD$1011,20,FALSE),0)</f>
        <v>0</v>
      </c>
      <c r="L66" s="330">
        <f>IFERROR(VLOOKUP(C66,'تقرير المصروفات حسب الشهر'!$C$1028:$AD$1138,20,FALSE),0)</f>
        <v>0</v>
      </c>
      <c r="M66" s="344">
        <f>IFERROR(VLOOKUP(C66,'تقرير المصروفات حسب الشهر'!$C$1155:$AD$1266,20,FALSE),0)</f>
        <v>0</v>
      </c>
      <c r="N66" s="344">
        <f>IFERROR(VLOOKUP(C66,'تقرير المصروفات حسب الشهر'!$C$1282:$AD$1393,20,FALSE),0)</f>
        <v>0</v>
      </c>
      <c r="O66" s="344">
        <f>IFERROR(VLOOKUP(C66,'تقرير المصروفات حسب الشهر'!$C$1409:$AI$1524,20,FALSE),0)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الشهر'!$C$10:$AD$119,20,FALSE),0)</f>
        <v>0</v>
      </c>
      <c r="E67" s="330">
        <f>IFERROR(VLOOKUP(C67,'تقرير المصروفات حسب الشهر'!$C$136:$AD$245,20,FALSE),0)</f>
        <v>0</v>
      </c>
      <c r="F67" s="330">
        <f>IFERROR(VLOOKUP(C67,'تقرير المصروفات حسب الشهر'!$C$263:$AD$370,20,FALSE),0)</f>
        <v>0</v>
      </c>
      <c r="G67" s="330">
        <f>IFERROR(VLOOKUP(C67,'تقرير المصروفات حسب الشهر'!$C$391:$AD$499,20,FALSE),0)</f>
        <v>0</v>
      </c>
      <c r="H67" s="330">
        <f>IFERROR(VLOOKUP(C67,'تقرير المصروفات حسب الشهر'!$C$519:$AD$627,20,FALSE),0)</f>
        <v>0</v>
      </c>
      <c r="I67" s="330">
        <f>IFERROR(VLOOKUP(C67,'تقرير المصروفات حسب الشهر'!$C$647:$AD$756,20,FALSE),0)</f>
        <v>0</v>
      </c>
      <c r="J67" s="330">
        <f>IFERROR(VLOOKUP(C67,'تقرير المصروفات حسب الشهر'!$C$775:$AD$884,20,FALSE),0)</f>
        <v>0</v>
      </c>
      <c r="K67" s="330">
        <f>IFERROR(VLOOKUP(C67,'تقرير المصروفات حسب الشهر'!$C$902:$AD$1011,20,FALSE),0)</f>
        <v>0</v>
      </c>
      <c r="L67" s="330">
        <f>IFERROR(VLOOKUP(C67,'تقرير المصروفات حسب الشهر'!$C$1028:$AD$1138,20,FALSE),0)</f>
        <v>0</v>
      </c>
      <c r="M67" s="344">
        <f>IFERROR(VLOOKUP(C67,'تقرير المصروفات حسب الشهر'!$C$1155:$AD$1266,20,FALSE),0)</f>
        <v>0</v>
      </c>
      <c r="N67" s="344">
        <f>IFERROR(VLOOKUP(C67,'تقرير المصروفات حسب الشهر'!$C$1282:$AD$1393,20,FALSE),0)</f>
        <v>0</v>
      </c>
      <c r="O67" s="344">
        <f>IFERROR(VLOOKUP(C67,'تقرير المصروفات حسب الشهر'!$C$1409:$AI$1524,20,FALSE),0)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الشهر'!$C$10:$AD$119,20,FALSE),0)</f>
        <v>0</v>
      </c>
      <c r="E68" s="330">
        <f>IFERROR(VLOOKUP(C68,'تقرير المصروفات حسب الشهر'!$C$136:$AD$245,20,FALSE),0)</f>
        <v>0</v>
      </c>
      <c r="F68" s="330">
        <f>IFERROR(VLOOKUP(C68,'تقرير المصروفات حسب الشهر'!$C$263:$AD$370,20,FALSE),0)</f>
        <v>0</v>
      </c>
      <c r="G68" s="330">
        <f>IFERROR(VLOOKUP(C68,'تقرير المصروفات حسب الشهر'!$C$391:$AD$499,20,FALSE),0)</f>
        <v>0</v>
      </c>
      <c r="H68" s="330">
        <f>IFERROR(VLOOKUP(C68,'تقرير المصروفات حسب الشهر'!$C$519:$AD$627,20,FALSE),0)</f>
        <v>0</v>
      </c>
      <c r="I68" s="330">
        <f>IFERROR(VLOOKUP(C68,'تقرير المصروفات حسب الشهر'!$C$647:$AD$756,20,FALSE),0)</f>
        <v>0</v>
      </c>
      <c r="J68" s="330">
        <f>IFERROR(VLOOKUP(C68,'تقرير المصروفات حسب الشهر'!$C$775:$AD$884,20,FALSE),0)</f>
        <v>0</v>
      </c>
      <c r="K68" s="330">
        <f>IFERROR(VLOOKUP(C68,'تقرير المصروفات حسب الشهر'!$C$902:$AD$1011,20,FALSE),0)</f>
        <v>0</v>
      </c>
      <c r="L68" s="330">
        <f>IFERROR(VLOOKUP(C68,'تقرير المصروفات حسب الشهر'!$C$1028:$AD$1138,20,FALSE),0)</f>
        <v>0</v>
      </c>
      <c r="M68" s="344">
        <f>IFERROR(VLOOKUP(C68,'تقرير المصروفات حسب الشهر'!$C$1155:$AD$1266,20,FALSE),0)</f>
        <v>0</v>
      </c>
      <c r="N68" s="344">
        <f>IFERROR(VLOOKUP(C68,'تقرير المصروفات حسب الشهر'!$C$1282:$AD$1393,20,FALSE),0)</f>
        <v>0</v>
      </c>
      <c r="O68" s="344">
        <f>IFERROR(VLOOKUP(C68,'تقرير المصروفات حسب الشهر'!$C$1409:$AI$1524,20,FALSE),0)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الشهر'!$C$10:$AD$119,20,FALSE),0)</f>
        <v>0</v>
      </c>
      <c r="E69" s="330">
        <f>IFERROR(VLOOKUP(C69,'تقرير المصروفات حسب الشهر'!$C$136:$AD$245,20,FALSE),0)</f>
        <v>0</v>
      </c>
      <c r="F69" s="330">
        <f>IFERROR(VLOOKUP(C69,'تقرير المصروفات حسب الشهر'!$C$263:$AD$370,20,FALSE),0)</f>
        <v>0</v>
      </c>
      <c r="G69" s="330">
        <f>IFERROR(VLOOKUP(C69,'تقرير المصروفات حسب الشهر'!$C$391:$AD$499,20,FALSE),0)</f>
        <v>0</v>
      </c>
      <c r="H69" s="330">
        <f>IFERROR(VLOOKUP(C69,'تقرير المصروفات حسب الشهر'!$C$519:$AD$627,20,FALSE),0)</f>
        <v>0</v>
      </c>
      <c r="I69" s="330">
        <f>IFERROR(VLOOKUP(C69,'تقرير المصروفات حسب الشهر'!$C$647:$AD$756,20,FALSE),0)</f>
        <v>0</v>
      </c>
      <c r="J69" s="330">
        <f>IFERROR(VLOOKUP(C69,'تقرير المصروفات حسب الشهر'!$C$775:$AD$884,20,FALSE),0)</f>
        <v>0</v>
      </c>
      <c r="K69" s="330">
        <f>IFERROR(VLOOKUP(C69,'تقرير المصروفات حسب الشهر'!$C$902:$AD$1011,20,FALSE),0)</f>
        <v>0</v>
      </c>
      <c r="L69" s="330">
        <f>IFERROR(VLOOKUP(C69,'تقرير المصروفات حسب الشهر'!$C$1028:$AD$1138,20,FALSE),0)</f>
        <v>0</v>
      </c>
      <c r="M69" s="344">
        <f>IFERROR(VLOOKUP(C69,'تقرير المصروفات حسب الشهر'!$C$1155:$AD$1266,20,FALSE),0)</f>
        <v>0</v>
      </c>
      <c r="N69" s="344">
        <f>IFERROR(VLOOKUP(C69,'تقرير المصروفات حسب الشهر'!$C$1282:$AD$1393,20,FALSE),0)</f>
        <v>0</v>
      </c>
      <c r="O69" s="344">
        <f>IFERROR(VLOOKUP(C69,'تقرير المصروفات حسب الشهر'!$C$1409:$AI$1524,20,FALSE),0)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الشهر'!$C$10:$AD$119,20,FALSE),0)</f>
        <v>0</v>
      </c>
      <c r="E70" s="330">
        <f>IFERROR(VLOOKUP(C70,'تقرير المصروفات حسب الشهر'!$C$136:$AD$245,20,FALSE),0)</f>
        <v>0</v>
      </c>
      <c r="F70" s="330">
        <f>IFERROR(VLOOKUP(C70,'تقرير المصروفات حسب الشهر'!$C$263:$AD$370,20,FALSE),0)</f>
        <v>0</v>
      </c>
      <c r="G70" s="330">
        <f>IFERROR(VLOOKUP(C70,'تقرير المصروفات حسب الشهر'!$C$391:$AD$499,20,FALSE),0)</f>
        <v>0</v>
      </c>
      <c r="H70" s="330">
        <f>IFERROR(VLOOKUP(C70,'تقرير المصروفات حسب الشهر'!$C$519:$AD$627,20,FALSE),0)</f>
        <v>0</v>
      </c>
      <c r="I70" s="330">
        <f>IFERROR(VLOOKUP(C70,'تقرير المصروفات حسب الشهر'!$C$647:$AD$756,20,FALSE),0)</f>
        <v>0</v>
      </c>
      <c r="J70" s="330">
        <f>IFERROR(VLOOKUP(C70,'تقرير المصروفات حسب الشهر'!$C$775:$AD$884,20,FALSE),0)</f>
        <v>0</v>
      </c>
      <c r="K70" s="330">
        <f>IFERROR(VLOOKUP(C70,'تقرير المصروفات حسب الشهر'!$C$902:$AD$1011,20,FALSE),0)</f>
        <v>0</v>
      </c>
      <c r="L70" s="330">
        <f>IFERROR(VLOOKUP(C70,'تقرير المصروفات حسب الشهر'!$C$1028:$AD$1138,20,FALSE),0)</f>
        <v>0</v>
      </c>
      <c r="M70" s="344">
        <f>IFERROR(VLOOKUP(C70,'تقرير المصروفات حسب الشهر'!$C$1155:$AD$1266,20,FALSE),0)</f>
        <v>0</v>
      </c>
      <c r="N70" s="344">
        <f>IFERROR(VLOOKUP(C70,'تقرير المصروفات حسب الشهر'!$C$1282:$AD$1393,20,FALSE),0)</f>
        <v>0</v>
      </c>
      <c r="O70" s="344">
        <f>IFERROR(VLOOKUP(C70,'تقرير المصروفات حسب الشهر'!$C$1409:$AI$1524,20,FALSE),0)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الشهر'!$C$10:$AD$119,20,FALSE),0)</f>
        <v>0</v>
      </c>
      <c r="E71" s="330">
        <f>IFERROR(VLOOKUP(C71,'تقرير المصروفات حسب الشهر'!$C$136:$AD$245,20,FALSE),0)</f>
        <v>0</v>
      </c>
      <c r="F71" s="330">
        <f>IFERROR(VLOOKUP(C71,'تقرير المصروفات حسب الشهر'!$C$263:$AD$370,20,FALSE),0)</f>
        <v>0</v>
      </c>
      <c r="G71" s="330">
        <f>IFERROR(VLOOKUP(C71,'تقرير المصروفات حسب الشهر'!$C$391:$AD$499,20,FALSE),0)</f>
        <v>0</v>
      </c>
      <c r="H71" s="330">
        <f>IFERROR(VLOOKUP(C71,'تقرير المصروفات حسب الشهر'!$C$519:$AD$627,20,FALSE),0)</f>
        <v>0</v>
      </c>
      <c r="I71" s="330">
        <f>IFERROR(VLOOKUP(C71,'تقرير المصروفات حسب الشهر'!$C$647:$AD$756,20,FALSE),0)</f>
        <v>0</v>
      </c>
      <c r="J71" s="330">
        <f>IFERROR(VLOOKUP(C71,'تقرير المصروفات حسب الشهر'!$C$775:$AD$884,20,FALSE),0)</f>
        <v>0</v>
      </c>
      <c r="K71" s="330">
        <f>IFERROR(VLOOKUP(C71,'تقرير المصروفات حسب الشهر'!$C$902:$AD$1011,20,FALSE),0)</f>
        <v>0</v>
      </c>
      <c r="L71" s="330">
        <f>IFERROR(VLOOKUP(C71,'تقرير المصروفات حسب الشهر'!$C$1028:$AD$1138,20,FALSE),0)</f>
        <v>0</v>
      </c>
      <c r="M71" s="344">
        <f>IFERROR(VLOOKUP(C71,'تقرير المصروفات حسب الشهر'!$C$1155:$AD$1266,20,FALSE),0)</f>
        <v>0</v>
      </c>
      <c r="N71" s="344">
        <f>IFERROR(VLOOKUP(C71,'تقرير المصروفات حسب الشهر'!$C$1282:$AD$1393,20,FALSE),0)</f>
        <v>0</v>
      </c>
      <c r="O71" s="344">
        <f>IFERROR(VLOOKUP(C71,'تقرير المصروفات حسب الشهر'!$C$1409:$AI$1524,20,FALSE),0)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الشهر'!$C$10:$AD$119,20,FALSE),0)</f>
        <v>0</v>
      </c>
      <c r="E72" s="330">
        <f>IFERROR(VLOOKUP(C72,'تقرير المصروفات حسب الشهر'!$C$136:$AD$245,20,FALSE),0)</f>
        <v>0</v>
      </c>
      <c r="F72" s="330">
        <f>IFERROR(VLOOKUP(C72,'تقرير المصروفات حسب الشهر'!$C$263:$AD$370,20,FALSE),0)</f>
        <v>0</v>
      </c>
      <c r="G72" s="330">
        <f>IFERROR(VLOOKUP(C72,'تقرير المصروفات حسب الشهر'!$C$391:$AD$499,20,FALSE),0)</f>
        <v>0</v>
      </c>
      <c r="H72" s="330">
        <f>IFERROR(VLOOKUP(C72,'تقرير المصروفات حسب الشهر'!$C$519:$AD$627,20,FALSE),0)</f>
        <v>0</v>
      </c>
      <c r="I72" s="330">
        <f>IFERROR(VLOOKUP(C72,'تقرير المصروفات حسب الشهر'!$C$647:$AD$756,20,FALSE),0)</f>
        <v>0</v>
      </c>
      <c r="J72" s="330">
        <f>IFERROR(VLOOKUP(C72,'تقرير المصروفات حسب الشهر'!$C$775:$AD$884,20,FALSE),0)</f>
        <v>0</v>
      </c>
      <c r="K72" s="330">
        <f>IFERROR(VLOOKUP(C72,'تقرير المصروفات حسب الشهر'!$C$902:$AD$1011,20,FALSE),0)</f>
        <v>0</v>
      </c>
      <c r="L72" s="330">
        <f>IFERROR(VLOOKUP(C72,'تقرير المصروفات حسب الشهر'!$C$1028:$AD$1138,20,FALSE),0)</f>
        <v>0</v>
      </c>
      <c r="M72" s="344">
        <f>IFERROR(VLOOKUP(C72,'تقرير المصروفات حسب الشهر'!$C$1155:$AD$1266,20,FALSE),0)</f>
        <v>0</v>
      </c>
      <c r="N72" s="344">
        <f>IFERROR(VLOOKUP(C72,'تقرير المصروفات حسب الشهر'!$C$1282:$AD$1393,20,FALSE),0)</f>
        <v>0</v>
      </c>
      <c r="O72" s="344">
        <f>IFERROR(VLOOKUP(C72,'تقرير المصروفات حسب الشهر'!$C$1409:$AI$1524,20,FALSE),0)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الشهر'!$C$10:$AD$119,20,FALSE),0)</f>
        <v>0</v>
      </c>
      <c r="E73" s="330">
        <f>IFERROR(VLOOKUP(C73,'تقرير المصروفات حسب الشهر'!$C$136:$AD$245,20,FALSE),0)</f>
        <v>0</v>
      </c>
      <c r="F73" s="330">
        <f>IFERROR(VLOOKUP(C73,'تقرير المصروفات حسب الشهر'!$C$263:$AD$370,20,FALSE),0)</f>
        <v>0</v>
      </c>
      <c r="G73" s="330">
        <f>IFERROR(VLOOKUP(C73,'تقرير المصروفات حسب الشهر'!$C$391:$AD$499,20,FALSE),0)</f>
        <v>0</v>
      </c>
      <c r="H73" s="330">
        <f>IFERROR(VLOOKUP(C73,'تقرير المصروفات حسب الشهر'!$C$519:$AD$627,20,FALSE),0)</f>
        <v>0</v>
      </c>
      <c r="I73" s="330">
        <f>IFERROR(VLOOKUP(C73,'تقرير المصروفات حسب الشهر'!$C$647:$AD$756,20,FALSE),0)</f>
        <v>0</v>
      </c>
      <c r="J73" s="330">
        <f>IFERROR(VLOOKUP(C73,'تقرير المصروفات حسب الشهر'!$C$775:$AD$884,20,FALSE),0)</f>
        <v>0</v>
      </c>
      <c r="K73" s="330">
        <f>IFERROR(VLOOKUP(C73,'تقرير المصروفات حسب الشهر'!$C$902:$AD$1011,20,FALSE),0)</f>
        <v>0</v>
      </c>
      <c r="L73" s="330">
        <f>IFERROR(VLOOKUP(C73,'تقرير المصروفات حسب الشهر'!$C$1028:$AD$1138,20,FALSE),0)</f>
        <v>0</v>
      </c>
      <c r="M73" s="344">
        <f>IFERROR(VLOOKUP(C73,'تقرير المصروفات حسب الشهر'!$C$1155:$AD$1266,20,FALSE),0)</f>
        <v>0</v>
      </c>
      <c r="N73" s="344">
        <f>IFERROR(VLOOKUP(C73,'تقرير المصروفات حسب الشهر'!$C$1282:$AD$1393,20,FALSE),0)</f>
        <v>0</v>
      </c>
      <c r="O73" s="344">
        <f>IFERROR(VLOOKUP(C73,'تقرير المصروفات حسب الشهر'!$C$1409:$AI$1524,20,FALSE),0)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الشهر'!$C$10:$AD$119,20,FALSE),0)</f>
        <v>0</v>
      </c>
      <c r="E74" s="330">
        <f>IFERROR(VLOOKUP(C74,'تقرير المصروفات حسب الشهر'!$C$136:$AD$245,20,FALSE),0)</f>
        <v>0</v>
      </c>
      <c r="F74" s="330">
        <f>IFERROR(VLOOKUP(C74,'تقرير المصروفات حسب الشهر'!$C$263:$AD$370,20,FALSE),0)</f>
        <v>0</v>
      </c>
      <c r="G74" s="330">
        <f>IFERROR(VLOOKUP(C74,'تقرير المصروفات حسب الشهر'!$C$391:$AD$499,20,FALSE),0)</f>
        <v>0</v>
      </c>
      <c r="H74" s="330">
        <f>IFERROR(VLOOKUP(C74,'تقرير المصروفات حسب الشهر'!$C$519:$AD$627,20,FALSE),0)</f>
        <v>0</v>
      </c>
      <c r="I74" s="330">
        <f>IFERROR(VLOOKUP(C74,'تقرير المصروفات حسب الشهر'!$C$647:$AD$756,20,FALSE),0)</f>
        <v>0</v>
      </c>
      <c r="J74" s="330">
        <f>IFERROR(VLOOKUP(C74,'تقرير المصروفات حسب الشهر'!$C$775:$AD$884,20,FALSE),0)</f>
        <v>0</v>
      </c>
      <c r="K74" s="330">
        <f>IFERROR(VLOOKUP(C74,'تقرير المصروفات حسب الشهر'!$C$902:$AD$1011,20,FALSE),0)</f>
        <v>0</v>
      </c>
      <c r="L74" s="330">
        <f>IFERROR(VLOOKUP(C74,'تقرير المصروفات حسب الشهر'!$C$1028:$AD$1138,20,FALSE),0)</f>
        <v>0</v>
      </c>
      <c r="M74" s="344">
        <f>IFERROR(VLOOKUP(C74,'تقرير المصروفات حسب الشهر'!$C$1155:$AD$1266,20,FALSE),0)</f>
        <v>0</v>
      </c>
      <c r="N74" s="344">
        <f>IFERROR(VLOOKUP(C74,'تقرير المصروفات حسب الشهر'!$C$1282:$AD$1393,20,FALSE),0)</f>
        <v>0</v>
      </c>
      <c r="O74" s="344">
        <f>IFERROR(VLOOKUP(C74,'تقرير المصروفات حسب الشهر'!$C$1409:$AI$1524,20,FALSE),0)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الشهر'!$C$10:$AD$119,20,FALSE),0)</f>
        <v>0</v>
      </c>
      <c r="E75" s="330">
        <f>IFERROR(VLOOKUP(C75,'تقرير المصروفات حسب الشهر'!$C$136:$AD$245,20,FALSE),0)</f>
        <v>0</v>
      </c>
      <c r="F75" s="330">
        <f>IFERROR(VLOOKUP(C75,'تقرير المصروفات حسب الشهر'!$C$263:$AD$370,20,FALSE),0)</f>
        <v>0</v>
      </c>
      <c r="G75" s="330">
        <f>IFERROR(VLOOKUP(C75,'تقرير المصروفات حسب الشهر'!$C$391:$AD$499,20,FALSE),0)</f>
        <v>0</v>
      </c>
      <c r="H75" s="330">
        <f>IFERROR(VLOOKUP(C75,'تقرير المصروفات حسب الشهر'!$C$519:$AD$627,20,FALSE),0)</f>
        <v>0</v>
      </c>
      <c r="I75" s="330">
        <f>IFERROR(VLOOKUP(C75,'تقرير المصروفات حسب الشهر'!$C$647:$AD$756,20,FALSE),0)</f>
        <v>0</v>
      </c>
      <c r="J75" s="330">
        <f>IFERROR(VLOOKUP(C75,'تقرير المصروفات حسب الشهر'!$C$775:$AD$884,20,FALSE),0)</f>
        <v>0</v>
      </c>
      <c r="K75" s="330">
        <f>IFERROR(VLOOKUP(C75,'تقرير المصروفات حسب الشهر'!$C$902:$AD$1011,20,FALSE),0)</f>
        <v>0</v>
      </c>
      <c r="L75" s="330">
        <f>IFERROR(VLOOKUP(C75,'تقرير المصروفات حسب الشهر'!$C$1028:$AD$1138,20,FALSE),0)</f>
        <v>0</v>
      </c>
      <c r="M75" s="344">
        <f>IFERROR(VLOOKUP(C75,'تقرير المصروفات حسب الشهر'!$C$1155:$AD$1266,20,FALSE),0)</f>
        <v>0</v>
      </c>
      <c r="N75" s="344">
        <f>IFERROR(VLOOKUP(C75,'تقرير المصروفات حسب الشهر'!$C$1282:$AD$1393,20,FALSE),0)</f>
        <v>0</v>
      </c>
      <c r="O75" s="344">
        <f>IFERROR(VLOOKUP(C75,'تقرير المصروفات حسب الشهر'!$C$1409:$AI$1524,20,FALSE),0)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الشهر'!$C$10:$AD$119,20,FALSE),0)</f>
        <v>0</v>
      </c>
      <c r="E76" s="330">
        <f>IFERROR(VLOOKUP(C76,'تقرير المصروفات حسب الشهر'!$C$136:$AD$245,20,FALSE),0)</f>
        <v>0</v>
      </c>
      <c r="F76" s="330">
        <f>IFERROR(VLOOKUP(C76,'تقرير المصروفات حسب الشهر'!$C$263:$AD$370,20,FALSE),0)</f>
        <v>0</v>
      </c>
      <c r="G76" s="330">
        <f>IFERROR(VLOOKUP(C76,'تقرير المصروفات حسب الشهر'!$C$391:$AD$499,20,FALSE),0)</f>
        <v>0</v>
      </c>
      <c r="H76" s="330">
        <f>IFERROR(VLOOKUP(C76,'تقرير المصروفات حسب الشهر'!$C$519:$AD$627,20,FALSE),0)</f>
        <v>0</v>
      </c>
      <c r="I76" s="330">
        <f>IFERROR(VLOOKUP(C76,'تقرير المصروفات حسب الشهر'!$C$647:$AD$756,20,FALSE),0)</f>
        <v>0</v>
      </c>
      <c r="J76" s="330">
        <f>IFERROR(VLOOKUP(C76,'تقرير المصروفات حسب الشهر'!$C$775:$AD$884,20,FALSE),0)</f>
        <v>0</v>
      </c>
      <c r="K76" s="330">
        <f>IFERROR(VLOOKUP(C76,'تقرير المصروفات حسب الشهر'!$C$902:$AD$1011,20,FALSE),0)</f>
        <v>0</v>
      </c>
      <c r="L76" s="330">
        <f>IFERROR(VLOOKUP(C76,'تقرير المصروفات حسب الشهر'!$C$1028:$AD$1138,20,FALSE),0)</f>
        <v>0</v>
      </c>
      <c r="M76" s="344">
        <f>IFERROR(VLOOKUP(C76,'تقرير المصروفات حسب الشهر'!$C$1155:$AD$1266,20,FALSE),0)</f>
        <v>0</v>
      </c>
      <c r="N76" s="344">
        <f>IFERROR(VLOOKUP(C76,'تقرير المصروفات حسب الشهر'!$C$1282:$AD$1393,20,FALSE),0)</f>
        <v>0</v>
      </c>
      <c r="O76" s="344">
        <f>IFERROR(VLOOKUP(C76,'تقرير المصروفات حسب الشهر'!$C$1409:$AI$1524,20,FALSE),0)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الشهر'!$C$10:$AD$119,20,FALSE),0)</f>
        <v>0</v>
      </c>
      <c r="E77" s="330">
        <f>IFERROR(VLOOKUP(C77,'تقرير المصروفات حسب الشهر'!$C$136:$AD$245,20,FALSE),0)</f>
        <v>0</v>
      </c>
      <c r="F77" s="330">
        <f>IFERROR(VLOOKUP(C77,'تقرير المصروفات حسب الشهر'!$C$263:$AD$370,20,FALSE),0)</f>
        <v>0</v>
      </c>
      <c r="G77" s="330">
        <f>IFERROR(VLOOKUP(C77,'تقرير المصروفات حسب الشهر'!$C$391:$AD$499,20,FALSE),0)</f>
        <v>0</v>
      </c>
      <c r="H77" s="330">
        <f>IFERROR(VLOOKUP(C77,'تقرير المصروفات حسب الشهر'!$C$519:$AD$627,20,FALSE),0)</f>
        <v>0</v>
      </c>
      <c r="I77" s="330">
        <f>IFERROR(VLOOKUP(C77,'تقرير المصروفات حسب الشهر'!$C$647:$AD$756,20,FALSE),0)</f>
        <v>0</v>
      </c>
      <c r="J77" s="330">
        <f>IFERROR(VLOOKUP(C77,'تقرير المصروفات حسب الشهر'!$C$775:$AD$884,20,FALSE),0)</f>
        <v>0</v>
      </c>
      <c r="K77" s="330">
        <f>IFERROR(VLOOKUP(C77,'تقرير المصروفات حسب الشهر'!$C$902:$AD$1011,20,FALSE),0)</f>
        <v>0</v>
      </c>
      <c r="L77" s="330">
        <f>IFERROR(VLOOKUP(C77,'تقرير المصروفات حسب الشهر'!$C$1028:$AD$1138,20,FALSE),0)</f>
        <v>0</v>
      </c>
      <c r="M77" s="344">
        <f>IFERROR(VLOOKUP(C77,'تقرير المصروفات حسب الشهر'!$C$1155:$AD$1266,20,FALSE),0)</f>
        <v>0</v>
      </c>
      <c r="N77" s="344">
        <f>IFERROR(VLOOKUP(C77,'تقرير المصروفات حسب الشهر'!$C$1282:$AD$1393,20,FALSE),0)</f>
        <v>0</v>
      </c>
      <c r="O77" s="344">
        <f>IFERROR(VLOOKUP(C77,'تقرير المصروفات حسب الشهر'!$C$1409:$AI$1524,20,FALSE),0)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الشهر'!$C$10:$AD$119,20,FALSE),0)</f>
        <v>0</v>
      </c>
      <c r="E78" s="330">
        <f>IFERROR(VLOOKUP(C78,'تقرير المصروفات حسب الشهر'!$C$136:$AD$245,20,FALSE),0)</f>
        <v>0</v>
      </c>
      <c r="F78" s="330">
        <f>IFERROR(VLOOKUP(C78,'تقرير المصروفات حسب الشهر'!$C$263:$AD$370,20,FALSE),0)</f>
        <v>0</v>
      </c>
      <c r="G78" s="330">
        <f>IFERROR(VLOOKUP(C78,'تقرير المصروفات حسب الشهر'!$C$391:$AD$499,20,FALSE),0)</f>
        <v>0</v>
      </c>
      <c r="H78" s="330">
        <f>IFERROR(VLOOKUP(C78,'تقرير المصروفات حسب الشهر'!$C$519:$AD$627,20,FALSE),0)</f>
        <v>0</v>
      </c>
      <c r="I78" s="330">
        <f>IFERROR(VLOOKUP(C78,'تقرير المصروفات حسب الشهر'!$C$647:$AD$756,20,FALSE),0)</f>
        <v>0</v>
      </c>
      <c r="J78" s="330">
        <f>IFERROR(VLOOKUP(C78,'تقرير المصروفات حسب الشهر'!$C$775:$AD$884,20,FALSE),0)</f>
        <v>0</v>
      </c>
      <c r="K78" s="330">
        <f>IFERROR(VLOOKUP(C78,'تقرير المصروفات حسب الشهر'!$C$902:$AD$1011,20,FALSE),0)</f>
        <v>0</v>
      </c>
      <c r="L78" s="330">
        <f>IFERROR(VLOOKUP(C78,'تقرير المصروفات حسب الشهر'!$C$1028:$AD$1138,20,FALSE),0)</f>
        <v>0</v>
      </c>
      <c r="M78" s="344">
        <f>IFERROR(VLOOKUP(C78,'تقرير المصروفات حسب الشهر'!$C$1155:$AD$1266,20,FALSE),0)</f>
        <v>0</v>
      </c>
      <c r="N78" s="344">
        <f>IFERROR(VLOOKUP(C78,'تقرير المصروفات حسب الشهر'!$C$1282:$AD$1393,20,FALSE),0)</f>
        <v>0</v>
      </c>
      <c r="O78" s="344">
        <f>IFERROR(VLOOKUP(C78,'تقرير المصروفات حسب الشهر'!$C$1409:$AI$1524,20,FALSE),0)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الشهر'!$C$10:$AD$119,20,FALSE),0)</f>
        <v>0</v>
      </c>
      <c r="E79" s="330">
        <f>IFERROR(VLOOKUP(C79,'تقرير المصروفات حسب الشهر'!$C$136:$AD$245,20,FALSE),0)</f>
        <v>0</v>
      </c>
      <c r="F79" s="330">
        <f>IFERROR(VLOOKUP(C79,'تقرير المصروفات حسب الشهر'!$C$263:$AD$370,20,FALSE),0)</f>
        <v>0</v>
      </c>
      <c r="G79" s="330">
        <f>IFERROR(VLOOKUP(C79,'تقرير المصروفات حسب الشهر'!$C$391:$AD$499,20,FALSE),0)</f>
        <v>0</v>
      </c>
      <c r="H79" s="330">
        <f>IFERROR(VLOOKUP(C79,'تقرير المصروفات حسب الشهر'!$C$519:$AD$627,20,FALSE),0)</f>
        <v>0</v>
      </c>
      <c r="I79" s="330">
        <f>IFERROR(VLOOKUP(C79,'تقرير المصروفات حسب الشهر'!$C$647:$AD$756,20,FALSE),0)</f>
        <v>0</v>
      </c>
      <c r="J79" s="330">
        <f>IFERROR(VLOOKUP(C79,'تقرير المصروفات حسب الشهر'!$C$775:$AD$884,20,FALSE),0)</f>
        <v>0</v>
      </c>
      <c r="K79" s="330">
        <f>IFERROR(VLOOKUP(C79,'تقرير المصروفات حسب الشهر'!$C$902:$AD$1011,20,FALSE),0)</f>
        <v>0</v>
      </c>
      <c r="L79" s="330">
        <f>IFERROR(VLOOKUP(C79,'تقرير المصروفات حسب الشهر'!$C$1028:$AD$1138,20,FALSE),0)</f>
        <v>0</v>
      </c>
      <c r="M79" s="344">
        <f>IFERROR(VLOOKUP(C79,'تقرير المصروفات حسب الشهر'!$C$1155:$AD$1266,20,FALSE),0)</f>
        <v>0</v>
      </c>
      <c r="N79" s="344">
        <f>IFERROR(VLOOKUP(C79,'تقرير المصروفات حسب الشهر'!$C$1282:$AD$1393,20,FALSE),0)</f>
        <v>0</v>
      </c>
      <c r="O79" s="344">
        <f>IFERROR(VLOOKUP(C79,'تقرير المصروفات حسب الشهر'!$C$1409:$AI$1524,20,FALSE),0)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الشهر'!$C$10:$AD$119,20,FALSE),0)</f>
        <v>0</v>
      </c>
      <c r="E80" s="330">
        <f>IFERROR(VLOOKUP(C80,'تقرير المصروفات حسب الشهر'!$C$136:$AD$245,20,FALSE),0)</f>
        <v>0</v>
      </c>
      <c r="F80" s="330">
        <f>IFERROR(VLOOKUP(C80,'تقرير المصروفات حسب الشهر'!$C$263:$AD$370,20,FALSE),0)</f>
        <v>0</v>
      </c>
      <c r="G80" s="330">
        <f>IFERROR(VLOOKUP(C80,'تقرير المصروفات حسب الشهر'!$C$391:$AD$499,20,FALSE),0)</f>
        <v>0</v>
      </c>
      <c r="H80" s="330">
        <f>IFERROR(VLOOKUP(C80,'تقرير المصروفات حسب الشهر'!$C$519:$AD$627,20,FALSE),0)</f>
        <v>0</v>
      </c>
      <c r="I80" s="330">
        <f>IFERROR(VLOOKUP(C80,'تقرير المصروفات حسب الشهر'!$C$647:$AD$756,20,FALSE),0)</f>
        <v>0</v>
      </c>
      <c r="J80" s="330">
        <f>IFERROR(VLOOKUP(C80,'تقرير المصروفات حسب الشهر'!$C$775:$AD$884,20,FALSE),0)</f>
        <v>0</v>
      </c>
      <c r="K80" s="330">
        <f>IFERROR(VLOOKUP(C80,'تقرير المصروفات حسب الشهر'!$C$902:$AD$1011,20,FALSE),0)</f>
        <v>0</v>
      </c>
      <c r="L80" s="330">
        <f>IFERROR(VLOOKUP(C80,'تقرير المصروفات حسب الشهر'!$C$1028:$AD$1138,20,FALSE),0)</f>
        <v>0</v>
      </c>
      <c r="M80" s="344">
        <f>IFERROR(VLOOKUP(C80,'تقرير المصروفات حسب الشهر'!$C$1155:$AD$1266,20,FALSE),0)</f>
        <v>0</v>
      </c>
      <c r="N80" s="344">
        <f>IFERROR(VLOOKUP(C80,'تقرير المصروفات حسب الشهر'!$C$1282:$AD$1393,20,FALSE),0)</f>
        <v>0</v>
      </c>
      <c r="O80" s="344">
        <f>IFERROR(VLOOKUP(C80,'تقرير المصروفات حسب الشهر'!$C$1409:$AI$1524,20,FALSE),0)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الشهر'!$C$10:$AD$119,20,FALSE),0)</f>
        <v>600</v>
      </c>
      <c r="E81" s="330">
        <f>IFERROR(VLOOKUP(C81,'تقرير المصروفات حسب الشهر'!$C$136:$AD$245,20,FALSE),0)</f>
        <v>200</v>
      </c>
      <c r="F81" s="330">
        <f>IFERROR(VLOOKUP(C81,'تقرير المصروفات حسب الشهر'!$C$263:$AD$370,20,FALSE),0)</f>
        <v>200</v>
      </c>
      <c r="G81" s="330">
        <f>IFERROR(VLOOKUP(C81,'تقرير المصروفات حسب الشهر'!$C$391:$AD$499,20,FALSE),0)</f>
        <v>200</v>
      </c>
      <c r="H81" s="330">
        <f>IFERROR(VLOOKUP(C81,'تقرير المصروفات حسب الشهر'!$C$519:$AD$627,20,FALSE),0)</f>
        <v>200</v>
      </c>
      <c r="I81" s="330">
        <f>IFERROR(VLOOKUP(C81,'تقرير المصروفات حسب الشهر'!$C$647:$AD$756,20,FALSE),0)</f>
        <v>200</v>
      </c>
      <c r="J81" s="330">
        <f>IFERROR(VLOOKUP(C81,'تقرير المصروفات حسب الشهر'!$C$775:$AD$884,20,FALSE),0)</f>
        <v>0</v>
      </c>
      <c r="K81" s="330">
        <f>IFERROR(VLOOKUP(C81,'تقرير المصروفات حسب الشهر'!$C$902:$AD$1011,20,FALSE),0)</f>
        <v>0</v>
      </c>
      <c r="L81" s="330">
        <f>IFERROR(VLOOKUP(C81,'تقرير المصروفات حسب الشهر'!$C$1028:$AD$1138,20,FALSE),0)</f>
        <v>0</v>
      </c>
      <c r="M81" s="344">
        <f>IFERROR(VLOOKUP(C81,'تقرير المصروفات حسب الشهر'!$C$1155:$AD$1266,20,FALSE),0)</f>
        <v>0</v>
      </c>
      <c r="N81" s="344">
        <f>IFERROR(VLOOKUP(C81,'تقرير المصروفات حسب الشهر'!$C$1282:$AD$1393,20,FALSE),0)</f>
        <v>0</v>
      </c>
      <c r="O81" s="344">
        <f>IFERROR(VLOOKUP(C81,'تقرير المصروفات حسب الشهر'!$C$1409:$AI$1524,20,FALSE),0)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الشهر'!$C$10:$AD$119,20,FALSE),0)</f>
        <v>0</v>
      </c>
      <c r="E82" s="330">
        <f>IFERROR(VLOOKUP(C82,'تقرير المصروفات حسب الشهر'!$C$136:$AD$245,20,FALSE),0)</f>
        <v>0</v>
      </c>
      <c r="F82" s="330">
        <f>IFERROR(VLOOKUP(C82,'تقرير المصروفات حسب الشهر'!$C$263:$AD$370,20,FALSE),0)</f>
        <v>0</v>
      </c>
      <c r="G82" s="330">
        <f>IFERROR(VLOOKUP(C82,'تقرير المصروفات حسب الشهر'!$C$391:$AD$499,20,FALSE),0)</f>
        <v>0</v>
      </c>
      <c r="H82" s="330">
        <f>IFERROR(VLOOKUP(C82,'تقرير المصروفات حسب الشهر'!$C$519:$AD$627,20,FALSE),0)</f>
        <v>0</v>
      </c>
      <c r="I82" s="330">
        <f>IFERROR(VLOOKUP(C82,'تقرير المصروفات حسب الشهر'!$C$647:$AD$756,20,FALSE),0)</f>
        <v>0</v>
      </c>
      <c r="J82" s="330">
        <f>IFERROR(VLOOKUP(C82,'تقرير المصروفات حسب الشهر'!$C$775:$AD$884,20,FALSE),0)</f>
        <v>0</v>
      </c>
      <c r="K82" s="330">
        <f>IFERROR(VLOOKUP(C82,'تقرير المصروفات حسب الشهر'!$C$902:$AD$1011,20,FALSE),0)</f>
        <v>0</v>
      </c>
      <c r="L82" s="330">
        <f>IFERROR(VLOOKUP(C82,'تقرير المصروفات حسب الشهر'!$C$1028:$AD$1138,20,FALSE),0)</f>
        <v>0</v>
      </c>
      <c r="M82" s="344">
        <f>IFERROR(VLOOKUP(C82,'تقرير المصروفات حسب الشهر'!$C$1155:$AD$1266,20,FALSE),0)</f>
        <v>0</v>
      </c>
      <c r="N82" s="344">
        <f>IFERROR(VLOOKUP(C82,'تقرير المصروفات حسب الشهر'!$C$1282:$AD$1393,20,FALSE),0)</f>
        <v>0</v>
      </c>
      <c r="O82" s="344">
        <f>IFERROR(VLOOKUP(C82,'تقرير المصروفات حسب الشهر'!$C$1409:$AI$1524,20,FALSE),0)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الشهر'!$C$10:$AD$119,20,FALSE),0)</f>
        <v>0</v>
      </c>
      <c r="E83" s="330">
        <f>IFERROR(VLOOKUP(C83,'تقرير المصروفات حسب الشهر'!$C$136:$AD$245,20,FALSE),0)</f>
        <v>0</v>
      </c>
      <c r="F83" s="330">
        <f>IFERROR(VLOOKUP(C83,'تقرير المصروفات حسب الشهر'!$C$263:$AD$370,20,FALSE),0)</f>
        <v>0</v>
      </c>
      <c r="G83" s="330">
        <f>IFERROR(VLOOKUP(C83,'تقرير المصروفات حسب الشهر'!$C$391:$AD$499,20,FALSE),0)</f>
        <v>0</v>
      </c>
      <c r="H83" s="330">
        <f>IFERROR(VLOOKUP(C83,'تقرير المصروفات حسب الشهر'!$C$519:$AD$627,20,FALSE),0)</f>
        <v>0</v>
      </c>
      <c r="I83" s="330">
        <f>IFERROR(VLOOKUP(C83,'تقرير المصروفات حسب الشهر'!$C$647:$AD$756,20,FALSE),0)</f>
        <v>0</v>
      </c>
      <c r="J83" s="330">
        <f>IFERROR(VLOOKUP(C83,'تقرير المصروفات حسب الشهر'!$C$775:$AD$884,20,FALSE),0)</f>
        <v>0</v>
      </c>
      <c r="K83" s="330">
        <f>IFERROR(VLOOKUP(C83,'تقرير المصروفات حسب الشهر'!$C$902:$AD$1011,20,FALSE),0)</f>
        <v>0</v>
      </c>
      <c r="L83" s="330">
        <f>IFERROR(VLOOKUP(C83,'تقرير المصروفات حسب الشهر'!$C$1028:$AD$1138,20,FALSE),0)</f>
        <v>0</v>
      </c>
      <c r="M83" s="344">
        <f>IFERROR(VLOOKUP(C83,'تقرير المصروفات حسب الشهر'!$C$1155:$AD$1266,20,FALSE),0)</f>
        <v>0</v>
      </c>
      <c r="N83" s="344">
        <f>IFERROR(VLOOKUP(C83,'تقرير المصروفات حسب الشهر'!$C$1282:$AD$1393,20,FALSE),0)</f>
        <v>0</v>
      </c>
      <c r="O83" s="344">
        <f>IFERROR(VLOOKUP(C83,'تقرير المصروفات حسب الشهر'!$C$1409:$AI$1524,20,FALSE),0)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الشهر'!$C$10:$AD$119,20,FALSE),0)</f>
        <v>0</v>
      </c>
      <c r="E84" s="330">
        <f>IFERROR(VLOOKUP(C84,'تقرير المصروفات حسب الشهر'!$C$136:$AD$245,20,FALSE),0)</f>
        <v>0</v>
      </c>
      <c r="F84" s="330">
        <f>IFERROR(VLOOKUP(C84,'تقرير المصروفات حسب الشهر'!$C$263:$AD$370,20,FALSE),0)</f>
        <v>0</v>
      </c>
      <c r="G84" s="330">
        <f>IFERROR(VLOOKUP(C84,'تقرير المصروفات حسب الشهر'!$C$391:$AD$499,20,FALSE),0)</f>
        <v>0</v>
      </c>
      <c r="H84" s="330">
        <f>IFERROR(VLOOKUP(C84,'تقرير المصروفات حسب الشهر'!$C$519:$AD$627,20,FALSE),0)</f>
        <v>0</v>
      </c>
      <c r="I84" s="330">
        <f>IFERROR(VLOOKUP(C84,'تقرير المصروفات حسب الشهر'!$C$647:$AD$756,20,FALSE),0)</f>
        <v>0</v>
      </c>
      <c r="J84" s="330">
        <f>IFERROR(VLOOKUP(C84,'تقرير المصروفات حسب الشهر'!$C$775:$AD$884,20,FALSE),0)</f>
        <v>0</v>
      </c>
      <c r="K84" s="330">
        <f>IFERROR(VLOOKUP(C84,'تقرير المصروفات حسب الشهر'!$C$902:$AD$1011,20,FALSE),0)</f>
        <v>0</v>
      </c>
      <c r="L84" s="330">
        <f>IFERROR(VLOOKUP(C84,'تقرير المصروفات حسب الشهر'!$C$1028:$AD$1138,20,FALSE),0)</f>
        <v>0</v>
      </c>
      <c r="M84" s="344">
        <f>IFERROR(VLOOKUP(C84,'تقرير المصروفات حسب الشهر'!$C$1155:$AD$1266,20,FALSE),0)</f>
        <v>0</v>
      </c>
      <c r="N84" s="344">
        <f>IFERROR(VLOOKUP(C84,'تقرير المصروفات حسب الشهر'!$C$1282:$AD$1393,20,FALSE),0)</f>
        <v>0</v>
      </c>
      <c r="O84" s="344">
        <f>IFERROR(VLOOKUP(C84,'تقرير المصروفات حسب الشهر'!$C$1409:$AI$1524,20,FALSE),0)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الشهر'!$C$10:$AD$119,20,FALSE),0)</f>
        <v>0</v>
      </c>
      <c r="E85" s="330">
        <f>IFERROR(VLOOKUP(C85,'تقرير المصروفات حسب الشهر'!$C$136:$AD$245,20,FALSE),0)</f>
        <v>0</v>
      </c>
      <c r="F85" s="330">
        <f>IFERROR(VLOOKUP(C85,'تقرير المصروفات حسب الشهر'!$C$263:$AD$370,20,FALSE),0)</f>
        <v>0</v>
      </c>
      <c r="G85" s="330">
        <f>IFERROR(VLOOKUP(C85,'تقرير المصروفات حسب الشهر'!$C$391:$AD$499,20,FALSE),0)</f>
        <v>0</v>
      </c>
      <c r="H85" s="330">
        <f>IFERROR(VLOOKUP(C85,'تقرير المصروفات حسب الشهر'!$C$519:$AD$627,20,FALSE),0)</f>
        <v>0</v>
      </c>
      <c r="I85" s="330">
        <f>IFERROR(VLOOKUP(C85,'تقرير المصروفات حسب الشهر'!$C$647:$AD$756,20,FALSE),0)</f>
        <v>0</v>
      </c>
      <c r="J85" s="330">
        <f>IFERROR(VLOOKUP(C85,'تقرير المصروفات حسب الشهر'!$C$775:$AD$884,20,FALSE),0)</f>
        <v>0</v>
      </c>
      <c r="K85" s="330">
        <f>IFERROR(VLOOKUP(C85,'تقرير المصروفات حسب الشهر'!$C$902:$AD$1011,20,FALSE),0)</f>
        <v>0</v>
      </c>
      <c r="L85" s="330">
        <f>IFERROR(VLOOKUP(C85,'تقرير المصروفات حسب الشهر'!$C$1028:$AD$1138,20,FALSE),0)</f>
        <v>0</v>
      </c>
      <c r="M85" s="344">
        <f>IFERROR(VLOOKUP(C85,'تقرير المصروفات حسب الشهر'!$C$1155:$AD$1266,20,FALSE),0)</f>
        <v>0</v>
      </c>
      <c r="N85" s="344">
        <f>IFERROR(VLOOKUP(C85,'تقرير المصروفات حسب الشهر'!$C$1282:$AD$1393,20,FALSE),0)</f>
        <v>0</v>
      </c>
      <c r="O85" s="344">
        <f>IFERROR(VLOOKUP(C85,'تقرير المصروفات حسب الشهر'!$C$1409:$AI$1524,20,FALSE),0)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الشهر'!$C$10:$AD$119,20,FALSE),0)</f>
        <v>1766.5</v>
      </c>
      <c r="E86" s="330">
        <f>IFERROR(VLOOKUP(C86,'تقرير المصروفات حسب الشهر'!$C$136:$AD$245,20,FALSE),0)</f>
        <v>0</v>
      </c>
      <c r="F86" s="330">
        <f>IFERROR(VLOOKUP(C86,'تقرير المصروفات حسب الشهر'!$C$263:$AD$370,20,FALSE),0)</f>
        <v>0</v>
      </c>
      <c r="G86" s="330">
        <f>IFERROR(VLOOKUP(C86,'تقرير المصروفات حسب الشهر'!$C$391:$AD$499,20,FALSE),0)</f>
        <v>0</v>
      </c>
      <c r="H86" s="330">
        <f>IFERROR(VLOOKUP(C86,'تقرير المصروفات حسب الشهر'!$C$519:$AD$627,20,FALSE),0)</f>
        <v>0</v>
      </c>
      <c r="I86" s="330">
        <f>IFERROR(VLOOKUP(C86,'تقرير المصروفات حسب الشهر'!$C$647:$AD$756,20,FALSE),0)</f>
        <v>0</v>
      </c>
      <c r="J86" s="330">
        <f>IFERROR(VLOOKUP(C86,'تقرير المصروفات حسب الشهر'!$C$775:$AD$884,20,FALSE),0)</f>
        <v>0</v>
      </c>
      <c r="K86" s="330">
        <f>IFERROR(VLOOKUP(C86,'تقرير المصروفات حسب الشهر'!$C$902:$AD$1011,20,FALSE),0)</f>
        <v>0</v>
      </c>
      <c r="L86" s="330">
        <f>IFERROR(VLOOKUP(C86,'تقرير المصروفات حسب الشهر'!$C$1028:$AD$1138,20,FALSE),0)</f>
        <v>0</v>
      </c>
      <c r="M86" s="344">
        <f>IFERROR(VLOOKUP(C86,'تقرير المصروفات حسب الشهر'!$C$1155:$AD$1266,20,FALSE),0)</f>
        <v>0</v>
      </c>
      <c r="N86" s="344">
        <f>IFERROR(VLOOKUP(C86,'تقرير المصروفات حسب الشهر'!$C$1282:$AD$1393,20,FALSE),0)</f>
        <v>0</v>
      </c>
      <c r="O86" s="344">
        <f>IFERROR(VLOOKUP(C86,'تقرير المصروفات حسب الشهر'!$C$1409:$AI$1524,20,FALSE),0)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الشهر'!$C$10:$AD$119,20,FALSE),0)</f>
        <v>0</v>
      </c>
      <c r="E87" s="330">
        <f>IFERROR(VLOOKUP(C87,'تقرير المصروفات حسب الشهر'!$C$136:$AD$245,20,FALSE),0)</f>
        <v>0</v>
      </c>
      <c r="F87" s="330">
        <f>IFERROR(VLOOKUP(C87,'تقرير المصروفات حسب الشهر'!$C$263:$AD$370,20,FALSE),0)</f>
        <v>0</v>
      </c>
      <c r="G87" s="330">
        <f>IFERROR(VLOOKUP(C87,'تقرير المصروفات حسب الشهر'!$C$391:$AD$499,20,FALSE),0)</f>
        <v>0</v>
      </c>
      <c r="H87" s="330">
        <f>IFERROR(VLOOKUP(C87,'تقرير المصروفات حسب الشهر'!$C$519:$AD$627,20,FALSE),0)</f>
        <v>0</v>
      </c>
      <c r="I87" s="330">
        <f>IFERROR(VLOOKUP(C87,'تقرير المصروفات حسب الشهر'!$C$647:$AD$756,20,FALSE),0)</f>
        <v>0</v>
      </c>
      <c r="J87" s="330">
        <f>IFERROR(VLOOKUP(C87,'تقرير المصروفات حسب الشهر'!$C$775:$AD$884,20,FALSE),0)</f>
        <v>0</v>
      </c>
      <c r="K87" s="330">
        <f>IFERROR(VLOOKUP(C87,'تقرير المصروفات حسب الشهر'!$C$902:$AD$1011,20,FALSE),0)</f>
        <v>0</v>
      </c>
      <c r="L87" s="330">
        <f>IFERROR(VLOOKUP(C87,'تقرير المصروفات حسب الشهر'!$C$1028:$AD$1138,20,FALSE),0)</f>
        <v>0</v>
      </c>
      <c r="M87" s="344">
        <f>IFERROR(VLOOKUP(C87,'تقرير المصروفات حسب الشهر'!$C$1155:$AD$1266,20,FALSE),0)</f>
        <v>0</v>
      </c>
      <c r="N87" s="344">
        <f>IFERROR(VLOOKUP(C87,'تقرير المصروفات حسب الشهر'!$C$1282:$AD$1393,20,FALSE),0)</f>
        <v>0</v>
      </c>
      <c r="O87" s="344">
        <f>IFERROR(VLOOKUP(C87,'تقرير المصروفات حسب الشهر'!$C$1409:$AI$1524,20,FALSE),0)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الشهر'!$C$10:$AD$119,20,FALSE),0)</f>
        <v>0</v>
      </c>
      <c r="E88" s="330">
        <f>IFERROR(VLOOKUP(C88,'تقرير المصروفات حسب الشهر'!$C$136:$AD$245,20,FALSE),0)</f>
        <v>0</v>
      </c>
      <c r="F88" s="330">
        <f>IFERROR(VLOOKUP(C88,'تقرير المصروفات حسب الشهر'!$C$263:$AD$370,20,FALSE),0)</f>
        <v>0</v>
      </c>
      <c r="G88" s="330">
        <f>IFERROR(VLOOKUP(C88,'تقرير المصروفات حسب الشهر'!$C$391:$AD$499,20,FALSE),0)</f>
        <v>0</v>
      </c>
      <c r="H88" s="330">
        <f>IFERROR(VLOOKUP(C88,'تقرير المصروفات حسب الشهر'!$C$519:$AD$627,20,FALSE),0)</f>
        <v>0</v>
      </c>
      <c r="I88" s="330">
        <f>IFERROR(VLOOKUP(C88,'تقرير المصروفات حسب الشهر'!$C$647:$AD$756,20,FALSE),0)</f>
        <v>0</v>
      </c>
      <c r="J88" s="330">
        <f>IFERROR(VLOOKUP(C88,'تقرير المصروفات حسب الشهر'!$C$775:$AD$884,20,FALSE),0)</f>
        <v>0</v>
      </c>
      <c r="K88" s="330">
        <f>IFERROR(VLOOKUP(C88,'تقرير المصروفات حسب الشهر'!$C$902:$AD$1011,20,FALSE),0)</f>
        <v>0</v>
      </c>
      <c r="L88" s="330">
        <f>IFERROR(VLOOKUP(C88,'تقرير المصروفات حسب الشهر'!$C$1028:$AD$1138,20,FALSE),0)</f>
        <v>0</v>
      </c>
      <c r="M88" s="344">
        <f>IFERROR(VLOOKUP(C88,'تقرير المصروفات حسب الشهر'!$C$1155:$AD$1266,20,FALSE),0)</f>
        <v>0</v>
      </c>
      <c r="N88" s="344">
        <f>IFERROR(VLOOKUP(C88,'تقرير المصروفات حسب الشهر'!$C$1282:$AD$1393,20,FALSE),0)</f>
        <v>0</v>
      </c>
      <c r="O88" s="344">
        <f>IFERROR(VLOOKUP(C88,'تقرير المصروفات حسب الشهر'!$C$1409:$AI$1524,20,FALSE),0)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الشهر'!$C$10:$AD$119,20,FALSE),0)</f>
        <v>0</v>
      </c>
      <c r="E89" s="330">
        <f>IFERROR(VLOOKUP(C89,'تقرير المصروفات حسب الشهر'!$C$136:$AD$245,20,FALSE),0)</f>
        <v>0</v>
      </c>
      <c r="F89" s="330">
        <f>IFERROR(VLOOKUP(C89,'تقرير المصروفات حسب الشهر'!$C$263:$AD$370,20,FALSE),0)</f>
        <v>0</v>
      </c>
      <c r="G89" s="330">
        <f>IFERROR(VLOOKUP(C89,'تقرير المصروفات حسب الشهر'!$C$391:$AD$499,20,FALSE),0)</f>
        <v>0</v>
      </c>
      <c r="H89" s="330">
        <f>IFERROR(VLOOKUP(C89,'تقرير المصروفات حسب الشهر'!$C$519:$AD$627,20,FALSE),0)</f>
        <v>0</v>
      </c>
      <c r="I89" s="330">
        <f>IFERROR(VLOOKUP(C89,'تقرير المصروفات حسب الشهر'!$C$647:$AD$756,20,FALSE),0)</f>
        <v>0</v>
      </c>
      <c r="J89" s="330">
        <f>IFERROR(VLOOKUP(C89,'تقرير المصروفات حسب الشهر'!$C$775:$AD$884,20,FALSE),0)</f>
        <v>0</v>
      </c>
      <c r="K89" s="330">
        <f>IFERROR(VLOOKUP(C89,'تقرير المصروفات حسب الشهر'!$C$902:$AD$1011,20,FALSE),0)</f>
        <v>0</v>
      </c>
      <c r="L89" s="330">
        <f>IFERROR(VLOOKUP(C89,'تقرير المصروفات حسب الشهر'!$C$1028:$AD$1138,20,FALSE),0)</f>
        <v>0</v>
      </c>
      <c r="M89" s="344">
        <f>IFERROR(VLOOKUP(C89,'تقرير المصروفات حسب الشهر'!$C$1155:$AD$1266,20,FALSE),0)</f>
        <v>0</v>
      </c>
      <c r="N89" s="344">
        <f>IFERROR(VLOOKUP(C89,'تقرير المصروفات حسب الشهر'!$C$1282:$AD$1393,20,FALSE),0)</f>
        <v>0</v>
      </c>
      <c r="O89" s="344">
        <f>IFERROR(VLOOKUP(C89,'تقرير المصروفات حسب الشهر'!$C$1409:$AI$1524,20,FALSE),0)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الشهر'!$C$10:$AD$119,20,FALSE),0)</f>
        <v>0</v>
      </c>
      <c r="E90" s="330">
        <f>IFERROR(VLOOKUP(C90,'تقرير المصروفات حسب الشهر'!$C$136:$AD$245,20,FALSE),0)</f>
        <v>0</v>
      </c>
      <c r="F90" s="330">
        <f>IFERROR(VLOOKUP(C90,'تقرير المصروفات حسب الشهر'!$C$263:$AD$370,20,FALSE),0)</f>
        <v>0</v>
      </c>
      <c r="G90" s="330">
        <f>IFERROR(VLOOKUP(C90,'تقرير المصروفات حسب الشهر'!$C$391:$AD$499,20,FALSE),0)</f>
        <v>0</v>
      </c>
      <c r="H90" s="330">
        <f>IFERROR(VLOOKUP(C90,'تقرير المصروفات حسب الشهر'!$C$519:$AD$627,20,FALSE),0)</f>
        <v>0</v>
      </c>
      <c r="I90" s="330">
        <f>IFERROR(VLOOKUP(C90,'تقرير المصروفات حسب الشهر'!$C$647:$AD$756,20,FALSE),0)</f>
        <v>0</v>
      </c>
      <c r="J90" s="330">
        <f>IFERROR(VLOOKUP(C90,'تقرير المصروفات حسب الشهر'!$C$775:$AD$884,20,FALSE),0)</f>
        <v>0</v>
      </c>
      <c r="K90" s="330">
        <f>IFERROR(VLOOKUP(C90,'تقرير المصروفات حسب الشهر'!$C$902:$AD$1011,20,FALSE),0)</f>
        <v>0</v>
      </c>
      <c r="L90" s="330">
        <f>IFERROR(VLOOKUP(C90,'تقرير المصروفات حسب الشهر'!$C$1028:$AD$1138,20,FALSE),0)</f>
        <v>0</v>
      </c>
      <c r="M90" s="344">
        <f>IFERROR(VLOOKUP(C90,'تقرير المصروفات حسب الشهر'!$C$1155:$AD$1266,20,FALSE),0)</f>
        <v>0</v>
      </c>
      <c r="N90" s="344">
        <f>IFERROR(VLOOKUP(C90,'تقرير المصروفات حسب الشهر'!$C$1282:$AD$1393,20,FALSE),0)</f>
        <v>0</v>
      </c>
      <c r="O90" s="344">
        <f>IFERROR(VLOOKUP(C90,'تقرير المصروفات حسب الشهر'!$C$1409:$AI$1524,20,FALSE),0)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الشهر'!$C$10:$AD$119,20,FALSE),0)</f>
        <v>0</v>
      </c>
      <c r="E91" s="330">
        <f>IFERROR(VLOOKUP(C91,'تقرير المصروفات حسب الشهر'!$C$136:$AD$245,20,FALSE),0)</f>
        <v>0</v>
      </c>
      <c r="F91" s="330">
        <f>IFERROR(VLOOKUP(C91,'تقرير المصروفات حسب الشهر'!$C$263:$AD$370,20,FALSE),0)</f>
        <v>0</v>
      </c>
      <c r="G91" s="330">
        <f>IFERROR(VLOOKUP(C91,'تقرير المصروفات حسب الشهر'!$C$391:$AD$499,20,FALSE),0)</f>
        <v>0</v>
      </c>
      <c r="H91" s="330">
        <f>IFERROR(VLOOKUP(C91,'تقرير المصروفات حسب الشهر'!$C$519:$AD$627,20,FALSE),0)</f>
        <v>0</v>
      </c>
      <c r="I91" s="330">
        <f>IFERROR(VLOOKUP(C91,'تقرير المصروفات حسب الشهر'!$C$647:$AD$756,20,FALSE),0)</f>
        <v>0</v>
      </c>
      <c r="J91" s="330">
        <f>IFERROR(VLOOKUP(C91,'تقرير المصروفات حسب الشهر'!$C$775:$AD$884,20,FALSE),0)</f>
        <v>0</v>
      </c>
      <c r="K91" s="330">
        <f>IFERROR(VLOOKUP(C91,'تقرير المصروفات حسب الشهر'!$C$902:$AD$1011,20,FALSE),0)</f>
        <v>0</v>
      </c>
      <c r="L91" s="330">
        <f>IFERROR(VLOOKUP(C91,'تقرير المصروفات حسب الشهر'!$C$1028:$AD$1138,20,FALSE),0)</f>
        <v>0</v>
      </c>
      <c r="M91" s="344">
        <f>IFERROR(VLOOKUP(C91,'تقرير المصروفات حسب الشهر'!$C$1155:$AD$1266,20,FALSE),0)</f>
        <v>0</v>
      </c>
      <c r="N91" s="344">
        <f>IFERROR(VLOOKUP(C91,'تقرير المصروفات حسب الشهر'!$C$1282:$AD$1393,20,FALSE),0)</f>
        <v>0</v>
      </c>
      <c r="O91" s="344">
        <f>IFERROR(VLOOKUP(C91,'تقرير المصروفات حسب الشهر'!$C$1409:$AI$1524,20,FALSE),0)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الشهر'!$C$10:$AD$119,20,FALSE),0)</f>
        <v>0</v>
      </c>
      <c r="E92" s="330">
        <f>IFERROR(VLOOKUP(C92,'تقرير المصروفات حسب الشهر'!$C$136:$AD$245,20,FALSE),0)</f>
        <v>0</v>
      </c>
      <c r="F92" s="330">
        <f>IFERROR(VLOOKUP(C92,'تقرير المصروفات حسب الشهر'!$C$263:$AD$370,20,FALSE),0)</f>
        <v>0</v>
      </c>
      <c r="G92" s="330">
        <f>IFERROR(VLOOKUP(C92,'تقرير المصروفات حسب الشهر'!$C$391:$AD$499,20,FALSE),0)</f>
        <v>0</v>
      </c>
      <c r="H92" s="330">
        <f>IFERROR(VLOOKUP(C92,'تقرير المصروفات حسب الشهر'!$C$519:$AD$627,20,FALSE),0)</f>
        <v>0</v>
      </c>
      <c r="I92" s="330">
        <f>IFERROR(VLOOKUP(C92,'تقرير المصروفات حسب الشهر'!$C$647:$AD$756,20,FALSE),0)</f>
        <v>0</v>
      </c>
      <c r="J92" s="330">
        <f>IFERROR(VLOOKUP(C92,'تقرير المصروفات حسب الشهر'!$C$775:$AD$884,20,FALSE),0)</f>
        <v>0</v>
      </c>
      <c r="K92" s="330">
        <f>IFERROR(VLOOKUP(C92,'تقرير المصروفات حسب الشهر'!$C$902:$AD$1011,20,FALSE),0)</f>
        <v>0</v>
      </c>
      <c r="L92" s="330">
        <f>IFERROR(VLOOKUP(C92,'تقرير المصروفات حسب الشهر'!$C$1028:$AD$1138,20,FALSE),0)</f>
        <v>0</v>
      </c>
      <c r="M92" s="344">
        <f>IFERROR(VLOOKUP(C92,'تقرير المصروفات حسب الشهر'!$C$1155:$AD$1266,20,FALSE),0)</f>
        <v>0</v>
      </c>
      <c r="N92" s="344">
        <f>IFERROR(VLOOKUP(C92,'تقرير المصروفات حسب الشهر'!$C$1282:$AD$1393,20,FALSE),0)</f>
        <v>0</v>
      </c>
      <c r="O92" s="344">
        <f>IFERROR(VLOOKUP(C92,'تقرير المصروفات حسب الشهر'!$C$1409:$AI$1524,20,FALSE),0)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الشهر'!$C$10:$AD$119,20,FALSE),0)</f>
        <v>808</v>
      </c>
      <c r="E93" s="330">
        <f>IFERROR(VLOOKUP(C93,'تقرير المصروفات حسب الشهر'!$C$136:$AD$245,20,FALSE),0)</f>
        <v>0</v>
      </c>
      <c r="F93" s="330">
        <f>IFERROR(VLOOKUP(C93,'تقرير المصروفات حسب الشهر'!$C$263:$AD$370,20,FALSE),0)</f>
        <v>0</v>
      </c>
      <c r="G93" s="330">
        <f>IFERROR(VLOOKUP(C93,'تقرير المصروفات حسب الشهر'!$C$391:$AD$499,20,FALSE),0)</f>
        <v>0</v>
      </c>
      <c r="H93" s="330">
        <f>IFERROR(VLOOKUP(C93,'تقرير المصروفات حسب الشهر'!$C$519:$AD$627,20,FALSE),0)</f>
        <v>0</v>
      </c>
      <c r="I93" s="330">
        <f>IFERROR(VLOOKUP(C93,'تقرير المصروفات حسب الشهر'!$C$647:$AD$756,20,FALSE),0)</f>
        <v>0</v>
      </c>
      <c r="J93" s="330">
        <f>IFERROR(VLOOKUP(C93,'تقرير المصروفات حسب الشهر'!$C$775:$AD$884,20,FALSE),0)</f>
        <v>0</v>
      </c>
      <c r="K93" s="330">
        <f>IFERROR(VLOOKUP(C93,'تقرير المصروفات حسب الشهر'!$C$902:$AD$1011,20,FALSE),0)</f>
        <v>0</v>
      </c>
      <c r="L93" s="330">
        <f>IFERROR(VLOOKUP(C93,'تقرير المصروفات حسب الشهر'!$C$1028:$AD$1138,20,FALSE),0)</f>
        <v>0</v>
      </c>
      <c r="M93" s="344">
        <f>IFERROR(VLOOKUP(C93,'تقرير المصروفات حسب الشهر'!$C$1155:$AD$1266,20,FALSE),0)</f>
        <v>0</v>
      </c>
      <c r="N93" s="344">
        <f>IFERROR(VLOOKUP(C93,'تقرير المصروفات حسب الشهر'!$C$1282:$AD$1393,20,FALSE),0)</f>
        <v>0</v>
      </c>
      <c r="O93" s="344">
        <f>IFERROR(VLOOKUP(C93,'تقرير المصروفات حسب الشهر'!$C$1409:$AI$1524,20,FALSE),0)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الشهر'!$C$10:$AD$119,20,FALSE),0)</f>
        <v>189</v>
      </c>
      <c r="E94" s="330">
        <f>IFERROR(VLOOKUP(C94,'تقرير المصروفات حسب الشهر'!$C$136:$AD$245,20,FALSE),0)</f>
        <v>389</v>
      </c>
      <c r="F94" s="330">
        <f>IFERROR(VLOOKUP(C94,'تقرير المصروفات حسب الشهر'!$C$263:$AD$370,20,FALSE),0)</f>
        <v>534.29</v>
      </c>
      <c r="G94" s="330">
        <f>IFERROR(VLOOKUP(C94,'تقرير المصروفات حسب الشهر'!$C$391:$AD$499,20,FALSE),0)</f>
        <v>470.63</v>
      </c>
      <c r="H94" s="330">
        <f>IFERROR(VLOOKUP(C94,'تقرير المصروفات حسب الشهر'!$C$519:$AD$627,20,FALSE),0)</f>
        <v>443</v>
      </c>
      <c r="I94" s="330">
        <f>IFERROR(VLOOKUP(C94,'تقرير المصروفات حسب الشهر'!$C$647:$AD$756,20,FALSE),0)</f>
        <v>444</v>
      </c>
      <c r="J94" s="330">
        <f>IFERROR(VLOOKUP(C94,'تقرير المصروفات حسب الشهر'!$C$775:$AD$884,20,FALSE),0)</f>
        <v>0</v>
      </c>
      <c r="K94" s="330">
        <f>IFERROR(VLOOKUP(C94,'تقرير المصروفات حسب الشهر'!$C$902:$AD$1011,20,FALSE),0)</f>
        <v>0</v>
      </c>
      <c r="L94" s="330">
        <f>IFERROR(VLOOKUP(C94,'تقرير المصروفات حسب الشهر'!$C$1028:$AD$1138,20,FALSE),0)</f>
        <v>0</v>
      </c>
      <c r="M94" s="344">
        <f>IFERROR(VLOOKUP(C94,'تقرير المصروفات حسب الشهر'!$C$1155:$AD$1266,20,FALSE),0)</f>
        <v>0</v>
      </c>
      <c r="N94" s="344">
        <f>IFERROR(VLOOKUP(C94,'تقرير المصروفات حسب الشهر'!$C$1282:$AD$1393,20,FALSE),0)</f>
        <v>0</v>
      </c>
      <c r="O94" s="344">
        <f>IFERROR(VLOOKUP(C94,'تقرير المصروفات حسب الشهر'!$C$1409:$AI$1524,20,FALSE),0)</f>
        <v>0</v>
      </c>
      <c r="P94" s="332">
        <f t="shared" si="7"/>
        <v>2469.92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الشهر'!$C$10:$AD$119,20,FALSE),0)</f>
        <v>1065</v>
      </c>
      <c r="E95" s="330">
        <f>IFERROR(VLOOKUP(C95,'تقرير المصروفات حسب الشهر'!$C$136:$AD$245,20,FALSE),0)</f>
        <v>1065</v>
      </c>
      <c r="F95" s="330">
        <f>IFERROR(VLOOKUP(C95,'تقرير المصروفات حسب الشهر'!$C$263:$AD$370,20,FALSE),0)</f>
        <v>0</v>
      </c>
      <c r="G95" s="330">
        <f>IFERROR(VLOOKUP(C95,'تقرير المصروفات حسب الشهر'!$C$391:$AD$499,20,FALSE),0)</f>
        <v>2130</v>
      </c>
      <c r="H95" s="330">
        <f>IFERROR(VLOOKUP(C95,'تقرير المصروفات حسب الشهر'!$C$519:$AD$627,20,FALSE),0)</f>
        <v>0</v>
      </c>
      <c r="I95" s="330">
        <f>IFERROR(VLOOKUP(C95,'تقرير المصروفات حسب الشهر'!$C$647:$AD$756,20,FALSE),0)</f>
        <v>2130</v>
      </c>
      <c r="J95" s="330">
        <f>IFERROR(VLOOKUP(C95,'تقرير المصروفات حسب الشهر'!$C$775:$AD$884,20,FALSE),0)</f>
        <v>0</v>
      </c>
      <c r="K95" s="330">
        <f>IFERROR(VLOOKUP(C95,'تقرير المصروفات حسب الشهر'!$C$902:$AD$1011,20,FALSE),0)</f>
        <v>0</v>
      </c>
      <c r="L95" s="330">
        <f>IFERROR(VLOOKUP(C95,'تقرير المصروفات حسب الشهر'!$C$1028:$AD$1138,20,FALSE),0)</f>
        <v>0</v>
      </c>
      <c r="M95" s="344">
        <f>IFERROR(VLOOKUP(C95,'تقرير المصروفات حسب الشهر'!$C$1155:$AD$1266,20,FALSE),0)</f>
        <v>0</v>
      </c>
      <c r="N95" s="344">
        <f>IFERROR(VLOOKUP(C95,'تقرير المصروفات حسب الشهر'!$C$1282:$AD$1393,20,FALSE),0)</f>
        <v>0</v>
      </c>
      <c r="O95" s="344">
        <f>IFERROR(VLOOKUP(C95,'تقرير المصروفات حسب الشهر'!$C$1409:$AI$1524,20,FALSE),0)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الشهر'!$C$10:$AD$119,20,FALSE),0)</f>
        <v>0</v>
      </c>
      <c r="E96" s="330">
        <f>IFERROR(VLOOKUP(C96,'تقرير المصروفات حسب الشهر'!$C$136:$AD$245,20,FALSE),0)</f>
        <v>0</v>
      </c>
      <c r="F96" s="330">
        <f>IFERROR(VLOOKUP(C96,'تقرير المصروفات حسب الشهر'!$C$263:$AD$370,20,FALSE),0)</f>
        <v>0</v>
      </c>
      <c r="G96" s="330">
        <f>IFERROR(VLOOKUP(C96,'تقرير المصروفات حسب الشهر'!$C$391:$AD$499,20,FALSE),0)</f>
        <v>0</v>
      </c>
      <c r="H96" s="330">
        <f>IFERROR(VLOOKUP(C96,'تقرير المصروفات حسب الشهر'!$C$519:$AD$627,20,FALSE),0)</f>
        <v>0</v>
      </c>
      <c r="I96" s="330">
        <f>IFERROR(VLOOKUP(C96,'تقرير المصروفات حسب الشهر'!$C$647:$AD$756,20,FALSE),0)</f>
        <v>0</v>
      </c>
      <c r="J96" s="330">
        <f>IFERROR(VLOOKUP(C96,'تقرير المصروفات حسب الشهر'!$C$775:$AD$884,20,FALSE),0)</f>
        <v>0</v>
      </c>
      <c r="K96" s="330">
        <f>IFERROR(VLOOKUP(C96,'تقرير المصروفات حسب الشهر'!$C$902:$AD$1011,20,FALSE),0)</f>
        <v>0</v>
      </c>
      <c r="L96" s="330">
        <f>IFERROR(VLOOKUP(C96,'تقرير المصروفات حسب الشهر'!$C$1028:$AD$1138,20,FALSE),0)</f>
        <v>0</v>
      </c>
      <c r="M96" s="344">
        <f>IFERROR(VLOOKUP(C96,'تقرير المصروفات حسب الشهر'!$C$1155:$AD$1266,20,FALSE),0)</f>
        <v>0</v>
      </c>
      <c r="N96" s="344">
        <f>IFERROR(VLOOKUP(C96,'تقرير المصروفات حسب الشهر'!$C$1282:$AD$1393,20,FALSE),0)</f>
        <v>0</v>
      </c>
      <c r="O96" s="344">
        <f>IFERROR(VLOOKUP(C96,'تقرير المصروفات حسب الشهر'!$C$1409:$AI$1524,20,FALSE),0)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الشهر'!$C$10:$AD$119,20,FALSE),0)</f>
        <v>0</v>
      </c>
      <c r="E97" s="330">
        <f>IFERROR(VLOOKUP(C97,'تقرير المصروفات حسب الشهر'!$C$136:$AD$245,20,FALSE),0)</f>
        <v>0</v>
      </c>
      <c r="F97" s="330">
        <f>IFERROR(VLOOKUP(C97,'تقرير المصروفات حسب الشهر'!$C$263:$AD$370,20,FALSE),0)</f>
        <v>0</v>
      </c>
      <c r="G97" s="330">
        <f>IFERROR(VLOOKUP(C97,'تقرير المصروفات حسب الشهر'!$C$391:$AD$499,20,FALSE),0)</f>
        <v>0</v>
      </c>
      <c r="H97" s="330">
        <f>IFERROR(VLOOKUP(C97,'تقرير المصروفات حسب الشهر'!$C$519:$AD$627,20,FALSE),0)</f>
        <v>0</v>
      </c>
      <c r="I97" s="330">
        <f>IFERROR(VLOOKUP(C97,'تقرير المصروفات حسب الشهر'!$C$647:$AD$756,20,FALSE),0)</f>
        <v>0</v>
      </c>
      <c r="J97" s="330">
        <f>IFERROR(VLOOKUP(C97,'تقرير المصروفات حسب الشهر'!$C$775:$AD$884,20,FALSE),0)</f>
        <v>0</v>
      </c>
      <c r="K97" s="330">
        <f>IFERROR(VLOOKUP(C97,'تقرير المصروفات حسب الشهر'!$C$902:$AD$1011,20,FALSE),0)</f>
        <v>0</v>
      </c>
      <c r="L97" s="330">
        <f>IFERROR(VLOOKUP(C97,'تقرير المصروفات حسب الشهر'!$C$1028:$AD$1138,20,FALSE),0)</f>
        <v>0</v>
      </c>
      <c r="M97" s="344">
        <f>IFERROR(VLOOKUP(C97,'تقرير المصروفات حسب الشهر'!$C$1155:$AD$1266,20,FALSE),0)</f>
        <v>0</v>
      </c>
      <c r="N97" s="344">
        <f>IFERROR(VLOOKUP(C97,'تقرير المصروفات حسب الشهر'!$C$1282:$AD$1393,20,FALSE),0)</f>
        <v>0</v>
      </c>
      <c r="O97" s="344">
        <f>IFERROR(VLOOKUP(C97,'تقرير المصروفات حسب الشهر'!$C$1409:$AI$1524,20,FALSE),0)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الشهر'!$C$10:$AD$119,20,FALSE),0)</f>
        <v>0</v>
      </c>
      <c r="E98" s="330">
        <f>IFERROR(VLOOKUP(C98,'تقرير المصروفات حسب الشهر'!$C$136:$AD$245,20,FALSE),0)</f>
        <v>0</v>
      </c>
      <c r="F98" s="330">
        <f>IFERROR(VLOOKUP(C98,'تقرير المصروفات حسب الشهر'!$C$263:$AD$370,20,FALSE),0)</f>
        <v>0</v>
      </c>
      <c r="G98" s="330">
        <f>IFERROR(VLOOKUP(C98,'تقرير المصروفات حسب الشهر'!$C$391:$AD$499,20,FALSE),0)</f>
        <v>0</v>
      </c>
      <c r="H98" s="330">
        <f>IFERROR(VLOOKUP(C98,'تقرير المصروفات حسب الشهر'!$C$519:$AD$627,20,FALSE),0)</f>
        <v>0</v>
      </c>
      <c r="I98" s="330">
        <f>IFERROR(VLOOKUP(C98,'تقرير المصروفات حسب الشهر'!$C$647:$AD$756,20,FALSE),0)</f>
        <v>0</v>
      </c>
      <c r="J98" s="330">
        <f>IFERROR(VLOOKUP(C98,'تقرير المصروفات حسب الشهر'!$C$775:$AD$884,20,FALSE),0)</f>
        <v>0</v>
      </c>
      <c r="K98" s="330">
        <f>IFERROR(VLOOKUP(C98,'تقرير المصروفات حسب الشهر'!$C$902:$AD$1011,20,FALSE),0)</f>
        <v>0</v>
      </c>
      <c r="L98" s="330">
        <f>IFERROR(VLOOKUP(C98,'تقرير المصروفات حسب الشهر'!$C$1028:$AD$1138,20,FALSE),0)</f>
        <v>0</v>
      </c>
      <c r="M98" s="344">
        <f>IFERROR(VLOOKUP(C98,'تقرير المصروفات حسب الشهر'!$C$1155:$AD$1266,20,FALSE),0)</f>
        <v>0</v>
      </c>
      <c r="N98" s="344">
        <f>IFERROR(VLOOKUP(C98,'تقرير المصروفات حسب الشهر'!$C$1282:$AD$1393,20,FALSE),0)</f>
        <v>0</v>
      </c>
      <c r="O98" s="344">
        <f>IFERROR(VLOOKUP(C98,'تقرير المصروفات حسب الشهر'!$C$1409:$AI$1524,20,FALSE),0)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الشهر'!$C$10:$AD$119,20,FALSE),0)</f>
        <v>0</v>
      </c>
      <c r="E99" s="330">
        <f>IFERROR(VLOOKUP(C99,'تقرير المصروفات حسب الشهر'!$C$136:$AD$245,20,FALSE),0)</f>
        <v>0</v>
      </c>
      <c r="F99" s="330">
        <f>IFERROR(VLOOKUP(C99,'تقرير المصروفات حسب الشهر'!$C$263:$AD$370,20,FALSE),0)</f>
        <v>0</v>
      </c>
      <c r="G99" s="330">
        <f>IFERROR(VLOOKUP(C99,'تقرير المصروفات حسب الشهر'!$C$391:$AD$499,20,FALSE),0)</f>
        <v>0</v>
      </c>
      <c r="H99" s="330">
        <f>IFERROR(VLOOKUP(C99,'تقرير المصروفات حسب الشهر'!$C$519:$AD$627,20,FALSE),0)</f>
        <v>0</v>
      </c>
      <c r="I99" s="330">
        <f>IFERROR(VLOOKUP(C99,'تقرير المصروفات حسب الشهر'!$C$647:$AD$756,20,FALSE),0)</f>
        <v>0</v>
      </c>
      <c r="J99" s="330">
        <f>IFERROR(VLOOKUP(C99,'تقرير المصروفات حسب الشهر'!$C$775:$AD$884,20,FALSE),0)</f>
        <v>0</v>
      </c>
      <c r="K99" s="330">
        <f>IFERROR(VLOOKUP(C99,'تقرير المصروفات حسب الشهر'!$C$902:$AD$1011,20,FALSE),0)</f>
        <v>0</v>
      </c>
      <c r="L99" s="330">
        <f>IFERROR(VLOOKUP(C99,'تقرير المصروفات حسب الشهر'!$C$1028:$AD$1138,20,FALSE),0)</f>
        <v>0</v>
      </c>
      <c r="M99" s="344">
        <f>IFERROR(VLOOKUP(C99,'تقرير المصروفات حسب الشهر'!$C$1155:$AD$1266,20,FALSE),0)</f>
        <v>0</v>
      </c>
      <c r="N99" s="344">
        <f>IFERROR(VLOOKUP(C99,'تقرير المصروفات حسب الشهر'!$C$1282:$AD$1393,20,FALSE),0)</f>
        <v>0</v>
      </c>
      <c r="O99" s="344">
        <f>IFERROR(VLOOKUP(C99,'تقرير المصروفات حسب الشهر'!$C$1409:$AI$1524,20,FALSE),0)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الشهر'!$C$10:$AD$119,20,FALSE),0)</f>
        <v>321.42</v>
      </c>
      <c r="E100" s="330">
        <f>IFERROR(VLOOKUP(C100,'تقرير المصروفات حسب الشهر'!$C$136:$AD$245,20,FALSE),0)</f>
        <v>321.42</v>
      </c>
      <c r="F100" s="330">
        <f>IFERROR(VLOOKUP(C100,'تقرير المصروفات حسب الشهر'!$C$263:$AD$370,20,FALSE),0)</f>
        <v>321.42</v>
      </c>
      <c r="G100" s="330">
        <f>IFERROR(VLOOKUP(C100,'تقرير المصروفات حسب الشهر'!$C$391:$AD$499,20,FALSE),0)</f>
        <v>321.42</v>
      </c>
      <c r="H100" s="330">
        <f>IFERROR(VLOOKUP(C100,'تقرير المصروفات حسب الشهر'!$C$519:$AD$627,20,FALSE),0)</f>
        <v>321.42</v>
      </c>
      <c r="I100" s="330">
        <f>IFERROR(VLOOKUP(C100,'تقرير المصروفات حسب الشهر'!$C$647:$AD$756,20,FALSE),0)</f>
        <v>321.42</v>
      </c>
      <c r="J100" s="330">
        <f>IFERROR(VLOOKUP(C100,'تقرير المصروفات حسب الشهر'!$C$775:$AD$884,20,FALSE),0)</f>
        <v>0</v>
      </c>
      <c r="K100" s="330">
        <f>IFERROR(VLOOKUP(C100,'تقرير المصروفات حسب الشهر'!$C$902:$AD$1011,20,FALSE),0)</f>
        <v>0</v>
      </c>
      <c r="L100" s="330">
        <f>IFERROR(VLOOKUP(C100,'تقرير المصروفات حسب الشهر'!$C$1028:$AD$1138,20,FALSE),0)</f>
        <v>0</v>
      </c>
      <c r="M100" s="344">
        <f>IFERROR(VLOOKUP(C100,'تقرير المصروفات حسب الشهر'!$C$1155:$AD$1266,20,FALSE),0)</f>
        <v>0</v>
      </c>
      <c r="N100" s="344">
        <f>IFERROR(VLOOKUP(C100,'تقرير المصروفات حسب الشهر'!$C$1282:$AD$1393,20,FALSE),0)</f>
        <v>0</v>
      </c>
      <c r="O100" s="344">
        <f>IFERROR(VLOOKUP(C100,'تقرير المصروفات حسب الشهر'!$C$1409:$AI$1524,20,FALSE),0)</f>
        <v>0</v>
      </c>
      <c r="P100" s="332">
        <f t="shared" si="7"/>
        <v>1928.5200000000002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الشهر'!$C$10:$AD$119,20,FALSE),0)</f>
        <v>0</v>
      </c>
      <c r="E101" s="330">
        <f>IFERROR(VLOOKUP(C101,'تقرير المصروفات حسب الشهر'!$C$136:$AD$245,20,FALSE),0)</f>
        <v>0</v>
      </c>
      <c r="F101" s="330">
        <f>IFERROR(VLOOKUP(C101,'تقرير المصروفات حسب الشهر'!$C$263:$AD$370,20,FALSE),0)</f>
        <v>0</v>
      </c>
      <c r="G101" s="330">
        <f>IFERROR(VLOOKUP(C101,'تقرير المصروفات حسب الشهر'!$C$391:$AD$499,20,FALSE),0)</f>
        <v>0</v>
      </c>
      <c r="H101" s="330">
        <f>IFERROR(VLOOKUP(C101,'تقرير المصروفات حسب الشهر'!$C$519:$AD$627,20,FALSE),0)</f>
        <v>0</v>
      </c>
      <c r="I101" s="330">
        <f>IFERROR(VLOOKUP(C101,'تقرير المصروفات حسب الشهر'!$C$647:$AD$756,20,FALSE),0)</f>
        <v>0</v>
      </c>
      <c r="J101" s="330">
        <f>IFERROR(VLOOKUP(C101,'تقرير المصروفات حسب الشهر'!$C$775:$AD$884,20,FALSE),0)</f>
        <v>0</v>
      </c>
      <c r="K101" s="330">
        <f>IFERROR(VLOOKUP(C101,'تقرير المصروفات حسب الشهر'!$C$902:$AD$1011,20,FALSE),0)</f>
        <v>0</v>
      </c>
      <c r="L101" s="330">
        <f>IFERROR(VLOOKUP(C101,'تقرير المصروفات حسب الشهر'!$C$1028:$AD$1138,20,FALSE),0)</f>
        <v>0</v>
      </c>
      <c r="M101" s="344">
        <f>IFERROR(VLOOKUP(C101,'تقرير المصروفات حسب الشهر'!$C$1155:$AD$1266,20,FALSE),0)</f>
        <v>0</v>
      </c>
      <c r="N101" s="344">
        <f>IFERROR(VLOOKUP(C101,'تقرير المصروفات حسب الشهر'!$C$1282:$AD$1393,20,FALSE),0)</f>
        <v>0</v>
      </c>
      <c r="O101" s="344">
        <f>IFERROR(VLOOKUP(C101,'تقرير المصروفات حسب الشهر'!$C$1409:$AI$1524,20,FALSE),0)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الشهر'!$C$10:$AD$119,20,FALSE),0)</f>
        <v>44.58</v>
      </c>
      <c r="E102" s="330">
        <f>IFERROR(VLOOKUP(C102,'تقرير المصروفات حسب الشهر'!$C$136:$AD$245,20,FALSE),0)</f>
        <v>35.619999999999997</v>
      </c>
      <c r="F102" s="330">
        <f>IFERROR(VLOOKUP(C102,'تقرير المصروفات حسب الشهر'!$C$263:$AD$370,20,FALSE),0)</f>
        <v>0</v>
      </c>
      <c r="G102" s="330">
        <f>IFERROR(VLOOKUP(C102,'تقرير المصروفات حسب الشهر'!$C$391:$AD$499,20,FALSE),0)</f>
        <v>0</v>
      </c>
      <c r="H102" s="330">
        <f>IFERROR(VLOOKUP(C102,'تقرير المصروفات حسب الشهر'!$C$519:$AD$627,20,FALSE),0)</f>
        <v>0</v>
      </c>
      <c r="I102" s="330">
        <f>IFERROR(VLOOKUP(C102,'تقرير المصروفات حسب الشهر'!$C$647:$AD$756,20,FALSE),0)</f>
        <v>0</v>
      </c>
      <c r="J102" s="330">
        <f>IFERROR(VLOOKUP(C102,'تقرير المصروفات حسب الشهر'!$C$775:$AD$884,20,FALSE),0)</f>
        <v>0</v>
      </c>
      <c r="K102" s="330">
        <f>IFERROR(VLOOKUP(C102,'تقرير المصروفات حسب الشهر'!$C$902:$AD$1011,20,FALSE),0)</f>
        <v>0</v>
      </c>
      <c r="L102" s="330">
        <f>IFERROR(VLOOKUP(C102,'تقرير المصروفات حسب الشهر'!$C$1028:$AD$1138,20,FALSE),0)</f>
        <v>0</v>
      </c>
      <c r="M102" s="344">
        <f>IFERROR(VLOOKUP(C102,'تقرير المصروفات حسب الشهر'!$C$1155:$AD$1266,20,FALSE),0)</f>
        <v>0</v>
      </c>
      <c r="N102" s="344">
        <f>IFERROR(VLOOKUP(C102,'تقرير المصروفات حسب الشهر'!$C$1282:$AD$1393,20,FALSE),0)</f>
        <v>0</v>
      </c>
      <c r="O102" s="344">
        <f>IFERROR(VLOOKUP(C102,'تقرير المصروفات حسب الشهر'!$C$1409:$AI$1524,20,FALSE),0)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الشهر'!$C$10:$AD$119,20,FALSE),0)</f>
        <v>6</v>
      </c>
      <c r="E103" s="330">
        <f>IFERROR(VLOOKUP(C103,'تقرير المصروفات حسب الشهر'!$C$136:$AD$245,20,FALSE),0)</f>
        <v>5</v>
      </c>
      <c r="F103" s="330">
        <f>IFERROR(VLOOKUP(C103,'تقرير المصروفات حسب الشهر'!$C$263:$AD$370,20,FALSE),0)</f>
        <v>0</v>
      </c>
      <c r="G103" s="330">
        <f>IFERROR(VLOOKUP(C103,'تقرير المصروفات حسب الشهر'!$C$391:$AD$499,20,FALSE),0)</f>
        <v>0</v>
      </c>
      <c r="H103" s="330">
        <f>IFERROR(VLOOKUP(C103,'تقرير المصروفات حسب الشهر'!$C$519:$AD$627,20,FALSE),0)</f>
        <v>0</v>
      </c>
      <c r="I103" s="330">
        <f>IFERROR(VLOOKUP(C103,'تقرير المصروفات حسب الشهر'!$C$647:$AD$756,20,FALSE),0)</f>
        <v>0</v>
      </c>
      <c r="J103" s="330">
        <f>IFERROR(VLOOKUP(C103,'تقرير المصروفات حسب الشهر'!$C$775:$AD$884,20,FALSE),0)</f>
        <v>0</v>
      </c>
      <c r="K103" s="330">
        <f>IFERROR(VLOOKUP(C103,'تقرير المصروفات حسب الشهر'!$C$902:$AD$1011,20,FALSE),0)</f>
        <v>0</v>
      </c>
      <c r="L103" s="330">
        <f>IFERROR(VLOOKUP(C103,'تقرير المصروفات حسب الشهر'!$C$1028:$AD$1138,20,FALSE),0)</f>
        <v>0</v>
      </c>
      <c r="M103" s="344">
        <f>IFERROR(VLOOKUP(C103,'تقرير المصروفات حسب الشهر'!$C$1155:$AD$1266,20,FALSE),0)</f>
        <v>0</v>
      </c>
      <c r="N103" s="344">
        <f>IFERROR(VLOOKUP(C103,'تقرير المصروفات حسب الشهر'!$C$1282:$AD$1393,20,FALSE),0)</f>
        <v>0</v>
      </c>
      <c r="O103" s="344">
        <f>IFERROR(VLOOKUP(C103,'تقرير المصروفات حسب الشهر'!$C$1409:$AI$1524,20,FALSE),0)</f>
        <v>0</v>
      </c>
      <c r="P103" s="332">
        <f t="shared" si="7"/>
        <v>11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الشهر'!$C$10:$AD$119,20,FALSE),0)</f>
        <v>0</v>
      </c>
      <c r="E104" s="330">
        <f>IFERROR(VLOOKUP(C104,'تقرير المصروفات حسب الشهر'!$C$136:$AD$245,20,FALSE),0)</f>
        <v>0</v>
      </c>
      <c r="F104" s="330">
        <f>IFERROR(VLOOKUP(C104,'تقرير المصروفات حسب الشهر'!$C$263:$AD$370,20,FALSE),0)</f>
        <v>0</v>
      </c>
      <c r="G104" s="330">
        <f>IFERROR(VLOOKUP(C104,'تقرير المصروفات حسب الشهر'!$C$391:$AD$499,20,FALSE),0)</f>
        <v>0</v>
      </c>
      <c r="H104" s="330">
        <f>IFERROR(VLOOKUP(C104,'تقرير المصروفات حسب الشهر'!$C$519:$AD$627,20,FALSE),0)</f>
        <v>0</v>
      </c>
      <c r="I104" s="330">
        <f>IFERROR(VLOOKUP(C104,'تقرير المصروفات حسب الشهر'!$C$647:$AD$756,20,FALSE),0)</f>
        <v>0</v>
      </c>
      <c r="J104" s="330">
        <f>IFERROR(VLOOKUP(C104,'تقرير المصروفات حسب الشهر'!$C$775:$AD$884,20,FALSE),0)</f>
        <v>0</v>
      </c>
      <c r="K104" s="330">
        <f>IFERROR(VLOOKUP(C104,'تقرير المصروفات حسب الشهر'!$C$902:$AD$1011,20,FALSE),0)</f>
        <v>0</v>
      </c>
      <c r="L104" s="330">
        <f>IFERROR(VLOOKUP(C104,'تقرير المصروفات حسب الشهر'!$C$1028:$AD$1138,20,FALSE),0)</f>
        <v>0</v>
      </c>
      <c r="M104" s="344">
        <f>IFERROR(VLOOKUP(C104,'تقرير المصروفات حسب الشهر'!$C$1155:$AD$1266,20,FALSE),0)</f>
        <v>0</v>
      </c>
      <c r="N104" s="344">
        <f>IFERROR(VLOOKUP(C104,'تقرير المصروفات حسب الشهر'!$C$1282:$AD$1393,20,FALSE),0)</f>
        <v>0</v>
      </c>
      <c r="O104" s="344">
        <f>IFERROR(VLOOKUP(C104,'تقرير المصروفات حسب الشهر'!$C$1409:$AI$1524,20,FALSE),0)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الشهر'!$C$10:$AD$119,20,FALSE),0)</f>
        <v>0</v>
      </c>
      <c r="E105" s="330">
        <f>IFERROR(VLOOKUP(C105,'تقرير المصروفات حسب الشهر'!$C$136:$AD$245,20,FALSE),0)</f>
        <v>0</v>
      </c>
      <c r="F105" s="330">
        <f>IFERROR(VLOOKUP(C105,'تقرير المصروفات حسب الشهر'!$C$263:$AD$370,20,FALSE),0)</f>
        <v>0</v>
      </c>
      <c r="G105" s="330">
        <f>IFERROR(VLOOKUP(C105,'تقرير المصروفات حسب الشهر'!$C$391:$AD$499,20,FALSE),0)</f>
        <v>0</v>
      </c>
      <c r="H105" s="330">
        <f>IFERROR(VLOOKUP(C105,'تقرير المصروفات حسب الشهر'!$C$519:$AD$627,20,FALSE),0)</f>
        <v>0</v>
      </c>
      <c r="I105" s="330">
        <f>IFERROR(VLOOKUP(C105,'تقرير المصروفات حسب الشهر'!$C$647:$AD$756,20,FALSE),0)</f>
        <v>0</v>
      </c>
      <c r="J105" s="330">
        <f>IFERROR(VLOOKUP(C105,'تقرير المصروفات حسب الشهر'!$C$775:$AD$884,20,FALSE),0)</f>
        <v>0</v>
      </c>
      <c r="K105" s="330">
        <f>IFERROR(VLOOKUP(C105,'تقرير المصروفات حسب الشهر'!$C$902:$AD$1011,20,FALSE),0)</f>
        <v>0</v>
      </c>
      <c r="L105" s="330">
        <f>IFERROR(VLOOKUP(C105,'تقرير المصروفات حسب الشهر'!$C$1028:$AD$1138,20,FALSE),0)</f>
        <v>0</v>
      </c>
      <c r="M105" s="344">
        <f>IFERROR(VLOOKUP(C105,'تقرير المصروفات حسب الشهر'!$C$1155:$AD$1266,20,FALSE),0)</f>
        <v>0</v>
      </c>
      <c r="N105" s="344">
        <f>IFERROR(VLOOKUP(C105,'تقرير المصروفات حسب الشهر'!$C$1282:$AD$1393,20,FALSE),0)</f>
        <v>0</v>
      </c>
      <c r="O105" s="344">
        <f>IFERROR(VLOOKUP(C105,'تقرير المصروفات حسب الشهر'!$C$1409:$AI$1524,20,FALSE),0)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الشهر'!$C$10:$AD$119,20,FALSE),0)</f>
        <v>0</v>
      </c>
      <c r="E106" s="330">
        <f>IFERROR(VLOOKUP(C106,'تقرير المصروفات حسب الشهر'!$C$136:$AD$245,20,FALSE),0)</f>
        <v>0</v>
      </c>
      <c r="F106" s="330">
        <f>IFERROR(VLOOKUP(C106,'تقرير المصروفات حسب الشهر'!$C$263:$AD$370,20,FALSE),0)</f>
        <v>0</v>
      </c>
      <c r="G106" s="330">
        <f>IFERROR(VLOOKUP(C106,'تقرير المصروفات حسب الشهر'!$C$391:$AD$499,20,FALSE),0)</f>
        <v>0</v>
      </c>
      <c r="H106" s="330">
        <f>IFERROR(VLOOKUP(C106,'تقرير المصروفات حسب الشهر'!$C$519:$AD$627,20,FALSE),0)</f>
        <v>0</v>
      </c>
      <c r="I106" s="330">
        <f>IFERROR(VLOOKUP(C106,'تقرير المصروفات حسب الشهر'!$C$647:$AD$756,20,FALSE),0)</f>
        <v>0</v>
      </c>
      <c r="J106" s="330">
        <f>IFERROR(VLOOKUP(C106,'تقرير المصروفات حسب الشهر'!$C$775:$AD$884,20,FALSE),0)</f>
        <v>0</v>
      </c>
      <c r="K106" s="330">
        <f>IFERROR(VLOOKUP(C106,'تقرير المصروفات حسب الشهر'!$C$902:$AD$1011,20,FALSE),0)</f>
        <v>0</v>
      </c>
      <c r="L106" s="330">
        <f>IFERROR(VLOOKUP(C106,'تقرير المصروفات حسب الشهر'!$C$1028:$AD$1138,20,FALSE),0)</f>
        <v>0</v>
      </c>
      <c r="M106" s="344">
        <f>IFERROR(VLOOKUP(C106,'تقرير المصروفات حسب الشهر'!$C$1155:$AD$1266,20,FALSE),0)</f>
        <v>0</v>
      </c>
      <c r="N106" s="344">
        <f>IFERROR(VLOOKUP(C106,'تقرير المصروفات حسب الشهر'!$C$1282:$AD$1393,20,FALSE),0)</f>
        <v>0</v>
      </c>
      <c r="O106" s="344">
        <f>IFERROR(VLOOKUP(C106,'تقرير المصروفات حسب الشهر'!$C$1409:$AI$1524,20,FALSE),0)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الشهر'!$C$10:$AD$119,20,FALSE),0)</f>
        <v>0</v>
      </c>
      <c r="E107" s="330">
        <f>IFERROR(VLOOKUP(C107,'تقرير المصروفات حسب الشهر'!$C$136:$AD$245,20,FALSE),0)</f>
        <v>0</v>
      </c>
      <c r="F107" s="330">
        <f>IFERROR(VLOOKUP(C107,'تقرير المصروفات حسب الشهر'!$C$263:$AD$370,20,FALSE),0)</f>
        <v>0</v>
      </c>
      <c r="G107" s="330">
        <f>IFERROR(VLOOKUP(C107,'تقرير المصروفات حسب الشهر'!$C$391:$AD$499,20,FALSE),0)</f>
        <v>0</v>
      </c>
      <c r="H107" s="330">
        <f>IFERROR(VLOOKUP(C107,'تقرير المصروفات حسب الشهر'!$C$519:$AD$627,20,FALSE),0)</f>
        <v>0</v>
      </c>
      <c r="I107" s="330">
        <f>IFERROR(VLOOKUP(C107,'تقرير المصروفات حسب الشهر'!$C$647:$AD$756,20,FALSE),0)</f>
        <v>0</v>
      </c>
      <c r="J107" s="330">
        <f>IFERROR(VLOOKUP(C107,'تقرير المصروفات حسب الشهر'!$C$775:$AD$884,20,FALSE),0)</f>
        <v>0</v>
      </c>
      <c r="K107" s="330">
        <f>IFERROR(VLOOKUP(C107,'تقرير المصروفات حسب الشهر'!$C$902:$AD$1011,20,FALSE),0)</f>
        <v>0</v>
      </c>
      <c r="L107" s="330">
        <f>IFERROR(VLOOKUP(C107,'تقرير المصروفات حسب الشهر'!$C$1028:$AD$1138,20,FALSE),0)</f>
        <v>0</v>
      </c>
      <c r="M107" s="344">
        <f>IFERROR(VLOOKUP(C107,'تقرير المصروفات حسب الشهر'!$C$1155:$AD$1266,20,FALSE),0)</f>
        <v>0</v>
      </c>
      <c r="N107" s="344">
        <f>IFERROR(VLOOKUP(C107,'تقرير المصروفات حسب الشهر'!$C$1282:$AD$1393,20,FALSE),0)</f>
        <v>0</v>
      </c>
      <c r="O107" s="344">
        <f>IFERROR(VLOOKUP(C107,'تقرير المصروفات حسب الشهر'!$C$1409:$AI$1524,20,FALSE),0)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الشهر'!$C$10:$AD$119,20,FALSE),0)</f>
        <v>0</v>
      </c>
      <c r="E108" s="330">
        <f>IFERROR(VLOOKUP(C108,'تقرير المصروفات حسب الشهر'!$C$136:$AD$245,20,FALSE),0)</f>
        <v>0</v>
      </c>
      <c r="F108" s="330">
        <f>IFERROR(VLOOKUP(C108,'تقرير المصروفات حسب الشهر'!$C$263:$AD$370,20,FALSE),0)</f>
        <v>0</v>
      </c>
      <c r="G108" s="330">
        <f>IFERROR(VLOOKUP(C108,'تقرير المصروفات حسب الشهر'!$C$391:$AD$499,20,FALSE),0)</f>
        <v>0</v>
      </c>
      <c r="H108" s="330">
        <f>IFERROR(VLOOKUP(C108,'تقرير المصروفات حسب الشهر'!$C$519:$AD$627,20,FALSE),0)</f>
        <v>0</v>
      </c>
      <c r="I108" s="330">
        <f>IFERROR(VLOOKUP(C108,'تقرير المصروفات حسب الشهر'!$C$647:$AD$756,20,FALSE),0)</f>
        <v>0</v>
      </c>
      <c r="J108" s="330">
        <f>IFERROR(VLOOKUP(C108,'تقرير المصروفات حسب الشهر'!$C$775:$AD$884,20,FALSE),0)</f>
        <v>0</v>
      </c>
      <c r="K108" s="330">
        <f>IFERROR(VLOOKUP(C108,'تقرير المصروفات حسب الشهر'!$C$902:$AD$1011,20,FALSE),0)</f>
        <v>0</v>
      </c>
      <c r="L108" s="330">
        <f>IFERROR(VLOOKUP(C108,'تقرير المصروفات حسب الشهر'!$C$1028:$AD$1138,20,FALSE),0)</f>
        <v>0</v>
      </c>
      <c r="M108" s="344">
        <f>IFERROR(VLOOKUP(C108,'تقرير المصروفات حسب الشهر'!$C$1155:$AD$1266,20,FALSE),0)</f>
        <v>0</v>
      </c>
      <c r="N108" s="344">
        <f>IFERROR(VLOOKUP(C108,'تقرير المصروفات حسب الشهر'!$C$1282:$AD$1393,20,FALSE),0)</f>
        <v>0</v>
      </c>
      <c r="O108" s="344">
        <f>IFERROR(VLOOKUP(C108,'تقرير المصروفات حسب الشهر'!$C$1409:$AI$1524,20,FALSE),0)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الشهر'!$C$10:$AD$119,20,FALSE),0)</f>
        <v>0</v>
      </c>
      <c r="E109" s="330">
        <f>IFERROR(VLOOKUP(C109,'تقرير المصروفات حسب الشهر'!$C$136:$AD$245,20,FALSE),0)</f>
        <v>0</v>
      </c>
      <c r="F109" s="330">
        <f>IFERROR(VLOOKUP(C109,'تقرير المصروفات حسب الشهر'!$C$263:$AD$370,20,FALSE),0)</f>
        <v>518.08000000000004</v>
      </c>
      <c r="G109" s="330">
        <f>IFERROR(VLOOKUP(C109,'تقرير المصروفات حسب الشهر'!$C$391:$AD$499,20,FALSE),0)</f>
        <v>0</v>
      </c>
      <c r="H109" s="330">
        <f>IFERROR(VLOOKUP(C109,'تقرير المصروفات حسب الشهر'!$C$519:$AD$627,20,FALSE),0)</f>
        <v>0</v>
      </c>
      <c r="I109" s="330">
        <f>IFERROR(VLOOKUP(C109,'تقرير المصروفات حسب الشهر'!$C$647:$AD$756,20,FALSE),0)</f>
        <v>0</v>
      </c>
      <c r="J109" s="330">
        <f>IFERROR(VLOOKUP(C109,'تقرير المصروفات حسب الشهر'!$C$775:$AD$884,20,FALSE),0)</f>
        <v>0</v>
      </c>
      <c r="K109" s="330">
        <f>IFERROR(VLOOKUP(C109,'تقرير المصروفات حسب الشهر'!$C$902:$AD$1011,20,FALSE),0)</f>
        <v>0</v>
      </c>
      <c r="L109" s="330">
        <f>IFERROR(VLOOKUP(C109,'تقرير المصروفات حسب الشهر'!$C$1028:$AD$1138,20,FALSE),0)</f>
        <v>0</v>
      </c>
      <c r="M109" s="344">
        <f>IFERROR(VLOOKUP(C109,'تقرير المصروفات حسب الشهر'!$C$1155:$AD$1266,20,FALSE),0)</f>
        <v>0</v>
      </c>
      <c r="N109" s="344">
        <f>IFERROR(VLOOKUP(C109,'تقرير المصروفات حسب الشهر'!$C$1282:$AD$1393,20,FALSE),0)</f>
        <v>0</v>
      </c>
      <c r="O109" s="344">
        <f>IFERROR(VLOOKUP(C109,'تقرير المصروفات حسب الشهر'!$C$1409:$AI$1524,20,FALSE),0)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الشهر'!$C$10:$AD$119,20,FALSE),0)</f>
        <v>129.05000000000001</v>
      </c>
      <c r="E110" s="330">
        <f>IFERROR(VLOOKUP(C110,'تقرير المصروفات حسب الشهر'!$C$136:$AD$245,20,FALSE),0)</f>
        <v>0</v>
      </c>
      <c r="F110" s="330">
        <f>IFERROR(VLOOKUP(C110,'تقرير المصروفات حسب الشهر'!$C$263:$AD$370,20,FALSE),0)</f>
        <v>0</v>
      </c>
      <c r="G110" s="330">
        <f>IFERROR(VLOOKUP(C110,'تقرير المصروفات حسب الشهر'!$C$391:$AD$499,20,FALSE),0)</f>
        <v>0</v>
      </c>
      <c r="H110" s="330">
        <f>IFERROR(VLOOKUP(C110,'تقرير المصروفات حسب الشهر'!$C$519:$AD$627,20,FALSE),0)</f>
        <v>0</v>
      </c>
      <c r="I110" s="330">
        <f>IFERROR(VLOOKUP(C110,'تقرير المصروفات حسب الشهر'!$C$647:$AD$756,20,FALSE),0)</f>
        <v>0</v>
      </c>
      <c r="J110" s="330">
        <f>IFERROR(VLOOKUP(C110,'تقرير المصروفات حسب الشهر'!$C$775:$AD$884,20,FALSE),0)</f>
        <v>0</v>
      </c>
      <c r="K110" s="330">
        <f>IFERROR(VLOOKUP(C110,'تقرير المصروفات حسب الشهر'!$C$902:$AD$1011,20,FALSE),0)</f>
        <v>0</v>
      </c>
      <c r="L110" s="330">
        <f>IFERROR(VLOOKUP(C110,'تقرير المصروفات حسب الشهر'!$C$1028:$AD$1138,20,FALSE),0)</f>
        <v>0</v>
      </c>
      <c r="M110" s="344">
        <f>IFERROR(VLOOKUP(C110,'تقرير المصروفات حسب الشهر'!$C$1155:$AD$1266,20,FALSE),0)</f>
        <v>0</v>
      </c>
      <c r="N110" s="344">
        <f>IFERROR(VLOOKUP(C110,'تقرير المصروفات حسب الشهر'!$C$1282:$AD$1393,20,FALSE),0)</f>
        <v>0</v>
      </c>
      <c r="O110" s="344">
        <f>IFERROR(VLOOKUP(C110,'تقرير المصروفات حسب الشهر'!$C$1409:$AI$1524,20,FALSE),0)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الشهر'!$C$10:$AD$119,20,FALSE),0)</f>
        <v>0</v>
      </c>
      <c r="E111" s="330">
        <f>IFERROR(VLOOKUP(C111,'تقرير المصروفات حسب الشهر'!$C$136:$AD$245,20,FALSE),0)</f>
        <v>0</v>
      </c>
      <c r="F111" s="330">
        <f>IFERROR(VLOOKUP(C111,'تقرير المصروفات حسب الشهر'!$C$263:$AD$370,20,FALSE),0)</f>
        <v>0</v>
      </c>
      <c r="G111" s="330">
        <f>IFERROR(VLOOKUP(C111,'تقرير المصروفات حسب الشهر'!$C$391:$AD$499,20,FALSE),0)</f>
        <v>0</v>
      </c>
      <c r="H111" s="330">
        <f>IFERROR(VLOOKUP(C111,'تقرير المصروفات حسب الشهر'!$C$519:$AD$627,20,FALSE),0)</f>
        <v>0</v>
      </c>
      <c r="I111" s="330">
        <f>IFERROR(VLOOKUP(C111,'تقرير المصروفات حسب الشهر'!$C$647:$AD$756,20,FALSE),0)</f>
        <v>0</v>
      </c>
      <c r="J111" s="330">
        <f>IFERROR(VLOOKUP(C111,'تقرير المصروفات حسب الشهر'!$C$775:$AD$884,20,FALSE),0)</f>
        <v>0</v>
      </c>
      <c r="K111" s="330">
        <f>IFERROR(VLOOKUP(C111,'تقرير المصروفات حسب الشهر'!$C$902:$AD$1011,20,FALSE),0)</f>
        <v>0</v>
      </c>
      <c r="L111" s="330">
        <f>IFERROR(VLOOKUP(C111,'تقرير المصروفات حسب الشهر'!$C$1028:$AD$1138,20,FALSE),0)</f>
        <v>0</v>
      </c>
      <c r="M111" s="344">
        <f>IFERROR(VLOOKUP(C111,'تقرير المصروفات حسب الشهر'!$C$1155:$AD$1266,20,FALSE),0)</f>
        <v>0</v>
      </c>
      <c r="N111" s="344">
        <f>IFERROR(VLOOKUP(C111,'تقرير المصروفات حسب الشهر'!$C$1282:$AD$1393,20,FALSE),0)</f>
        <v>0</v>
      </c>
      <c r="O111" s="344">
        <f>IFERROR(VLOOKUP(C111,'تقرير المصروفات حسب الشهر'!$C$1409:$AI$1524,20,FALSE),0)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الشهر'!$C$10:$AD$119,20,FALSE),0)</f>
        <v>0</v>
      </c>
      <c r="E112" s="330">
        <f>IFERROR(VLOOKUP(C112,'تقرير المصروفات حسب الشهر'!$C$136:$AD$245,20,FALSE),0)</f>
        <v>0</v>
      </c>
      <c r="F112" s="330">
        <f>IFERROR(VLOOKUP(C112,'تقرير المصروفات حسب الشهر'!$C$263:$AD$370,20,FALSE),0)</f>
        <v>0</v>
      </c>
      <c r="G112" s="330">
        <f>IFERROR(VLOOKUP(C112,'تقرير المصروفات حسب الشهر'!$C$391:$AD$499,20,FALSE),0)</f>
        <v>0</v>
      </c>
      <c r="H112" s="330">
        <f>IFERROR(VLOOKUP(C112,'تقرير المصروفات حسب الشهر'!$C$519:$AD$627,20,FALSE),0)</f>
        <v>0</v>
      </c>
      <c r="I112" s="330">
        <f>IFERROR(VLOOKUP(C112,'تقرير المصروفات حسب الشهر'!$C$647:$AD$756,20,FALSE),0)</f>
        <v>0</v>
      </c>
      <c r="J112" s="330">
        <f>IFERROR(VLOOKUP(C112,'تقرير المصروفات حسب الشهر'!$C$775:$AD$884,20,FALSE),0)</f>
        <v>0</v>
      </c>
      <c r="K112" s="330">
        <f>IFERROR(VLOOKUP(C112,'تقرير المصروفات حسب الشهر'!$C$902:$AD$1011,20,FALSE),0)</f>
        <v>0</v>
      </c>
      <c r="L112" s="330">
        <f>IFERROR(VLOOKUP(C112,'تقرير المصروفات حسب الشهر'!$C$1028:$AD$1138,20,FALSE),0)</f>
        <v>0</v>
      </c>
      <c r="M112" s="344">
        <f>IFERROR(VLOOKUP(C112,'تقرير المصروفات حسب الشهر'!$C$1155:$AD$1266,20,FALSE),0)</f>
        <v>0</v>
      </c>
      <c r="N112" s="344">
        <f>IFERROR(VLOOKUP(C112,'تقرير المصروفات حسب الشهر'!$C$1282:$AD$1393,20,FALSE),0)</f>
        <v>0</v>
      </c>
      <c r="O112" s="344">
        <f>IFERROR(VLOOKUP(C112,'تقرير المصروفات حسب الشهر'!$C$1409:$AI$1524,20,FALSE),0)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الشهر'!$C$10:$AD$119,20,FALSE),0)</f>
        <v>0</v>
      </c>
      <c r="E113" s="330">
        <f>IFERROR(VLOOKUP(C113,'تقرير المصروفات حسب الشهر'!$C$136:$AD$245,20,FALSE),0)</f>
        <v>0</v>
      </c>
      <c r="F113" s="330">
        <f>IFERROR(VLOOKUP(C113,'تقرير المصروفات حسب الشهر'!$C$263:$AD$370,20,FALSE),0)</f>
        <v>0</v>
      </c>
      <c r="G113" s="330">
        <f>IFERROR(VLOOKUP(C113,'تقرير المصروفات حسب الشهر'!$C$391:$AD$499,20,FALSE),0)</f>
        <v>0</v>
      </c>
      <c r="H113" s="330">
        <f>IFERROR(VLOOKUP(C113,'تقرير المصروفات حسب الشهر'!$C$519:$AD$627,20,FALSE),0)</f>
        <v>0</v>
      </c>
      <c r="I113" s="330">
        <f>IFERROR(VLOOKUP(C113,'تقرير المصروفات حسب الشهر'!$C$647:$AD$756,20,FALSE),0)</f>
        <v>0</v>
      </c>
      <c r="J113" s="330">
        <f>IFERROR(VLOOKUP(C113,'تقرير المصروفات حسب الشهر'!$C$775:$AD$884,20,FALSE),0)</f>
        <v>0</v>
      </c>
      <c r="K113" s="330">
        <f>IFERROR(VLOOKUP(C113,'تقرير المصروفات حسب الشهر'!$C$902:$AD$1011,20,FALSE),0)</f>
        <v>0</v>
      </c>
      <c r="L113" s="330">
        <f>IFERROR(VLOOKUP(C113,'تقرير المصروفات حسب الشهر'!$C$1028:$AD$1138,20,FALSE),0)</f>
        <v>0</v>
      </c>
      <c r="M113" s="344">
        <f>IFERROR(VLOOKUP(C113,'تقرير المصروفات حسب الشهر'!$C$1155:$AD$1266,20,FALSE),0)</f>
        <v>0</v>
      </c>
      <c r="N113" s="344">
        <f>IFERROR(VLOOKUP(C113,'تقرير المصروفات حسب الشهر'!$C$1282:$AD$1393,20,FALSE),0)</f>
        <v>0</v>
      </c>
      <c r="O113" s="344">
        <f>IFERROR(VLOOKUP(C113,'تقرير المصروفات حسب الشهر'!$C$1409:$AI$1524,20,FALSE),0)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الشهر'!$C$10:$AD$119,20,FALSE),0)</f>
        <v>0</v>
      </c>
      <c r="E114" s="330">
        <f>IFERROR(VLOOKUP(C114,'تقرير المصروفات حسب الشهر'!$C$136:$AD$245,20,FALSE),0)</f>
        <v>0</v>
      </c>
      <c r="F114" s="330">
        <f>IFERROR(VLOOKUP(C114,'تقرير المصروفات حسب الشهر'!$C$263:$AD$370,20,FALSE),0)</f>
        <v>0</v>
      </c>
      <c r="G114" s="330">
        <f>IFERROR(VLOOKUP(C114,'تقرير المصروفات حسب الشهر'!$C$391:$AD$499,20,FALSE),0)</f>
        <v>0</v>
      </c>
      <c r="H114" s="330">
        <f>IFERROR(VLOOKUP(C114,'تقرير المصروفات حسب الشهر'!$C$519:$AD$627,20,FALSE),0)</f>
        <v>0</v>
      </c>
      <c r="I114" s="330">
        <f>IFERROR(VLOOKUP(C114,'تقرير المصروفات حسب الشهر'!$C$647:$AD$756,20,FALSE),0)</f>
        <v>0</v>
      </c>
      <c r="J114" s="330">
        <f>IFERROR(VLOOKUP(C114,'تقرير المصروفات حسب الشهر'!$C$775:$AD$884,20,FALSE),0)</f>
        <v>0</v>
      </c>
      <c r="K114" s="330">
        <f>IFERROR(VLOOKUP(C114,'تقرير المصروفات حسب الشهر'!$C$902:$AD$1011,20,FALSE),0)</f>
        <v>0</v>
      </c>
      <c r="L114" s="330">
        <f>IFERROR(VLOOKUP(C114,'تقرير المصروفات حسب الشهر'!$C$1028:$AD$1138,20,FALSE),0)</f>
        <v>0</v>
      </c>
      <c r="M114" s="344">
        <f>IFERROR(VLOOKUP(C114,'تقرير المصروفات حسب الشهر'!$C$1155:$AD$1266,20,FALSE),0)</f>
        <v>0</v>
      </c>
      <c r="N114" s="344">
        <f>IFERROR(VLOOKUP(C114,'تقرير المصروفات حسب الشهر'!$C$1282:$AD$1393,20,FALSE),0)</f>
        <v>0</v>
      </c>
      <c r="O114" s="344">
        <f>IFERROR(VLOOKUP(C114,'تقرير المصروفات حسب الشهر'!$C$1409:$AI$1524,20,FALSE),0)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الشهر'!$C$10:$AD$119,20,FALSE),0)</f>
        <v>0</v>
      </c>
      <c r="E115" s="330">
        <f>IFERROR(VLOOKUP(C115,'تقرير المصروفات حسب الشهر'!$C$136:$AD$245,20,FALSE),0)</f>
        <v>0</v>
      </c>
      <c r="F115" s="330">
        <f>IFERROR(VLOOKUP(C115,'تقرير المصروفات حسب الشهر'!$C$263:$AD$370,20,FALSE),0)</f>
        <v>0</v>
      </c>
      <c r="G115" s="330">
        <f>IFERROR(VLOOKUP(C115,'تقرير المصروفات حسب الشهر'!$C$391:$AD$499,20,FALSE),0)</f>
        <v>0</v>
      </c>
      <c r="H115" s="330">
        <f>IFERROR(VLOOKUP(C115,'تقرير المصروفات حسب الشهر'!$C$519:$AD$627,20,FALSE),0)</f>
        <v>0</v>
      </c>
      <c r="I115" s="330">
        <f>IFERROR(VLOOKUP(C115,'تقرير المصروفات حسب الشهر'!$C$647:$AD$756,20,FALSE),0)</f>
        <v>0</v>
      </c>
      <c r="J115" s="330">
        <f>IFERROR(VLOOKUP(C115,'تقرير المصروفات حسب الشهر'!$C$775:$AD$884,20,FALSE),0)</f>
        <v>0</v>
      </c>
      <c r="K115" s="330">
        <f>IFERROR(VLOOKUP(C115,'تقرير المصروفات حسب الشهر'!$C$902:$AD$1011,20,FALSE),0)</f>
        <v>0</v>
      </c>
      <c r="L115" s="330">
        <f>IFERROR(VLOOKUP(C115,'تقرير المصروفات حسب الشهر'!$C$1028:$AD$1138,20,FALSE),0)</f>
        <v>0</v>
      </c>
      <c r="M115" s="344">
        <f>IFERROR(VLOOKUP(C115,'تقرير المصروفات حسب الشهر'!$C$1155:$AD$1266,20,FALSE),0)</f>
        <v>0</v>
      </c>
      <c r="N115" s="344">
        <f>IFERROR(VLOOKUP(C115,'تقرير المصروفات حسب الشهر'!$C$1282:$AD$1393,20,FALSE),0)</f>
        <v>0</v>
      </c>
      <c r="O115" s="344">
        <f>IFERROR(VLOOKUP(C115,'تقرير المصروفات حسب الشهر'!$C$1409:$AI$1524,20,FALSE),0)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الشهر'!$C$10:$AD$119,20,FALSE),0)</f>
        <v>0</v>
      </c>
      <c r="E116" s="330">
        <f>IFERROR(VLOOKUP(C116,'تقرير المصروفات حسب الشهر'!$C$136:$AD$245,20,FALSE),0)</f>
        <v>0</v>
      </c>
      <c r="F116" s="330">
        <f>IFERROR(VLOOKUP(C116,'تقرير المصروفات حسب الشهر'!$C$263:$AD$370,20,FALSE),0)</f>
        <v>0</v>
      </c>
      <c r="G116" s="330">
        <f>IFERROR(VLOOKUP(C116,'تقرير المصروفات حسب الشهر'!$C$391:$AD$499,20,FALSE),0)</f>
        <v>0</v>
      </c>
      <c r="H116" s="330">
        <f>IFERROR(VLOOKUP(C116,'تقرير المصروفات حسب الشهر'!$C$519:$AD$627,20,FALSE),0)</f>
        <v>0</v>
      </c>
      <c r="I116" s="330">
        <f>IFERROR(VLOOKUP(C116,'تقرير المصروفات حسب الشهر'!$C$647:$AD$756,20,FALSE),0)</f>
        <v>0</v>
      </c>
      <c r="J116" s="330">
        <f>IFERROR(VLOOKUP(C116,'تقرير المصروفات حسب الشهر'!$C$775:$AD$884,20,FALSE),0)</f>
        <v>0</v>
      </c>
      <c r="K116" s="330">
        <f>IFERROR(VLOOKUP(C116,'تقرير المصروفات حسب الشهر'!$C$902:$AD$1011,20,FALSE),0)</f>
        <v>0</v>
      </c>
      <c r="L116" s="330">
        <f>IFERROR(VLOOKUP(C116,'تقرير المصروفات حسب الشهر'!$C$1028:$AD$1138,20,FALSE),0)</f>
        <v>0</v>
      </c>
      <c r="M116" s="344">
        <f>IFERROR(VLOOKUP(C116,'تقرير المصروفات حسب الشهر'!$C$1155:$AD$1266,20,FALSE),0)</f>
        <v>0</v>
      </c>
      <c r="N116" s="344">
        <f>IFERROR(VLOOKUP(C116,'تقرير المصروفات حسب الشهر'!$C$1282:$AD$1393,20,FALSE),0)</f>
        <v>0</v>
      </c>
      <c r="O116" s="344">
        <f>IFERROR(VLOOKUP(C116,'تقرير المصروفات حسب الشهر'!$C$1409:$AI$1524,20,FALSE),0)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الشهر'!$C$10:$AD$119,20,FALSE),0)</f>
        <v>0</v>
      </c>
      <c r="E117" s="330">
        <f>IFERROR(VLOOKUP(C117,'تقرير المصروفات حسب الشهر'!$C$136:$AD$245,20,FALSE),0)</f>
        <v>0</v>
      </c>
      <c r="F117" s="330">
        <f>IFERROR(VLOOKUP(C117,'تقرير المصروفات حسب الشهر'!$C$263:$AD$370,20,FALSE),0)</f>
        <v>0</v>
      </c>
      <c r="G117" s="330">
        <f>IFERROR(VLOOKUP(C117,'تقرير المصروفات حسب الشهر'!$C$391:$AD$499,20,FALSE),0)</f>
        <v>0</v>
      </c>
      <c r="H117" s="330">
        <f>IFERROR(VLOOKUP(C117,'تقرير المصروفات حسب الشهر'!$C$519:$AD$627,20,FALSE),0)</f>
        <v>0</v>
      </c>
      <c r="I117" s="330">
        <f>IFERROR(VLOOKUP(C117,'تقرير المصروفات حسب الشهر'!$C$647:$AD$756,20,FALSE),0)</f>
        <v>0</v>
      </c>
      <c r="J117" s="330">
        <f>IFERROR(VLOOKUP(C117,'تقرير المصروفات حسب الشهر'!$C$775:$AD$884,20,FALSE),0)</f>
        <v>0</v>
      </c>
      <c r="K117" s="330">
        <f>IFERROR(VLOOKUP(C117,'تقرير المصروفات حسب الشهر'!$C$902:$AD$1011,20,FALSE),0)</f>
        <v>0</v>
      </c>
      <c r="L117" s="330">
        <f>IFERROR(VLOOKUP(C117,'تقرير المصروفات حسب الشهر'!$C$1028:$AD$1138,20,FALSE),0)</f>
        <v>0</v>
      </c>
      <c r="M117" s="344">
        <f>IFERROR(VLOOKUP(C117,'تقرير المصروفات حسب الشهر'!$C$1155:$AD$1266,20,FALSE),0)</f>
        <v>0</v>
      </c>
      <c r="N117" s="344">
        <f>IFERROR(VLOOKUP(C117,'تقرير المصروفات حسب الشهر'!$C$1282:$AD$1393,20,FALSE),0)</f>
        <v>0</v>
      </c>
      <c r="O117" s="344">
        <f>IFERROR(VLOOKUP(C117,'تقرير المصروفات حسب الشهر'!$C$1409:$AI$1524,20,FALSE),0)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الشهر'!$C$10:$AD$119,20,FALSE),0)</f>
        <v>0</v>
      </c>
      <c r="E118" s="330">
        <f>IFERROR(VLOOKUP(C118,'تقرير المصروفات حسب الشهر'!$C$136:$AD$245,20,FALSE),0)</f>
        <v>0</v>
      </c>
      <c r="F118" s="330">
        <f>IFERROR(VLOOKUP(C118,'تقرير المصروفات حسب الشهر'!$C$263:$AD$370,20,FALSE),0)</f>
        <v>0</v>
      </c>
      <c r="G118" s="330">
        <f>IFERROR(VLOOKUP(C118,'تقرير المصروفات حسب الشهر'!$C$391:$AD$499,20,FALSE),0)</f>
        <v>0</v>
      </c>
      <c r="H118" s="330">
        <f>IFERROR(VLOOKUP(C118,'تقرير المصروفات حسب الشهر'!$C$519:$AD$627,20,FALSE),0)</f>
        <v>0</v>
      </c>
      <c r="I118" s="330">
        <f>IFERROR(VLOOKUP(C118,'تقرير المصروفات حسب الشهر'!$C$647:$AD$756,20,FALSE),0)</f>
        <v>0</v>
      </c>
      <c r="J118" s="330">
        <f>IFERROR(VLOOKUP(C118,'تقرير المصروفات حسب الشهر'!$C$775:$AD$884,20,FALSE),0)</f>
        <v>0</v>
      </c>
      <c r="K118" s="330">
        <f>IFERROR(VLOOKUP(C118,'تقرير المصروفات حسب الشهر'!$C$902:$AD$1011,20,FALSE),0)</f>
        <v>0</v>
      </c>
      <c r="L118" s="330">
        <f>IFERROR(VLOOKUP(C118,'تقرير المصروفات حسب الشهر'!$C$1028:$AD$1138,20,FALSE),0)</f>
        <v>0</v>
      </c>
      <c r="M118" s="344">
        <f>IFERROR(VLOOKUP(C118,'تقرير المصروفات حسب الشهر'!$C$1155:$AD$1266,20,FALSE),0)</f>
        <v>0</v>
      </c>
      <c r="N118" s="344">
        <f>IFERROR(VLOOKUP(C118,'تقرير المصروفات حسب الشهر'!$C$1282:$AD$1393,20,FALSE),0)</f>
        <v>0</v>
      </c>
      <c r="O118" s="344">
        <f>IFERROR(VLOOKUP(C118,'تقرير المصروفات حسب الشهر'!$C$1409:$AI$1524,20,FALSE),0)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الشهر'!$C$10:$AD$119,20,FALSE),0)</f>
        <v>0</v>
      </c>
      <c r="E119" s="330">
        <f>IFERROR(VLOOKUP(C119,'تقرير المصروفات حسب الشهر'!$C$136:$AD$245,20,FALSE),0)</f>
        <v>0</v>
      </c>
      <c r="F119" s="330">
        <f>IFERROR(VLOOKUP(C119,'تقرير المصروفات حسب الشهر'!$C$263:$AD$370,20,FALSE),0)</f>
        <v>0</v>
      </c>
      <c r="G119" s="330">
        <f>IFERROR(VLOOKUP(C119,'تقرير المصروفات حسب الشهر'!$C$391:$AD$499,20,FALSE),0)</f>
        <v>0</v>
      </c>
      <c r="H119" s="330">
        <f>IFERROR(VLOOKUP(C119,'تقرير المصروفات حسب الشهر'!$C$519:$AD$627,20,FALSE),0)</f>
        <v>0</v>
      </c>
      <c r="I119" s="330">
        <f>IFERROR(VLOOKUP(C119,'تقرير المصروفات حسب الشهر'!$C$647:$AD$756,20,FALSE),0)</f>
        <v>0</v>
      </c>
      <c r="J119" s="330">
        <f>IFERROR(VLOOKUP(C119,'تقرير المصروفات حسب الشهر'!$C$775:$AD$884,20,FALSE),0)</f>
        <v>0</v>
      </c>
      <c r="K119" s="330">
        <f>IFERROR(VLOOKUP(C119,'تقرير المصروفات حسب الشهر'!$C$902:$AD$1011,20,FALSE),0)</f>
        <v>0</v>
      </c>
      <c r="L119" s="330">
        <f>IFERROR(VLOOKUP(C119,'تقرير المصروفات حسب الشهر'!$C$1028:$AD$1138,20,FALSE),0)</f>
        <v>0</v>
      </c>
      <c r="M119" s="344">
        <f>IFERROR(VLOOKUP(C119,'تقرير المصروفات حسب الشهر'!$C$1155:$AD$1266,20,FALSE),0)</f>
        <v>0</v>
      </c>
      <c r="N119" s="344">
        <f>IFERROR(VLOOKUP(C119,'تقرير المصروفات حسب الشهر'!$C$1282:$AD$1393,20,FALSE),0)</f>
        <v>0</v>
      </c>
      <c r="O119" s="344">
        <f>IFERROR(VLOOKUP(C119,'تقرير المصروفات حسب الشهر'!$C$1409:$AI$1524,20,FALSE),0)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الشهر'!$C$10:$AD$119,20,FALSE),0)</f>
        <v>0</v>
      </c>
      <c r="E120" s="330">
        <f>IFERROR(VLOOKUP(C120,'تقرير المصروفات حسب الشهر'!$C$136:$AD$245,20,FALSE),0)</f>
        <v>0</v>
      </c>
      <c r="F120" s="330">
        <f>IFERROR(VLOOKUP(C120,'تقرير المصروفات حسب الشهر'!$C$263:$AD$370,20,FALSE),0)</f>
        <v>0</v>
      </c>
      <c r="G120" s="330">
        <f>IFERROR(VLOOKUP(C120,'تقرير المصروفات حسب الشهر'!$C$391:$AD$499,20,FALSE),0)</f>
        <v>0</v>
      </c>
      <c r="H120" s="330">
        <f>IFERROR(VLOOKUP(C120,'تقرير المصروفات حسب الشهر'!$C$519:$AD$627,20,FALSE),0)</f>
        <v>0</v>
      </c>
      <c r="I120" s="330">
        <f>IFERROR(VLOOKUP(C120,'تقرير المصروفات حسب الشهر'!$C$647:$AD$756,20,FALSE),0)</f>
        <v>0</v>
      </c>
      <c r="J120" s="330">
        <f>IFERROR(VLOOKUP(C120,'تقرير المصروفات حسب الشهر'!$C$775:$AD$884,20,FALSE),0)</f>
        <v>0</v>
      </c>
      <c r="K120" s="330">
        <f>IFERROR(VLOOKUP(C120,'تقرير المصروفات حسب الشهر'!$C$902:$AD$1011,20,FALSE),0)</f>
        <v>0</v>
      </c>
      <c r="L120" s="330">
        <f>IFERROR(VLOOKUP(C120,'تقرير المصروفات حسب الشهر'!$C$1028:$AD$1138,20,FALSE),0)</f>
        <v>0</v>
      </c>
      <c r="M120" s="344">
        <f>IFERROR(VLOOKUP(C120,'تقرير المصروفات حسب الشهر'!$C$1155:$AD$1266,20,FALSE),0)</f>
        <v>0</v>
      </c>
      <c r="N120" s="344">
        <f>IFERROR(VLOOKUP(C120,'تقرير المصروفات حسب الشهر'!$C$1282:$AD$1393,20,FALSE),0)</f>
        <v>0</v>
      </c>
      <c r="O120" s="344">
        <f>IFERROR(VLOOKUP(C120,'تقرير المصروفات حسب الشهر'!$C$1409:$AI$1524,20,FALSE),0)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الشهر'!$C$10:$AD$119,20,FALSE),0)</f>
        <v>0</v>
      </c>
      <c r="E121" s="330">
        <f>IFERROR(VLOOKUP(C121,'تقرير المصروفات حسب الشهر'!$C$136:$AD$245,20,FALSE),0)</f>
        <v>0</v>
      </c>
      <c r="F121" s="330">
        <f>IFERROR(VLOOKUP(C121,'تقرير المصروفات حسب الشهر'!$C$263:$AD$370,20,FALSE),0)</f>
        <v>0</v>
      </c>
      <c r="G121" s="330">
        <f>IFERROR(VLOOKUP(C121,'تقرير المصروفات حسب الشهر'!$C$391:$AD$499,20,FALSE),0)</f>
        <v>0</v>
      </c>
      <c r="H121" s="330">
        <f>IFERROR(VLOOKUP(C121,'تقرير المصروفات حسب الشهر'!$C$519:$AD$627,20,FALSE),0)</f>
        <v>0</v>
      </c>
      <c r="I121" s="330">
        <f>IFERROR(VLOOKUP(C121,'تقرير المصروفات حسب الشهر'!$C$647:$AD$756,20,FALSE),0)</f>
        <v>0</v>
      </c>
      <c r="J121" s="330">
        <f>IFERROR(VLOOKUP(C121,'تقرير المصروفات حسب الشهر'!$C$775:$AD$884,20,FALSE),0)</f>
        <v>0</v>
      </c>
      <c r="K121" s="330">
        <f>IFERROR(VLOOKUP(C121,'تقرير المصروفات حسب الشهر'!$C$902:$AD$1011,20,FALSE),0)</f>
        <v>0</v>
      </c>
      <c r="L121" s="330">
        <f>IFERROR(VLOOKUP(C121,'تقرير المصروفات حسب الشهر'!$C$1028:$AD$1138,20,FALSE),0)</f>
        <v>0</v>
      </c>
      <c r="M121" s="344">
        <f>IFERROR(VLOOKUP(C121,'تقرير المصروفات حسب الشهر'!$C$1155:$AD$1266,20,FALSE),0)</f>
        <v>0</v>
      </c>
      <c r="N121" s="344">
        <f>IFERROR(VLOOKUP(C121,'تقرير المصروفات حسب الشهر'!$C$1282:$AD$1393,20,FALSE),0)</f>
        <v>0</v>
      </c>
      <c r="O121" s="344">
        <f>IFERROR(VLOOKUP(C121,'تقرير المصروفات حسب الشهر'!$C$1409:$AI$1524,20,FALSE),0)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الشهر'!$C$10:$AD$119,20,FALSE),0)</f>
        <v>0</v>
      </c>
      <c r="E122" s="330">
        <f>IFERROR(VLOOKUP(C122,'تقرير المصروفات حسب الشهر'!$C$136:$AD$245,20,FALSE),0)</f>
        <v>0</v>
      </c>
      <c r="F122" s="330">
        <f>IFERROR(VLOOKUP(C122,'تقرير المصروفات حسب الشهر'!$C$263:$AD$370,20,FALSE),0)</f>
        <v>0</v>
      </c>
      <c r="G122" s="330">
        <f>IFERROR(VLOOKUP(C122,'تقرير المصروفات حسب الشهر'!$C$391:$AD$499,20,FALSE),0)</f>
        <v>0</v>
      </c>
      <c r="H122" s="330">
        <f>IFERROR(VLOOKUP(C122,'تقرير المصروفات حسب الشهر'!$C$519:$AD$627,20,FALSE),0)</f>
        <v>0</v>
      </c>
      <c r="I122" s="330">
        <f>IFERROR(VLOOKUP(C122,'تقرير المصروفات حسب الشهر'!$C$647:$AD$756,20,FALSE),0)</f>
        <v>0</v>
      </c>
      <c r="J122" s="330">
        <f>IFERROR(VLOOKUP(C122,'تقرير المصروفات حسب الشهر'!$C$775:$AD$884,20,FALSE),0)</f>
        <v>0</v>
      </c>
      <c r="K122" s="330">
        <f>IFERROR(VLOOKUP(C122,'تقرير المصروفات حسب الشهر'!$C$902:$AD$1011,20,FALSE),0)</f>
        <v>0</v>
      </c>
      <c r="L122" s="330">
        <f>IFERROR(VLOOKUP(C122,'تقرير المصروفات حسب الشهر'!$C$1028:$AD$1138,20,FALSE),0)</f>
        <v>0</v>
      </c>
      <c r="M122" s="344">
        <f>IFERROR(VLOOKUP(C122,'تقرير المصروفات حسب الشهر'!$C$1155:$AD$1266,20,FALSE),0)</f>
        <v>0</v>
      </c>
      <c r="N122" s="344">
        <f>IFERROR(VLOOKUP(C122,'تقرير المصروفات حسب الشهر'!$C$1282:$AD$1393,20,FALSE),0)</f>
        <v>0</v>
      </c>
      <c r="O122" s="344">
        <f>IFERROR(VLOOKUP(C122,'تقرير المصروفات حسب الشهر'!$C$1409:$AI$1524,20,FALSE),0)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الشهر'!$C$10:$AD$119,20,FALSE),0)</f>
        <v>0</v>
      </c>
      <c r="E123" s="330">
        <f>IFERROR(VLOOKUP(C123,'تقرير المصروفات حسب الشهر'!$C$136:$AD$245,20,FALSE),0)</f>
        <v>0</v>
      </c>
      <c r="F123" s="330">
        <f>IFERROR(VLOOKUP(C123,'تقرير المصروفات حسب الشهر'!$C$263:$AD$370,20,FALSE),0)</f>
        <v>0</v>
      </c>
      <c r="G123" s="330">
        <f>IFERROR(VLOOKUP(C123,'تقرير المصروفات حسب الشهر'!$C$391:$AD$499,20,FALSE),0)</f>
        <v>0</v>
      </c>
      <c r="H123" s="330">
        <f>IFERROR(VLOOKUP(C123,'تقرير المصروفات حسب الشهر'!$C$519:$AD$627,20,FALSE),0)</f>
        <v>0</v>
      </c>
      <c r="I123" s="330">
        <f>IFERROR(VLOOKUP(C123,'تقرير المصروفات حسب الشهر'!$C$647:$AD$756,20,FALSE),0)</f>
        <v>0</v>
      </c>
      <c r="J123" s="330">
        <f>IFERROR(VLOOKUP(C123,'تقرير المصروفات حسب الشهر'!$C$775:$AD$884,20,FALSE),0)</f>
        <v>0</v>
      </c>
      <c r="K123" s="330">
        <f>IFERROR(VLOOKUP(C123,'تقرير المصروفات حسب الشهر'!$C$902:$AD$1011,20,FALSE),0)</f>
        <v>0</v>
      </c>
      <c r="L123" s="330">
        <f>IFERROR(VLOOKUP(C123,'تقرير المصروفات حسب الشهر'!$C$1028:$AD$1138,20,FALSE),0)</f>
        <v>0</v>
      </c>
      <c r="M123" s="344">
        <f>IFERROR(VLOOKUP(C123,'تقرير المصروفات حسب الشهر'!$C$1155:$AD$1266,20,FALSE),0)</f>
        <v>0</v>
      </c>
      <c r="N123" s="344">
        <f>IFERROR(VLOOKUP(C123,'تقرير المصروفات حسب الشهر'!$C$1282:$AD$1393,20,FALSE),0)</f>
        <v>0</v>
      </c>
      <c r="O123" s="344">
        <f>IFERROR(VLOOKUP(C123,'تقرير المصروفات حسب الشهر'!$C$1409:$AI$1524,20,FALSE),0)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الشهر'!$C$10:$AD$119,20,FALSE),0)</f>
        <v>0</v>
      </c>
      <c r="E124" s="330">
        <f>IFERROR(VLOOKUP(C124,'تقرير المصروفات حسب الشهر'!$C$136:$AD$245,20,FALSE),0)</f>
        <v>0</v>
      </c>
      <c r="F124" s="330">
        <f>IFERROR(VLOOKUP(C124,'تقرير المصروفات حسب الشهر'!$C$263:$AD$370,20,FALSE),0)</f>
        <v>0</v>
      </c>
      <c r="G124" s="330">
        <f>IFERROR(VLOOKUP(C124,'تقرير المصروفات حسب الشهر'!$C$391:$AD$499,20,FALSE),0)</f>
        <v>0</v>
      </c>
      <c r="H124" s="330">
        <f>IFERROR(VLOOKUP(C124,'تقرير المصروفات حسب الشهر'!$C$519:$AD$627,20,FALSE),0)</f>
        <v>0</v>
      </c>
      <c r="I124" s="330">
        <f>IFERROR(VLOOKUP(C124,'تقرير المصروفات حسب الشهر'!$C$647:$AD$756,20,FALSE),0)</f>
        <v>0</v>
      </c>
      <c r="J124" s="330">
        <f>IFERROR(VLOOKUP(C124,'تقرير المصروفات حسب الشهر'!$C$775:$AD$884,20,FALSE),0)</f>
        <v>0</v>
      </c>
      <c r="K124" s="330">
        <f>IFERROR(VLOOKUP(C124,'تقرير المصروفات حسب الشهر'!$C$902:$AD$1011,20,FALSE),0)</f>
        <v>0</v>
      </c>
      <c r="L124" s="330">
        <f>IFERROR(VLOOKUP(C124,'تقرير المصروفات حسب الشهر'!$C$1028:$AD$1138,20,FALSE),0)</f>
        <v>0</v>
      </c>
      <c r="M124" s="344">
        <f>IFERROR(VLOOKUP(C124,'تقرير المصروفات حسب الشهر'!$C$1155:$AD$1266,20,FALSE),0)</f>
        <v>0</v>
      </c>
      <c r="N124" s="344">
        <f>IFERROR(VLOOKUP(C124,'تقرير المصروفات حسب الشهر'!$C$1282:$AD$1393,20,FALSE),0)</f>
        <v>0</v>
      </c>
      <c r="O124" s="344">
        <f>IFERROR(VLOOKUP(C124,'تقرير المصروفات حسب الشهر'!$C$1409:$AI$1524,20,FALSE),0)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الشهر'!$C$10:$AD$119,20,FALSE),0)</f>
        <v>0</v>
      </c>
      <c r="E125" s="330">
        <f>IFERROR(VLOOKUP(C125,'تقرير المصروفات حسب الشهر'!$C$136:$AD$245,20,FALSE),0)</f>
        <v>0</v>
      </c>
      <c r="F125" s="330">
        <f>IFERROR(VLOOKUP(C125,'تقرير المصروفات حسب الشهر'!$C$263:$AD$370,20,FALSE),0)</f>
        <v>0</v>
      </c>
      <c r="G125" s="330">
        <f>IFERROR(VLOOKUP(C125,'تقرير المصروفات حسب الشهر'!$C$391:$AD$499,20,FALSE),0)</f>
        <v>0</v>
      </c>
      <c r="H125" s="330">
        <f>IFERROR(VLOOKUP(C125,'تقرير المصروفات حسب الشهر'!$C$519:$AD$627,20,FALSE),0)</f>
        <v>0</v>
      </c>
      <c r="I125" s="330">
        <f>IFERROR(VLOOKUP(C125,'تقرير المصروفات حسب الشهر'!$C$647:$AD$756,20,FALSE),0)</f>
        <v>0</v>
      </c>
      <c r="J125" s="330">
        <f>IFERROR(VLOOKUP(C125,'تقرير المصروفات حسب الشهر'!$C$775:$AD$884,20,FALSE),0)</f>
        <v>0</v>
      </c>
      <c r="K125" s="330">
        <f>IFERROR(VLOOKUP(C125,'تقرير المصروفات حسب الشهر'!$C$902:$AD$1011,20,FALSE),0)</f>
        <v>0</v>
      </c>
      <c r="L125" s="330">
        <f>IFERROR(VLOOKUP(C125,'تقرير المصروفات حسب الشهر'!$C$1028:$AD$1138,20,FALSE),0)</f>
        <v>0</v>
      </c>
      <c r="M125" s="344">
        <f>IFERROR(VLOOKUP(C125,'تقرير المصروفات حسب الشهر'!$C$1155:$AD$1266,20,FALSE),0)</f>
        <v>0</v>
      </c>
      <c r="N125" s="344">
        <f>IFERROR(VLOOKUP(C125,'تقرير المصروفات حسب الشهر'!$C$1282:$AD$1393,20,FALSE),0)</f>
        <v>0</v>
      </c>
      <c r="O125" s="344">
        <f>IFERROR(VLOOKUP(C125,'تقرير المصروفات حسب الشهر'!$C$1409:$AI$1524,20,FALSE),0)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الشهر'!$C$10:$AD$119,20,FALSE),0)</f>
        <v>0</v>
      </c>
      <c r="E126" s="330">
        <f>IFERROR(VLOOKUP(C126,'تقرير المصروفات حسب الشهر'!$C$136:$AD$245,20,FALSE),0)</f>
        <v>0</v>
      </c>
      <c r="F126" s="330">
        <f>IFERROR(VLOOKUP(C126,'تقرير المصروفات حسب الشهر'!$C$263:$AD$370,20,FALSE),0)</f>
        <v>0</v>
      </c>
      <c r="G126" s="330">
        <f>IFERROR(VLOOKUP(C126,'تقرير المصروفات حسب الشهر'!$C$391:$AD$499,20,FALSE),0)</f>
        <v>0</v>
      </c>
      <c r="H126" s="330">
        <f>IFERROR(VLOOKUP(C126,'تقرير المصروفات حسب الشهر'!$C$519:$AD$627,20,FALSE),0)</f>
        <v>0</v>
      </c>
      <c r="I126" s="330">
        <f>IFERROR(VLOOKUP(C126,'تقرير المصروفات حسب الشهر'!$C$647:$AD$756,20,FALSE),0)</f>
        <v>0</v>
      </c>
      <c r="J126" s="330">
        <f>IFERROR(VLOOKUP(C126,'تقرير المصروفات حسب الشهر'!$C$775:$AD$884,20,FALSE),0)</f>
        <v>0</v>
      </c>
      <c r="K126" s="330">
        <f>IFERROR(VLOOKUP(C126,'تقرير المصروفات حسب الشهر'!$C$902:$AD$1011,20,FALSE),0)</f>
        <v>0</v>
      </c>
      <c r="L126" s="330">
        <f>IFERROR(VLOOKUP(C126,'تقرير المصروفات حسب الشهر'!$C$1028:$AD$1138,20,FALSE),0)</f>
        <v>0</v>
      </c>
      <c r="M126" s="344">
        <f>IFERROR(VLOOKUP(C126,'تقرير المصروفات حسب الشهر'!$C$1155:$AD$1266,20,FALSE),0)</f>
        <v>0</v>
      </c>
      <c r="N126" s="344">
        <f>IFERROR(VLOOKUP(C126,'تقرير المصروفات حسب الشهر'!$C$1282:$AD$1393,20,FALSE),0)</f>
        <v>0</v>
      </c>
      <c r="O126" s="344">
        <f>IFERROR(VLOOKUP(C126,'تقرير المصروفات حسب الشهر'!$C$1409:$AI$1524,20,FALSE),0)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الشهر'!$C$10:$AD$119,20,FALSE),0)</f>
        <v>0</v>
      </c>
      <c r="E127" s="330">
        <f>IFERROR(VLOOKUP(C127,'تقرير المصروفات حسب الشهر'!$C$136:$AD$245,20,FALSE),0)</f>
        <v>0</v>
      </c>
      <c r="F127" s="330">
        <f>IFERROR(VLOOKUP(C127,'تقرير المصروفات حسب الشهر'!$C$263:$AD$370,20,FALSE),0)</f>
        <v>0</v>
      </c>
      <c r="G127" s="330">
        <f>IFERROR(VLOOKUP(C127,'تقرير المصروفات حسب الشهر'!$C$391:$AD$499,20,FALSE),0)</f>
        <v>0</v>
      </c>
      <c r="H127" s="330">
        <f>IFERROR(VLOOKUP(C127,'تقرير المصروفات حسب الشهر'!$C$519:$AD$627,20,FALSE),0)</f>
        <v>0</v>
      </c>
      <c r="I127" s="330">
        <f>IFERROR(VLOOKUP(C127,'تقرير المصروفات حسب الشهر'!$C$647:$AD$756,20,FALSE),0)</f>
        <v>0</v>
      </c>
      <c r="J127" s="330">
        <f>IFERROR(VLOOKUP(C127,'تقرير المصروفات حسب الشهر'!$C$775:$AD$884,20,FALSE),0)</f>
        <v>0</v>
      </c>
      <c r="K127" s="330">
        <f>IFERROR(VLOOKUP(C127,'تقرير المصروفات حسب الشهر'!$C$902:$AD$1011,20,FALSE),0)</f>
        <v>0</v>
      </c>
      <c r="L127" s="330">
        <f>IFERROR(VLOOKUP(C127,'تقرير المصروفات حسب الشهر'!$C$1028:$AD$1138,20,FALSE),0)</f>
        <v>0</v>
      </c>
      <c r="M127" s="344">
        <f>IFERROR(VLOOKUP(C127,'تقرير المصروفات حسب الشهر'!$C$1155:$AD$1266,20,FALSE),0)</f>
        <v>0</v>
      </c>
      <c r="N127" s="344">
        <f>IFERROR(VLOOKUP(C127,'تقرير المصروفات حسب الشهر'!$C$1282:$AD$1393,20,FALSE),0)</f>
        <v>0</v>
      </c>
      <c r="O127" s="344">
        <f>IFERROR(VLOOKUP(C127,'تقرير المصروفات حسب الشهر'!$C$1409:$AI$1524,20,FALSE),0)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الشهر'!$C$10:$AD$119,20,FALSE),0)</f>
        <v>0</v>
      </c>
      <c r="E128" s="330">
        <f>IFERROR(VLOOKUP(C128,'تقرير المصروفات حسب الشهر'!$C$136:$AD$245,20,FALSE),0)</f>
        <v>0</v>
      </c>
      <c r="F128" s="330">
        <f>IFERROR(VLOOKUP(C128,'تقرير المصروفات حسب الشهر'!$C$263:$AD$370,20,FALSE),0)</f>
        <v>0</v>
      </c>
      <c r="G128" s="330">
        <f>IFERROR(VLOOKUP(C128,'تقرير المصروفات حسب الشهر'!$C$391:$AD$499,20,FALSE),0)</f>
        <v>0</v>
      </c>
      <c r="H128" s="330">
        <f>IFERROR(VLOOKUP(C128,'تقرير المصروفات حسب الشهر'!$C$519:$AD$627,20,FALSE),0)</f>
        <v>0</v>
      </c>
      <c r="I128" s="330">
        <f>IFERROR(VLOOKUP(C128,'تقرير المصروفات حسب الشهر'!$C$647:$AD$756,20,FALSE),0)</f>
        <v>0</v>
      </c>
      <c r="J128" s="330">
        <f>IFERROR(VLOOKUP(C128,'تقرير المصروفات حسب الشهر'!$C$775:$AD$884,20,FALSE),0)</f>
        <v>0</v>
      </c>
      <c r="K128" s="330">
        <f>IFERROR(VLOOKUP(C128,'تقرير المصروفات حسب الشهر'!$C$902:$AD$1011,20,FALSE),0)</f>
        <v>0</v>
      </c>
      <c r="L128" s="330">
        <f>IFERROR(VLOOKUP(C128,'تقرير المصروفات حسب الشهر'!$C$1028:$AD$1138,20,FALSE),0)</f>
        <v>0</v>
      </c>
      <c r="M128" s="344">
        <f>IFERROR(VLOOKUP(C128,'تقرير المصروفات حسب الشهر'!$C$1155:$AD$1266,20,FALSE),0)</f>
        <v>0</v>
      </c>
      <c r="N128" s="344">
        <f>IFERROR(VLOOKUP(C128,'تقرير المصروفات حسب الشهر'!$C$1282:$AD$1393,20,FALSE),0)</f>
        <v>0</v>
      </c>
      <c r="O128" s="344">
        <f>IFERROR(VLOOKUP(C128,'تقرير المصروفات حسب الشهر'!$C$1409:$AI$1524,20,FALSE),0)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الشهر'!$C$10:$AD$119,20,FALSE),0)</f>
        <v>506.25</v>
      </c>
      <c r="E129" s="330">
        <f>IFERROR(VLOOKUP(C129,'تقرير المصروفات حسب الشهر'!$C$136:$AD$245,20,FALSE),0)</f>
        <v>506.25</v>
      </c>
      <c r="F129" s="330">
        <f>IFERROR(VLOOKUP(C129,'تقرير المصروفات حسب الشهر'!$C$263:$AD$370,20,FALSE),0)</f>
        <v>506.25</v>
      </c>
      <c r="G129" s="330">
        <f>IFERROR(VLOOKUP(C129,'تقرير المصروفات حسب الشهر'!$C$391:$AD$499,20,FALSE),0)</f>
        <v>506.25</v>
      </c>
      <c r="H129" s="330">
        <f>IFERROR(VLOOKUP(C129,'تقرير المصروفات حسب الشهر'!$C$519:$AD$627,20,FALSE),0)</f>
        <v>506.25</v>
      </c>
      <c r="I129" s="330">
        <f>IFERROR(VLOOKUP(C129,'تقرير المصروفات حسب الشهر'!$C$647:$AD$756,20,FALSE),0)</f>
        <v>506.25</v>
      </c>
      <c r="J129" s="330">
        <f>IFERROR(VLOOKUP(C129,'تقرير المصروفات حسب الشهر'!$C$775:$AD$884,20,FALSE),0)</f>
        <v>0</v>
      </c>
      <c r="K129" s="330">
        <f>IFERROR(VLOOKUP(C129,'تقرير المصروفات حسب الشهر'!$C$902:$AD$1011,20,FALSE),0)</f>
        <v>0</v>
      </c>
      <c r="L129" s="330">
        <f>IFERROR(VLOOKUP(C129,'تقرير المصروفات حسب الشهر'!$C$1028:$AD$1138,20,FALSE),0)</f>
        <v>0</v>
      </c>
      <c r="M129" s="344">
        <f>IFERROR(VLOOKUP(C129,'تقرير المصروفات حسب الشهر'!$C$1155:$AD$1266,20,FALSE),0)</f>
        <v>0</v>
      </c>
      <c r="N129" s="344">
        <f>IFERROR(VLOOKUP(C129,'تقرير المصروفات حسب الشهر'!$C$1282:$AD$1393,20,FALSE),0)</f>
        <v>0</v>
      </c>
      <c r="O129" s="344">
        <f>IFERROR(VLOOKUP(C129,'تقرير المصروفات حسب الشهر'!$C$1409:$AI$1524,20,FALSE),0)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الشهر'!$C$10:$AD$119,20,FALSE),0)</f>
        <v>0</v>
      </c>
      <c r="E130" s="330">
        <f>IFERROR(VLOOKUP(C130,'تقرير المصروفات حسب الشهر'!$C$136:$AD$245,20,FALSE),0)</f>
        <v>0</v>
      </c>
      <c r="F130" s="330">
        <f>IFERROR(VLOOKUP(C130,'تقرير المصروفات حسب الشهر'!$C$263:$AD$370,20,FALSE),0)</f>
        <v>0</v>
      </c>
      <c r="G130" s="330">
        <f>IFERROR(VLOOKUP(C130,'تقرير المصروفات حسب الشهر'!$C$391:$AD$499,20,FALSE),0)</f>
        <v>0</v>
      </c>
      <c r="H130" s="330">
        <f>IFERROR(VLOOKUP(C130,'تقرير المصروفات حسب الشهر'!$C$519:$AD$627,20,FALSE),0)</f>
        <v>0</v>
      </c>
      <c r="I130" s="330">
        <f>IFERROR(VLOOKUP(C130,'تقرير المصروفات حسب الشهر'!$C$647:$AD$756,20,FALSE),0)</f>
        <v>0</v>
      </c>
      <c r="J130" s="330">
        <f>IFERROR(VLOOKUP(C130,'تقرير المصروفات حسب الشهر'!$C$775:$AD$884,20,FALSE),0)</f>
        <v>0</v>
      </c>
      <c r="K130" s="330">
        <f>IFERROR(VLOOKUP(C130,'تقرير المصروفات حسب الشهر'!$C$902:$AD$1011,20,FALSE),0)</f>
        <v>0</v>
      </c>
      <c r="L130" s="330">
        <f>IFERROR(VLOOKUP(C130,'تقرير المصروفات حسب الشهر'!$C$1028:$AD$1138,20,FALSE),0)</f>
        <v>0</v>
      </c>
      <c r="M130" s="344">
        <f>IFERROR(VLOOKUP(C130,'تقرير المصروفات حسب الشهر'!$C$1155:$AD$1266,20,FALSE),0)</f>
        <v>0</v>
      </c>
      <c r="N130" s="344">
        <f>IFERROR(VLOOKUP(C130,'تقرير المصروفات حسب الشهر'!$C$1282:$AD$1393,20,FALSE),0)</f>
        <v>0</v>
      </c>
      <c r="O130" s="344">
        <f>IFERROR(VLOOKUP(C130,'تقرير المصروفات حسب الشهر'!$C$1409:$AI$1524,20,FALSE),0)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الشهر'!$C$10:$AD$119,20,FALSE),0)</f>
        <v>0</v>
      </c>
      <c r="E131" s="330">
        <f>IFERROR(VLOOKUP(C131,'تقرير المصروفات حسب الشهر'!$C$136:$AD$245,20,FALSE),0)</f>
        <v>0</v>
      </c>
      <c r="F131" s="330">
        <f>IFERROR(VLOOKUP(C131,'تقرير المصروفات حسب الشهر'!$C$263:$AD$370,20,FALSE),0)</f>
        <v>0</v>
      </c>
      <c r="G131" s="330">
        <f>IFERROR(VLOOKUP(C131,'تقرير المصروفات حسب الشهر'!$C$391:$AD$499,20,FALSE),0)</f>
        <v>0</v>
      </c>
      <c r="H131" s="330">
        <f>IFERROR(VLOOKUP(C131,'تقرير المصروفات حسب الشهر'!$C$519:$AD$627,20,FALSE),0)</f>
        <v>0</v>
      </c>
      <c r="I131" s="330">
        <f>IFERROR(VLOOKUP(C131,'تقرير المصروفات حسب الشهر'!$C$647:$AD$756,20,FALSE),0)</f>
        <v>0</v>
      </c>
      <c r="J131" s="330">
        <f>IFERROR(VLOOKUP(C131,'تقرير المصروفات حسب الشهر'!$C$775:$AD$884,20,FALSE),0)</f>
        <v>0</v>
      </c>
      <c r="K131" s="330">
        <f>IFERROR(VLOOKUP(C131,'تقرير المصروفات حسب الشهر'!$C$902:$AD$1011,20,FALSE),0)</f>
        <v>0</v>
      </c>
      <c r="L131" s="330">
        <f>IFERROR(VLOOKUP(C131,'تقرير المصروفات حسب الشهر'!$C$1028:$AD$1138,20,FALSE),0)</f>
        <v>0</v>
      </c>
      <c r="M131" s="344">
        <f>IFERROR(VLOOKUP(C131,'تقرير المصروفات حسب الشهر'!$C$1155:$AD$1266,20,FALSE),0)</f>
        <v>0</v>
      </c>
      <c r="N131" s="344">
        <f>IFERROR(VLOOKUP(C131,'تقرير المصروفات حسب الشهر'!$C$1282:$AD$1393,20,FALSE),0)</f>
        <v>0</v>
      </c>
      <c r="O131" s="344">
        <f>IFERROR(VLOOKUP(C131,'تقرير المصروفات حسب الشهر'!$C$1409:$AI$1524,20,FALSE),0)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301783.84000000003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784676.7100000002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482892.87000000023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7030A0"/>
  </sheetPr>
  <dimension ref="A1:T141"/>
  <sheetViews>
    <sheetView rightToLeft="1" topLeftCell="K122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274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33</v>
      </c>
      <c r="B8" s="357"/>
      <c r="C8" s="337" t="s">
        <v>242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2606295.66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40662.809999999925</v>
      </c>
      <c r="I9" s="333">
        <f>VLOOKUP($A$8,'تقرير إحصائية بحجم المبيعات'!$B$182:$G$212,2,FALSE)</f>
        <v>18138.940000000024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81650.429999999935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2524645.23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2044392.2</v>
      </c>
    </row>
    <row r="13" spans="1:20" ht="18" customHeight="1">
      <c r="B13" s="94"/>
      <c r="C13" s="339" t="s">
        <v>247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561903.46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/>
      <c r="K16" s="335"/>
      <c r="L16" s="335"/>
      <c r="M16" s="335"/>
      <c r="N16" s="335"/>
      <c r="O16" s="335"/>
      <c r="P16" s="332">
        <f t="shared" si="1"/>
        <v>30983.059999999998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30983.059999999998</v>
      </c>
    </row>
    <row r="19" spans="2:16" ht="18" customHeight="1">
      <c r="B19" s="94"/>
      <c r="C19" s="353" t="s">
        <v>247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592886.5199999999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الشهر'!$C$10:$AD$119,21,FALSE),0)</f>
        <v>0</v>
      </c>
      <c r="E22" s="330">
        <f>IFERROR(VLOOKUP(C22,'تقرير المصروفات حسب الشهر'!$C$136:$AD$245,21,FALSE),0)</f>
        <v>0</v>
      </c>
      <c r="F22" s="330">
        <f>IFERROR(VLOOKUP(C22,'تقرير المصروفات حسب الشهر'!$C$263:$AD$370,21,FALSE),0)</f>
        <v>0</v>
      </c>
      <c r="G22" s="330">
        <f>IFERROR(VLOOKUP(C22,'تقرير المصروفات حسب الشهر'!$C$391:$AD$499,21,FALSE),0)</f>
        <v>0</v>
      </c>
      <c r="H22" s="330">
        <f>IFERROR(VLOOKUP(C22,'تقرير المصروفات حسب الشهر'!$C$519:$AD$627,21,FALSE),0)</f>
        <v>0</v>
      </c>
      <c r="I22" s="330">
        <f>IFERROR(VLOOKUP(C22,'تقرير المصروفات حسب الشهر'!$C$647:$AD$756,21,FALSE),0)</f>
        <v>0</v>
      </c>
      <c r="J22" s="330">
        <f>IFERROR(VLOOKUP(C22,'تقرير المصروفات حسب الشهر'!$C$775:$AD$884,21,FALSE),0)</f>
        <v>0</v>
      </c>
      <c r="K22" s="330">
        <f>IFERROR(VLOOKUP(C22,'تقرير المصروفات حسب الشهر'!$C$902:$AD$1011,21,FALSE),0)</f>
        <v>0</v>
      </c>
      <c r="L22" s="330">
        <f>IFERROR(VLOOKUP(C22,'تقرير المصروفات حسب الشهر'!$C$1028:$AD$1138,21,FALSE),0)</f>
        <v>0</v>
      </c>
      <c r="M22" s="344">
        <f>IFERROR(VLOOKUP(C22,'تقرير المصروفات حسب الشهر'!$C$1155:$AD$1266,21,FALSE),0)</f>
        <v>0</v>
      </c>
      <c r="N22" s="344">
        <f>IFERROR(VLOOKUP(C22,'تقرير المصروفات حسب الشهر'!$C$1282:$AD$1393,21,FALSE),0)</f>
        <v>0</v>
      </c>
      <c r="O22" s="344">
        <f>IFERROR(VLOOKUP(C22,'تقرير المصروفات حسب الشهر'!$C$1409:$AI$1524,21,FALSE),0)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الشهر'!$C$10:$AD$119,21,FALSE),0)</f>
        <v>10770.51</v>
      </c>
      <c r="E23" s="330">
        <f>IFERROR(VLOOKUP(C23,'تقرير المصروفات حسب الشهر'!$C$136:$AD$245,21,FALSE),0)</f>
        <v>11614.17</v>
      </c>
      <c r="F23" s="330">
        <f>IFERROR(VLOOKUP(C23,'تقرير المصروفات حسب الشهر'!$C$263:$AD$370,21,FALSE),0)</f>
        <v>9638.67</v>
      </c>
      <c r="G23" s="330">
        <f>IFERROR(VLOOKUP(C23,'تقرير المصروفات حسب الشهر'!$C$391:$AD$499,21,FALSE),0)</f>
        <v>11253.48</v>
      </c>
      <c r="H23" s="330">
        <f>IFERROR(VLOOKUP(C23,'تقرير المصروفات حسب الشهر'!$C$519:$AD$627,21,FALSE),0)</f>
        <v>11092.67</v>
      </c>
      <c r="I23" s="330">
        <f>IFERROR(VLOOKUP(C23,'تقرير المصروفات حسب الشهر'!$C$647:$AD$756,21,FALSE),0)</f>
        <v>10059.720000000001</v>
      </c>
      <c r="J23" s="330">
        <f>IFERROR(VLOOKUP(C23,'تقرير المصروفات حسب الشهر'!$C$775:$AD$884,21,FALSE),0)</f>
        <v>0</v>
      </c>
      <c r="K23" s="330">
        <f>IFERROR(VLOOKUP(C23,'تقرير المصروفات حسب الشهر'!$C$902:$AD$1011,21,FALSE),0)</f>
        <v>0</v>
      </c>
      <c r="L23" s="330">
        <f>IFERROR(VLOOKUP(C23,'تقرير المصروفات حسب الشهر'!$C$1028:$AD$1138,21,FALSE),0)</f>
        <v>0</v>
      </c>
      <c r="M23" s="344">
        <f>IFERROR(VLOOKUP(C23,'تقرير المصروفات حسب الشهر'!$C$1155:$AD$1266,21,FALSE),0)</f>
        <v>0</v>
      </c>
      <c r="N23" s="344">
        <f>IFERROR(VLOOKUP(C23,'تقرير المصروفات حسب الشهر'!$C$1282:$AD$1393,21,FALSE),0)</f>
        <v>0</v>
      </c>
      <c r="O23" s="344">
        <f>IFERROR(VLOOKUP(C23,'تقرير المصروفات حسب الشهر'!$C$1409:$AI$1524,21,FALSE),0)</f>
        <v>0</v>
      </c>
      <c r="P23" s="332">
        <f t="shared" si="5"/>
        <v>64429.22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الشهر'!$C$10:$AD$119,21,FALSE),0)</f>
        <v>0</v>
      </c>
      <c r="E24" s="330">
        <f>IFERROR(VLOOKUP(C24,'تقرير المصروفات حسب الشهر'!$C$136:$AD$245,21,FALSE),0)</f>
        <v>0</v>
      </c>
      <c r="F24" s="330">
        <f>IFERROR(VLOOKUP(C24,'تقرير المصروفات حسب الشهر'!$C$263:$AD$370,21,FALSE),0)</f>
        <v>0</v>
      </c>
      <c r="G24" s="330">
        <f>IFERROR(VLOOKUP(C24,'تقرير المصروفات حسب الشهر'!$C$391:$AD$499,21,FALSE),0)</f>
        <v>0</v>
      </c>
      <c r="H24" s="330">
        <f>IFERROR(VLOOKUP(C24,'تقرير المصروفات حسب الشهر'!$C$519:$AD$627,21,FALSE),0)</f>
        <v>0</v>
      </c>
      <c r="I24" s="330">
        <f>IFERROR(VLOOKUP(C24,'تقرير المصروفات حسب الشهر'!$C$647:$AD$756,21,FALSE),0)</f>
        <v>0</v>
      </c>
      <c r="J24" s="330">
        <f>IFERROR(VLOOKUP(C24,'تقرير المصروفات حسب الشهر'!$C$775:$AD$884,21,FALSE),0)</f>
        <v>0</v>
      </c>
      <c r="K24" s="330">
        <f>IFERROR(VLOOKUP(C24,'تقرير المصروفات حسب الشهر'!$C$902:$AD$1011,21,FALSE),0)</f>
        <v>0</v>
      </c>
      <c r="L24" s="330">
        <f>IFERROR(VLOOKUP(C24,'تقرير المصروفات حسب الشهر'!$C$1028:$AD$1138,21,FALSE),0)</f>
        <v>0</v>
      </c>
      <c r="M24" s="344">
        <f>IFERROR(VLOOKUP(C24,'تقرير المصروفات حسب الشهر'!$C$1155:$AD$1266,21,FALSE),0)</f>
        <v>0</v>
      </c>
      <c r="N24" s="344">
        <f>IFERROR(VLOOKUP(C24,'تقرير المصروفات حسب الشهر'!$C$1282:$AD$1393,21,FALSE),0)</f>
        <v>0</v>
      </c>
      <c r="O24" s="344">
        <f>IFERROR(VLOOKUP(C24,'تقرير المصروفات حسب الشهر'!$C$1409:$AI$1524,21,FALSE),0)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الشهر'!$C$10:$AD$119,21,FALSE),0)</f>
        <v>0</v>
      </c>
      <c r="E25" s="330">
        <f>IFERROR(VLOOKUP(C25,'تقرير المصروفات حسب الشهر'!$C$136:$AD$245,21,FALSE),0)</f>
        <v>0</v>
      </c>
      <c r="F25" s="330">
        <f>IFERROR(VLOOKUP(C25,'تقرير المصروفات حسب الشهر'!$C$263:$AD$370,21,FALSE),0)</f>
        <v>0</v>
      </c>
      <c r="G25" s="330">
        <f>IFERROR(VLOOKUP(C25,'تقرير المصروفات حسب الشهر'!$C$391:$AD$499,21,FALSE),0)</f>
        <v>0</v>
      </c>
      <c r="H25" s="330">
        <f>IFERROR(VLOOKUP(C25,'تقرير المصروفات حسب الشهر'!$C$519:$AD$627,21,FALSE),0)</f>
        <v>0</v>
      </c>
      <c r="I25" s="330">
        <f>IFERROR(VLOOKUP(C25,'تقرير المصروفات حسب الشهر'!$C$647:$AD$756,21,FALSE),0)</f>
        <v>0</v>
      </c>
      <c r="J25" s="330">
        <f>IFERROR(VLOOKUP(C25,'تقرير المصروفات حسب الشهر'!$C$775:$AD$884,21,FALSE),0)</f>
        <v>0</v>
      </c>
      <c r="K25" s="330">
        <f>IFERROR(VLOOKUP(C25,'تقرير المصروفات حسب الشهر'!$C$902:$AD$1011,21,FALSE),0)</f>
        <v>0</v>
      </c>
      <c r="L25" s="330">
        <f>IFERROR(VLOOKUP(C25,'تقرير المصروفات حسب الشهر'!$C$1028:$AD$1138,21,FALSE),0)</f>
        <v>0</v>
      </c>
      <c r="M25" s="344">
        <f>IFERROR(VLOOKUP(C25,'تقرير المصروفات حسب الشهر'!$C$1155:$AD$1266,21,FALSE),0)</f>
        <v>0</v>
      </c>
      <c r="N25" s="344">
        <f>IFERROR(VLOOKUP(C25,'تقرير المصروفات حسب الشهر'!$C$1282:$AD$1393,21,FALSE),0)</f>
        <v>0</v>
      </c>
      <c r="O25" s="344">
        <f>IFERROR(VLOOKUP(C25,'تقرير المصروفات حسب الشهر'!$C$1409:$AI$1524,21,FALSE),0)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الشهر'!$C$10:$AD$119,21,FALSE),0)</f>
        <v>0</v>
      </c>
      <c r="E26" s="330">
        <f>IFERROR(VLOOKUP(C26,'تقرير المصروفات حسب الشهر'!$C$136:$AD$245,21,FALSE),0)</f>
        <v>0</v>
      </c>
      <c r="F26" s="330">
        <f>IFERROR(VLOOKUP(C26,'تقرير المصروفات حسب الشهر'!$C$263:$AD$370,21,FALSE),0)</f>
        <v>141.29</v>
      </c>
      <c r="G26" s="330">
        <f>IFERROR(VLOOKUP(C26,'تقرير المصروفات حسب الشهر'!$C$391:$AD$499,21,FALSE),0)</f>
        <v>0</v>
      </c>
      <c r="H26" s="330">
        <f>IFERROR(VLOOKUP(C26,'تقرير المصروفات حسب الشهر'!$C$519:$AD$627,21,FALSE),0)</f>
        <v>0</v>
      </c>
      <c r="I26" s="330">
        <f>IFERROR(VLOOKUP(C26,'تقرير المصروفات حسب الشهر'!$C$647:$AD$756,21,FALSE),0)</f>
        <v>0</v>
      </c>
      <c r="J26" s="330">
        <f>IFERROR(VLOOKUP(C26,'تقرير المصروفات حسب الشهر'!$C$775:$AD$884,21,FALSE),0)</f>
        <v>0</v>
      </c>
      <c r="K26" s="330">
        <f>IFERROR(VLOOKUP(C26,'تقرير المصروفات حسب الشهر'!$C$902:$AD$1011,21,FALSE),0)</f>
        <v>0</v>
      </c>
      <c r="L26" s="330">
        <f>IFERROR(VLOOKUP(C26,'تقرير المصروفات حسب الشهر'!$C$1028:$AD$1138,21,FALSE),0)</f>
        <v>0</v>
      </c>
      <c r="M26" s="344">
        <f>IFERROR(VLOOKUP(C26,'تقرير المصروفات حسب الشهر'!$C$1155:$AD$1266,21,FALSE),0)</f>
        <v>0</v>
      </c>
      <c r="N26" s="344">
        <f>IFERROR(VLOOKUP(C26,'تقرير المصروفات حسب الشهر'!$C$1282:$AD$1393,21,FALSE),0)</f>
        <v>0</v>
      </c>
      <c r="O26" s="344">
        <f>IFERROR(VLOOKUP(C26,'تقرير المصروفات حسب الشهر'!$C$1409:$AI$1524,21,FALSE),0)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الشهر'!$C$10:$AD$119,21,FALSE),0)</f>
        <v>0</v>
      </c>
      <c r="E27" s="330">
        <f>IFERROR(VLOOKUP(C27,'تقرير المصروفات حسب الشهر'!$C$136:$AD$245,21,FALSE),0)</f>
        <v>0</v>
      </c>
      <c r="F27" s="330">
        <f>IFERROR(VLOOKUP(C27,'تقرير المصروفات حسب الشهر'!$C$263:$AD$370,21,FALSE),0)</f>
        <v>0</v>
      </c>
      <c r="G27" s="330">
        <f>IFERROR(VLOOKUP(C27,'تقرير المصروفات حسب الشهر'!$C$391:$AD$499,21,FALSE),0)</f>
        <v>0</v>
      </c>
      <c r="H27" s="330">
        <f>IFERROR(VLOOKUP(C27,'تقرير المصروفات حسب الشهر'!$C$519:$AD$627,21,FALSE),0)</f>
        <v>0</v>
      </c>
      <c r="I27" s="330">
        <f>IFERROR(VLOOKUP(C27,'تقرير المصروفات حسب الشهر'!$C$647:$AD$756,21,FALSE),0)</f>
        <v>0</v>
      </c>
      <c r="J27" s="330">
        <f>IFERROR(VLOOKUP(C27,'تقرير المصروفات حسب الشهر'!$C$775:$AD$884,21,FALSE),0)</f>
        <v>0</v>
      </c>
      <c r="K27" s="330">
        <f>IFERROR(VLOOKUP(C27,'تقرير المصروفات حسب الشهر'!$C$902:$AD$1011,21,FALSE),0)</f>
        <v>0</v>
      </c>
      <c r="L27" s="330">
        <f>IFERROR(VLOOKUP(C27,'تقرير المصروفات حسب الشهر'!$C$1028:$AD$1138,21,FALSE),0)</f>
        <v>0</v>
      </c>
      <c r="M27" s="344">
        <f>IFERROR(VLOOKUP(C27,'تقرير المصروفات حسب الشهر'!$C$1155:$AD$1266,21,FALSE),0)</f>
        <v>0</v>
      </c>
      <c r="N27" s="344">
        <f>IFERROR(VLOOKUP(C27,'تقرير المصروفات حسب الشهر'!$C$1282:$AD$1393,21,FALSE),0)</f>
        <v>0</v>
      </c>
      <c r="O27" s="344">
        <f>IFERROR(VLOOKUP(C27,'تقرير المصروفات حسب الشهر'!$C$1409:$AI$1524,21,FALSE),0)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الشهر'!$C$10:$AD$119,21,FALSE),0)</f>
        <v>0</v>
      </c>
      <c r="E28" s="330">
        <f>IFERROR(VLOOKUP(C28,'تقرير المصروفات حسب الشهر'!$C$136:$AD$245,21,FALSE),0)</f>
        <v>0</v>
      </c>
      <c r="F28" s="330">
        <f>IFERROR(VLOOKUP(C28,'تقرير المصروفات حسب الشهر'!$C$263:$AD$370,21,FALSE),0)</f>
        <v>0</v>
      </c>
      <c r="G28" s="330">
        <f>IFERROR(VLOOKUP(C28,'تقرير المصروفات حسب الشهر'!$C$391:$AD$499,21,FALSE),0)</f>
        <v>0</v>
      </c>
      <c r="H28" s="330">
        <f>IFERROR(VLOOKUP(C28,'تقرير المصروفات حسب الشهر'!$C$519:$AD$627,21,FALSE),0)</f>
        <v>0</v>
      </c>
      <c r="I28" s="330">
        <f>IFERROR(VLOOKUP(C28,'تقرير المصروفات حسب الشهر'!$C$647:$AD$756,21,FALSE),0)</f>
        <v>0</v>
      </c>
      <c r="J28" s="330">
        <f>IFERROR(VLOOKUP(C28,'تقرير المصروفات حسب الشهر'!$C$775:$AD$884,21,FALSE),0)</f>
        <v>0</v>
      </c>
      <c r="K28" s="330">
        <f>IFERROR(VLOOKUP(C28,'تقرير المصروفات حسب الشهر'!$C$902:$AD$1011,21,FALSE),0)</f>
        <v>0</v>
      </c>
      <c r="L28" s="330">
        <f>IFERROR(VLOOKUP(C28,'تقرير المصروفات حسب الشهر'!$C$1028:$AD$1138,21,FALSE),0)</f>
        <v>0</v>
      </c>
      <c r="M28" s="344">
        <f>IFERROR(VLOOKUP(C28,'تقرير المصروفات حسب الشهر'!$C$1155:$AD$1266,21,FALSE),0)</f>
        <v>0</v>
      </c>
      <c r="N28" s="344">
        <f>IFERROR(VLOOKUP(C28,'تقرير المصروفات حسب الشهر'!$C$1282:$AD$1393,21,FALSE),0)</f>
        <v>0</v>
      </c>
      <c r="O28" s="344">
        <f>IFERROR(VLOOKUP(C28,'تقرير المصروفات حسب الشهر'!$C$1409:$AI$1524,21,FALSE),0)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الشهر'!$C$10:$AD$119,21,FALSE),0)</f>
        <v>0</v>
      </c>
      <c r="E29" s="330">
        <f>IFERROR(VLOOKUP(C29,'تقرير المصروفات حسب الشهر'!$C$136:$AD$245,21,FALSE),0)</f>
        <v>0</v>
      </c>
      <c r="F29" s="330">
        <f>IFERROR(VLOOKUP(C29,'تقرير المصروفات حسب الشهر'!$C$263:$AD$370,21,FALSE),0)</f>
        <v>0</v>
      </c>
      <c r="G29" s="330">
        <f>IFERROR(VLOOKUP(C29,'تقرير المصروفات حسب الشهر'!$C$391:$AD$499,21,FALSE),0)</f>
        <v>0</v>
      </c>
      <c r="H29" s="330">
        <f>IFERROR(VLOOKUP(C29,'تقرير المصروفات حسب الشهر'!$C$519:$AD$627,21,FALSE),0)</f>
        <v>0</v>
      </c>
      <c r="I29" s="330">
        <f>IFERROR(VLOOKUP(C29,'تقرير المصروفات حسب الشهر'!$C$647:$AD$756,21,FALSE),0)</f>
        <v>0</v>
      </c>
      <c r="J29" s="330">
        <f>IFERROR(VLOOKUP(C29,'تقرير المصروفات حسب الشهر'!$C$775:$AD$884,21,FALSE),0)</f>
        <v>0</v>
      </c>
      <c r="K29" s="330">
        <f>IFERROR(VLOOKUP(C29,'تقرير المصروفات حسب الشهر'!$C$902:$AD$1011,21,FALSE),0)</f>
        <v>0</v>
      </c>
      <c r="L29" s="330">
        <f>IFERROR(VLOOKUP(C29,'تقرير المصروفات حسب الشهر'!$C$1028:$AD$1138,21,FALSE),0)</f>
        <v>0</v>
      </c>
      <c r="M29" s="344">
        <f>IFERROR(VLOOKUP(C29,'تقرير المصروفات حسب الشهر'!$C$1155:$AD$1266,21,FALSE),0)</f>
        <v>0</v>
      </c>
      <c r="N29" s="344">
        <f>IFERROR(VLOOKUP(C29,'تقرير المصروفات حسب الشهر'!$C$1282:$AD$1393,21,FALSE),0)</f>
        <v>0</v>
      </c>
      <c r="O29" s="344">
        <f>IFERROR(VLOOKUP(C29,'تقرير المصروفات حسب الشهر'!$C$1409:$AI$1524,21,FALSE),0)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الشهر'!$C$10:$AD$119,21,FALSE),0)</f>
        <v>0</v>
      </c>
      <c r="E30" s="330">
        <f>IFERROR(VLOOKUP(C30,'تقرير المصروفات حسب الشهر'!$C$136:$AD$245,21,FALSE),0)</f>
        <v>0</v>
      </c>
      <c r="F30" s="330">
        <f>IFERROR(VLOOKUP(C30,'تقرير المصروفات حسب الشهر'!$C$263:$AD$370,21,FALSE),0)</f>
        <v>0</v>
      </c>
      <c r="G30" s="330">
        <f>IFERROR(VLOOKUP(C30,'تقرير المصروفات حسب الشهر'!$C$391:$AD$499,21,FALSE),0)</f>
        <v>0</v>
      </c>
      <c r="H30" s="330">
        <f>IFERROR(VLOOKUP(C30,'تقرير المصروفات حسب الشهر'!$C$519:$AD$627,21,FALSE),0)</f>
        <v>0</v>
      </c>
      <c r="I30" s="330">
        <f>IFERROR(VLOOKUP(C30,'تقرير المصروفات حسب الشهر'!$C$647:$AD$756,21,FALSE),0)</f>
        <v>0</v>
      </c>
      <c r="J30" s="330">
        <f>IFERROR(VLOOKUP(C30,'تقرير المصروفات حسب الشهر'!$C$775:$AD$884,21,FALSE),0)</f>
        <v>0</v>
      </c>
      <c r="K30" s="330">
        <f>IFERROR(VLOOKUP(C30,'تقرير المصروفات حسب الشهر'!$C$902:$AD$1011,21,FALSE),0)</f>
        <v>0</v>
      </c>
      <c r="L30" s="330">
        <f>IFERROR(VLOOKUP(C30,'تقرير المصروفات حسب الشهر'!$C$1028:$AD$1138,21,FALSE),0)</f>
        <v>0</v>
      </c>
      <c r="M30" s="344">
        <f>IFERROR(VLOOKUP(C30,'تقرير المصروفات حسب الشهر'!$C$1155:$AD$1266,21,FALSE),0)</f>
        <v>0</v>
      </c>
      <c r="N30" s="344">
        <f>IFERROR(VLOOKUP(C30,'تقرير المصروفات حسب الشهر'!$C$1282:$AD$1393,21,FALSE),0)</f>
        <v>0</v>
      </c>
      <c r="O30" s="344">
        <f>IFERROR(VLOOKUP(C30,'تقرير المصروفات حسب الشهر'!$C$1409:$AI$1524,21,FALSE),0)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الشهر'!$C$10:$AD$119,21,FALSE),0)</f>
        <v>0</v>
      </c>
      <c r="E31" s="330">
        <f>IFERROR(VLOOKUP(C31,'تقرير المصروفات حسب الشهر'!$C$136:$AD$245,21,FALSE),0)</f>
        <v>124</v>
      </c>
      <c r="F31" s="330">
        <f>IFERROR(VLOOKUP(C31,'تقرير المصروفات حسب الشهر'!$C$263:$AD$370,21,FALSE),0)</f>
        <v>0</v>
      </c>
      <c r="G31" s="330">
        <f>IFERROR(VLOOKUP(C31,'تقرير المصروفات حسب الشهر'!$C$391:$AD$499,21,FALSE),0)</f>
        <v>124.46</v>
      </c>
      <c r="H31" s="330">
        <f>IFERROR(VLOOKUP(C31,'تقرير المصروفات حسب الشهر'!$C$519:$AD$627,21,FALSE),0)</f>
        <v>142</v>
      </c>
      <c r="I31" s="330">
        <f>IFERROR(VLOOKUP(C31,'تقرير المصروفات حسب الشهر'!$C$647:$AD$756,21,FALSE),0)</f>
        <v>142</v>
      </c>
      <c r="J31" s="330">
        <f>IFERROR(VLOOKUP(C31,'تقرير المصروفات حسب الشهر'!$C$775:$AD$884,21,FALSE),0)</f>
        <v>0</v>
      </c>
      <c r="K31" s="330">
        <f>IFERROR(VLOOKUP(C31,'تقرير المصروفات حسب الشهر'!$C$902:$AD$1011,21,FALSE),0)</f>
        <v>0</v>
      </c>
      <c r="L31" s="330">
        <f>IFERROR(VLOOKUP(C31,'تقرير المصروفات حسب الشهر'!$C$1028:$AD$1138,21,FALSE),0)</f>
        <v>0</v>
      </c>
      <c r="M31" s="344">
        <f>IFERROR(VLOOKUP(C31,'تقرير المصروفات حسب الشهر'!$C$1155:$AD$1266,21,FALSE),0)</f>
        <v>0</v>
      </c>
      <c r="N31" s="344">
        <f>IFERROR(VLOOKUP(C31,'تقرير المصروفات حسب الشهر'!$C$1282:$AD$1393,21,FALSE),0)</f>
        <v>0</v>
      </c>
      <c r="O31" s="344">
        <f>IFERROR(VLOOKUP(C31,'تقرير المصروفات حسب الشهر'!$C$1409:$AI$1524,21,FALSE),0)</f>
        <v>0</v>
      </c>
      <c r="P31" s="332">
        <f t="shared" si="5"/>
        <v>532.46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الشهر'!$C$10:$AD$119,21,FALSE),0)</f>
        <v>0</v>
      </c>
      <c r="E32" s="330">
        <f>IFERROR(VLOOKUP(C32,'تقرير المصروفات حسب الشهر'!$C$136:$AD$245,21,FALSE),0)</f>
        <v>0</v>
      </c>
      <c r="F32" s="330">
        <f>IFERROR(VLOOKUP(C32,'تقرير المصروفات حسب الشهر'!$C$263:$AD$370,21,FALSE),0)</f>
        <v>0</v>
      </c>
      <c r="G32" s="330">
        <f>IFERROR(VLOOKUP(C32,'تقرير المصروفات حسب الشهر'!$C$391:$AD$499,21,FALSE),0)</f>
        <v>0</v>
      </c>
      <c r="H32" s="330">
        <f>IFERROR(VLOOKUP(C32,'تقرير المصروفات حسب الشهر'!$C$519:$AD$627,21,FALSE),0)</f>
        <v>0</v>
      </c>
      <c r="I32" s="330">
        <f>IFERROR(VLOOKUP(C32,'تقرير المصروفات حسب الشهر'!$C$647:$AD$756,21,FALSE),0)</f>
        <v>0</v>
      </c>
      <c r="J32" s="330">
        <f>IFERROR(VLOOKUP(C32,'تقرير المصروفات حسب الشهر'!$C$775:$AD$884,21,FALSE),0)</f>
        <v>0</v>
      </c>
      <c r="K32" s="330">
        <f>IFERROR(VLOOKUP(C32,'تقرير المصروفات حسب الشهر'!$C$902:$AD$1011,21,FALSE),0)</f>
        <v>0</v>
      </c>
      <c r="L32" s="330">
        <f>IFERROR(VLOOKUP(C32,'تقرير المصروفات حسب الشهر'!$C$1028:$AD$1138,21,FALSE),0)</f>
        <v>0</v>
      </c>
      <c r="M32" s="344">
        <f>IFERROR(VLOOKUP(C32,'تقرير المصروفات حسب الشهر'!$C$1155:$AD$1266,21,FALSE),0)</f>
        <v>0</v>
      </c>
      <c r="N32" s="344">
        <f>IFERROR(VLOOKUP(C32,'تقرير المصروفات حسب الشهر'!$C$1282:$AD$1393,21,FALSE),0)</f>
        <v>0</v>
      </c>
      <c r="O32" s="344">
        <f>IFERROR(VLOOKUP(C32,'تقرير المصروفات حسب الشهر'!$C$1409:$AI$1524,21,FALSE),0)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الشهر'!$C$10:$AD$119,21,FALSE),0)</f>
        <v>500</v>
      </c>
      <c r="E33" s="330">
        <f>IFERROR(VLOOKUP(C33,'تقرير المصروفات حسب الشهر'!$C$136:$AD$245,21,FALSE),0)</f>
        <v>0</v>
      </c>
      <c r="F33" s="330">
        <f>IFERROR(VLOOKUP(C33,'تقرير المصروفات حسب الشهر'!$C$263:$AD$370,21,FALSE),0)</f>
        <v>0</v>
      </c>
      <c r="G33" s="330">
        <f>IFERROR(VLOOKUP(C33,'تقرير المصروفات حسب الشهر'!$C$391:$AD$499,21,FALSE),0)</f>
        <v>0</v>
      </c>
      <c r="H33" s="330">
        <f>IFERROR(VLOOKUP(C33,'تقرير المصروفات حسب الشهر'!$C$519:$AD$627,21,FALSE),0)</f>
        <v>0</v>
      </c>
      <c r="I33" s="330">
        <f>IFERROR(VLOOKUP(C33,'تقرير المصروفات حسب الشهر'!$C$647:$AD$756,21,FALSE),0)</f>
        <v>0</v>
      </c>
      <c r="J33" s="330">
        <f>IFERROR(VLOOKUP(C33,'تقرير المصروفات حسب الشهر'!$C$775:$AD$884,21,FALSE),0)</f>
        <v>0</v>
      </c>
      <c r="K33" s="330">
        <f>IFERROR(VLOOKUP(C33,'تقرير المصروفات حسب الشهر'!$C$902:$AD$1011,21,FALSE),0)</f>
        <v>0</v>
      </c>
      <c r="L33" s="330">
        <f>IFERROR(VLOOKUP(C33,'تقرير المصروفات حسب الشهر'!$C$1028:$AD$1138,21,FALSE),0)</f>
        <v>0</v>
      </c>
      <c r="M33" s="344">
        <f>IFERROR(VLOOKUP(C33,'تقرير المصروفات حسب الشهر'!$C$1155:$AD$1266,21,FALSE),0)</f>
        <v>0</v>
      </c>
      <c r="N33" s="344">
        <f>IFERROR(VLOOKUP(C33,'تقرير المصروفات حسب الشهر'!$C$1282:$AD$1393,21,FALSE),0)</f>
        <v>0</v>
      </c>
      <c r="O33" s="344">
        <f>IFERROR(VLOOKUP(C33,'تقرير المصروفات حسب الشهر'!$C$1409:$AI$1524,21,FALSE),0)</f>
        <v>0</v>
      </c>
      <c r="P33" s="332">
        <f t="shared" si="5"/>
        <v>500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الشهر'!$C$10:$AD$119,21,FALSE),0)</f>
        <v>0</v>
      </c>
      <c r="E34" s="330">
        <f>IFERROR(VLOOKUP(C34,'تقرير المصروفات حسب الشهر'!$C$136:$AD$245,21,FALSE),0)</f>
        <v>0</v>
      </c>
      <c r="F34" s="330">
        <f>IFERROR(VLOOKUP(C34,'تقرير المصروفات حسب الشهر'!$C$263:$AD$370,21,FALSE),0)</f>
        <v>0</v>
      </c>
      <c r="G34" s="330">
        <f>IFERROR(VLOOKUP(C34,'تقرير المصروفات حسب الشهر'!$C$391:$AD$499,21,FALSE),0)</f>
        <v>0</v>
      </c>
      <c r="H34" s="330">
        <f>IFERROR(VLOOKUP(C34,'تقرير المصروفات حسب الشهر'!$C$519:$AD$627,21,FALSE),0)</f>
        <v>0</v>
      </c>
      <c r="I34" s="330">
        <f>IFERROR(VLOOKUP(C34,'تقرير المصروفات حسب الشهر'!$C$647:$AD$756,21,FALSE),0)</f>
        <v>0</v>
      </c>
      <c r="J34" s="330">
        <f>IFERROR(VLOOKUP(C34,'تقرير المصروفات حسب الشهر'!$C$775:$AD$884,21,FALSE),0)</f>
        <v>0</v>
      </c>
      <c r="K34" s="330">
        <f>IFERROR(VLOOKUP(C34,'تقرير المصروفات حسب الشهر'!$C$902:$AD$1011,21,FALSE),0)</f>
        <v>0</v>
      </c>
      <c r="L34" s="330">
        <f>IFERROR(VLOOKUP(C34,'تقرير المصروفات حسب الشهر'!$C$1028:$AD$1138,21,FALSE),0)</f>
        <v>0</v>
      </c>
      <c r="M34" s="344">
        <f>IFERROR(VLOOKUP(C34,'تقرير المصروفات حسب الشهر'!$C$1155:$AD$1266,21,FALSE),0)</f>
        <v>0</v>
      </c>
      <c r="N34" s="344">
        <f>IFERROR(VLOOKUP(C34,'تقرير المصروفات حسب الشهر'!$C$1282:$AD$1393,21,FALSE),0)</f>
        <v>0</v>
      </c>
      <c r="O34" s="344">
        <f>IFERROR(VLOOKUP(C34,'تقرير المصروفات حسب الشهر'!$C$1409:$AI$1524,21,FALSE),0)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الشهر'!$C$10:$AD$119,21,FALSE),0)</f>
        <v>0</v>
      </c>
      <c r="E35" s="330">
        <f>IFERROR(VLOOKUP(C35,'تقرير المصروفات حسب الشهر'!$C$136:$AD$245,21,FALSE),0)</f>
        <v>0</v>
      </c>
      <c r="F35" s="330">
        <f>IFERROR(VLOOKUP(C35,'تقرير المصروفات حسب الشهر'!$C$263:$AD$370,21,FALSE),0)</f>
        <v>0</v>
      </c>
      <c r="G35" s="330">
        <f>IFERROR(VLOOKUP(C35,'تقرير المصروفات حسب الشهر'!$C$391:$AD$499,21,FALSE),0)</f>
        <v>0</v>
      </c>
      <c r="H35" s="330">
        <f>IFERROR(VLOOKUP(C35,'تقرير المصروفات حسب الشهر'!$C$519:$AD$627,21,FALSE),0)</f>
        <v>0</v>
      </c>
      <c r="I35" s="330">
        <f>IFERROR(VLOOKUP(C35,'تقرير المصروفات حسب الشهر'!$C$647:$AD$756,21,FALSE),0)</f>
        <v>0</v>
      </c>
      <c r="J35" s="330">
        <f>IFERROR(VLOOKUP(C35,'تقرير المصروفات حسب الشهر'!$C$775:$AD$884,21,FALSE),0)</f>
        <v>0</v>
      </c>
      <c r="K35" s="330">
        <f>IFERROR(VLOOKUP(C35,'تقرير المصروفات حسب الشهر'!$C$902:$AD$1011,21,FALSE),0)</f>
        <v>0</v>
      </c>
      <c r="L35" s="330">
        <f>IFERROR(VLOOKUP(C35,'تقرير المصروفات حسب الشهر'!$C$1028:$AD$1138,21,FALSE),0)</f>
        <v>0</v>
      </c>
      <c r="M35" s="344">
        <f>IFERROR(VLOOKUP(C35,'تقرير المصروفات حسب الشهر'!$C$1155:$AD$1266,21,FALSE),0)</f>
        <v>0</v>
      </c>
      <c r="N35" s="344">
        <f>IFERROR(VLOOKUP(C35,'تقرير المصروفات حسب الشهر'!$C$1282:$AD$1393,21,FALSE),0)</f>
        <v>0</v>
      </c>
      <c r="O35" s="344">
        <f>IFERROR(VLOOKUP(C35,'تقرير المصروفات حسب الشهر'!$C$1409:$AI$1524,21,FALSE),0)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الشهر'!$C$10:$AD$119,21,FALSE),0)</f>
        <v>0</v>
      </c>
      <c r="E36" s="330">
        <f>IFERROR(VLOOKUP(C36,'تقرير المصروفات حسب الشهر'!$C$136:$AD$245,21,FALSE),0)</f>
        <v>0</v>
      </c>
      <c r="F36" s="330">
        <f>IFERROR(VLOOKUP(C36,'تقرير المصروفات حسب الشهر'!$C$263:$AD$370,21,FALSE),0)</f>
        <v>0</v>
      </c>
      <c r="G36" s="330">
        <f>IFERROR(VLOOKUP(C36,'تقرير المصروفات حسب الشهر'!$C$391:$AD$499,21,FALSE),0)</f>
        <v>0</v>
      </c>
      <c r="H36" s="330">
        <f>IFERROR(VLOOKUP(C36,'تقرير المصروفات حسب الشهر'!$C$519:$AD$627,21,FALSE),0)</f>
        <v>750</v>
      </c>
      <c r="I36" s="330">
        <f>IFERROR(VLOOKUP(C36,'تقرير المصروفات حسب الشهر'!$C$647:$AD$756,21,FALSE),0)</f>
        <v>0</v>
      </c>
      <c r="J36" s="330">
        <f>IFERROR(VLOOKUP(C36,'تقرير المصروفات حسب الشهر'!$C$775:$AD$884,21,FALSE),0)</f>
        <v>0</v>
      </c>
      <c r="K36" s="330">
        <f>IFERROR(VLOOKUP(C36,'تقرير المصروفات حسب الشهر'!$C$902:$AD$1011,21,FALSE),0)</f>
        <v>0</v>
      </c>
      <c r="L36" s="330">
        <f>IFERROR(VLOOKUP(C36,'تقرير المصروفات حسب الشهر'!$C$1028:$AD$1138,21,FALSE),0)</f>
        <v>0</v>
      </c>
      <c r="M36" s="344">
        <f>IFERROR(VLOOKUP(C36,'تقرير المصروفات حسب الشهر'!$C$1155:$AD$1266,21,FALSE),0)</f>
        <v>0</v>
      </c>
      <c r="N36" s="344">
        <f>IFERROR(VLOOKUP(C36,'تقرير المصروفات حسب الشهر'!$C$1282:$AD$1393,21,FALSE),0)</f>
        <v>0</v>
      </c>
      <c r="O36" s="344">
        <f>IFERROR(VLOOKUP(C36,'تقرير المصروفات حسب الشهر'!$C$1409:$AI$1524,21,FALSE),0)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الشهر'!$C$10:$AD$119,21,FALSE),0)</f>
        <v>0</v>
      </c>
      <c r="E37" s="330">
        <f>IFERROR(VLOOKUP(C37,'تقرير المصروفات حسب الشهر'!$C$136:$AD$245,21,FALSE),0)</f>
        <v>0</v>
      </c>
      <c r="F37" s="330">
        <f>IFERROR(VLOOKUP(C37,'تقرير المصروفات حسب الشهر'!$C$263:$AD$370,21,FALSE),0)</f>
        <v>0</v>
      </c>
      <c r="G37" s="330">
        <f>IFERROR(VLOOKUP(C37,'تقرير المصروفات حسب الشهر'!$C$391:$AD$499,21,FALSE),0)</f>
        <v>0</v>
      </c>
      <c r="H37" s="330">
        <f>IFERROR(VLOOKUP(C37,'تقرير المصروفات حسب الشهر'!$C$519:$AD$627,21,FALSE),0)</f>
        <v>2250</v>
      </c>
      <c r="I37" s="330">
        <f>IFERROR(VLOOKUP(C37,'تقرير المصروفات حسب الشهر'!$C$647:$AD$756,21,FALSE),0)</f>
        <v>0</v>
      </c>
      <c r="J37" s="330">
        <f>IFERROR(VLOOKUP(C37,'تقرير المصروفات حسب الشهر'!$C$775:$AD$884,21,FALSE),0)</f>
        <v>0</v>
      </c>
      <c r="K37" s="330">
        <f>IFERROR(VLOOKUP(C37,'تقرير المصروفات حسب الشهر'!$C$902:$AD$1011,21,FALSE),0)</f>
        <v>0</v>
      </c>
      <c r="L37" s="330">
        <f>IFERROR(VLOOKUP(C37,'تقرير المصروفات حسب الشهر'!$C$1028:$AD$1138,21,FALSE),0)</f>
        <v>0</v>
      </c>
      <c r="M37" s="344">
        <f>IFERROR(VLOOKUP(C37,'تقرير المصروفات حسب الشهر'!$C$1155:$AD$1266,21,FALSE),0)</f>
        <v>0</v>
      </c>
      <c r="N37" s="344">
        <f>IFERROR(VLOOKUP(C37,'تقرير المصروفات حسب الشهر'!$C$1282:$AD$1393,21,FALSE),0)</f>
        <v>0</v>
      </c>
      <c r="O37" s="344">
        <f>IFERROR(VLOOKUP(C37,'تقرير المصروفات حسب الشهر'!$C$1409:$AI$1524,21,FALSE),0)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الشهر'!$C$10:$AD$119,21,FALSE),0)</f>
        <v>0</v>
      </c>
      <c r="E38" s="330">
        <f>IFERROR(VLOOKUP(C38,'تقرير المصروفات حسب الشهر'!$C$136:$AD$245,21,FALSE),0)</f>
        <v>0</v>
      </c>
      <c r="F38" s="330">
        <f>IFERROR(VLOOKUP(C38,'تقرير المصروفات حسب الشهر'!$C$263:$AD$370,21,FALSE),0)</f>
        <v>0</v>
      </c>
      <c r="G38" s="330">
        <f>IFERROR(VLOOKUP(C38,'تقرير المصروفات حسب الشهر'!$C$391:$AD$499,21,FALSE),0)</f>
        <v>0</v>
      </c>
      <c r="H38" s="330">
        <f>IFERROR(VLOOKUP(C38,'تقرير المصروفات حسب الشهر'!$C$519:$AD$627,21,FALSE),0)</f>
        <v>0</v>
      </c>
      <c r="I38" s="330">
        <f>IFERROR(VLOOKUP(C38,'تقرير المصروفات حسب الشهر'!$C$647:$AD$756,21,FALSE),0)</f>
        <v>0</v>
      </c>
      <c r="J38" s="330">
        <f>IFERROR(VLOOKUP(C38,'تقرير المصروفات حسب الشهر'!$C$775:$AD$884,21,FALSE),0)</f>
        <v>0</v>
      </c>
      <c r="K38" s="330">
        <f>IFERROR(VLOOKUP(C38,'تقرير المصروفات حسب الشهر'!$C$902:$AD$1011,21,FALSE),0)</f>
        <v>0</v>
      </c>
      <c r="L38" s="330">
        <f>IFERROR(VLOOKUP(C38,'تقرير المصروفات حسب الشهر'!$C$1028:$AD$1138,21,FALSE),0)</f>
        <v>0</v>
      </c>
      <c r="M38" s="344">
        <f>IFERROR(VLOOKUP(C38,'تقرير المصروفات حسب الشهر'!$C$1155:$AD$1266,21,FALSE),0)</f>
        <v>0</v>
      </c>
      <c r="N38" s="344">
        <f>IFERROR(VLOOKUP(C38,'تقرير المصروفات حسب الشهر'!$C$1282:$AD$1393,21,FALSE),0)</f>
        <v>0</v>
      </c>
      <c r="O38" s="344">
        <f>IFERROR(VLOOKUP(C38,'تقرير المصروفات حسب الشهر'!$C$1409:$AI$1524,21,FALSE),0)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الشهر'!$C$10:$AD$119,21,FALSE),0)</f>
        <v>0</v>
      </c>
      <c r="E39" s="330">
        <f>IFERROR(VLOOKUP(C39,'تقرير المصروفات حسب الشهر'!$C$136:$AD$245,21,FALSE),0)</f>
        <v>0</v>
      </c>
      <c r="F39" s="330">
        <f>IFERROR(VLOOKUP(C39,'تقرير المصروفات حسب الشهر'!$C$263:$AD$370,21,FALSE),0)</f>
        <v>0</v>
      </c>
      <c r="G39" s="330">
        <f>IFERROR(VLOOKUP(C39,'تقرير المصروفات حسب الشهر'!$C$391:$AD$499,21,FALSE),0)</f>
        <v>638</v>
      </c>
      <c r="H39" s="330">
        <f>IFERROR(VLOOKUP(C39,'تقرير المصروفات حسب الشهر'!$C$519:$AD$627,21,FALSE),0)</f>
        <v>0</v>
      </c>
      <c r="I39" s="330">
        <f>IFERROR(VLOOKUP(C39,'تقرير المصروفات حسب الشهر'!$C$647:$AD$756,21,FALSE),0)</f>
        <v>0</v>
      </c>
      <c r="J39" s="330">
        <f>IFERROR(VLOOKUP(C39,'تقرير المصروفات حسب الشهر'!$C$775:$AD$884,21,FALSE),0)</f>
        <v>0</v>
      </c>
      <c r="K39" s="330">
        <f>IFERROR(VLOOKUP(C39,'تقرير المصروفات حسب الشهر'!$C$902:$AD$1011,21,FALSE),0)</f>
        <v>0</v>
      </c>
      <c r="L39" s="330">
        <f>IFERROR(VLOOKUP(C39,'تقرير المصروفات حسب الشهر'!$C$1028:$AD$1138,21,FALSE),0)</f>
        <v>0</v>
      </c>
      <c r="M39" s="344">
        <f>IFERROR(VLOOKUP(C39,'تقرير المصروفات حسب الشهر'!$C$1155:$AD$1266,21,FALSE),0)</f>
        <v>0</v>
      </c>
      <c r="N39" s="344">
        <f>IFERROR(VLOOKUP(C39,'تقرير المصروفات حسب الشهر'!$C$1282:$AD$1393,21,FALSE),0)</f>
        <v>0</v>
      </c>
      <c r="O39" s="344">
        <f>IFERROR(VLOOKUP(C39,'تقرير المصروفات حسب الشهر'!$C$1409:$AI$1524,21,FALSE),0)</f>
        <v>0</v>
      </c>
      <c r="P39" s="332">
        <f t="shared" si="5"/>
        <v>638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الشهر'!$C$10:$AD$119,21,FALSE),0)</f>
        <v>0</v>
      </c>
      <c r="E40" s="330">
        <f>IFERROR(VLOOKUP(C40,'تقرير المصروفات حسب الشهر'!$C$136:$AD$245,21,FALSE),0)</f>
        <v>0</v>
      </c>
      <c r="F40" s="330">
        <f>IFERROR(VLOOKUP(C40,'تقرير المصروفات حسب الشهر'!$C$263:$AD$370,21,FALSE),0)</f>
        <v>0</v>
      </c>
      <c r="G40" s="330">
        <f>IFERROR(VLOOKUP(C40,'تقرير المصروفات حسب الشهر'!$C$391:$AD$499,21,FALSE),0)</f>
        <v>0</v>
      </c>
      <c r="H40" s="330">
        <f>IFERROR(VLOOKUP(C40,'تقرير المصروفات حسب الشهر'!$C$519:$AD$627,21,FALSE),0)</f>
        <v>0</v>
      </c>
      <c r="I40" s="330">
        <f>IFERROR(VLOOKUP(C40,'تقرير المصروفات حسب الشهر'!$C$647:$AD$756,21,FALSE),0)</f>
        <v>0</v>
      </c>
      <c r="J40" s="330">
        <f>IFERROR(VLOOKUP(C40,'تقرير المصروفات حسب الشهر'!$C$775:$AD$884,21,FALSE),0)</f>
        <v>0</v>
      </c>
      <c r="K40" s="330">
        <f>IFERROR(VLOOKUP(C40,'تقرير المصروفات حسب الشهر'!$C$902:$AD$1011,21,FALSE),0)</f>
        <v>0</v>
      </c>
      <c r="L40" s="330">
        <f>IFERROR(VLOOKUP(C40,'تقرير المصروفات حسب الشهر'!$C$1028:$AD$1138,21,FALSE),0)</f>
        <v>0</v>
      </c>
      <c r="M40" s="344">
        <f>IFERROR(VLOOKUP(C40,'تقرير المصروفات حسب الشهر'!$C$1155:$AD$1266,21,FALSE),0)</f>
        <v>0</v>
      </c>
      <c r="N40" s="344">
        <f>IFERROR(VLOOKUP(C40,'تقرير المصروفات حسب الشهر'!$C$1282:$AD$1393,21,FALSE),0)</f>
        <v>0</v>
      </c>
      <c r="O40" s="344">
        <f>IFERROR(VLOOKUP(C40,'تقرير المصروفات حسب الشهر'!$C$1409:$AI$1524,21,FALSE),0)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الشهر'!$C$10:$AD$119,21,FALSE),0)</f>
        <v>0</v>
      </c>
      <c r="E41" s="330">
        <f>IFERROR(VLOOKUP(C41,'تقرير المصروفات حسب الشهر'!$C$136:$AD$245,21,FALSE),0)</f>
        <v>0</v>
      </c>
      <c r="F41" s="330">
        <f>IFERROR(VLOOKUP(C41,'تقرير المصروفات حسب الشهر'!$C$263:$AD$370,21,FALSE),0)</f>
        <v>0</v>
      </c>
      <c r="G41" s="330">
        <f>IFERROR(VLOOKUP(C41,'تقرير المصروفات حسب الشهر'!$C$391:$AD$499,21,FALSE),0)</f>
        <v>0</v>
      </c>
      <c r="H41" s="330">
        <f>IFERROR(VLOOKUP(C41,'تقرير المصروفات حسب الشهر'!$C$519:$AD$627,21,FALSE),0)</f>
        <v>0</v>
      </c>
      <c r="I41" s="330">
        <f>IFERROR(VLOOKUP(C41,'تقرير المصروفات حسب الشهر'!$C$647:$AD$756,21,FALSE),0)</f>
        <v>0</v>
      </c>
      <c r="J41" s="330">
        <f>IFERROR(VLOOKUP(C41,'تقرير المصروفات حسب الشهر'!$C$775:$AD$884,21,FALSE),0)</f>
        <v>0</v>
      </c>
      <c r="K41" s="330">
        <f>IFERROR(VLOOKUP(C41,'تقرير المصروفات حسب الشهر'!$C$902:$AD$1011,21,FALSE),0)</f>
        <v>0</v>
      </c>
      <c r="L41" s="330">
        <f>IFERROR(VLOOKUP(C41,'تقرير المصروفات حسب الشهر'!$C$1028:$AD$1138,21,FALSE),0)</f>
        <v>0</v>
      </c>
      <c r="M41" s="344">
        <f>IFERROR(VLOOKUP(C41,'تقرير المصروفات حسب الشهر'!$C$1155:$AD$1266,21,FALSE),0)</f>
        <v>0</v>
      </c>
      <c r="N41" s="344">
        <f>IFERROR(VLOOKUP(C41,'تقرير المصروفات حسب الشهر'!$C$1282:$AD$1393,21,FALSE),0)</f>
        <v>0</v>
      </c>
      <c r="O41" s="344">
        <f>IFERROR(VLOOKUP(C41,'تقرير المصروفات حسب الشهر'!$C$1409:$AI$1524,21,FALSE),0)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الشهر'!$C$10:$AD$119,21,FALSE),0)</f>
        <v>0</v>
      </c>
      <c r="E42" s="330">
        <f>IFERROR(VLOOKUP(C42,'تقرير المصروفات حسب الشهر'!$C$136:$AD$245,21,FALSE),0)</f>
        <v>0</v>
      </c>
      <c r="F42" s="330">
        <f>IFERROR(VLOOKUP(C42,'تقرير المصروفات حسب الشهر'!$C$263:$AD$370,21,FALSE),0)</f>
        <v>0</v>
      </c>
      <c r="G42" s="330">
        <f>IFERROR(VLOOKUP(C42,'تقرير المصروفات حسب الشهر'!$C$391:$AD$499,21,FALSE),0)</f>
        <v>0</v>
      </c>
      <c r="H42" s="330">
        <f>IFERROR(VLOOKUP(C42,'تقرير المصروفات حسب الشهر'!$C$519:$AD$627,21,FALSE),0)</f>
        <v>0</v>
      </c>
      <c r="I42" s="330">
        <f>IFERROR(VLOOKUP(C42,'تقرير المصروفات حسب الشهر'!$C$647:$AD$756,21,FALSE),0)</f>
        <v>0</v>
      </c>
      <c r="J42" s="330">
        <f>IFERROR(VLOOKUP(C42,'تقرير المصروفات حسب الشهر'!$C$775:$AD$884,21,FALSE),0)</f>
        <v>0</v>
      </c>
      <c r="K42" s="330">
        <f>IFERROR(VLOOKUP(C42,'تقرير المصروفات حسب الشهر'!$C$902:$AD$1011,21,FALSE),0)</f>
        <v>0</v>
      </c>
      <c r="L42" s="330">
        <f>IFERROR(VLOOKUP(C42,'تقرير المصروفات حسب الشهر'!$C$1028:$AD$1138,21,FALSE),0)</f>
        <v>0</v>
      </c>
      <c r="M42" s="344">
        <f>IFERROR(VLOOKUP(C42,'تقرير المصروفات حسب الشهر'!$C$1155:$AD$1266,21,FALSE),0)</f>
        <v>0</v>
      </c>
      <c r="N42" s="344">
        <f>IFERROR(VLOOKUP(C42,'تقرير المصروفات حسب الشهر'!$C$1282:$AD$1393,21,FALSE),0)</f>
        <v>0</v>
      </c>
      <c r="O42" s="344">
        <f>IFERROR(VLOOKUP(C42,'تقرير المصروفات حسب الشهر'!$C$1409:$AI$1524,21,FALSE),0)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الشهر'!$C$10:$AD$119,21,FALSE),0)</f>
        <v>0</v>
      </c>
      <c r="E43" s="330">
        <f>IFERROR(VLOOKUP(C43,'تقرير المصروفات حسب الشهر'!$C$136:$AD$245,21,FALSE),0)</f>
        <v>0</v>
      </c>
      <c r="F43" s="330">
        <f>IFERROR(VLOOKUP(C43,'تقرير المصروفات حسب الشهر'!$C$263:$AD$370,21,FALSE),0)</f>
        <v>0</v>
      </c>
      <c r="G43" s="330">
        <f>IFERROR(VLOOKUP(C43,'تقرير المصروفات حسب الشهر'!$C$391:$AD$499,21,FALSE),0)</f>
        <v>0</v>
      </c>
      <c r="H43" s="330">
        <f>IFERROR(VLOOKUP(C43,'تقرير المصروفات حسب الشهر'!$C$519:$AD$627,21,FALSE),0)</f>
        <v>0</v>
      </c>
      <c r="I43" s="330">
        <f>IFERROR(VLOOKUP(C43,'تقرير المصروفات حسب الشهر'!$C$647:$AD$756,21,FALSE),0)</f>
        <v>0</v>
      </c>
      <c r="J43" s="330">
        <f>IFERROR(VLOOKUP(C43,'تقرير المصروفات حسب الشهر'!$C$775:$AD$884,21,FALSE),0)</f>
        <v>0</v>
      </c>
      <c r="K43" s="330">
        <f>IFERROR(VLOOKUP(C43,'تقرير المصروفات حسب الشهر'!$C$902:$AD$1011,21,FALSE),0)</f>
        <v>0</v>
      </c>
      <c r="L43" s="330">
        <f>IFERROR(VLOOKUP(C43,'تقرير المصروفات حسب الشهر'!$C$1028:$AD$1138,21,FALSE),0)</f>
        <v>0</v>
      </c>
      <c r="M43" s="344">
        <f>IFERROR(VLOOKUP(C43,'تقرير المصروفات حسب الشهر'!$C$1155:$AD$1266,21,FALSE),0)</f>
        <v>0</v>
      </c>
      <c r="N43" s="344">
        <f>IFERROR(VLOOKUP(C43,'تقرير المصروفات حسب الشهر'!$C$1282:$AD$1393,21,FALSE),0)</f>
        <v>0</v>
      </c>
      <c r="O43" s="344">
        <f>IFERROR(VLOOKUP(C43,'تقرير المصروفات حسب الشهر'!$C$1409:$AI$1524,21,FALSE),0)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الشهر'!$C$10:$AD$119,21,FALSE),0)</f>
        <v>0</v>
      </c>
      <c r="E44" s="330">
        <f>IFERROR(VLOOKUP(C44,'تقرير المصروفات حسب الشهر'!$C$136:$AD$245,21,FALSE),0)</f>
        <v>0</v>
      </c>
      <c r="F44" s="330">
        <f>IFERROR(VLOOKUP(C44,'تقرير المصروفات حسب الشهر'!$C$263:$AD$370,21,FALSE),0)</f>
        <v>0</v>
      </c>
      <c r="G44" s="330">
        <f>IFERROR(VLOOKUP(C44,'تقرير المصروفات حسب الشهر'!$C$391:$AD$499,21,FALSE),0)</f>
        <v>0</v>
      </c>
      <c r="H44" s="330">
        <f>IFERROR(VLOOKUP(C44,'تقرير المصروفات حسب الشهر'!$C$519:$AD$627,21,FALSE),0)</f>
        <v>0</v>
      </c>
      <c r="I44" s="330">
        <f>IFERROR(VLOOKUP(C44,'تقرير المصروفات حسب الشهر'!$C$647:$AD$756,21,FALSE),0)</f>
        <v>0</v>
      </c>
      <c r="J44" s="330">
        <f>IFERROR(VLOOKUP(C44,'تقرير المصروفات حسب الشهر'!$C$775:$AD$884,21,FALSE),0)</f>
        <v>0</v>
      </c>
      <c r="K44" s="330">
        <f>IFERROR(VLOOKUP(C44,'تقرير المصروفات حسب الشهر'!$C$902:$AD$1011,21,FALSE),0)</f>
        <v>0</v>
      </c>
      <c r="L44" s="330">
        <f>IFERROR(VLOOKUP(C44,'تقرير المصروفات حسب الشهر'!$C$1028:$AD$1138,21,FALSE),0)</f>
        <v>0</v>
      </c>
      <c r="M44" s="344">
        <f>IFERROR(VLOOKUP(C44,'تقرير المصروفات حسب الشهر'!$C$1155:$AD$1266,21,FALSE),0)</f>
        <v>0</v>
      </c>
      <c r="N44" s="344">
        <f>IFERROR(VLOOKUP(C44,'تقرير المصروفات حسب الشهر'!$C$1282:$AD$1393,21,FALSE),0)</f>
        <v>0</v>
      </c>
      <c r="O44" s="344">
        <f>IFERROR(VLOOKUP(C44,'تقرير المصروفات حسب الشهر'!$C$1409:$AI$1524,21,FALSE),0)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الشهر'!$C$10:$AD$119,21,FALSE),0)</f>
        <v>0</v>
      </c>
      <c r="E45" s="330">
        <f>IFERROR(VLOOKUP(C45,'تقرير المصروفات حسب الشهر'!$C$136:$AD$245,21,FALSE),0)</f>
        <v>0</v>
      </c>
      <c r="F45" s="330">
        <f>IFERROR(VLOOKUP(C45,'تقرير المصروفات حسب الشهر'!$C$263:$AD$370,21,FALSE),0)</f>
        <v>0</v>
      </c>
      <c r="G45" s="330">
        <f>IFERROR(VLOOKUP(C45,'تقرير المصروفات حسب الشهر'!$C$391:$AD$499,21,FALSE),0)</f>
        <v>0</v>
      </c>
      <c r="H45" s="330">
        <f>IFERROR(VLOOKUP(C45,'تقرير المصروفات حسب الشهر'!$C$519:$AD$627,21,FALSE),0)</f>
        <v>0</v>
      </c>
      <c r="I45" s="330">
        <f>IFERROR(VLOOKUP(C45,'تقرير المصروفات حسب الشهر'!$C$647:$AD$756,21,FALSE),0)</f>
        <v>0</v>
      </c>
      <c r="J45" s="330">
        <f>IFERROR(VLOOKUP(C45,'تقرير المصروفات حسب الشهر'!$C$775:$AD$884,21,FALSE),0)</f>
        <v>0</v>
      </c>
      <c r="K45" s="330">
        <f>IFERROR(VLOOKUP(C45,'تقرير المصروفات حسب الشهر'!$C$902:$AD$1011,21,FALSE),0)</f>
        <v>0</v>
      </c>
      <c r="L45" s="330">
        <f>IFERROR(VLOOKUP(C45,'تقرير المصروفات حسب الشهر'!$C$1028:$AD$1138,21,FALSE),0)</f>
        <v>0</v>
      </c>
      <c r="M45" s="344">
        <f>IFERROR(VLOOKUP(C45,'تقرير المصروفات حسب الشهر'!$C$1155:$AD$1266,21,FALSE),0)</f>
        <v>0</v>
      </c>
      <c r="N45" s="344">
        <f>IFERROR(VLOOKUP(C45,'تقرير المصروفات حسب الشهر'!$C$1282:$AD$1393,21,FALSE),0)</f>
        <v>0</v>
      </c>
      <c r="O45" s="344">
        <f>IFERROR(VLOOKUP(C45,'تقرير المصروفات حسب الشهر'!$C$1409:$AI$1524,21,FALSE),0)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الشهر'!$C$10:$AD$119,21,FALSE),0)</f>
        <v>0</v>
      </c>
      <c r="E46" s="330">
        <f>IFERROR(VLOOKUP(C46,'تقرير المصروفات حسب الشهر'!$C$136:$AD$245,21,FALSE),0)</f>
        <v>0</v>
      </c>
      <c r="F46" s="330">
        <f>IFERROR(VLOOKUP(C46,'تقرير المصروفات حسب الشهر'!$C$263:$AD$370,21,FALSE),0)</f>
        <v>0</v>
      </c>
      <c r="G46" s="330">
        <f>IFERROR(VLOOKUP(C46,'تقرير المصروفات حسب الشهر'!$C$391:$AD$499,21,FALSE),0)</f>
        <v>0</v>
      </c>
      <c r="H46" s="330">
        <f>IFERROR(VLOOKUP(C46,'تقرير المصروفات حسب الشهر'!$C$519:$AD$627,21,FALSE),0)</f>
        <v>0</v>
      </c>
      <c r="I46" s="330">
        <f>IFERROR(VLOOKUP(C46,'تقرير المصروفات حسب الشهر'!$C$647:$AD$756,21,FALSE),0)</f>
        <v>0</v>
      </c>
      <c r="J46" s="330">
        <f>IFERROR(VLOOKUP(C46,'تقرير المصروفات حسب الشهر'!$C$775:$AD$884,21,FALSE),0)</f>
        <v>0</v>
      </c>
      <c r="K46" s="330">
        <f>IFERROR(VLOOKUP(C46,'تقرير المصروفات حسب الشهر'!$C$902:$AD$1011,21,FALSE),0)</f>
        <v>0</v>
      </c>
      <c r="L46" s="330">
        <f>IFERROR(VLOOKUP(C46,'تقرير المصروفات حسب الشهر'!$C$1028:$AD$1138,21,FALSE),0)</f>
        <v>0</v>
      </c>
      <c r="M46" s="344">
        <f>IFERROR(VLOOKUP(C46,'تقرير المصروفات حسب الشهر'!$C$1155:$AD$1266,21,FALSE),0)</f>
        <v>0</v>
      </c>
      <c r="N46" s="344">
        <f>IFERROR(VLOOKUP(C46,'تقرير المصروفات حسب الشهر'!$C$1282:$AD$1393,21,FALSE),0)</f>
        <v>0</v>
      </c>
      <c r="O46" s="344">
        <f>IFERROR(VLOOKUP(C46,'تقرير المصروفات حسب الشهر'!$C$1409:$AI$1524,21,FALSE),0)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الشهر'!$C$10:$AD$119,21,FALSE),0)</f>
        <v>0</v>
      </c>
      <c r="E47" s="330">
        <f>IFERROR(VLOOKUP(C47,'تقرير المصروفات حسب الشهر'!$C$136:$AD$245,21,FALSE),0)</f>
        <v>0</v>
      </c>
      <c r="F47" s="330">
        <f>IFERROR(VLOOKUP(C47,'تقرير المصروفات حسب الشهر'!$C$263:$AD$370,21,FALSE),0)</f>
        <v>0</v>
      </c>
      <c r="G47" s="330">
        <f>IFERROR(VLOOKUP(C47,'تقرير المصروفات حسب الشهر'!$C$391:$AD$499,21,FALSE),0)</f>
        <v>0</v>
      </c>
      <c r="H47" s="330">
        <f>IFERROR(VLOOKUP(C47,'تقرير المصروفات حسب الشهر'!$C$519:$AD$627,21,FALSE),0)</f>
        <v>0</v>
      </c>
      <c r="I47" s="330">
        <f>IFERROR(VLOOKUP(C47,'تقرير المصروفات حسب الشهر'!$C$647:$AD$756,21,FALSE),0)</f>
        <v>0</v>
      </c>
      <c r="J47" s="330">
        <f>IFERROR(VLOOKUP(C47,'تقرير المصروفات حسب الشهر'!$C$775:$AD$884,21,FALSE),0)</f>
        <v>0</v>
      </c>
      <c r="K47" s="330">
        <f>IFERROR(VLOOKUP(C47,'تقرير المصروفات حسب الشهر'!$C$902:$AD$1011,21,FALSE),0)</f>
        <v>0</v>
      </c>
      <c r="L47" s="330">
        <f>IFERROR(VLOOKUP(C47,'تقرير المصروفات حسب الشهر'!$C$1028:$AD$1138,21,FALSE),0)</f>
        <v>0</v>
      </c>
      <c r="M47" s="344">
        <f>IFERROR(VLOOKUP(C47,'تقرير المصروفات حسب الشهر'!$C$1155:$AD$1266,21,FALSE),0)</f>
        <v>0</v>
      </c>
      <c r="N47" s="344">
        <f>IFERROR(VLOOKUP(C47,'تقرير المصروفات حسب الشهر'!$C$1282:$AD$1393,21,FALSE),0)</f>
        <v>0</v>
      </c>
      <c r="O47" s="344">
        <f>IFERROR(VLOOKUP(C47,'تقرير المصروفات حسب الشهر'!$C$1409:$AI$1524,21,FALSE),0)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الشهر'!$C$10:$AD$119,21,FALSE),0)</f>
        <v>0</v>
      </c>
      <c r="E48" s="330">
        <f>IFERROR(VLOOKUP(C48,'تقرير المصروفات حسب الشهر'!$C$136:$AD$245,21,FALSE),0)</f>
        <v>0</v>
      </c>
      <c r="F48" s="330">
        <f>IFERROR(VLOOKUP(C48,'تقرير المصروفات حسب الشهر'!$C$263:$AD$370,21,FALSE),0)</f>
        <v>0</v>
      </c>
      <c r="G48" s="330">
        <f>IFERROR(VLOOKUP(C48,'تقرير المصروفات حسب الشهر'!$C$391:$AD$499,21,FALSE),0)</f>
        <v>0</v>
      </c>
      <c r="H48" s="330">
        <f>IFERROR(VLOOKUP(C48,'تقرير المصروفات حسب الشهر'!$C$519:$AD$627,21,FALSE),0)</f>
        <v>0</v>
      </c>
      <c r="I48" s="330">
        <f>IFERROR(VLOOKUP(C48,'تقرير المصروفات حسب الشهر'!$C$647:$AD$756,21,FALSE),0)</f>
        <v>0</v>
      </c>
      <c r="J48" s="330">
        <f>IFERROR(VLOOKUP(C48,'تقرير المصروفات حسب الشهر'!$C$775:$AD$884,21,FALSE),0)</f>
        <v>0</v>
      </c>
      <c r="K48" s="330">
        <f>IFERROR(VLOOKUP(C48,'تقرير المصروفات حسب الشهر'!$C$902:$AD$1011,21,FALSE),0)</f>
        <v>0</v>
      </c>
      <c r="L48" s="330">
        <f>IFERROR(VLOOKUP(C48,'تقرير المصروفات حسب الشهر'!$C$1028:$AD$1138,21,FALSE),0)</f>
        <v>0</v>
      </c>
      <c r="M48" s="344">
        <f>IFERROR(VLOOKUP(C48,'تقرير المصروفات حسب الشهر'!$C$1155:$AD$1266,21,FALSE),0)</f>
        <v>0</v>
      </c>
      <c r="N48" s="344">
        <f>IFERROR(VLOOKUP(C48,'تقرير المصروفات حسب الشهر'!$C$1282:$AD$1393,21,FALSE),0)</f>
        <v>0</v>
      </c>
      <c r="O48" s="344">
        <f>IFERROR(VLOOKUP(C48,'تقرير المصروفات حسب الشهر'!$C$1409:$AI$1524,21,FALSE),0)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الشهر'!$C$10:$AD$119,21,FALSE),0)</f>
        <v>0</v>
      </c>
      <c r="E49" s="330">
        <f>IFERROR(VLOOKUP(C49,'تقرير المصروفات حسب الشهر'!$C$136:$AD$245,21,FALSE),0)</f>
        <v>0</v>
      </c>
      <c r="F49" s="330">
        <f>IFERROR(VLOOKUP(C49,'تقرير المصروفات حسب الشهر'!$C$263:$AD$370,21,FALSE),0)</f>
        <v>0</v>
      </c>
      <c r="G49" s="330">
        <f>IFERROR(VLOOKUP(C49,'تقرير المصروفات حسب الشهر'!$C$391:$AD$499,21,FALSE),0)</f>
        <v>0</v>
      </c>
      <c r="H49" s="330">
        <f>IFERROR(VLOOKUP(C49,'تقرير المصروفات حسب الشهر'!$C$519:$AD$627,21,FALSE),0)</f>
        <v>0</v>
      </c>
      <c r="I49" s="330">
        <f>IFERROR(VLOOKUP(C49,'تقرير المصروفات حسب الشهر'!$C$647:$AD$756,21,FALSE),0)</f>
        <v>0</v>
      </c>
      <c r="J49" s="330">
        <f>IFERROR(VLOOKUP(C49,'تقرير المصروفات حسب الشهر'!$C$775:$AD$884,21,FALSE),0)</f>
        <v>0</v>
      </c>
      <c r="K49" s="330">
        <f>IFERROR(VLOOKUP(C49,'تقرير المصروفات حسب الشهر'!$C$902:$AD$1011,21,FALSE),0)</f>
        <v>0</v>
      </c>
      <c r="L49" s="330">
        <f>IFERROR(VLOOKUP(C49,'تقرير المصروفات حسب الشهر'!$C$1028:$AD$1138,21,FALSE),0)</f>
        <v>0</v>
      </c>
      <c r="M49" s="344">
        <f>IFERROR(VLOOKUP(C49,'تقرير المصروفات حسب الشهر'!$C$1155:$AD$1266,21,FALSE),0)</f>
        <v>0</v>
      </c>
      <c r="N49" s="344">
        <f>IFERROR(VLOOKUP(C49,'تقرير المصروفات حسب الشهر'!$C$1282:$AD$1393,21,FALSE),0)</f>
        <v>0</v>
      </c>
      <c r="O49" s="344">
        <f>IFERROR(VLOOKUP(C49,'تقرير المصروفات حسب الشهر'!$C$1409:$AI$1524,21,FALSE),0)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الشهر'!$C$10:$AD$119,21,FALSE),0)</f>
        <v>0</v>
      </c>
      <c r="E50" s="330">
        <f>IFERROR(VLOOKUP(C50,'تقرير المصروفات حسب الشهر'!$C$136:$AD$245,21,FALSE),0)</f>
        <v>0</v>
      </c>
      <c r="F50" s="330">
        <f>IFERROR(VLOOKUP(C50,'تقرير المصروفات حسب الشهر'!$C$263:$AD$370,21,FALSE),0)</f>
        <v>0</v>
      </c>
      <c r="G50" s="330">
        <f>IFERROR(VLOOKUP(C50,'تقرير المصروفات حسب الشهر'!$C$391:$AD$499,21,FALSE),0)</f>
        <v>0</v>
      </c>
      <c r="H50" s="330">
        <f>IFERROR(VLOOKUP(C50,'تقرير المصروفات حسب الشهر'!$C$519:$AD$627,21,FALSE),0)</f>
        <v>0</v>
      </c>
      <c r="I50" s="330">
        <f>IFERROR(VLOOKUP(C50,'تقرير المصروفات حسب الشهر'!$C$647:$AD$756,21,FALSE),0)</f>
        <v>0</v>
      </c>
      <c r="J50" s="330">
        <f>IFERROR(VLOOKUP(C50,'تقرير المصروفات حسب الشهر'!$C$775:$AD$884,21,FALSE),0)</f>
        <v>0</v>
      </c>
      <c r="K50" s="330">
        <f>IFERROR(VLOOKUP(C50,'تقرير المصروفات حسب الشهر'!$C$902:$AD$1011,21,FALSE),0)</f>
        <v>0</v>
      </c>
      <c r="L50" s="330">
        <f>IFERROR(VLOOKUP(C50,'تقرير المصروفات حسب الشهر'!$C$1028:$AD$1138,21,FALSE),0)</f>
        <v>0</v>
      </c>
      <c r="M50" s="344">
        <f>IFERROR(VLOOKUP(C50,'تقرير المصروفات حسب الشهر'!$C$1155:$AD$1266,21,FALSE),0)</f>
        <v>0</v>
      </c>
      <c r="N50" s="344">
        <f>IFERROR(VLOOKUP(C50,'تقرير المصروفات حسب الشهر'!$C$1282:$AD$1393,21,FALSE),0)</f>
        <v>0</v>
      </c>
      <c r="O50" s="344">
        <f>IFERROR(VLOOKUP(C50,'تقرير المصروفات حسب الشهر'!$C$1409:$AI$1524,21,FALSE),0)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الشهر'!$C$10:$AD$119,21,FALSE),0)</f>
        <v>0</v>
      </c>
      <c r="E51" s="330">
        <f>IFERROR(VLOOKUP(C51,'تقرير المصروفات حسب الشهر'!$C$136:$AD$245,21,FALSE),0)</f>
        <v>0</v>
      </c>
      <c r="F51" s="330">
        <f>IFERROR(VLOOKUP(C51,'تقرير المصروفات حسب الشهر'!$C$263:$AD$370,21,FALSE),0)</f>
        <v>0</v>
      </c>
      <c r="G51" s="330">
        <f>IFERROR(VLOOKUP(C51,'تقرير المصروفات حسب الشهر'!$C$391:$AD$499,21,FALSE),0)</f>
        <v>0</v>
      </c>
      <c r="H51" s="330">
        <f>IFERROR(VLOOKUP(C51,'تقرير المصروفات حسب الشهر'!$C$519:$AD$627,21,FALSE),0)</f>
        <v>0</v>
      </c>
      <c r="I51" s="330">
        <f>IFERROR(VLOOKUP(C51,'تقرير المصروفات حسب الشهر'!$C$647:$AD$756,21,FALSE),0)</f>
        <v>0</v>
      </c>
      <c r="J51" s="330">
        <f>IFERROR(VLOOKUP(C51,'تقرير المصروفات حسب الشهر'!$C$775:$AD$884,21,FALSE),0)</f>
        <v>0</v>
      </c>
      <c r="K51" s="330">
        <f>IFERROR(VLOOKUP(C51,'تقرير المصروفات حسب الشهر'!$C$902:$AD$1011,21,FALSE),0)</f>
        <v>0</v>
      </c>
      <c r="L51" s="330">
        <f>IFERROR(VLOOKUP(C51,'تقرير المصروفات حسب الشهر'!$C$1028:$AD$1138,21,FALSE),0)</f>
        <v>0</v>
      </c>
      <c r="M51" s="344">
        <f>IFERROR(VLOOKUP(C51,'تقرير المصروفات حسب الشهر'!$C$1155:$AD$1266,21,FALSE),0)</f>
        <v>0</v>
      </c>
      <c r="N51" s="344">
        <f>IFERROR(VLOOKUP(C51,'تقرير المصروفات حسب الشهر'!$C$1282:$AD$1393,21,FALSE),0)</f>
        <v>0</v>
      </c>
      <c r="O51" s="344">
        <f>IFERROR(VLOOKUP(C51,'تقرير المصروفات حسب الشهر'!$C$1409:$AI$1524,21,FALSE),0)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الشهر'!$C$10:$AD$119,21,FALSE),0)</f>
        <v>0</v>
      </c>
      <c r="E52" s="330">
        <f>IFERROR(VLOOKUP(C52,'تقرير المصروفات حسب الشهر'!$C$136:$AD$245,21,FALSE),0)</f>
        <v>0</v>
      </c>
      <c r="F52" s="330">
        <f>IFERROR(VLOOKUP(C52,'تقرير المصروفات حسب الشهر'!$C$263:$AD$370,21,FALSE),0)</f>
        <v>0</v>
      </c>
      <c r="G52" s="330">
        <f>IFERROR(VLOOKUP(C52,'تقرير المصروفات حسب الشهر'!$C$391:$AD$499,21,FALSE),0)</f>
        <v>0</v>
      </c>
      <c r="H52" s="330">
        <f>IFERROR(VLOOKUP(C52,'تقرير المصروفات حسب الشهر'!$C$519:$AD$627,21,FALSE),0)</f>
        <v>0</v>
      </c>
      <c r="I52" s="330">
        <f>IFERROR(VLOOKUP(C52,'تقرير المصروفات حسب الشهر'!$C$647:$AD$756,21,FALSE),0)</f>
        <v>0</v>
      </c>
      <c r="J52" s="330">
        <f>IFERROR(VLOOKUP(C52,'تقرير المصروفات حسب الشهر'!$C$775:$AD$884,21,FALSE),0)</f>
        <v>0</v>
      </c>
      <c r="K52" s="330">
        <f>IFERROR(VLOOKUP(C52,'تقرير المصروفات حسب الشهر'!$C$902:$AD$1011,21,FALSE),0)</f>
        <v>0</v>
      </c>
      <c r="L52" s="330">
        <f>IFERROR(VLOOKUP(C52,'تقرير المصروفات حسب الشهر'!$C$1028:$AD$1138,21,FALSE),0)</f>
        <v>0</v>
      </c>
      <c r="M52" s="344">
        <f>IFERROR(VLOOKUP(C52,'تقرير المصروفات حسب الشهر'!$C$1155:$AD$1266,21,FALSE),0)</f>
        <v>0</v>
      </c>
      <c r="N52" s="344">
        <f>IFERROR(VLOOKUP(C52,'تقرير المصروفات حسب الشهر'!$C$1282:$AD$1393,21,FALSE),0)</f>
        <v>0</v>
      </c>
      <c r="O52" s="344">
        <f>IFERROR(VLOOKUP(C52,'تقرير المصروفات حسب الشهر'!$C$1409:$AI$1524,21,FALSE),0)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الشهر'!$C$10:$AD$119,21,FALSE),0)</f>
        <v>0</v>
      </c>
      <c r="E53" s="330">
        <f>IFERROR(VLOOKUP(C53,'تقرير المصروفات حسب الشهر'!$C$136:$AD$245,21,FALSE),0)</f>
        <v>0</v>
      </c>
      <c r="F53" s="330">
        <f>IFERROR(VLOOKUP(C53,'تقرير المصروفات حسب الشهر'!$C$263:$AD$370,21,FALSE),0)</f>
        <v>0</v>
      </c>
      <c r="G53" s="330">
        <f>IFERROR(VLOOKUP(C53,'تقرير المصروفات حسب الشهر'!$C$391:$AD$499,21,FALSE),0)</f>
        <v>0</v>
      </c>
      <c r="H53" s="330">
        <f>IFERROR(VLOOKUP(C53,'تقرير المصروفات حسب الشهر'!$C$519:$AD$627,21,FALSE),0)</f>
        <v>0</v>
      </c>
      <c r="I53" s="330">
        <f>IFERROR(VLOOKUP(C53,'تقرير المصروفات حسب الشهر'!$C$647:$AD$756,21,FALSE),0)</f>
        <v>0</v>
      </c>
      <c r="J53" s="330">
        <f>IFERROR(VLOOKUP(C53,'تقرير المصروفات حسب الشهر'!$C$775:$AD$884,21,FALSE),0)</f>
        <v>0</v>
      </c>
      <c r="K53" s="330">
        <f>IFERROR(VLOOKUP(C53,'تقرير المصروفات حسب الشهر'!$C$902:$AD$1011,21,FALSE),0)</f>
        <v>0</v>
      </c>
      <c r="L53" s="330">
        <f>IFERROR(VLOOKUP(C53,'تقرير المصروفات حسب الشهر'!$C$1028:$AD$1138,21,FALSE),0)</f>
        <v>0</v>
      </c>
      <c r="M53" s="344">
        <f>IFERROR(VLOOKUP(C53,'تقرير المصروفات حسب الشهر'!$C$1155:$AD$1266,21,FALSE),0)</f>
        <v>0</v>
      </c>
      <c r="N53" s="344">
        <f>IFERROR(VLOOKUP(C53,'تقرير المصروفات حسب الشهر'!$C$1282:$AD$1393,21,FALSE),0)</f>
        <v>0</v>
      </c>
      <c r="O53" s="344">
        <f>IFERROR(VLOOKUP(C53,'تقرير المصروفات حسب الشهر'!$C$1409:$AI$1524,21,FALSE),0)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الشهر'!$C$10:$AD$119,21,FALSE),0)</f>
        <v>0</v>
      </c>
      <c r="E54" s="330">
        <f>IFERROR(VLOOKUP(C54,'تقرير المصروفات حسب الشهر'!$C$136:$AD$245,21,FALSE),0)</f>
        <v>0</v>
      </c>
      <c r="F54" s="330">
        <f>IFERROR(VLOOKUP(C54,'تقرير المصروفات حسب الشهر'!$C$263:$AD$370,21,FALSE),0)</f>
        <v>0</v>
      </c>
      <c r="G54" s="330">
        <f>IFERROR(VLOOKUP(C54,'تقرير المصروفات حسب الشهر'!$C$391:$AD$499,21,FALSE),0)</f>
        <v>0</v>
      </c>
      <c r="H54" s="330">
        <f>IFERROR(VLOOKUP(C54,'تقرير المصروفات حسب الشهر'!$C$519:$AD$627,21,FALSE),0)</f>
        <v>0</v>
      </c>
      <c r="I54" s="330">
        <f>IFERROR(VLOOKUP(C54,'تقرير المصروفات حسب الشهر'!$C$647:$AD$756,21,FALSE),0)</f>
        <v>0</v>
      </c>
      <c r="J54" s="330">
        <f>IFERROR(VLOOKUP(C54,'تقرير المصروفات حسب الشهر'!$C$775:$AD$884,21,FALSE),0)</f>
        <v>0</v>
      </c>
      <c r="K54" s="330">
        <f>IFERROR(VLOOKUP(C54,'تقرير المصروفات حسب الشهر'!$C$902:$AD$1011,21,FALSE),0)</f>
        <v>0</v>
      </c>
      <c r="L54" s="330">
        <f>IFERROR(VLOOKUP(C54,'تقرير المصروفات حسب الشهر'!$C$1028:$AD$1138,21,FALSE),0)</f>
        <v>0</v>
      </c>
      <c r="M54" s="344">
        <f>IFERROR(VLOOKUP(C54,'تقرير المصروفات حسب الشهر'!$C$1155:$AD$1266,21,FALSE),0)</f>
        <v>0</v>
      </c>
      <c r="N54" s="344">
        <f>IFERROR(VLOOKUP(C54,'تقرير المصروفات حسب الشهر'!$C$1282:$AD$1393,21,FALSE),0)</f>
        <v>0</v>
      </c>
      <c r="O54" s="344">
        <f>IFERROR(VLOOKUP(C54,'تقرير المصروفات حسب الشهر'!$C$1409:$AI$1524,21,FALSE),0)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الشهر'!$C$10:$AD$119,21,FALSE),0)</f>
        <v>0</v>
      </c>
      <c r="E55" s="330">
        <f>IFERROR(VLOOKUP(C55,'تقرير المصروفات حسب الشهر'!$C$136:$AD$245,21,FALSE),0)</f>
        <v>0</v>
      </c>
      <c r="F55" s="330">
        <f>IFERROR(VLOOKUP(C55,'تقرير المصروفات حسب الشهر'!$C$263:$AD$370,21,FALSE),0)</f>
        <v>0</v>
      </c>
      <c r="G55" s="330">
        <f>IFERROR(VLOOKUP(C55,'تقرير المصروفات حسب الشهر'!$C$391:$AD$499,21,FALSE),0)</f>
        <v>0</v>
      </c>
      <c r="H55" s="330">
        <f>IFERROR(VLOOKUP(C55,'تقرير المصروفات حسب الشهر'!$C$519:$AD$627,21,FALSE),0)</f>
        <v>0</v>
      </c>
      <c r="I55" s="330">
        <f>IFERROR(VLOOKUP(C55,'تقرير المصروفات حسب الشهر'!$C$647:$AD$756,21,FALSE),0)</f>
        <v>0</v>
      </c>
      <c r="J55" s="330">
        <f>IFERROR(VLOOKUP(C55,'تقرير المصروفات حسب الشهر'!$C$775:$AD$884,21,FALSE),0)</f>
        <v>0</v>
      </c>
      <c r="K55" s="330">
        <f>IFERROR(VLOOKUP(C55,'تقرير المصروفات حسب الشهر'!$C$902:$AD$1011,21,FALSE),0)</f>
        <v>0</v>
      </c>
      <c r="L55" s="330">
        <f>IFERROR(VLOOKUP(C55,'تقرير المصروفات حسب الشهر'!$C$1028:$AD$1138,21,FALSE),0)</f>
        <v>0</v>
      </c>
      <c r="M55" s="344">
        <f>IFERROR(VLOOKUP(C55,'تقرير المصروفات حسب الشهر'!$C$1155:$AD$1266,21,FALSE),0)</f>
        <v>0</v>
      </c>
      <c r="N55" s="344">
        <f>IFERROR(VLOOKUP(C55,'تقرير المصروفات حسب الشهر'!$C$1282:$AD$1393,21,FALSE),0)</f>
        <v>0</v>
      </c>
      <c r="O55" s="344">
        <f>IFERROR(VLOOKUP(C55,'تقرير المصروفات حسب الشهر'!$C$1409:$AI$1524,21,FALSE),0)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الشهر'!$C$10:$AD$119,21,FALSE),0)</f>
        <v>0</v>
      </c>
      <c r="E56" s="330">
        <f>IFERROR(VLOOKUP(C56,'تقرير المصروفات حسب الشهر'!$C$136:$AD$245,21,FALSE),0)</f>
        <v>0</v>
      </c>
      <c r="F56" s="330">
        <f>IFERROR(VLOOKUP(C56,'تقرير المصروفات حسب الشهر'!$C$263:$AD$370,21,FALSE),0)</f>
        <v>0</v>
      </c>
      <c r="G56" s="330">
        <f>IFERROR(VLOOKUP(C56,'تقرير المصروفات حسب الشهر'!$C$391:$AD$499,21,FALSE),0)</f>
        <v>0</v>
      </c>
      <c r="H56" s="330">
        <f>IFERROR(VLOOKUP(C56,'تقرير المصروفات حسب الشهر'!$C$519:$AD$627,21,FALSE),0)</f>
        <v>0</v>
      </c>
      <c r="I56" s="330">
        <f>IFERROR(VLOOKUP(C56,'تقرير المصروفات حسب الشهر'!$C$647:$AD$756,21,FALSE),0)</f>
        <v>0</v>
      </c>
      <c r="J56" s="330">
        <f>IFERROR(VLOOKUP(C56,'تقرير المصروفات حسب الشهر'!$C$775:$AD$884,21,FALSE),0)</f>
        <v>0</v>
      </c>
      <c r="K56" s="330">
        <f>IFERROR(VLOOKUP(C56,'تقرير المصروفات حسب الشهر'!$C$902:$AD$1011,21,FALSE),0)</f>
        <v>0</v>
      </c>
      <c r="L56" s="330">
        <f>IFERROR(VLOOKUP(C56,'تقرير المصروفات حسب الشهر'!$C$1028:$AD$1138,21,FALSE),0)</f>
        <v>0</v>
      </c>
      <c r="M56" s="344">
        <f>IFERROR(VLOOKUP(C56,'تقرير المصروفات حسب الشهر'!$C$1155:$AD$1266,21,FALSE),0)</f>
        <v>0</v>
      </c>
      <c r="N56" s="344">
        <f>IFERROR(VLOOKUP(C56,'تقرير المصروفات حسب الشهر'!$C$1282:$AD$1393,21,FALSE),0)</f>
        <v>0</v>
      </c>
      <c r="O56" s="344">
        <f>IFERROR(VLOOKUP(C56,'تقرير المصروفات حسب الشهر'!$C$1409:$AI$1524,21,FALSE),0)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الشهر'!$C$10:$AD$119,21,FALSE),0)</f>
        <v>0</v>
      </c>
      <c r="E57" s="330">
        <f>IFERROR(VLOOKUP(C57,'تقرير المصروفات حسب الشهر'!$C$136:$AD$245,21,FALSE),0)</f>
        <v>0</v>
      </c>
      <c r="F57" s="330">
        <f>IFERROR(VLOOKUP(C57,'تقرير المصروفات حسب الشهر'!$C$263:$AD$370,21,FALSE),0)</f>
        <v>0</v>
      </c>
      <c r="G57" s="330">
        <f>IFERROR(VLOOKUP(C57,'تقرير المصروفات حسب الشهر'!$C$391:$AD$499,21,FALSE),0)</f>
        <v>0</v>
      </c>
      <c r="H57" s="330">
        <f>IFERROR(VLOOKUP(C57,'تقرير المصروفات حسب الشهر'!$C$519:$AD$627,21,FALSE),0)</f>
        <v>0</v>
      </c>
      <c r="I57" s="330">
        <f>IFERROR(VLOOKUP(C57,'تقرير المصروفات حسب الشهر'!$C$647:$AD$756,21,FALSE),0)</f>
        <v>0</v>
      </c>
      <c r="J57" s="330">
        <f>IFERROR(VLOOKUP(C57,'تقرير المصروفات حسب الشهر'!$C$775:$AD$884,21,FALSE),0)</f>
        <v>0</v>
      </c>
      <c r="K57" s="330">
        <f>IFERROR(VLOOKUP(C57,'تقرير المصروفات حسب الشهر'!$C$902:$AD$1011,21,FALSE),0)</f>
        <v>0</v>
      </c>
      <c r="L57" s="330">
        <f>IFERROR(VLOOKUP(C57,'تقرير المصروفات حسب الشهر'!$C$1028:$AD$1138,21,FALSE),0)</f>
        <v>0</v>
      </c>
      <c r="M57" s="344">
        <f>IFERROR(VLOOKUP(C57,'تقرير المصروفات حسب الشهر'!$C$1155:$AD$1266,21,FALSE),0)</f>
        <v>0</v>
      </c>
      <c r="N57" s="344">
        <f>IFERROR(VLOOKUP(C57,'تقرير المصروفات حسب الشهر'!$C$1282:$AD$1393,21,FALSE),0)</f>
        <v>0</v>
      </c>
      <c r="O57" s="344">
        <f>IFERROR(VLOOKUP(C57,'تقرير المصروفات حسب الشهر'!$C$1409:$AI$1524,21,FALSE),0)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الشهر'!$C$10:$AD$119,21,FALSE),0)</f>
        <v>0</v>
      </c>
      <c r="E58" s="330">
        <f>IFERROR(VLOOKUP(C58,'تقرير المصروفات حسب الشهر'!$C$136:$AD$245,21,FALSE),0)</f>
        <v>0</v>
      </c>
      <c r="F58" s="330">
        <f>IFERROR(VLOOKUP(C58,'تقرير المصروفات حسب الشهر'!$C$263:$AD$370,21,FALSE),0)</f>
        <v>0</v>
      </c>
      <c r="G58" s="330">
        <f>IFERROR(VLOOKUP(C58,'تقرير المصروفات حسب الشهر'!$C$391:$AD$499,21,FALSE),0)</f>
        <v>0</v>
      </c>
      <c r="H58" s="330">
        <f>IFERROR(VLOOKUP(C58,'تقرير المصروفات حسب الشهر'!$C$519:$AD$627,21,FALSE),0)</f>
        <v>0</v>
      </c>
      <c r="I58" s="330">
        <f>IFERROR(VLOOKUP(C58,'تقرير المصروفات حسب الشهر'!$C$647:$AD$756,21,FALSE),0)</f>
        <v>0</v>
      </c>
      <c r="J58" s="330">
        <f>IFERROR(VLOOKUP(C58,'تقرير المصروفات حسب الشهر'!$C$775:$AD$884,21,FALSE),0)</f>
        <v>0</v>
      </c>
      <c r="K58" s="330">
        <f>IFERROR(VLOOKUP(C58,'تقرير المصروفات حسب الشهر'!$C$902:$AD$1011,21,FALSE),0)</f>
        <v>0</v>
      </c>
      <c r="L58" s="330">
        <f>IFERROR(VLOOKUP(C58,'تقرير المصروفات حسب الشهر'!$C$1028:$AD$1138,21,FALSE),0)</f>
        <v>0</v>
      </c>
      <c r="M58" s="344">
        <f>IFERROR(VLOOKUP(C58,'تقرير المصروفات حسب الشهر'!$C$1155:$AD$1266,21,FALSE),0)</f>
        <v>0</v>
      </c>
      <c r="N58" s="344">
        <f>IFERROR(VLOOKUP(C58,'تقرير المصروفات حسب الشهر'!$C$1282:$AD$1393,21,FALSE),0)</f>
        <v>0</v>
      </c>
      <c r="O58" s="344">
        <f>IFERROR(VLOOKUP(C58,'تقرير المصروفات حسب الشهر'!$C$1409:$AI$1524,21,FALSE),0)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الشهر'!$C$10:$AD$119,21,FALSE),0)</f>
        <v>4800</v>
      </c>
      <c r="E59" s="330">
        <f>IFERROR(VLOOKUP(C59,'تقرير المصروفات حسب الشهر'!$C$136:$AD$245,21,FALSE),0)</f>
        <v>5700</v>
      </c>
      <c r="F59" s="330">
        <f>IFERROR(VLOOKUP(C59,'تقرير المصروفات حسب الشهر'!$C$263:$AD$370,21,FALSE),0)</f>
        <v>2800</v>
      </c>
      <c r="G59" s="330">
        <f>IFERROR(VLOOKUP(C59,'تقرير المصروفات حسب الشهر'!$C$391:$AD$499,21,FALSE),0)</f>
        <v>3988</v>
      </c>
      <c r="H59" s="330">
        <f>IFERROR(VLOOKUP(C59,'تقرير المصروفات حسب الشهر'!$C$519:$AD$627,21,FALSE),0)</f>
        <v>0</v>
      </c>
      <c r="I59" s="330">
        <f>IFERROR(VLOOKUP(C59,'تقرير المصروفات حسب الشهر'!$C$647:$AD$756,21,FALSE),0)</f>
        <v>8400</v>
      </c>
      <c r="J59" s="330">
        <f>IFERROR(VLOOKUP(C59,'تقرير المصروفات حسب الشهر'!$C$775:$AD$884,21,FALSE),0)</f>
        <v>0</v>
      </c>
      <c r="K59" s="330">
        <f>IFERROR(VLOOKUP(C59,'تقرير المصروفات حسب الشهر'!$C$902:$AD$1011,21,FALSE),0)</f>
        <v>0</v>
      </c>
      <c r="L59" s="330">
        <f>IFERROR(VLOOKUP(C59,'تقرير المصروفات حسب الشهر'!$C$1028:$AD$1138,21,FALSE),0)</f>
        <v>0</v>
      </c>
      <c r="M59" s="344">
        <f>IFERROR(VLOOKUP(C59,'تقرير المصروفات حسب الشهر'!$C$1155:$AD$1266,21,FALSE),0)</f>
        <v>0</v>
      </c>
      <c r="N59" s="344">
        <f>IFERROR(VLOOKUP(C59,'تقرير المصروفات حسب الشهر'!$C$1282:$AD$1393,21,FALSE),0)</f>
        <v>0</v>
      </c>
      <c r="O59" s="344">
        <f>IFERROR(VLOOKUP(C59,'تقرير المصروفات حسب الشهر'!$C$1409:$AI$1524,21,FALSE),0)</f>
        <v>0</v>
      </c>
      <c r="P59" s="332">
        <f t="shared" si="6"/>
        <v>25688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الشهر'!$C$10:$AD$119,21,FALSE),0)</f>
        <v>660</v>
      </c>
      <c r="E60" s="330">
        <f>IFERROR(VLOOKUP(C60,'تقرير المصروفات حسب الشهر'!$C$136:$AD$245,21,FALSE),0)</f>
        <v>0</v>
      </c>
      <c r="F60" s="330">
        <f>IFERROR(VLOOKUP(C60,'تقرير المصروفات حسب الشهر'!$C$263:$AD$370,21,FALSE),0)</f>
        <v>0</v>
      </c>
      <c r="G60" s="330">
        <f>IFERROR(VLOOKUP(C60,'تقرير المصروفات حسب الشهر'!$C$391:$AD$499,21,FALSE),0)</f>
        <v>0</v>
      </c>
      <c r="H60" s="330">
        <f>IFERROR(VLOOKUP(C60,'تقرير المصروفات حسب الشهر'!$C$519:$AD$627,21,FALSE),0)</f>
        <v>0</v>
      </c>
      <c r="I60" s="330">
        <f>IFERROR(VLOOKUP(C60,'تقرير المصروفات حسب الشهر'!$C$647:$AD$756,21,FALSE),0)</f>
        <v>0</v>
      </c>
      <c r="J60" s="330">
        <f>IFERROR(VLOOKUP(C60,'تقرير المصروفات حسب الشهر'!$C$775:$AD$884,21,FALSE),0)</f>
        <v>0</v>
      </c>
      <c r="K60" s="330">
        <f>IFERROR(VLOOKUP(C60,'تقرير المصروفات حسب الشهر'!$C$902:$AD$1011,21,FALSE),0)</f>
        <v>0</v>
      </c>
      <c r="L60" s="330">
        <f>IFERROR(VLOOKUP(C60,'تقرير المصروفات حسب الشهر'!$C$1028:$AD$1138,21,FALSE),0)</f>
        <v>0</v>
      </c>
      <c r="M60" s="344">
        <f>IFERROR(VLOOKUP(C60,'تقرير المصروفات حسب الشهر'!$C$1155:$AD$1266,21,FALSE),0)</f>
        <v>0</v>
      </c>
      <c r="N60" s="344">
        <f>IFERROR(VLOOKUP(C60,'تقرير المصروفات حسب الشهر'!$C$1282:$AD$1393,21,FALSE),0)</f>
        <v>0</v>
      </c>
      <c r="O60" s="344">
        <f>IFERROR(VLOOKUP(C60,'تقرير المصروفات حسب الشهر'!$C$1409:$AI$1524,21,FALSE),0)</f>
        <v>0</v>
      </c>
      <c r="P60" s="332">
        <f t="shared" si="6"/>
        <v>660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الشهر'!$C$10:$AD$119,21,FALSE),0)</f>
        <v>0</v>
      </c>
      <c r="E61" s="330">
        <f>IFERROR(VLOOKUP(C61,'تقرير المصروفات حسب الشهر'!$C$136:$AD$245,21,FALSE),0)</f>
        <v>0</v>
      </c>
      <c r="F61" s="330">
        <f>IFERROR(VLOOKUP(C61,'تقرير المصروفات حسب الشهر'!$C$263:$AD$370,21,FALSE),0)</f>
        <v>0</v>
      </c>
      <c r="G61" s="330">
        <f>IFERROR(VLOOKUP(C61,'تقرير المصروفات حسب الشهر'!$C$391:$AD$499,21,FALSE),0)</f>
        <v>0</v>
      </c>
      <c r="H61" s="330">
        <f>IFERROR(VLOOKUP(C61,'تقرير المصروفات حسب الشهر'!$C$519:$AD$627,21,FALSE),0)</f>
        <v>0</v>
      </c>
      <c r="I61" s="330">
        <f>IFERROR(VLOOKUP(C61,'تقرير المصروفات حسب الشهر'!$C$647:$AD$756,21,FALSE),0)</f>
        <v>0</v>
      </c>
      <c r="J61" s="330">
        <f>IFERROR(VLOOKUP(C61,'تقرير المصروفات حسب الشهر'!$C$775:$AD$884,21,FALSE),0)</f>
        <v>0</v>
      </c>
      <c r="K61" s="330">
        <f>IFERROR(VLOOKUP(C61,'تقرير المصروفات حسب الشهر'!$C$902:$AD$1011,21,FALSE),0)</f>
        <v>0</v>
      </c>
      <c r="L61" s="330">
        <f>IFERROR(VLOOKUP(C61,'تقرير المصروفات حسب الشهر'!$C$1028:$AD$1138,21,FALSE),0)</f>
        <v>0</v>
      </c>
      <c r="M61" s="344">
        <f>IFERROR(VLOOKUP(C61,'تقرير المصروفات حسب الشهر'!$C$1155:$AD$1266,21,FALSE),0)</f>
        <v>0</v>
      </c>
      <c r="N61" s="344">
        <f>IFERROR(VLOOKUP(C61,'تقرير المصروفات حسب الشهر'!$C$1282:$AD$1393,21,FALSE),0)</f>
        <v>0</v>
      </c>
      <c r="O61" s="344">
        <f>IFERROR(VLOOKUP(C61,'تقرير المصروفات حسب الشهر'!$C$1409:$AI$1524,21,FALSE),0)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الشهر'!$C$10:$AD$119,21,FALSE),0)</f>
        <v>0</v>
      </c>
      <c r="E62" s="330">
        <f>IFERROR(VLOOKUP(C62,'تقرير المصروفات حسب الشهر'!$C$136:$AD$245,21,FALSE),0)</f>
        <v>0</v>
      </c>
      <c r="F62" s="330">
        <f>IFERROR(VLOOKUP(C62,'تقرير المصروفات حسب الشهر'!$C$263:$AD$370,21,FALSE),0)</f>
        <v>0</v>
      </c>
      <c r="G62" s="330">
        <f>IFERROR(VLOOKUP(C62,'تقرير المصروفات حسب الشهر'!$C$391:$AD$499,21,FALSE),0)</f>
        <v>0</v>
      </c>
      <c r="H62" s="330">
        <f>IFERROR(VLOOKUP(C62,'تقرير المصروفات حسب الشهر'!$C$519:$AD$627,21,FALSE),0)</f>
        <v>0</v>
      </c>
      <c r="I62" s="330">
        <f>IFERROR(VLOOKUP(C62,'تقرير المصروفات حسب الشهر'!$C$647:$AD$756,21,FALSE),0)</f>
        <v>0</v>
      </c>
      <c r="J62" s="330">
        <f>IFERROR(VLOOKUP(C62,'تقرير المصروفات حسب الشهر'!$C$775:$AD$884,21,FALSE),0)</f>
        <v>0</v>
      </c>
      <c r="K62" s="330">
        <f>IFERROR(VLOOKUP(C62,'تقرير المصروفات حسب الشهر'!$C$902:$AD$1011,21,FALSE),0)</f>
        <v>0</v>
      </c>
      <c r="L62" s="330">
        <f>IFERROR(VLOOKUP(C62,'تقرير المصروفات حسب الشهر'!$C$1028:$AD$1138,21,FALSE),0)</f>
        <v>0</v>
      </c>
      <c r="M62" s="344">
        <f>IFERROR(VLOOKUP(C62,'تقرير المصروفات حسب الشهر'!$C$1155:$AD$1266,21,FALSE),0)</f>
        <v>0</v>
      </c>
      <c r="N62" s="344">
        <f>IFERROR(VLOOKUP(C62,'تقرير المصروفات حسب الشهر'!$C$1282:$AD$1393,21,FALSE),0)</f>
        <v>0</v>
      </c>
      <c r="O62" s="344">
        <f>IFERROR(VLOOKUP(C62,'تقرير المصروفات حسب الشهر'!$C$1409:$AI$1524,21,FALSE),0)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الشهر'!$C$10:$AD$119,21,FALSE),0)</f>
        <v>0</v>
      </c>
      <c r="E63" s="330">
        <f>IFERROR(VLOOKUP(C63,'تقرير المصروفات حسب الشهر'!$C$136:$AD$245,21,FALSE),0)</f>
        <v>0</v>
      </c>
      <c r="F63" s="330">
        <f>IFERROR(VLOOKUP(C63,'تقرير المصروفات حسب الشهر'!$C$263:$AD$370,21,FALSE),0)</f>
        <v>0</v>
      </c>
      <c r="G63" s="330">
        <f>IFERROR(VLOOKUP(C63,'تقرير المصروفات حسب الشهر'!$C$391:$AD$499,21,FALSE),0)</f>
        <v>0</v>
      </c>
      <c r="H63" s="330">
        <f>IFERROR(VLOOKUP(C63,'تقرير المصروفات حسب الشهر'!$C$519:$AD$627,21,FALSE),0)</f>
        <v>0</v>
      </c>
      <c r="I63" s="330">
        <f>IFERROR(VLOOKUP(C63,'تقرير المصروفات حسب الشهر'!$C$647:$AD$756,21,FALSE),0)</f>
        <v>0</v>
      </c>
      <c r="J63" s="330">
        <f>IFERROR(VLOOKUP(C63,'تقرير المصروفات حسب الشهر'!$C$775:$AD$884,21,FALSE),0)</f>
        <v>0</v>
      </c>
      <c r="K63" s="330">
        <f>IFERROR(VLOOKUP(C63,'تقرير المصروفات حسب الشهر'!$C$902:$AD$1011,21,FALSE),0)</f>
        <v>0</v>
      </c>
      <c r="L63" s="330">
        <f>IFERROR(VLOOKUP(C63,'تقرير المصروفات حسب الشهر'!$C$1028:$AD$1138,21,FALSE),0)</f>
        <v>0</v>
      </c>
      <c r="M63" s="344">
        <f>IFERROR(VLOOKUP(C63,'تقرير المصروفات حسب الشهر'!$C$1155:$AD$1266,21,FALSE),0)</f>
        <v>0</v>
      </c>
      <c r="N63" s="344">
        <f>IFERROR(VLOOKUP(C63,'تقرير المصروفات حسب الشهر'!$C$1282:$AD$1393,21,FALSE),0)</f>
        <v>0</v>
      </c>
      <c r="O63" s="344">
        <f>IFERROR(VLOOKUP(C63,'تقرير المصروفات حسب الشهر'!$C$1409:$AI$1524,21,FALSE),0)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الشهر'!$C$10:$AD$119,21,FALSE),0)</f>
        <v>0</v>
      </c>
      <c r="E64" s="330">
        <f>IFERROR(VLOOKUP(C64,'تقرير المصروفات حسب الشهر'!$C$136:$AD$245,21,FALSE),0)</f>
        <v>0</v>
      </c>
      <c r="F64" s="330">
        <f>IFERROR(VLOOKUP(C64,'تقرير المصروفات حسب الشهر'!$C$263:$AD$370,21,FALSE),0)</f>
        <v>0</v>
      </c>
      <c r="G64" s="330">
        <f>IFERROR(VLOOKUP(C64,'تقرير المصروفات حسب الشهر'!$C$391:$AD$499,21,FALSE),0)</f>
        <v>0</v>
      </c>
      <c r="H64" s="330">
        <f>IFERROR(VLOOKUP(C64,'تقرير المصروفات حسب الشهر'!$C$519:$AD$627,21,FALSE),0)</f>
        <v>0</v>
      </c>
      <c r="I64" s="330">
        <f>IFERROR(VLOOKUP(C64,'تقرير المصروفات حسب الشهر'!$C$647:$AD$756,21,FALSE),0)</f>
        <v>0</v>
      </c>
      <c r="J64" s="330">
        <f>IFERROR(VLOOKUP(C64,'تقرير المصروفات حسب الشهر'!$C$775:$AD$884,21,FALSE),0)</f>
        <v>0</v>
      </c>
      <c r="K64" s="330">
        <f>IFERROR(VLOOKUP(C64,'تقرير المصروفات حسب الشهر'!$C$902:$AD$1011,21,FALSE),0)</f>
        <v>0</v>
      </c>
      <c r="L64" s="330">
        <f>IFERROR(VLOOKUP(C64,'تقرير المصروفات حسب الشهر'!$C$1028:$AD$1138,21,FALSE),0)</f>
        <v>0</v>
      </c>
      <c r="M64" s="344">
        <f>IFERROR(VLOOKUP(C64,'تقرير المصروفات حسب الشهر'!$C$1155:$AD$1266,21,FALSE),0)</f>
        <v>0</v>
      </c>
      <c r="N64" s="344">
        <f>IFERROR(VLOOKUP(C64,'تقرير المصروفات حسب الشهر'!$C$1282:$AD$1393,21,FALSE),0)</f>
        <v>0</v>
      </c>
      <c r="O64" s="344">
        <f>IFERROR(VLOOKUP(C64,'تقرير المصروفات حسب الشهر'!$C$1409:$AI$1524,21,FALSE),0)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الشهر'!$C$10:$AD$119,21,FALSE),0)</f>
        <v>0</v>
      </c>
      <c r="E65" s="330">
        <f>IFERROR(VLOOKUP(C65,'تقرير المصروفات حسب الشهر'!$C$136:$AD$245,21,FALSE),0)</f>
        <v>0</v>
      </c>
      <c r="F65" s="330">
        <f>IFERROR(VLOOKUP(C65,'تقرير المصروفات حسب الشهر'!$C$263:$AD$370,21,FALSE),0)</f>
        <v>0</v>
      </c>
      <c r="G65" s="330">
        <f>IFERROR(VLOOKUP(C65,'تقرير المصروفات حسب الشهر'!$C$391:$AD$499,21,FALSE),0)</f>
        <v>0</v>
      </c>
      <c r="H65" s="330">
        <f>IFERROR(VLOOKUP(C65,'تقرير المصروفات حسب الشهر'!$C$519:$AD$627,21,FALSE),0)</f>
        <v>0</v>
      </c>
      <c r="I65" s="330">
        <f>IFERROR(VLOOKUP(C65,'تقرير المصروفات حسب الشهر'!$C$647:$AD$756,21,FALSE),0)</f>
        <v>0</v>
      </c>
      <c r="J65" s="330">
        <f>IFERROR(VLOOKUP(C65,'تقرير المصروفات حسب الشهر'!$C$775:$AD$884,21,FALSE),0)</f>
        <v>0</v>
      </c>
      <c r="K65" s="330">
        <f>IFERROR(VLOOKUP(C65,'تقرير المصروفات حسب الشهر'!$C$902:$AD$1011,21,FALSE),0)</f>
        <v>0</v>
      </c>
      <c r="L65" s="330">
        <f>IFERROR(VLOOKUP(C65,'تقرير المصروفات حسب الشهر'!$C$1028:$AD$1138,21,FALSE),0)</f>
        <v>0</v>
      </c>
      <c r="M65" s="344">
        <f>IFERROR(VLOOKUP(C65,'تقرير المصروفات حسب الشهر'!$C$1155:$AD$1266,21,FALSE),0)</f>
        <v>0</v>
      </c>
      <c r="N65" s="344">
        <f>IFERROR(VLOOKUP(C65,'تقرير المصروفات حسب الشهر'!$C$1282:$AD$1393,21,FALSE),0)</f>
        <v>0</v>
      </c>
      <c r="O65" s="344">
        <f>IFERROR(VLOOKUP(C65,'تقرير المصروفات حسب الشهر'!$C$1409:$AI$1524,21,FALSE),0)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الشهر'!$C$10:$AD$119,21,FALSE),0)</f>
        <v>0</v>
      </c>
      <c r="E66" s="330">
        <f>IFERROR(VLOOKUP(C66,'تقرير المصروفات حسب الشهر'!$C$136:$AD$245,21,FALSE),0)</f>
        <v>0</v>
      </c>
      <c r="F66" s="330">
        <f>IFERROR(VLOOKUP(C66,'تقرير المصروفات حسب الشهر'!$C$263:$AD$370,21,FALSE),0)</f>
        <v>0</v>
      </c>
      <c r="G66" s="330">
        <f>IFERROR(VLOOKUP(C66,'تقرير المصروفات حسب الشهر'!$C$391:$AD$499,21,FALSE),0)</f>
        <v>0</v>
      </c>
      <c r="H66" s="330">
        <f>IFERROR(VLOOKUP(C66,'تقرير المصروفات حسب الشهر'!$C$519:$AD$627,21,FALSE),0)</f>
        <v>0</v>
      </c>
      <c r="I66" s="330">
        <f>IFERROR(VLOOKUP(C66,'تقرير المصروفات حسب الشهر'!$C$647:$AD$756,21,FALSE),0)</f>
        <v>0</v>
      </c>
      <c r="J66" s="330">
        <f>IFERROR(VLOOKUP(C66,'تقرير المصروفات حسب الشهر'!$C$775:$AD$884,21,FALSE),0)</f>
        <v>0</v>
      </c>
      <c r="K66" s="330">
        <f>IFERROR(VLOOKUP(C66,'تقرير المصروفات حسب الشهر'!$C$902:$AD$1011,21,FALSE),0)</f>
        <v>0</v>
      </c>
      <c r="L66" s="330">
        <f>IFERROR(VLOOKUP(C66,'تقرير المصروفات حسب الشهر'!$C$1028:$AD$1138,21,FALSE),0)</f>
        <v>0</v>
      </c>
      <c r="M66" s="344">
        <f>IFERROR(VLOOKUP(C66,'تقرير المصروفات حسب الشهر'!$C$1155:$AD$1266,21,FALSE),0)</f>
        <v>0</v>
      </c>
      <c r="N66" s="344">
        <f>IFERROR(VLOOKUP(C66,'تقرير المصروفات حسب الشهر'!$C$1282:$AD$1393,21,FALSE),0)</f>
        <v>0</v>
      </c>
      <c r="O66" s="344">
        <f>IFERROR(VLOOKUP(C66,'تقرير المصروفات حسب الشهر'!$C$1409:$AI$1524,21,FALSE),0)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الشهر'!$C$10:$AD$119,21,FALSE),0)</f>
        <v>0</v>
      </c>
      <c r="E67" s="330">
        <f>IFERROR(VLOOKUP(C67,'تقرير المصروفات حسب الشهر'!$C$136:$AD$245,21,FALSE),0)</f>
        <v>0</v>
      </c>
      <c r="F67" s="330">
        <f>IFERROR(VLOOKUP(C67,'تقرير المصروفات حسب الشهر'!$C$263:$AD$370,21,FALSE),0)</f>
        <v>0</v>
      </c>
      <c r="G67" s="330">
        <f>IFERROR(VLOOKUP(C67,'تقرير المصروفات حسب الشهر'!$C$391:$AD$499,21,FALSE),0)</f>
        <v>0</v>
      </c>
      <c r="H67" s="330">
        <f>IFERROR(VLOOKUP(C67,'تقرير المصروفات حسب الشهر'!$C$519:$AD$627,21,FALSE),0)</f>
        <v>0</v>
      </c>
      <c r="I67" s="330">
        <f>IFERROR(VLOOKUP(C67,'تقرير المصروفات حسب الشهر'!$C$647:$AD$756,21,FALSE),0)</f>
        <v>0</v>
      </c>
      <c r="J67" s="330">
        <f>IFERROR(VLOOKUP(C67,'تقرير المصروفات حسب الشهر'!$C$775:$AD$884,21,FALSE),0)</f>
        <v>0</v>
      </c>
      <c r="K67" s="330">
        <f>IFERROR(VLOOKUP(C67,'تقرير المصروفات حسب الشهر'!$C$902:$AD$1011,21,FALSE),0)</f>
        <v>0</v>
      </c>
      <c r="L67" s="330">
        <f>IFERROR(VLOOKUP(C67,'تقرير المصروفات حسب الشهر'!$C$1028:$AD$1138,21,FALSE),0)</f>
        <v>0</v>
      </c>
      <c r="M67" s="344">
        <f>IFERROR(VLOOKUP(C67,'تقرير المصروفات حسب الشهر'!$C$1155:$AD$1266,21,FALSE),0)</f>
        <v>0</v>
      </c>
      <c r="N67" s="344">
        <f>IFERROR(VLOOKUP(C67,'تقرير المصروفات حسب الشهر'!$C$1282:$AD$1393,21,FALSE),0)</f>
        <v>0</v>
      </c>
      <c r="O67" s="344">
        <f>IFERROR(VLOOKUP(C67,'تقرير المصروفات حسب الشهر'!$C$1409:$AI$1524,21,FALSE),0)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الشهر'!$C$10:$AD$119,21,FALSE),0)</f>
        <v>0</v>
      </c>
      <c r="E68" s="330">
        <f>IFERROR(VLOOKUP(C68,'تقرير المصروفات حسب الشهر'!$C$136:$AD$245,21,FALSE),0)</f>
        <v>0</v>
      </c>
      <c r="F68" s="330">
        <f>IFERROR(VLOOKUP(C68,'تقرير المصروفات حسب الشهر'!$C$263:$AD$370,21,FALSE),0)</f>
        <v>0</v>
      </c>
      <c r="G68" s="330">
        <f>IFERROR(VLOOKUP(C68,'تقرير المصروفات حسب الشهر'!$C$391:$AD$499,21,FALSE),0)</f>
        <v>0</v>
      </c>
      <c r="H68" s="330">
        <f>IFERROR(VLOOKUP(C68,'تقرير المصروفات حسب الشهر'!$C$519:$AD$627,21,FALSE),0)</f>
        <v>0</v>
      </c>
      <c r="I68" s="330">
        <f>IFERROR(VLOOKUP(C68,'تقرير المصروفات حسب الشهر'!$C$647:$AD$756,21,FALSE),0)</f>
        <v>0</v>
      </c>
      <c r="J68" s="330">
        <f>IFERROR(VLOOKUP(C68,'تقرير المصروفات حسب الشهر'!$C$775:$AD$884,21,FALSE),0)</f>
        <v>0</v>
      </c>
      <c r="K68" s="330">
        <f>IFERROR(VLOOKUP(C68,'تقرير المصروفات حسب الشهر'!$C$902:$AD$1011,21,FALSE),0)</f>
        <v>0</v>
      </c>
      <c r="L68" s="330">
        <f>IFERROR(VLOOKUP(C68,'تقرير المصروفات حسب الشهر'!$C$1028:$AD$1138,21,FALSE),0)</f>
        <v>0</v>
      </c>
      <c r="M68" s="344">
        <f>IFERROR(VLOOKUP(C68,'تقرير المصروفات حسب الشهر'!$C$1155:$AD$1266,21,FALSE),0)</f>
        <v>0</v>
      </c>
      <c r="N68" s="344">
        <f>IFERROR(VLOOKUP(C68,'تقرير المصروفات حسب الشهر'!$C$1282:$AD$1393,21,FALSE),0)</f>
        <v>0</v>
      </c>
      <c r="O68" s="344">
        <f>IFERROR(VLOOKUP(C68,'تقرير المصروفات حسب الشهر'!$C$1409:$AI$1524,21,FALSE),0)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الشهر'!$C$10:$AD$119,21,FALSE),0)</f>
        <v>0</v>
      </c>
      <c r="E69" s="330">
        <f>IFERROR(VLOOKUP(C69,'تقرير المصروفات حسب الشهر'!$C$136:$AD$245,21,FALSE),0)</f>
        <v>0</v>
      </c>
      <c r="F69" s="330">
        <f>IFERROR(VLOOKUP(C69,'تقرير المصروفات حسب الشهر'!$C$263:$AD$370,21,FALSE),0)</f>
        <v>0</v>
      </c>
      <c r="G69" s="330">
        <f>IFERROR(VLOOKUP(C69,'تقرير المصروفات حسب الشهر'!$C$391:$AD$499,21,FALSE),0)</f>
        <v>0</v>
      </c>
      <c r="H69" s="330">
        <f>IFERROR(VLOOKUP(C69,'تقرير المصروفات حسب الشهر'!$C$519:$AD$627,21,FALSE),0)</f>
        <v>0</v>
      </c>
      <c r="I69" s="330">
        <f>IFERROR(VLOOKUP(C69,'تقرير المصروفات حسب الشهر'!$C$647:$AD$756,21,FALSE),0)</f>
        <v>0</v>
      </c>
      <c r="J69" s="330">
        <f>IFERROR(VLOOKUP(C69,'تقرير المصروفات حسب الشهر'!$C$775:$AD$884,21,FALSE),0)</f>
        <v>0</v>
      </c>
      <c r="K69" s="330">
        <f>IFERROR(VLOOKUP(C69,'تقرير المصروفات حسب الشهر'!$C$902:$AD$1011,21,FALSE),0)</f>
        <v>0</v>
      </c>
      <c r="L69" s="330">
        <f>IFERROR(VLOOKUP(C69,'تقرير المصروفات حسب الشهر'!$C$1028:$AD$1138,21,FALSE),0)</f>
        <v>0</v>
      </c>
      <c r="M69" s="344">
        <f>IFERROR(VLOOKUP(C69,'تقرير المصروفات حسب الشهر'!$C$1155:$AD$1266,21,FALSE),0)</f>
        <v>0</v>
      </c>
      <c r="N69" s="344">
        <f>IFERROR(VLOOKUP(C69,'تقرير المصروفات حسب الشهر'!$C$1282:$AD$1393,21,FALSE),0)</f>
        <v>0</v>
      </c>
      <c r="O69" s="344">
        <f>IFERROR(VLOOKUP(C69,'تقرير المصروفات حسب الشهر'!$C$1409:$AI$1524,21,FALSE),0)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الشهر'!$C$10:$AD$119,21,FALSE),0)</f>
        <v>0</v>
      </c>
      <c r="E70" s="330">
        <f>IFERROR(VLOOKUP(C70,'تقرير المصروفات حسب الشهر'!$C$136:$AD$245,21,FALSE),0)</f>
        <v>0</v>
      </c>
      <c r="F70" s="330">
        <f>IFERROR(VLOOKUP(C70,'تقرير المصروفات حسب الشهر'!$C$263:$AD$370,21,FALSE),0)</f>
        <v>0</v>
      </c>
      <c r="G70" s="330">
        <f>IFERROR(VLOOKUP(C70,'تقرير المصروفات حسب الشهر'!$C$391:$AD$499,21,FALSE),0)</f>
        <v>0</v>
      </c>
      <c r="H70" s="330">
        <f>IFERROR(VLOOKUP(C70,'تقرير المصروفات حسب الشهر'!$C$519:$AD$627,21,FALSE),0)</f>
        <v>0</v>
      </c>
      <c r="I70" s="330">
        <f>IFERROR(VLOOKUP(C70,'تقرير المصروفات حسب الشهر'!$C$647:$AD$756,21,FALSE),0)</f>
        <v>0</v>
      </c>
      <c r="J70" s="330">
        <f>IFERROR(VLOOKUP(C70,'تقرير المصروفات حسب الشهر'!$C$775:$AD$884,21,FALSE),0)</f>
        <v>0</v>
      </c>
      <c r="K70" s="330">
        <f>IFERROR(VLOOKUP(C70,'تقرير المصروفات حسب الشهر'!$C$902:$AD$1011,21,FALSE),0)</f>
        <v>0</v>
      </c>
      <c r="L70" s="330">
        <f>IFERROR(VLOOKUP(C70,'تقرير المصروفات حسب الشهر'!$C$1028:$AD$1138,21,FALSE),0)</f>
        <v>0</v>
      </c>
      <c r="M70" s="344">
        <f>IFERROR(VLOOKUP(C70,'تقرير المصروفات حسب الشهر'!$C$1155:$AD$1266,21,FALSE),0)</f>
        <v>0</v>
      </c>
      <c r="N70" s="344">
        <f>IFERROR(VLOOKUP(C70,'تقرير المصروفات حسب الشهر'!$C$1282:$AD$1393,21,FALSE),0)</f>
        <v>0</v>
      </c>
      <c r="O70" s="344">
        <f>IFERROR(VLOOKUP(C70,'تقرير المصروفات حسب الشهر'!$C$1409:$AI$1524,21,FALSE),0)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الشهر'!$C$10:$AD$119,21,FALSE),0)</f>
        <v>0</v>
      </c>
      <c r="E71" s="330">
        <f>IFERROR(VLOOKUP(C71,'تقرير المصروفات حسب الشهر'!$C$136:$AD$245,21,FALSE),0)</f>
        <v>0</v>
      </c>
      <c r="F71" s="330">
        <f>IFERROR(VLOOKUP(C71,'تقرير المصروفات حسب الشهر'!$C$263:$AD$370,21,FALSE),0)</f>
        <v>0</v>
      </c>
      <c r="G71" s="330">
        <f>IFERROR(VLOOKUP(C71,'تقرير المصروفات حسب الشهر'!$C$391:$AD$499,21,FALSE),0)</f>
        <v>0</v>
      </c>
      <c r="H71" s="330">
        <f>IFERROR(VLOOKUP(C71,'تقرير المصروفات حسب الشهر'!$C$519:$AD$627,21,FALSE),0)</f>
        <v>0</v>
      </c>
      <c r="I71" s="330">
        <f>IFERROR(VLOOKUP(C71,'تقرير المصروفات حسب الشهر'!$C$647:$AD$756,21,FALSE),0)</f>
        <v>0</v>
      </c>
      <c r="J71" s="330">
        <f>IFERROR(VLOOKUP(C71,'تقرير المصروفات حسب الشهر'!$C$775:$AD$884,21,FALSE),0)</f>
        <v>0</v>
      </c>
      <c r="K71" s="330">
        <f>IFERROR(VLOOKUP(C71,'تقرير المصروفات حسب الشهر'!$C$902:$AD$1011,21,FALSE),0)</f>
        <v>0</v>
      </c>
      <c r="L71" s="330">
        <f>IFERROR(VLOOKUP(C71,'تقرير المصروفات حسب الشهر'!$C$1028:$AD$1138,21,FALSE),0)</f>
        <v>0</v>
      </c>
      <c r="M71" s="344">
        <f>IFERROR(VLOOKUP(C71,'تقرير المصروفات حسب الشهر'!$C$1155:$AD$1266,21,FALSE),0)</f>
        <v>0</v>
      </c>
      <c r="N71" s="344">
        <f>IFERROR(VLOOKUP(C71,'تقرير المصروفات حسب الشهر'!$C$1282:$AD$1393,21,FALSE),0)</f>
        <v>0</v>
      </c>
      <c r="O71" s="344">
        <f>IFERROR(VLOOKUP(C71,'تقرير المصروفات حسب الشهر'!$C$1409:$AI$1524,21,FALSE),0)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الشهر'!$C$10:$AD$119,21,FALSE),0)</f>
        <v>0</v>
      </c>
      <c r="E72" s="330">
        <f>IFERROR(VLOOKUP(C72,'تقرير المصروفات حسب الشهر'!$C$136:$AD$245,21,FALSE),0)</f>
        <v>0</v>
      </c>
      <c r="F72" s="330">
        <f>IFERROR(VLOOKUP(C72,'تقرير المصروفات حسب الشهر'!$C$263:$AD$370,21,FALSE),0)</f>
        <v>0</v>
      </c>
      <c r="G72" s="330">
        <f>IFERROR(VLOOKUP(C72,'تقرير المصروفات حسب الشهر'!$C$391:$AD$499,21,FALSE),0)</f>
        <v>0</v>
      </c>
      <c r="H72" s="330">
        <f>IFERROR(VLOOKUP(C72,'تقرير المصروفات حسب الشهر'!$C$519:$AD$627,21,FALSE),0)</f>
        <v>0</v>
      </c>
      <c r="I72" s="330">
        <f>IFERROR(VLOOKUP(C72,'تقرير المصروفات حسب الشهر'!$C$647:$AD$756,21,FALSE),0)</f>
        <v>0</v>
      </c>
      <c r="J72" s="330">
        <f>IFERROR(VLOOKUP(C72,'تقرير المصروفات حسب الشهر'!$C$775:$AD$884,21,FALSE),0)</f>
        <v>0</v>
      </c>
      <c r="K72" s="330">
        <f>IFERROR(VLOOKUP(C72,'تقرير المصروفات حسب الشهر'!$C$902:$AD$1011,21,FALSE),0)</f>
        <v>0</v>
      </c>
      <c r="L72" s="330">
        <f>IFERROR(VLOOKUP(C72,'تقرير المصروفات حسب الشهر'!$C$1028:$AD$1138,21,FALSE),0)</f>
        <v>0</v>
      </c>
      <c r="M72" s="344">
        <f>IFERROR(VLOOKUP(C72,'تقرير المصروفات حسب الشهر'!$C$1155:$AD$1266,21,FALSE),0)</f>
        <v>0</v>
      </c>
      <c r="N72" s="344">
        <f>IFERROR(VLOOKUP(C72,'تقرير المصروفات حسب الشهر'!$C$1282:$AD$1393,21,FALSE),0)</f>
        <v>0</v>
      </c>
      <c r="O72" s="344">
        <f>IFERROR(VLOOKUP(C72,'تقرير المصروفات حسب الشهر'!$C$1409:$AI$1524,21,FALSE),0)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الشهر'!$C$10:$AD$119,21,FALSE),0)</f>
        <v>0</v>
      </c>
      <c r="E73" s="330">
        <f>IFERROR(VLOOKUP(C73,'تقرير المصروفات حسب الشهر'!$C$136:$AD$245,21,FALSE),0)</f>
        <v>0</v>
      </c>
      <c r="F73" s="330">
        <f>IFERROR(VLOOKUP(C73,'تقرير المصروفات حسب الشهر'!$C$263:$AD$370,21,FALSE),0)</f>
        <v>0</v>
      </c>
      <c r="G73" s="330">
        <f>IFERROR(VLOOKUP(C73,'تقرير المصروفات حسب الشهر'!$C$391:$AD$499,21,FALSE),0)</f>
        <v>0</v>
      </c>
      <c r="H73" s="330">
        <f>IFERROR(VLOOKUP(C73,'تقرير المصروفات حسب الشهر'!$C$519:$AD$627,21,FALSE),0)</f>
        <v>0</v>
      </c>
      <c r="I73" s="330">
        <f>IFERROR(VLOOKUP(C73,'تقرير المصروفات حسب الشهر'!$C$647:$AD$756,21,FALSE),0)</f>
        <v>0</v>
      </c>
      <c r="J73" s="330">
        <f>IFERROR(VLOOKUP(C73,'تقرير المصروفات حسب الشهر'!$C$775:$AD$884,21,FALSE),0)</f>
        <v>0</v>
      </c>
      <c r="K73" s="330">
        <f>IFERROR(VLOOKUP(C73,'تقرير المصروفات حسب الشهر'!$C$902:$AD$1011,21,FALSE),0)</f>
        <v>0</v>
      </c>
      <c r="L73" s="330">
        <f>IFERROR(VLOOKUP(C73,'تقرير المصروفات حسب الشهر'!$C$1028:$AD$1138,21,FALSE),0)</f>
        <v>0</v>
      </c>
      <c r="M73" s="344">
        <f>IFERROR(VLOOKUP(C73,'تقرير المصروفات حسب الشهر'!$C$1155:$AD$1266,21,FALSE),0)</f>
        <v>0</v>
      </c>
      <c r="N73" s="344">
        <f>IFERROR(VLOOKUP(C73,'تقرير المصروفات حسب الشهر'!$C$1282:$AD$1393,21,FALSE),0)</f>
        <v>0</v>
      </c>
      <c r="O73" s="344">
        <f>IFERROR(VLOOKUP(C73,'تقرير المصروفات حسب الشهر'!$C$1409:$AI$1524,21,FALSE),0)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الشهر'!$C$10:$AD$119,21,FALSE),0)</f>
        <v>0</v>
      </c>
      <c r="E74" s="330">
        <f>IFERROR(VLOOKUP(C74,'تقرير المصروفات حسب الشهر'!$C$136:$AD$245,21,FALSE),0)</f>
        <v>0</v>
      </c>
      <c r="F74" s="330">
        <f>IFERROR(VLOOKUP(C74,'تقرير المصروفات حسب الشهر'!$C$263:$AD$370,21,FALSE),0)</f>
        <v>0</v>
      </c>
      <c r="G74" s="330">
        <f>IFERROR(VLOOKUP(C74,'تقرير المصروفات حسب الشهر'!$C$391:$AD$499,21,FALSE),0)</f>
        <v>0</v>
      </c>
      <c r="H74" s="330">
        <f>IFERROR(VLOOKUP(C74,'تقرير المصروفات حسب الشهر'!$C$519:$AD$627,21,FALSE),0)</f>
        <v>0</v>
      </c>
      <c r="I74" s="330">
        <f>IFERROR(VLOOKUP(C74,'تقرير المصروفات حسب الشهر'!$C$647:$AD$756,21,FALSE),0)</f>
        <v>0</v>
      </c>
      <c r="J74" s="330">
        <f>IFERROR(VLOOKUP(C74,'تقرير المصروفات حسب الشهر'!$C$775:$AD$884,21,FALSE),0)</f>
        <v>0</v>
      </c>
      <c r="K74" s="330">
        <f>IFERROR(VLOOKUP(C74,'تقرير المصروفات حسب الشهر'!$C$902:$AD$1011,21,FALSE),0)</f>
        <v>0</v>
      </c>
      <c r="L74" s="330">
        <f>IFERROR(VLOOKUP(C74,'تقرير المصروفات حسب الشهر'!$C$1028:$AD$1138,21,FALSE),0)</f>
        <v>0</v>
      </c>
      <c r="M74" s="344">
        <f>IFERROR(VLOOKUP(C74,'تقرير المصروفات حسب الشهر'!$C$1155:$AD$1266,21,FALSE),0)</f>
        <v>0</v>
      </c>
      <c r="N74" s="344">
        <f>IFERROR(VLOOKUP(C74,'تقرير المصروفات حسب الشهر'!$C$1282:$AD$1393,21,FALSE),0)</f>
        <v>0</v>
      </c>
      <c r="O74" s="344">
        <f>IFERROR(VLOOKUP(C74,'تقرير المصروفات حسب الشهر'!$C$1409:$AI$1524,21,FALSE),0)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الشهر'!$C$10:$AD$119,21,FALSE),0)</f>
        <v>0</v>
      </c>
      <c r="E75" s="330">
        <f>IFERROR(VLOOKUP(C75,'تقرير المصروفات حسب الشهر'!$C$136:$AD$245,21,FALSE),0)</f>
        <v>0</v>
      </c>
      <c r="F75" s="330">
        <f>IFERROR(VLOOKUP(C75,'تقرير المصروفات حسب الشهر'!$C$263:$AD$370,21,FALSE),0)</f>
        <v>0</v>
      </c>
      <c r="G75" s="330">
        <f>IFERROR(VLOOKUP(C75,'تقرير المصروفات حسب الشهر'!$C$391:$AD$499,21,FALSE),0)</f>
        <v>0</v>
      </c>
      <c r="H75" s="330">
        <f>IFERROR(VLOOKUP(C75,'تقرير المصروفات حسب الشهر'!$C$519:$AD$627,21,FALSE),0)</f>
        <v>0</v>
      </c>
      <c r="I75" s="330">
        <f>IFERROR(VLOOKUP(C75,'تقرير المصروفات حسب الشهر'!$C$647:$AD$756,21,FALSE),0)</f>
        <v>0</v>
      </c>
      <c r="J75" s="330">
        <f>IFERROR(VLOOKUP(C75,'تقرير المصروفات حسب الشهر'!$C$775:$AD$884,21,FALSE),0)</f>
        <v>0</v>
      </c>
      <c r="K75" s="330">
        <f>IFERROR(VLOOKUP(C75,'تقرير المصروفات حسب الشهر'!$C$902:$AD$1011,21,FALSE),0)</f>
        <v>0</v>
      </c>
      <c r="L75" s="330">
        <f>IFERROR(VLOOKUP(C75,'تقرير المصروفات حسب الشهر'!$C$1028:$AD$1138,21,FALSE),0)</f>
        <v>0</v>
      </c>
      <c r="M75" s="344">
        <f>IFERROR(VLOOKUP(C75,'تقرير المصروفات حسب الشهر'!$C$1155:$AD$1266,21,FALSE),0)</f>
        <v>0</v>
      </c>
      <c r="N75" s="344">
        <f>IFERROR(VLOOKUP(C75,'تقرير المصروفات حسب الشهر'!$C$1282:$AD$1393,21,FALSE),0)</f>
        <v>0</v>
      </c>
      <c r="O75" s="344">
        <f>IFERROR(VLOOKUP(C75,'تقرير المصروفات حسب الشهر'!$C$1409:$AI$1524,21,FALSE),0)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الشهر'!$C$10:$AD$119,21,FALSE),0)</f>
        <v>0</v>
      </c>
      <c r="E76" s="330">
        <f>IFERROR(VLOOKUP(C76,'تقرير المصروفات حسب الشهر'!$C$136:$AD$245,21,FALSE),0)</f>
        <v>0</v>
      </c>
      <c r="F76" s="330">
        <f>IFERROR(VLOOKUP(C76,'تقرير المصروفات حسب الشهر'!$C$263:$AD$370,21,FALSE),0)</f>
        <v>0</v>
      </c>
      <c r="G76" s="330">
        <f>IFERROR(VLOOKUP(C76,'تقرير المصروفات حسب الشهر'!$C$391:$AD$499,21,FALSE),0)</f>
        <v>0</v>
      </c>
      <c r="H76" s="330">
        <f>IFERROR(VLOOKUP(C76,'تقرير المصروفات حسب الشهر'!$C$519:$AD$627,21,FALSE),0)</f>
        <v>0</v>
      </c>
      <c r="I76" s="330">
        <f>IFERROR(VLOOKUP(C76,'تقرير المصروفات حسب الشهر'!$C$647:$AD$756,21,FALSE),0)</f>
        <v>0</v>
      </c>
      <c r="J76" s="330">
        <f>IFERROR(VLOOKUP(C76,'تقرير المصروفات حسب الشهر'!$C$775:$AD$884,21,FALSE),0)</f>
        <v>0</v>
      </c>
      <c r="K76" s="330">
        <f>IFERROR(VLOOKUP(C76,'تقرير المصروفات حسب الشهر'!$C$902:$AD$1011,21,FALSE),0)</f>
        <v>0</v>
      </c>
      <c r="L76" s="330">
        <f>IFERROR(VLOOKUP(C76,'تقرير المصروفات حسب الشهر'!$C$1028:$AD$1138,21,FALSE),0)</f>
        <v>0</v>
      </c>
      <c r="M76" s="344">
        <f>IFERROR(VLOOKUP(C76,'تقرير المصروفات حسب الشهر'!$C$1155:$AD$1266,21,FALSE),0)</f>
        <v>0</v>
      </c>
      <c r="N76" s="344">
        <f>IFERROR(VLOOKUP(C76,'تقرير المصروفات حسب الشهر'!$C$1282:$AD$1393,21,FALSE),0)</f>
        <v>0</v>
      </c>
      <c r="O76" s="344">
        <f>IFERROR(VLOOKUP(C76,'تقرير المصروفات حسب الشهر'!$C$1409:$AI$1524,21,FALSE),0)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الشهر'!$C$10:$AD$119,21,FALSE),0)</f>
        <v>0</v>
      </c>
      <c r="E77" s="330">
        <f>IFERROR(VLOOKUP(C77,'تقرير المصروفات حسب الشهر'!$C$136:$AD$245,21,FALSE),0)</f>
        <v>0</v>
      </c>
      <c r="F77" s="330">
        <f>IFERROR(VLOOKUP(C77,'تقرير المصروفات حسب الشهر'!$C$263:$AD$370,21,FALSE),0)</f>
        <v>0</v>
      </c>
      <c r="G77" s="330">
        <f>IFERROR(VLOOKUP(C77,'تقرير المصروفات حسب الشهر'!$C$391:$AD$499,21,FALSE),0)</f>
        <v>0</v>
      </c>
      <c r="H77" s="330">
        <f>IFERROR(VLOOKUP(C77,'تقرير المصروفات حسب الشهر'!$C$519:$AD$627,21,FALSE),0)</f>
        <v>0</v>
      </c>
      <c r="I77" s="330">
        <f>IFERROR(VLOOKUP(C77,'تقرير المصروفات حسب الشهر'!$C$647:$AD$756,21,FALSE),0)</f>
        <v>0</v>
      </c>
      <c r="J77" s="330">
        <f>IFERROR(VLOOKUP(C77,'تقرير المصروفات حسب الشهر'!$C$775:$AD$884,21,FALSE),0)</f>
        <v>0</v>
      </c>
      <c r="K77" s="330">
        <f>IFERROR(VLOOKUP(C77,'تقرير المصروفات حسب الشهر'!$C$902:$AD$1011,21,FALSE),0)</f>
        <v>0</v>
      </c>
      <c r="L77" s="330">
        <f>IFERROR(VLOOKUP(C77,'تقرير المصروفات حسب الشهر'!$C$1028:$AD$1138,21,FALSE),0)</f>
        <v>0</v>
      </c>
      <c r="M77" s="344">
        <f>IFERROR(VLOOKUP(C77,'تقرير المصروفات حسب الشهر'!$C$1155:$AD$1266,21,FALSE),0)</f>
        <v>0</v>
      </c>
      <c r="N77" s="344">
        <f>IFERROR(VLOOKUP(C77,'تقرير المصروفات حسب الشهر'!$C$1282:$AD$1393,21,FALSE),0)</f>
        <v>0</v>
      </c>
      <c r="O77" s="344">
        <f>IFERROR(VLOOKUP(C77,'تقرير المصروفات حسب الشهر'!$C$1409:$AI$1524,21,FALSE),0)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الشهر'!$C$10:$AD$119,21,FALSE),0)</f>
        <v>0</v>
      </c>
      <c r="E78" s="330">
        <f>IFERROR(VLOOKUP(C78,'تقرير المصروفات حسب الشهر'!$C$136:$AD$245,21,FALSE),0)</f>
        <v>0</v>
      </c>
      <c r="F78" s="330">
        <f>IFERROR(VLOOKUP(C78,'تقرير المصروفات حسب الشهر'!$C$263:$AD$370,21,FALSE),0)</f>
        <v>0</v>
      </c>
      <c r="G78" s="330">
        <f>IFERROR(VLOOKUP(C78,'تقرير المصروفات حسب الشهر'!$C$391:$AD$499,21,FALSE),0)</f>
        <v>0</v>
      </c>
      <c r="H78" s="330">
        <f>IFERROR(VLOOKUP(C78,'تقرير المصروفات حسب الشهر'!$C$519:$AD$627,21,FALSE),0)</f>
        <v>0</v>
      </c>
      <c r="I78" s="330">
        <f>IFERROR(VLOOKUP(C78,'تقرير المصروفات حسب الشهر'!$C$647:$AD$756,21,FALSE),0)</f>
        <v>0</v>
      </c>
      <c r="J78" s="330">
        <f>IFERROR(VLOOKUP(C78,'تقرير المصروفات حسب الشهر'!$C$775:$AD$884,21,FALSE),0)</f>
        <v>0</v>
      </c>
      <c r="K78" s="330">
        <f>IFERROR(VLOOKUP(C78,'تقرير المصروفات حسب الشهر'!$C$902:$AD$1011,21,FALSE),0)</f>
        <v>0</v>
      </c>
      <c r="L78" s="330">
        <f>IFERROR(VLOOKUP(C78,'تقرير المصروفات حسب الشهر'!$C$1028:$AD$1138,21,FALSE),0)</f>
        <v>0</v>
      </c>
      <c r="M78" s="344">
        <f>IFERROR(VLOOKUP(C78,'تقرير المصروفات حسب الشهر'!$C$1155:$AD$1266,21,FALSE),0)</f>
        <v>0</v>
      </c>
      <c r="N78" s="344">
        <f>IFERROR(VLOOKUP(C78,'تقرير المصروفات حسب الشهر'!$C$1282:$AD$1393,21,FALSE),0)</f>
        <v>0</v>
      </c>
      <c r="O78" s="344">
        <f>IFERROR(VLOOKUP(C78,'تقرير المصروفات حسب الشهر'!$C$1409:$AI$1524,21,FALSE),0)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الشهر'!$C$10:$AD$119,21,FALSE),0)</f>
        <v>0</v>
      </c>
      <c r="E79" s="330">
        <f>IFERROR(VLOOKUP(C79,'تقرير المصروفات حسب الشهر'!$C$136:$AD$245,21,FALSE),0)</f>
        <v>0</v>
      </c>
      <c r="F79" s="330">
        <f>IFERROR(VLOOKUP(C79,'تقرير المصروفات حسب الشهر'!$C$263:$AD$370,21,FALSE),0)</f>
        <v>0</v>
      </c>
      <c r="G79" s="330">
        <f>IFERROR(VLOOKUP(C79,'تقرير المصروفات حسب الشهر'!$C$391:$AD$499,21,FALSE),0)</f>
        <v>0</v>
      </c>
      <c r="H79" s="330">
        <f>IFERROR(VLOOKUP(C79,'تقرير المصروفات حسب الشهر'!$C$519:$AD$627,21,FALSE),0)</f>
        <v>0</v>
      </c>
      <c r="I79" s="330">
        <f>IFERROR(VLOOKUP(C79,'تقرير المصروفات حسب الشهر'!$C$647:$AD$756,21,FALSE),0)</f>
        <v>0</v>
      </c>
      <c r="J79" s="330">
        <f>IFERROR(VLOOKUP(C79,'تقرير المصروفات حسب الشهر'!$C$775:$AD$884,21,FALSE),0)</f>
        <v>0</v>
      </c>
      <c r="K79" s="330">
        <f>IFERROR(VLOOKUP(C79,'تقرير المصروفات حسب الشهر'!$C$902:$AD$1011,21,FALSE),0)</f>
        <v>0</v>
      </c>
      <c r="L79" s="330">
        <f>IFERROR(VLOOKUP(C79,'تقرير المصروفات حسب الشهر'!$C$1028:$AD$1138,21,FALSE),0)</f>
        <v>0</v>
      </c>
      <c r="M79" s="344">
        <f>IFERROR(VLOOKUP(C79,'تقرير المصروفات حسب الشهر'!$C$1155:$AD$1266,21,FALSE),0)</f>
        <v>0</v>
      </c>
      <c r="N79" s="344">
        <f>IFERROR(VLOOKUP(C79,'تقرير المصروفات حسب الشهر'!$C$1282:$AD$1393,21,FALSE),0)</f>
        <v>0</v>
      </c>
      <c r="O79" s="344">
        <f>IFERROR(VLOOKUP(C79,'تقرير المصروفات حسب الشهر'!$C$1409:$AI$1524,21,FALSE),0)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الشهر'!$C$10:$AD$119,21,FALSE),0)</f>
        <v>0</v>
      </c>
      <c r="E80" s="330">
        <f>IFERROR(VLOOKUP(C80,'تقرير المصروفات حسب الشهر'!$C$136:$AD$245,21,FALSE),0)</f>
        <v>0</v>
      </c>
      <c r="F80" s="330">
        <f>IFERROR(VLOOKUP(C80,'تقرير المصروفات حسب الشهر'!$C$263:$AD$370,21,FALSE),0)</f>
        <v>0</v>
      </c>
      <c r="G80" s="330">
        <f>IFERROR(VLOOKUP(C80,'تقرير المصروفات حسب الشهر'!$C$391:$AD$499,21,FALSE),0)</f>
        <v>0</v>
      </c>
      <c r="H80" s="330">
        <f>IFERROR(VLOOKUP(C80,'تقرير المصروفات حسب الشهر'!$C$519:$AD$627,21,FALSE),0)</f>
        <v>0</v>
      </c>
      <c r="I80" s="330">
        <f>IFERROR(VLOOKUP(C80,'تقرير المصروفات حسب الشهر'!$C$647:$AD$756,21,FALSE),0)</f>
        <v>0</v>
      </c>
      <c r="J80" s="330">
        <f>IFERROR(VLOOKUP(C80,'تقرير المصروفات حسب الشهر'!$C$775:$AD$884,21,FALSE),0)</f>
        <v>0</v>
      </c>
      <c r="K80" s="330">
        <f>IFERROR(VLOOKUP(C80,'تقرير المصروفات حسب الشهر'!$C$902:$AD$1011,21,FALSE),0)</f>
        <v>0</v>
      </c>
      <c r="L80" s="330">
        <f>IFERROR(VLOOKUP(C80,'تقرير المصروفات حسب الشهر'!$C$1028:$AD$1138,21,FALSE),0)</f>
        <v>0</v>
      </c>
      <c r="M80" s="344">
        <f>IFERROR(VLOOKUP(C80,'تقرير المصروفات حسب الشهر'!$C$1155:$AD$1266,21,FALSE),0)</f>
        <v>0</v>
      </c>
      <c r="N80" s="344">
        <f>IFERROR(VLOOKUP(C80,'تقرير المصروفات حسب الشهر'!$C$1282:$AD$1393,21,FALSE),0)</f>
        <v>0</v>
      </c>
      <c r="O80" s="344">
        <f>IFERROR(VLOOKUP(C80,'تقرير المصروفات حسب الشهر'!$C$1409:$AI$1524,21,FALSE),0)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الشهر'!$C$10:$AD$119,21,FALSE),0)</f>
        <v>600</v>
      </c>
      <c r="E81" s="330">
        <f>IFERROR(VLOOKUP(C81,'تقرير المصروفات حسب الشهر'!$C$136:$AD$245,21,FALSE),0)</f>
        <v>200</v>
      </c>
      <c r="F81" s="330">
        <f>IFERROR(VLOOKUP(C81,'تقرير المصروفات حسب الشهر'!$C$263:$AD$370,21,FALSE),0)</f>
        <v>200</v>
      </c>
      <c r="G81" s="330">
        <f>IFERROR(VLOOKUP(C81,'تقرير المصروفات حسب الشهر'!$C$391:$AD$499,21,FALSE),0)</f>
        <v>200</v>
      </c>
      <c r="H81" s="330">
        <f>IFERROR(VLOOKUP(C81,'تقرير المصروفات حسب الشهر'!$C$519:$AD$627,21,FALSE),0)</f>
        <v>200</v>
      </c>
      <c r="I81" s="330">
        <f>IFERROR(VLOOKUP(C81,'تقرير المصروفات حسب الشهر'!$C$647:$AD$756,21,FALSE),0)</f>
        <v>200</v>
      </c>
      <c r="J81" s="330">
        <f>IFERROR(VLOOKUP(C81,'تقرير المصروفات حسب الشهر'!$C$775:$AD$884,21,FALSE),0)</f>
        <v>0</v>
      </c>
      <c r="K81" s="330">
        <f>IFERROR(VLOOKUP(C81,'تقرير المصروفات حسب الشهر'!$C$902:$AD$1011,21,FALSE),0)</f>
        <v>0</v>
      </c>
      <c r="L81" s="330">
        <f>IFERROR(VLOOKUP(C81,'تقرير المصروفات حسب الشهر'!$C$1028:$AD$1138,21,FALSE),0)</f>
        <v>0</v>
      </c>
      <c r="M81" s="344">
        <f>IFERROR(VLOOKUP(C81,'تقرير المصروفات حسب الشهر'!$C$1155:$AD$1266,21,FALSE),0)</f>
        <v>0</v>
      </c>
      <c r="N81" s="344">
        <f>IFERROR(VLOOKUP(C81,'تقرير المصروفات حسب الشهر'!$C$1282:$AD$1393,21,FALSE),0)</f>
        <v>0</v>
      </c>
      <c r="O81" s="344">
        <f>IFERROR(VLOOKUP(C81,'تقرير المصروفات حسب الشهر'!$C$1409:$AI$1524,21,FALSE),0)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الشهر'!$C$10:$AD$119,21,FALSE),0)</f>
        <v>0</v>
      </c>
      <c r="E82" s="330">
        <f>IFERROR(VLOOKUP(C82,'تقرير المصروفات حسب الشهر'!$C$136:$AD$245,21,FALSE),0)</f>
        <v>0</v>
      </c>
      <c r="F82" s="330">
        <f>IFERROR(VLOOKUP(C82,'تقرير المصروفات حسب الشهر'!$C$263:$AD$370,21,FALSE),0)</f>
        <v>0</v>
      </c>
      <c r="G82" s="330">
        <f>IFERROR(VLOOKUP(C82,'تقرير المصروفات حسب الشهر'!$C$391:$AD$499,21,FALSE),0)</f>
        <v>0</v>
      </c>
      <c r="H82" s="330">
        <f>IFERROR(VLOOKUP(C82,'تقرير المصروفات حسب الشهر'!$C$519:$AD$627,21,FALSE),0)</f>
        <v>0</v>
      </c>
      <c r="I82" s="330">
        <f>IFERROR(VLOOKUP(C82,'تقرير المصروفات حسب الشهر'!$C$647:$AD$756,21,FALSE),0)</f>
        <v>0</v>
      </c>
      <c r="J82" s="330">
        <f>IFERROR(VLOOKUP(C82,'تقرير المصروفات حسب الشهر'!$C$775:$AD$884,21,FALSE),0)</f>
        <v>0</v>
      </c>
      <c r="K82" s="330">
        <f>IFERROR(VLOOKUP(C82,'تقرير المصروفات حسب الشهر'!$C$902:$AD$1011,21,FALSE),0)</f>
        <v>0</v>
      </c>
      <c r="L82" s="330">
        <f>IFERROR(VLOOKUP(C82,'تقرير المصروفات حسب الشهر'!$C$1028:$AD$1138,21,FALSE),0)</f>
        <v>0</v>
      </c>
      <c r="M82" s="344">
        <f>IFERROR(VLOOKUP(C82,'تقرير المصروفات حسب الشهر'!$C$1155:$AD$1266,21,FALSE),0)</f>
        <v>0</v>
      </c>
      <c r="N82" s="344">
        <f>IFERROR(VLOOKUP(C82,'تقرير المصروفات حسب الشهر'!$C$1282:$AD$1393,21,FALSE),0)</f>
        <v>0</v>
      </c>
      <c r="O82" s="344">
        <f>IFERROR(VLOOKUP(C82,'تقرير المصروفات حسب الشهر'!$C$1409:$AI$1524,21,FALSE),0)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الشهر'!$C$10:$AD$119,21,FALSE),0)</f>
        <v>0</v>
      </c>
      <c r="E83" s="330">
        <f>IFERROR(VLOOKUP(C83,'تقرير المصروفات حسب الشهر'!$C$136:$AD$245,21,FALSE),0)</f>
        <v>0</v>
      </c>
      <c r="F83" s="330">
        <f>IFERROR(VLOOKUP(C83,'تقرير المصروفات حسب الشهر'!$C$263:$AD$370,21,FALSE),0)</f>
        <v>0</v>
      </c>
      <c r="G83" s="330">
        <f>IFERROR(VLOOKUP(C83,'تقرير المصروفات حسب الشهر'!$C$391:$AD$499,21,FALSE),0)</f>
        <v>0</v>
      </c>
      <c r="H83" s="330">
        <f>IFERROR(VLOOKUP(C83,'تقرير المصروفات حسب الشهر'!$C$519:$AD$627,21,FALSE),0)</f>
        <v>0</v>
      </c>
      <c r="I83" s="330">
        <f>IFERROR(VLOOKUP(C83,'تقرير المصروفات حسب الشهر'!$C$647:$AD$756,21,FALSE),0)</f>
        <v>0</v>
      </c>
      <c r="J83" s="330">
        <f>IFERROR(VLOOKUP(C83,'تقرير المصروفات حسب الشهر'!$C$775:$AD$884,21,FALSE),0)</f>
        <v>0</v>
      </c>
      <c r="K83" s="330">
        <f>IFERROR(VLOOKUP(C83,'تقرير المصروفات حسب الشهر'!$C$902:$AD$1011,21,FALSE),0)</f>
        <v>0</v>
      </c>
      <c r="L83" s="330">
        <f>IFERROR(VLOOKUP(C83,'تقرير المصروفات حسب الشهر'!$C$1028:$AD$1138,21,FALSE),0)</f>
        <v>0</v>
      </c>
      <c r="M83" s="344">
        <f>IFERROR(VLOOKUP(C83,'تقرير المصروفات حسب الشهر'!$C$1155:$AD$1266,21,FALSE),0)</f>
        <v>0</v>
      </c>
      <c r="N83" s="344">
        <f>IFERROR(VLOOKUP(C83,'تقرير المصروفات حسب الشهر'!$C$1282:$AD$1393,21,FALSE),0)</f>
        <v>0</v>
      </c>
      <c r="O83" s="344">
        <f>IFERROR(VLOOKUP(C83,'تقرير المصروفات حسب الشهر'!$C$1409:$AI$1524,21,FALSE),0)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الشهر'!$C$10:$AD$119,21,FALSE),0)</f>
        <v>0</v>
      </c>
      <c r="E84" s="330">
        <f>IFERROR(VLOOKUP(C84,'تقرير المصروفات حسب الشهر'!$C$136:$AD$245,21,FALSE),0)</f>
        <v>0</v>
      </c>
      <c r="F84" s="330">
        <f>IFERROR(VLOOKUP(C84,'تقرير المصروفات حسب الشهر'!$C$263:$AD$370,21,FALSE),0)</f>
        <v>0</v>
      </c>
      <c r="G84" s="330">
        <f>IFERROR(VLOOKUP(C84,'تقرير المصروفات حسب الشهر'!$C$391:$AD$499,21,FALSE),0)</f>
        <v>0</v>
      </c>
      <c r="H84" s="330">
        <f>IFERROR(VLOOKUP(C84,'تقرير المصروفات حسب الشهر'!$C$519:$AD$627,21,FALSE),0)</f>
        <v>0</v>
      </c>
      <c r="I84" s="330">
        <f>IFERROR(VLOOKUP(C84,'تقرير المصروفات حسب الشهر'!$C$647:$AD$756,21,FALSE),0)</f>
        <v>0</v>
      </c>
      <c r="J84" s="330">
        <f>IFERROR(VLOOKUP(C84,'تقرير المصروفات حسب الشهر'!$C$775:$AD$884,21,FALSE),0)</f>
        <v>0</v>
      </c>
      <c r="K84" s="330">
        <f>IFERROR(VLOOKUP(C84,'تقرير المصروفات حسب الشهر'!$C$902:$AD$1011,21,FALSE),0)</f>
        <v>0</v>
      </c>
      <c r="L84" s="330">
        <f>IFERROR(VLOOKUP(C84,'تقرير المصروفات حسب الشهر'!$C$1028:$AD$1138,21,FALSE),0)</f>
        <v>0</v>
      </c>
      <c r="M84" s="344">
        <f>IFERROR(VLOOKUP(C84,'تقرير المصروفات حسب الشهر'!$C$1155:$AD$1266,21,FALSE),0)</f>
        <v>0</v>
      </c>
      <c r="N84" s="344">
        <f>IFERROR(VLOOKUP(C84,'تقرير المصروفات حسب الشهر'!$C$1282:$AD$1393,21,FALSE),0)</f>
        <v>0</v>
      </c>
      <c r="O84" s="344">
        <f>IFERROR(VLOOKUP(C84,'تقرير المصروفات حسب الشهر'!$C$1409:$AI$1524,21,FALSE),0)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الشهر'!$C$10:$AD$119,21,FALSE),0)</f>
        <v>0</v>
      </c>
      <c r="E85" s="330">
        <f>IFERROR(VLOOKUP(C85,'تقرير المصروفات حسب الشهر'!$C$136:$AD$245,21,FALSE),0)</f>
        <v>0</v>
      </c>
      <c r="F85" s="330">
        <f>IFERROR(VLOOKUP(C85,'تقرير المصروفات حسب الشهر'!$C$263:$AD$370,21,FALSE),0)</f>
        <v>0</v>
      </c>
      <c r="G85" s="330">
        <f>IFERROR(VLOOKUP(C85,'تقرير المصروفات حسب الشهر'!$C$391:$AD$499,21,FALSE),0)</f>
        <v>0</v>
      </c>
      <c r="H85" s="330">
        <f>IFERROR(VLOOKUP(C85,'تقرير المصروفات حسب الشهر'!$C$519:$AD$627,21,FALSE),0)</f>
        <v>0</v>
      </c>
      <c r="I85" s="330">
        <f>IFERROR(VLOOKUP(C85,'تقرير المصروفات حسب الشهر'!$C$647:$AD$756,21,FALSE),0)</f>
        <v>0</v>
      </c>
      <c r="J85" s="330">
        <f>IFERROR(VLOOKUP(C85,'تقرير المصروفات حسب الشهر'!$C$775:$AD$884,21,FALSE),0)</f>
        <v>0</v>
      </c>
      <c r="K85" s="330">
        <f>IFERROR(VLOOKUP(C85,'تقرير المصروفات حسب الشهر'!$C$902:$AD$1011,21,FALSE),0)</f>
        <v>0</v>
      </c>
      <c r="L85" s="330">
        <f>IFERROR(VLOOKUP(C85,'تقرير المصروفات حسب الشهر'!$C$1028:$AD$1138,21,FALSE),0)</f>
        <v>0</v>
      </c>
      <c r="M85" s="344">
        <f>IFERROR(VLOOKUP(C85,'تقرير المصروفات حسب الشهر'!$C$1155:$AD$1266,21,FALSE),0)</f>
        <v>0</v>
      </c>
      <c r="N85" s="344">
        <f>IFERROR(VLOOKUP(C85,'تقرير المصروفات حسب الشهر'!$C$1282:$AD$1393,21,FALSE),0)</f>
        <v>0</v>
      </c>
      <c r="O85" s="344">
        <f>IFERROR(VLOOKUP(C85,'تقرير المصروفات حسب الشهر'!$C$1409:$AI$1524,21,FALSE),0)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الشهر'!$C$10:$AD$119,21,FALSE),0)</f>
        <v>1766.5</v>
      </c>
      <c r="E86" s="330">
        <f>IFERROR(VLOOKUP(C86,'تقرير المصروفات حسب الشهر'!$C$136:$AD$245,21,FALSE),0)</f>
        <v>0</v>
      </c>
      <c r="F86" s="330">
        <f>IFERROR(VLOOKUP(C86,'تقرير المصروفات حسب الشهر'!$C$263:$AD$370,21,FALSE),0)</f>
        <v>0</v>
      </c>
      <c r="G86" s="330">
        <f>IFERROR(VLOOKUP(C86,'تقرير المصروفات حسب الشهر'!$C$391:$AD$499,21,FALSE),0)</f>
        <v>0</v>
      </c>
      <c r="H86" s="330">
        <f>IFERROR(VLOOKUP(C86,'تقرير المصروفات حسب الشهر'!$C$519:$AD$627,21,FALSE),0)</f>
        <v>0</v>
      </c>
      <c r="I86" s="330">
        <f>IFERROR(VLOOKUP(C86,'تقرير المصروفات حسب الشهر'!$C$647:$AD$756,21,FALSE),0)</f>
        <v>0</v>
      </c>
      <c r="J86" s="330">
        <f>IFERROR(VLOOKUP(C86,'تقرير المصروفات حسب الشهر'!$C$775:$AD$884,21,FALSE),0)</f>
        <v>0</v>
      </c>
      <c r="K86" s="330">
        <f>IFERROR(VLOOKUP(C86,'تقرير المصروفات حسب الشهر'!$C$902:$AD$1011,21,FALSE),0)</f>
        <v>0</v>
      </c>
      <c r="L86" s="330">
        <f>IFERROR(VLOOKUP(C86,'تقرير المصروفات حسب الشهر'!$C$1028:$AD$1138,21,FALSE),0)</f>
        <v>0</v>
      </c>
      <c r="M86" s="344">
        <f>IFERROR(VLOOKUP(C86,'تقرير المصروفات حسب الشهر'!$C$1155:$AD$1266,21,FALSE),0)</f>
        <v>0</v>
      </c>
      <c r="N86" s="344">
        <f>IFERROR(VLOOKUP(C86,'تقرير المصروفات حسب الشهر'!$C$1282:$AD$1393,21,FALSE),0)</f>
        <v>0</v>
      </c>
      <c r="O86" s="344">
        <f>IFERROR(VLOOKUP(C86,'تقرير المصروفات حسب الشهر'!$C$1409:$AI$1524,21,FALSE),0)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الشهر'!$C$10:$AD$119,21,FALSE),0)</f>
        <v>0</v>
      </c>
      <c r="E87" s="330">
        <f>IFERROR(VLOOKUP(C87,'تقرير المصروفات حسب الشهر'!$C$136:$AD$245,21,FALSE),0)</f>
        <v>0</v>
      </c>
      <c r="F87" s="330">
        <f>IFERROR(VLOOKUP(C87,'تقرير المصروفات حسب الشهر'!$C$263:$AD$370,21,FALSE),0)</f>
        <v>0</v>
      </c>
      <c r="G87" s="330">
        <f>IFERROR(VLOOKUP(C87,'تقرير المصروفات حسب الشهر'!$C$391:$AD$499,21,FALSE),0)</f>
        <v>0</v>
      </c>
      <c r="H87" s="330">
        <f>IFERROR(VLOOKUP(C87,'تقرير المصروفات حسب الشهر'!$C$519:$AD$627,21,FALSE),0)</f>
        <v>0</v>
      </c>
      <c r="I87" s="330">
        <f>IFERROR(VLOOKUP(C87,'تقرير المصروفات حسب الشهر'!$C$647:$AD$756,21,FALSE),0)</f>
        <v>0</v>
      </c>
      <c r="J87" s="330">
        <f>IFERROR(VLOOKUP(C87,'تقرير المصروفات حسب الشهر'!$C$775:$AD$884,21,FALSE),0)</f>
        <v>0</v>
      </c>
      <c r="K87" s="330">
        <f>IFERROR(VLOOKUP(C87,'تقرير المصروفات حسب الشهر'!$C$902:$AD$1011,21,FALSE),0)</f>
        <v>0</v>
      </c>
      <c r="L87" s="330">
        <f>IFERROR(VLOOKUP(C87,'تقرير المصروفات حسب الشهر'!$C$1028:$AD$1138,21,FALSE),0)</f>
        <v>0</v>
      </c>
      <c r="M87" s="344">
        <f>IFERROR(VLOOKUP(C87,'تقرير المصروفات حسب الشهر'!$C$1155:$AD$1266,21,FALSE),0)</f>
        <v>0</v>
      </c>
      <c r="N87" s="344">
        <f>IFERROR(VLOOKUP(C87,'تقرير المصروفات حسب الشهر'!$C$1282:$AD$1393,21,FALSE),0)</f>
        <v>0</v>
      </c>
      <c r="O87" s="344">
        <f>IFERROR(VLOOKUP(C87,'تقرير المصروفات حسب الشهر'!$C$1409:$AI$1524,21,FALSE),0)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الشهر'!$C$10:$AD$119,21,FALSE),0)</f>
        <v>0</v>
      </c>
      <c r="E88" s="330">
        <f>IFERROR(VLOOKUP(C88,'تقرير المصروفات حسب الشهر'!$C$136:$AD$245,21,FALSE),0)</f>
        <v>0</v>
      </c>
      <c r="F88" s="330">
        <f>IFERROR(VLOOKUP(C88,'تقرير المصروفات حسب الشهر'!$C$263:$AD$370,21,FALSE),0)</f>
        <v>0</v>
      </c>
      <c r="G88" s="330">
        <f>IFERROR(VLOOKUP(C88,'تقرير المصروفات حسب الشهر'!$C$391:$AD$499,21,FALSE),0)</f>
        <v>0</v>
      </c>
      <c r="H88" s="330">
        <f>IFERROR(VLOOKUP(C88,'تقرير المصروفات حسب الشهر'!$C$519:$AD$627,21,FALSE),0)</f>
        <v>0</v>
      </c>
      <c r="I88" s="330">
        <f>IFERROR(VLOOKUP(C88,'تقرير المصروفات حسب الشهر'!$C$647:$AD$756,21,FALSE),0)</f>
        <v>0</v>
      </c>
      <c r="J88" s="330">
        <f>IFERROR(VLOOKUP(C88,'تقرير المصروفات حسب الشهر'!$C$775:$AD$884,21,FALSE),0)</f>
        <v>0</v>
      </c>
      <c r="K88" s="330">
        <f>IFERROR(VLOOKUP(C88,'تقرير المصروفات حسب الشهر'!$C$902:$AD$1011,21,FALSE),0)</f>
        <v>0</v>
      </c>
      <c r="L88" s="330">
        <f>IFERROR(VLOOKUP(C88,'تقرير المصروفات حسب الشهر'!$C$1028:$AD$1138,21,FALSE),0)</f>
        <v>0</v>
      </c>
      <c r="M88" s="344">
        <f>IFERROR(VLOOKUP(C88,'تقرير المصروفات حسب الشهر'!$C$1155:$AD$1266,21,FALSE),0)</f>
        <v>0</v>
      </c>
      <c r="N88" s="344">
        <f>IFERROR(VLOOKUP(C88,'تقرير المصروفات حسب الشهر'!$C$1282:$AD$1393,21,FALSE),0)</f>
        <v>0</v>
      </c>
      <c r="O88" s="344">
        <f>IFERROR(VLOOKUP(C88,'تقرير المصروفات حسب الشهر'!$C$1409:$AI$1524,21,FALSE),0)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الشهر'!$C$10:$AD$119,21,FALSE),0)</f>
        <v>0</v>
      </c>
      <c r="E89" s="330">
        <f>IFERROR(VLOOKUP(C89,'تقرير المصروفات حسب الشهر'!$C$136:$AD$245,21,FALSE),0)</f>
        <v>0</v>
      </c>
      <c r="F89" s="330">
        <f>IFERROR(VLOOKUP(C89,'تقرير المصروفات حسب الشهر'!$C$263:$AD$370,21,FALSE),0)</f>
        <v>0</v>
      </c>
      <c r="G89" s="330">
        <f>IFERROR(VLOOKUP(C89,'تقرير المصروفات حسب الشهر'!$C$391:$AD$499,21,FALSE),0)</f>
        <v>0</v>
      </c>
      <c r="H89" s="330">
        <f>IFERROR(VLOOKUP(C89,'تقرير المصروفات حسب الشهر'!$C$519:$AD$627,21,FALSE),0)</f>
        <v>0</v>
      </c>
      <c r="I89" s="330">
        <f>IFERROR(VLOOKUP(C89,'تقرير المصروفات حسب الشهر'!$C$647:$AD$756,21,FALSE),0)</f>
        <v>0</v>
      </c>
      <c r="J89" s="330">
        <f>IFERROR(VLOOKUP(C89,'تقرير المصروفات حسب الشهر'!$C$775:$AD$884,21,FALSE),0)</f>
        <v>0</v>
      </c>
      <c r="K89" s="330">
        <f>IFERROR(VLOOKUP(C89,'تقرير المصروفات حسب الشهر'!$C$902:$AD$1011,21,FALSE),0)</f>
        <v>0</v>
      </c>
      <c r="L89" s="330">
        <f>IFERROR(VLOOKUP(C89,'تقرير المصروفات حسب الشهر'!$C$1028:$AD$1138,21,FALSE),0)</f>
        <v>0</v>
      </c>
      <c r="M89" s="344">
        <f>IFERROR(VLOOKUP(C89,'تقرير المصروفات حسب الشهر'!$C$1155:$AD$1266,21,FALSE),0)</f>
        <v>0</v>
      </c>
      <c r="N89" s="344">
        <f>IFERROR(VLOOKUP(C89,'تقرير المصروفات حسب الشهر'!$C$1282:$AD$1393,21,FALSE),0)</f>
        <v>0</v>
      </c>
      <c r="O89" s="344">
        <f>IFERROR(VLOOKUP(C89,'تقرير المصروفات حسب الشهر'!$C$1409:$AI$1524,21,FALSE),0)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الشهر'!$C$10:$AD$119,21,FALSE),0)</f>
        <v>0</v>
      </c>
      <c r="E90" s="330">
        <f>IFERROR(VLOOKUP(C90,'تقرير المصروفات حسب الشهر'!$C$136:$AD$245,21,FALSE),0)</f>
        <v>0</v>
      </c>
      <c r="F90" s="330">
        <f>IFERROR(VLOOKUP(C90,'تقرير المصروفات حسب الشهر'!$C$263:$AD$370,21,FALSE),0)</f>
        <v>0</v>
      </c>
      <c r="G90" s="330">
        <f>IFERROR(VLOOKUP(C90,'تقرير المصروفات حسب الشهر'!$C$391:$AD$499,21,FALSE),0)</f>
        <v>0</v>
      </c>
      <c r="H90" s="330">
        <f>IFERROR(VLOOKUP(C90,'تقرير المصروفات حسب الشهر'!$C$519:$AD$627,21,FALSE),0)</f>
        <v>0</v>
      </c>
      <c r="I90" s="330">
        <f>IFERROR(VLOOKUP(C90,'تقرير المصروفات حسب الشهر'!$C$647:$AD$756,21,FALSE),0)</f>
        <v>0</v>
      </c>
      <c r="J90" s="330">
        <f>IFERROR(VLOOKUP(C90,'تقرير المصروفات حسب الشهر'!$C$775:$AD$884,21,FALSE),0)</f>
        <v>0</v>
      </c>
      <c r="K90" s="330">
        <f>IFERROR(VLOOKUP(C90,'تقرير المصروفات حسب الشهر'!$C$902:$AD$1011,21,FALSE),0)</f>
        <v>0</v>
      </c>
      <c r="L90" s="330">
        <f>IFERROR(VLOOKUP(C90,'تقرير المصروفات حسب الشهر'!$C$1028:$AD$1138,21,FALSE),0)</f>
        <v>0</v>
      </c>
      <c r="M90" s="344">
        <f>IFERROR(VLOOKUP(C90,'تقرير المصروفات حسب الشهر'!$C$1155:$AD$1266,21,FALSE),0)</f>
        <v>0</v>
      </c>
      <c r="N90" s="344">
        <f>IFERROR(VLOOKUP(C90,'تقرير المصروفات حسب الشهر'!$C$1282:$AD$1393,21,FALSE),0)</f>
        <v>0</v>
      </c>
      <c r="O90" s="344">
        <f>IFERROR(VLOOKUP(C90,'تقرير المصروفات حسب الشهر'!$C$1409:$AI$1524,21,FALSE),0)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الشهر'!$C$10:$AD$119,21,FALSE),0)</f>
        <v>0</v>
      </c>
      <c r="E91" s="330">
        <f>IFERROR(VLOOKUP(C91,'تقرير المصروفات حسب الشهر'!$C$136:$AD$245,21,FALSE),0)</f>
        <v>0</v>
      </c>
      <c r="F91" s="330">
        <f>IFERROR(VLOOKUP(C91,'تقرير المصروفات حسب الشهر'!$C$263:$AD$370,21,FALSE),0)</f>
        <v>0</v>
      </c>
      <c r="G91" s="330">
        <f>IFERROR(VLOOKUP(C91,'تقرير المصروفات حسب الشهر'!$C$391:$AD$499,21,FALSE),0)</f>
        <v>0</v>
      </c>
      <c r="H91" s="330">
        <f>IFERROR(VLOOKUP(C91,'تقرير المصروفات حسب الشهر'!$C$519:$AD$627,21,FALSE),0)</f>
        <v>0</v>
      </c>
      <c r="I91" s="330">
        <f>IFERROR(VLOOKUP(C91,'تقرير المصروفات حسب الشهر'!$C$647:$AD$756,21,FALSE),0)</f>
        <v>0</v>
      </c>
      <c r="J91" s="330">
        <f>IFERROR(VLOOKUP(C91,'تقرير المصروفات حسب الشهر'!$C$775:$AD$884,21,FALSE),0)</f>
        <v>0</v>
      </c>
      <c r="K91" s="330">
        <f>IFERROR(VLOOKUP(C91,'تقرير المصروفات حسب الشهر'!$C$902:$AD$1011,21,FALSE),0)</f>
        <v>0</v>
      </c>
      <c r="L91" s="330">
        <f>IFERROR(VLOOKUP(C91,'تقرير المصروفات حسب الشهر'!$C$1028:$AD$1138,21,FALSE),0)</f>
        <v>0</v>
      </c>
      <c r="M91" s="344">
        <f>IFERROR(VLOOKUP(C91,'تقرير المصروفات حسب الشهر'!$C$1155:$AD$1266,21,FALSE),0)</f>
        <v>0</v>
      </c>
      <c r="N91" s="344">
        <f>IFERROR(VLOOKUP(C91,'تقرير المصروفات حسب الشهر'!$C$1282:$AD$1393,21,FALSE),0)</f>
        <v>0</v>
      </c>
      <c r="O91" s="344">
        <f>IFERROR(VLOOKUP(C91,'تقرير المصروفات حسب الشهر'!$C$1409:$AI$1524,21,FALSE),0)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الشهر'!$C$10:$AD$119,21,FALSE),0)</f>
        <v>0</v>
      </c>
      <c r="E92" s="330">
        <f>IFERROR(VLOOKUP(C92,'تقرير المصروفات حسب الشهر'!$C$136:$AD$245,21,FALSE),0)</f>
        <v>0</v>
      </c>
      <c r="F92" s="330">
        <f>IFERROR(VLOOKUP(C92,'تقرير المصروفات حسب الشهر'!$C$263:$AD$370,21,FALSE),0)</f>
        <v>0</v>
      </c>
      <c r="G92" s="330">
        <f>IFERROR(VLOOKUP(C92,'تقرير المصروفات حسب الشهر'!$C$391:$AD$499,21,FALSE),0)</f>
        <v>0</v>
      </c>
      <c r="H92" s="330">
        <f>IFERROR(VLOOKUP(C92,'تقرير المصروفات حسب الشهر'!$C$519:$AD$627,21,FALSE),0)</f>
        <v>0</v>
      </c>
      <c r="I92" s="330">
        <f>IFERROR(VLOOKUP(C92,'تقرير المصروفات حسب الشهر'!$C$647:$AD$756,21,FALSE),0)</f>
        <v>0</v>
      </c>
      <c r="J92" s="330">
        <f>IFERROR(VLOOKUP(C92,'تقرير المصروفات حسب الشهر'!$C$775:$AD$884,21,FALSE),0)</f>
        <v>0</v>
      </c>
      <c r="K92" s="330">
        <f>IFERROR(VLOOKUP(C92,'تقرير المصروفات حسب الشهر'!$C$902:$AD$1011,21,FALSE),0)</f>
        <v>0</v>
      </c>
      <c r="L92" s="330">
        <f>IFERROR(VLOOKUP(C92,'تقرير المصروفات حسب الشهر'!$C$1028:$AD$1138,21,FALSE),0)</f>
        <v>0</v>
      </c>
      <c r="M92" s="344">
        <f>IFERROR(VLOOKUP(C92,'تقرير المصروفات حسب الشهر'!$C$1155:$AD$1266,21,FALSE),0)</f>
        <v>0</v>
      </c>
      <c r="N92" s="344">
        <f>IFERROR(VLOOKUP(C92,'تقرير المصروفات حسب الشهر'!$C$1282:$AD$1393,21,FALSE),0)</f>
        <v>0</v>
      </c>
      <c r="O92" s="344">
        <f>IFERROR(VLOOKUP(C92,'تقرير المصروفات حسب الشهر'!$C$1409:$AI$1524,21,FALSE),0)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الشهر'!$C$10:$AD$119,21,FALSE),0)</f>
        <v>808</v>
      </c>
      <c r="E93" s="330">
        <f>IFERROR(VLOOKUP(C93,'تقرير المصروفات حسب الشهر'!$C$136:$AD$245,21,FALSE),0)</f>
        <v>0</v>
      </c>
      <c r="F93" s="330">
        <f>IFERROR(VLOOKUP(C93,'تقرير المصروفات حسب الشهر'!$C$263:$AD$370,21,FALSE),0)</f>
        <v>0</v>
      </c>
      <c r="G93" s="330">
        <f>IFERROR(VLOOKUP(C93,'تقرير المصروفات حسب الشهر'!$C$391:$AD$499,21,FALSE),0)</f>
        <v>0</v>
      </c>
      <c r="H93" s="330">
        <f>IFERROR(VLOOKUP(C93,'تقرير المصروفات حسب الشهر'!$C$519:$AD$627,21,FALSE),0)</f>
        <v>0</v>
      </c>
      <c r="I93" s="330">
        <f>IFERROR(VLOOKUP(C93,'تقرير المصروفات حسب الشهر'!$C$647:$AD$756,21,FALSE),0)</f>
        <v>0</v>
      </c>
      <c r="J93" s="330">
        <f>IFERROR(VLOOKUP(C93,'تقرير المصروفات حسب الشهر'!$C$775:$AD$884,21,FALSE),0)</f>
        <v>0</v>
      </c>
      <c r="K93" s="330">
        <f>IFERROR(VLOOKUP(C93,'تقرير المصروفات حسب الشهر'!$C$902:$AD$1011,21,FALSE),0)</f>
        <v>0</v>
      </c>
      <c r="L93" s="330">
        <f>IFERROR(VLOOKUP(C93,'تقرير المصروفات حسب الشهر'!$C$1028:$AD$1138,21,FALSE),0)</f>
        <v>0</v>
      </c>
      <c r="M93" s="344">
        <f>IFERROR(VLOOKUP(C93,'تقرير المصروفات حسب الشهر'!$C$1155:$AD$1266,21,FALSE),0)</f>
        <v>0</v>
      </c>
      <c r="N93" s="344">
        <f>IFERROR(VLOOKUP(C93,'تقرير المصروفات حسب الشهر'!$C$1282:$AD$1393,21,FALSE),0)</f>
        <v>0</v>
      </c>
      <c r="O93" s="344">
        <f>IFERROR(VLOOKUP(C93,'تقرير المصروفات حسب الشهر'!$C$1409:$AI$1524,21,FALSE),0)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الشهر'!$C$10:$AD$119,21,FALSE),0)</f>
        <v>309</v>
      </c>
      <c r="E94" s="330">
        <f>IFERROR(VLOOKUP(C94,'تقرير المصروفات حسب الشهر'!$C$136:$AD$245,21,FALSE),0)</f>
        <v>309</v>
      </c>
      <c r="F94" s="330">
        <f>IFERROR(VLOOKUP(C94,'تقرير المصروفات حسب الشهر'!$C$263:$AD$370,21,FALSE),0)</f>
        <v>351.5</v>
      </c>
      <c r="G94" s="330">
        <f>IFERROR(VLOOKUP(C94,'تقرير المصروفات حسب الشهر'!$C$391:$AD$499,21,FALSE),0)</f>
        <v>309.94</v>
      </c>
      <c r="H94" s="330">
        <f>IFERROR(VLOOKUP(C94,'تقرير المصروفات حسب الشهر'!$C$519:$AD$627,21,FALSE),0)</f>
        <v>352</v>
      </c>
      <c r="I94" s="330">
        <f>IFERROR(VLOOKUP(C94,'تقرير المصروفات حسب الشهر'!$C$647:$AD$756,21,FALSE),0)</f>
        <v>352</v>
      </c>
      <c r="J94" s="330">
        <f>IFERROR(VLOOKUP(C94,'تقرير المصروفات حسب الشهر'!$C$775:$AD$884,21,FALSE),0)</f>
        <v>0</v>
      </c>
      <c r="K94" s="330">
        <f>IFERROR(VLOOKUP(C94,'تقرير المصروفات حسب الشهر'!$C$902:$AD$1011,21,FALSE),0)</f>
        <v>0</v>
      </c>
      <c r="L94" s="330">
        <f>IFERROR(VLOOKUP(C94,'تقرير المصروفات حسب الشهر'!$C$1028:$AD$1138,21,FALSE),0)</f>
        <v>0</v>
      </c>
      <c r="M94" s="344">
        <f>IFERROR(VLOOKUP(C94,'تقرير المصروفات حسب الشهر'!$C$1155:$AD$1266,21,FALSE),0)</f>
        <v>0</v>
      </c>
      <c r="N94" s="344">
        <f>IFERROR(VLOOKUP(C94,'تقرير المصروفات حسب الشهر'!$C$1282:$AD$1393,21,FALSE),0)</f>
        <v>0</v>
      </c>
      <c r="O94" s="344">
        <f>IFERROR(VLOOKUP(C94,'تقرير المصروفات حسب الشهر'!$C$1409:$AI$1524,21,FALSE),0)</f>
        <v>0</v>
      </c>
      <c r="P94" s="332">
        <f t="shared" si="7"/>
        <v>1983.44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الشهر'!$C$10:$AD$119,21,FALSE),0)</f>
        <v>1065</v>
      </c>
      <c r="E95" s="330">
        <f>IFERROR(VLOOKUP(C95,'تقرير المصروفات حسب الشهر'!$C$136:$AD$245,21,FALSE),0)</f>
        <v>1065</v>
      </c>
      <c r="F95" s="330">
        <f>IFERROR(VLOOKUP(C95,'تقرير المصروفات حسب الشهر'!$C$263:$AD$370,21,FALSE),0)</f>
        <v>0</v>
      </c>
      <c r="G95" s="330">
        <f>IFERROR(VLOOKUP(C95,'تقرير المصروفات حسب الشهر'!$C$391:$AD$499,21,FALSE),0)</f>
        <v>2130</v>
      </c>
      <c r="H95" s="330">
        <f>IFERROR(VLOOKUP(C95,'تقرير المصروفات حسب الشهر'!$C$519:$AD$627,21,FALSE),0)</f>
        <v>0</v>
      </c>
      <c r="I95" s="330">
        <f>IFERROR(VLOOKUP(C95,'تقرير المصروفات حسب الشهر'!$C$647:$AD$756,21,FALSE),0)</f>
        <v>2130</v>
      </c>
      <c r="J95" s="330">
        <f>IFERROR(VLOOKUP(C95,'تقرير المصروفات حسب الشهر'!$C$775:$AD$884,21,FALSE),0)</f>
        <v>0</v>
      </c>
      <c r="K95" s="330">
        <f>IFERROR(VLOOKUP(C95,'تقرير المصروفات حسب الشهر'!$C$902:$AD$1011,21,FALSE),0)</f>
        <v>0</v>
      </c>
      <c r="L95" s="330">
        <f>IFERROR(VLOOKUP(C95,'تقرير المصروفات حسب الشهر'!$C$1028:$AD$1138,21,FALSE),0)</f>
        <v>0</v>
      </c>
      <c r="M95" s="344">
        <f>IFERROR(VLOOKUP(C95,'تقرير المصروفات حسب الشهر'!$C$1155:$AD$1266,21,FALSE),0)</f>
        <v>0</v>
      </c>
      <c r="N95" s="344">
        <f>IFERROR(VLOOKUP(C95,'تقرير المصروفات حسب الشهر'!$C$1282:$AD$1393,21,FALSE),0)</f>
        <v>0</v>
      </c>
      <c r="O95" s="344">
        <f>IFERROR(VLOOKUP(C95,'تقرير المصروفات حسب الشهر'!$C$1409:$AI$1524,21,FALSE),0)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الشهر'!$C$10:$AD$119,21,FALSE),0)</f>
        <v>0</v>
      </c>
      <c r="E96" s="330">
        <f>IFERROR(VLOOKUP(C96,'تقرير المصروفات حسب الشهر'!$C$136:$AD$245,21,FALSE),0)</f>
        <v>0</v>
      </c>
      <c r="F96" s="330">
        <f>IFERROR(VLOOKUP(C96,'تقرير المصروفات حسب الشهر'!$C$263:$AD$370,21,FALSE),0)</f>
        <v>0</v>
      </c>
      <c r="G96" s="330">
        <f>IFERROR(VLOOKUP(C96,'تقرير المصروفات حسب الشهر'!$C$391:$AD$499,21,FALSE),0)</f>
        <v>0</v>
      </c>
      <c r="H96" s="330">
        <f>IFERROR(VLOOKUP(C96,'تقرير المصروفات حسب الشهر'!$C$519:$AD$627,21,FALSE),0)</f>
        <v>0</v>
      </c>
      <c r="I96" s="330">
        <f>IFERROR(VLOOKUP(C96,'تقرير المصروفات حسب الشهر'!$C$647:$AD$756,21,FALSE),0)</f>
        <v>0</v>
      </c>
      <c r="J96" s="330">
        <f>IFERROR(VLOOKUP(C96,'تقرير المصروفات حسب الشهر'!$C$775:$AD$884,21,FALSE),0)</f>
        <v>0</v>
      </c>
      <c r="K96" s="330">
        <f>IFERROR(VLOOKUP(C96,'تقرير المصروفات حسب الشهر'!$C$902:$AD$1011,21,FALSE),0)</f>
        <v>0</v>
      </c>
      <c r="L96" s="330">
        <f>IFERROR(VLOOKUP(C96,'تقرير المصروفات حسب الشهر'!$C$1028:$AD$1138,21,FALSE),0)</f>
        <v>0</v>
      </c>
      <c r="M96" s="344">
        <f>IFERROR(VLOOKUP(C96,'تقرير المصروفات حسب الشهر'!$C$1155:$AD$1266,21,FALSE),0)</f>
        <v>0</v>
      </c>
      <c r="N96" s="344">
        <f>IFERROR(VLOOKUP(C96,'تقرير المصروفات حسب الشهر'!$C$1282:$AD$1393,21,FALSE),0)</f>
        <v>0</v>
      </c>
      <c r="O96" s="344">
        <f>IFERROR(VLOOKUP(C96,'تقرير المصروفات حسب الشهر'!$C$1409:$AI$1524,21,FALSE),0)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الشهر'!$C$10:$AD$119,21,FALSE),0)</f>
        <v>0</v>
      </c>
      <c r="E97" s="330">
        <f>IFERROR(VLOOKUP(C97,'تقرير المصروفات حسب الشهر'!$C$136:$AD$245,21,FALSE),0)</f>
        <v>0</v>
      </c>
      <c r="F97" s="330">
        <f>IFERROR(VLOOKUP(C97,'تقرير المصروفات حسب الشهر'!$C$263:$AD$370,21,FALSE),0)</f>
        <v>0</v>
      </c>
      <c r="G97" s="330">
        <f>IFERROR(VLOOKUP(C97,'تقرير المصروفات حسب الشهر'!$C$391:$AD$499,21,FALSE),0)</f>
        <v>0</v>
      </c>
      <c r="H97" s="330">
        <f>IFERROR(VLOOKUP(C97,'تقرير المصروفات حسب الشهر'!$C$519:$AD$627,21,FALSE),0)</f>
        <v>0</v>
      </c>
      <c r="I97" s="330">
        <f>IFERROR(VLOOKUP(C97,'تقرير المصروفات حسب الشهر'!$C$647:$AD$756,21,FALSE),0)</f>
        <v>0</v>
      </c>
      <c r="J97" s="330">
        <f>IFERROR(VLOOKUP(C97,'تقرير المصروفات حسب الشهر'!$C$775:$AD$884,21,FALSE),0)</f>
        <v>0</v>
      </c>
      <c r="K97" s="330">
        <f>IFERROR(VLOOKUP(C97,'تقرير المصروفات حسب الشهر'!$C$902:$AD$1011,21,FALSE),0)</f>
        <v>0</v>
      </c>
      <c r="L97" s="330">
        <f>IFERROR(VLOOKUP(C97,'تقرير المصروفات حسب الشهر'!$C$1028:$AD$1138,21,FALSE),0)</f>
        <v>0</v>
      </c>
      <c r="M97" s="344">
        <f>IFERROR(VLOOKUP(C97,'تقرير المصروفات حسب الشهر'!$C$1155:$AD$1266,21,FALSE),0)</f>
        <v>0</v>
      </c>
      <c r="N97" s="344">
        <f>IFERROR(VLOOKUP(C97,'تقرير المصروفات حسب الشهر'!$C$1282:$AD$1393,21,FALSE),0)</f>
        <v>0</v>
      </c>
      <c r="O97" s="344">
        <f>IFERROR(VLOOKUP(C97,'تقرير المصروفات حسب الشهر'!$C$1409:$AI$1524,21,FALSE),0)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الشهر'!$C$10:$AD$119,21,FALSE),0)</f>
        <v>0</v>
      </c>
      <c r="E98" s="330">
        <f>IFERROR(VLOOKUP(C98,'تقرير المصروفات حسب الشهر'!$C$136:$AD$245,21,FALSE),0)</f>
        <v>0</v>
      </c>
      <c r="F98" s="330">
        <f>IFERROR(VLOOKUP(C98,'تقرير المصروفات حسب الشهر'!$C$263:$AD$370,21,FALSE),0)</f>
        <v>0</v>
      </c>
      <c r="G98" s="330">
        <f>IFERROR(VLOOKUP(C98,'تقرير المصروفات حسب الشهر'!$C$391:$AD$499,21,FALSE),0)</f>
        <v>0</v>
      </c>
      <c r="H98" s="330">
        <f>IFERROR(VLOOKUP(C98,'تقرير المصروفات حسب الشهر'!$C$519:$AD$627,21,FALSE),0)</f>
        <v>0</v>
      </c>
      <c r="I98" s="330">
        <f>IFERROR(VLOOKUP(C98,'تقرير المصروفات حسب الشهر'!$C$647:$AD$756,21,FALSE),0)</f>
        <v>0</v>
      </c>
      <c r="J98" s="330">
        <f>IFERROR(VLOOKUP(C98,'تقرير المصروفات حسب الشهر'!$C$775:$AD$884,21,FALSE),0)</f>
        <v>0</v>
      </c>
      <c r="K98" s="330">
        <f>IFERROR(VLOOKUP(C98,'تقرير المصروفات حسب الشهر'!$C$902:$AD$1011,21,FALSE),0)</f>
        <v>0</v>
      </c>
      <c r="L98" s="330">
        <f>IFERROR(VLOOKUP(C98,'تقرير المصروفات حسب الشهر'!$C$1028:$AD$1138,21,FALSE),0)</f>
        <v>0</v>
      </c>
      <c r="M98" s="344">
        <f>IFERROR(VLOOKUP(C98,'تقرير المصروفات حسب الشهر'!$C$1155:$AD$1266,21,FALSE),0)</f>
        <v>0</v>
      </c>
      <c r="N98" s="344">
        <f>IFERROR(VLOOKUP(C98,'تقرير المصروفات حسب الشهر'!$C$1282:$AD$1393,21,FALSE),0)</f>
        <v>0</v>
      </c>
      <c r="O98" s="344">
        <f>IFERROR(VLOOKUP(C98,'تقرير المصروفات حسب الشهر'!$C$1409:$AI$1524,21,FALSE),0)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الشهر'!$C$10:$AD$119,21,FALSE),0)</f>
        <v>0</v>
      </c>
      <c r="E99" s="330">
        <f>IFERROR(VLOOKUP(C99,'تقرير المصروفات حسب الشهر'!$C$136:$AD$245,21,FALSE),0)</f>
        <v>0</v>
      </c>
      <c r="F99" s="330">
        <f>IFERROR(VLOOKUP(C99,'تقرير المصروفات حسب الشهر'!$C$263:$AD$370,21,FALSE),0)</f>
        <v>0</v>
      </c>
      <c r="G99" s="330">
        <f>IFERROR(VLOOKUP(C99,'تقرير المصروفات حسب الشهر'!$C$391:$AD$499,21,FALSE),0)</f>
        <v>0</v>
      </c>
      <c r="H99" s="330">
        <f>IFERROR(VLOOKUP(C99,'تقرير المصروفات حسب الشهر'!$C$519:$AD$627,21,FALSE),0)</f>
        <v>0</v>
      </c>
      <c r="I99" s="330">
        <f>IFERROR(VLOOKUP(C99,'تقرير المصروفات حسب الشهر'!$C$647:$AD$756,21,FALSE),0)</f>
        <v>0</v>
      </c>
      <c r="J99" s="330">
        <f>IFERROR(VLOOKUP(C99,'تقرير المصروفات حسب الشهر'!$C$775:$AD$884,21,FALSE),0)</f>
        <v>0</v>
      </c>
      <c r="K99" s="330">
        <f>IFERROR(VLOOKUP(C99,'تقرير المصروفات حسب الشهر'!$C$902:$AD$1011,21,FALSE),0)</f>
        <v>0</v>
      </c>
      <c r="L99" s="330">
        <f>IFERROR(VLOOKUP(C99,'تقرير المصروفات حسب الشهر'!$C$1028:$AD$1138,21,FALSE),0)</f>
        <v>0</v>
      </c>
      <c r="M99" s="344">
        <f>IFERROR(VLOOKUP(C99,'تقرير المصروفات حسب الشهر'!$C$1155:$AD$1266,21,FALSE),0)</f>
        <v>0</v>
      </c>
      <c r="N99" s="344">
        <f>IFERROR(VLOOKUP(C99,'تقرير المصروفات حسب الشهر'!$C$1282:$AD$1393,21,FALSE),0)</f>
        <v>0</v>
      </c>
      <c r="O99" s="344">
        <f>IFERROR(VLOOKUP(C99,'تقرير المصروفات حسب الشهر'!$C$1409:$AI$1524,21,FALSE),0)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الشهر'!$C$10:$AD$119,21,FALSE),0)</f>
        <v>0</v>
      </c>
      <c r="E100" s="330">
        <f>IFERROR(VLOOKUP(C100,'تقرير المصروفات حسب الشهر'!$C$136:$AD$245,21,FALSE),0)</f>
        <v>0</v>
      </c>
      <c r="F100" s="330">
        <f>IFERROR(VLOOKUP(C100,'تقرير المصروفات حسب الشهر'!$C$263:$AD$370,21,FALSE),0)</f>
        <v>0</v>
      </c>
      <c r="G100" s="330">
        <f>IFERROR(VLOOKUP(C100,'تقرير المصروفات حسب الشهر'!$C$391:$AD$499,21,FALSE),0)</f>
        <v>61.21</v>
      </c>
      <c r="H100" s="330">
        <f>IFERROR(VLOOKUP(C100,'تقرير المصروفات حسب الشهر'!$C$519:$AD$627,21,FALSE),0)</f>
        <v>61.21</v>
      </c>
      <c r="I100" s="330">
        <f>IFERROR(VLOOKUP(C100,'تقرير المصروفات حسب الشهر'!$C$647:$AD$756,21,FALSE),0)</f>
        <v>61.21</v>
      </c>
      <c r="J100" s="330">
        <f>IFERROR(VLOOKUP(C100,'تقرير المصروفات حسب الشهر'!$C$775:$AD$884,21,FALSE),0)</f>
        <v>0</v>
      </c>
      <c r="K100" s="330">
        <f>IFERROR(VLOOKUP(C100,'تقرير المصروفات حسب الشهر'!$C$902:$AD$1011,21,FALSE),0)</f>
        <v>0</v>
      </c>
      <c r="L100" s="330">
        <f>IFERROR(VLOOKUP(C100,'تقرير المصروفات حسب الشهر'!$C$1028:$AD$1138,21,FALSE),0)</f>
        <v>0</v>
      </c>
      <c r="M100" s="344">
        <f>IFERROR(VLOOKUP(C100,'تقرير المصروفات حسب الشهر'!$C$1155:$AD$1266,21,FALSE),0)</f>
        <v>0</v>
      </c>
      <c r="N100" s="344">
        <f>IFERROR(VLOOKUP(C100,'تقرير المصروفات حسب الشهر'!$C$1282:$AD$1393,21,FALSE),0)</f>
        <v>0</v>
      </c>
      <c r="O100" s="344">
        <f>IFERROR(VLOOKUP(C100,'تقرير المصروفات حسب الشهر'!$C$1409:$AI$1524,21,FALSE),0)</f>
        <v>0</v>
      </c>
      <c r="P100" s="332">
        <f t="shared" si="7"/>
        <v>183.63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الشهر'!$C$10:$AD$119,21,FALSE),0)</f>
        <v>0</v>
      </c>
      <c r="E101" s="330">
        <f>IFERROR(VLOOKUP(C101,'تقرير المصروفات حسب الشهر'!$C$136:$AD$245,21,FALSE),0)</f>
        <v>0</v>
      </c>
      <c r="F101" s="330">
        <f>IFERROR(VLOOKUP(C101,'تقرير المصروفات حسب الشهر'!$C$263:$AD$370,21,FALSE),0)</f>
        <v>0</v>
      </c>
      <c r="G101" s="330">
        <f>IFERROR(VLOOKUP(C101,'تقرير المصروفات حسب الشهر'!$C$391:$AD$499,21,FALSE),0)</f>
        <v>0</v>
      </c>
      <c r="H101" s="330">
        <f>IFERROR(VLOOKUP(C101,'تقرير المصروفات حسب الشهر'!$C$519:$AD$627,21,FALSE),0)</f>
        <v>0</v>
      </c>
      <c r="I101" s="330">
        <f>IFERROR(VLOOKUP(C101,'تقرير المصروفات حسب الشهر'!$C$647:$AD$756,21,FALSE),0)</f>
        <v>0</v>
      </c>
      <c r="J101" s="330">
        <f>IFERROR(VLOOKUP(C101,'تقرير المصروفات حسب الشهر'!$C$775:$AD$884,21,FALSE),0)</f>
        <v>0</v>
      </c>
      <c r="K101" s="330">
        <f>IFERROR(VLOOKUP(C101,'تقرير المصروفات حسب الشهر'!$C$902:$AD$1011,21,FALSE),0)</f>
        <v>0</v>
      </c>
      <c r="L101" s="330">
        <f>IFERROR(VLOOKUP(C101,'تقرير المصروفات حسب الشهر'!$C$1028:$AD$1138,21,FALSE),0)</f>
        <v>0</v>
      </c>
      <c r="M101" s="344">
        <f>IFERROR(VLOOKUP(C101,'تقرير المصروفات حسب الشهر'!$C$1155:$AD$1266,21,FALSE),0)</f>
        <v>0</v>
      </c>
      <c r="N101" s="344">
        <f>IFERROR(VLOOKUP(C101,'تقرير المصروفات حسب الشهر'!$C$1282:$AD$1393,21,FALSE),0)</f>
        <v>0</v>
      </c>
      <c r="O101" s="344">
        <f>IFERROR(VLOOKUP(C101,'تقرير المصروفات حسب الشهر'!$C$1409:$AI$1524,21,FALSE),0)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الشهر'!$C$10:$AD$119,21,FALSE),0)</f>
        <v>45.83</v>
      </c>
      <c r="E102" s="330">
        <f>IFERROR(VLOOKUP(C102,'تقرير المصروفات حسب الشهر'!$C$136:$AD$245,21,FALSE),0)</f>
        <v>45.83</v>
      </c>
      <c r="F102" s="330">
        <f>IFERROR(VLOOKUP(C102,'تقرير المصروفات حسب الشهر'!$C$263:$AD$370,21,FALSE),0)</f>
        <v>45.83</v>
      </c>
      <c r="G102" s="330">
        <f>IFERROR(VLOOKUP(C102,'تقرير المصروفات حسب الشهر'!$C$391:$AD$499,21,FALSE),0)</f>
        <v>14.29</v>
      </c>
      <c r="H102" s="330">
        <f>IFERROR(VLOOKUP(C102,'تقرير المصروفات حسب الشهر'!$C$519:$AD$627,21,FALSE),0)</f>
        <v>0</v>
      </c>
      <c r="I102" s="330">
        <f>IFERROR(VLOOKUP(C102,'تقرير المصروفات حسب الشهر'!$C$647:$AD$756,21,FALSE),0)</f>
        <v>0</v>
      </c>
      <c r="J102" s="330">
        <f>IFERROR(VLOOKUP(C102,'تقرير المصروفات حسب الشهر'!$C$775:$AD$884,21,FALSE),0)</f>
        <v>0</v>
      </c>
      <c r="K102" s="330">
        <f>IFERROR(VLOOKUP(C102,'تقرير المصروفات حسب الشهر'!$C$902:$AD$1011,21,FALSE),0)</f>
        <v>0</v>
      </c>
      <c r="L102" s="330">
        <f>IFERROR(VLOOKUP(C102,'تقرير المصروفات حسب الشهر'!$C$1028:$AD$1138,21,FALSE),0)</f>
        <v>0</v>
      </c>
      <c r="M102" s="344">
        <f>IFERROR(VLOOKUP(C102,'تقرير المصروفات حسب الشهر'!$C$1155:$AD$1266,21,FALSE),0)</f>
        <v>0</v>
      </c>
      <c r="N102" s="344">
        <f>IFERROR(VLOOKUP(C102,'تقرير المصروفات حسب الشهر'!$C$1282:$AD$1393,21,FALSE),0)</f>
        <v>0</v>
      </c>
      <c r="O102" s="344">
        <f>IFERROR(VLOOKUP(C102,'تقرير المصروفات حسب الشهر'!$C$1409:$AI$1524,21,FALSE),0)</f>
        <v>0</v>
      </c>
      <c r="P102" s="332">
        <f t="shared" si="7"/>
        <v>151.78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الشهر'!$C$10:$AD$119,21,FALSE),0)</f>
        <v>17.3</v>
      </c>
      <c r="E103" s="330">
        <f>IFERROR(VLOOKUP(C103,'تقرير المصروفات حسب الشهر'!$C$136:$AD$245,21,FALSE),0)</f>
        <v>16.3</v>
      </c>
      <c r="F103" s="330">
        <f>IFERROR(VLOOKUP(C103,'تقرير المصروفات حسب الشهر'!$C$263:$AD$370,21,FALSE),0)</f>
        <v>11.3</v>
      </c>
      <c r="G103" s="330">
        <f>IFERROR(VLOOKUP(C103,'تقرير المصروفات حسب الشهر'!$C$391:$AD$499,21,FALSE),0)</f>
        <v>11.3</v>
      </c>
      <c r="H103" s="330">
        <f>IFERROR(VLOOKUP(C103,'تقرير المصروفات حسب الشهر'!$C$519:$AD$627,21,FALSE),0)</f>
        <v>11.3</v>
      </c>
      <c r="I103" s="330">
        <f>IFERROR(VLOOKUP(C103,'تقرير المصروفات حسب الشهر'!$C$647:$AD$756,21,FALSE),0)</f>
        <v>11.3</v>
      </c>
      <c r="J103" s="330">
        <f>IFERROR(VLOOKUP(C103,'تقرير المصروفات حسب الشهر'!$C$775:$AD$884,21,FALSE),0)</f>
        <v>0</v>
      </c>
      <c r="K103" s="330">
        <f>IFERROR(VLOOKUP(C103,'تقرير المصروفات حسب الشهر'!$C$902:$AD$1011,21,FALSE),0)</f>
        <v>0</v>
      </c>
      <c r="L103" s="330">
        <f>IFERROR(VLOOKUP(C103,'تقرير المصروفات حسب الشهر'!$C$1028:$AD$1138,21,FALSE),0)</f>
        <v>0</v>
      </c>
      <c r="M103" s="344">
        <f>IFERROR(VLOOKUP(C103,'تقرير المصروفات حسب الشهر'!$C$1155:$AD$1266,21,FALSE),0)</f>
        <v>0</v>
      </c>
      <c r="N103" s="344">
        <f>IFERROR(VLOOKUP(C103,'تقرير المصروفات حسب الشهر'!$C$1282:$AD$1393,21,FALSE),0)</f>
        <v>0</v>
      </c>
      <c r="O103" s="344">
        <f>IFERROR(VLOOKUP(C103,'تقرير المصروفات حسب الشهر'!$C$1409:$AI$1524,21,FALSE),0)</f>
        <v>0</v>
      </c>
      <c r="P103" s="332">
        <f t="shared" si="7"/>
        <v>78.8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الشهر'!$C$10:$AD$119,21,FALSE),0)</f>
        <v>0</v>
      </c>
      <c r="E104" s="330">
        <f>IFERROR(VLOOKUP(C104,'تقرير المصروفات حسب الشهر'!$C$136:$AD$245,21,FALSE),0)</f>
        <v>0</v>
      </c>
      <c r="F104" s="330">
        <f>IFERROR(VLOOKUP(C104,'تقرير المصروفات حسب الشهر'!$C$263:$AD$370,21,FALSE),0)</f>
        <v>0</v>
      </c>
      <c r="G104" s="330">
        <f>IFERROR(VLOOKUP(C104,'تقرير المصروفات حسب الشهر'!$C$391:$AD$499,21,FALSE),0)</f>
        <v>0</v>
      </c>
      <c r="H104" s="330">
        <f>IFERROR(VLOOKUP(C104,'تقرير المصروفات حسب الشهر'!$C$519:$AD$627,21,FALSE),0)</f>
        <v>0</v>
      </c>
      <c r="I104" s="330">
        <f>IFERROR(VLOOKUP(C104,'تقرير المصروفات حسب الشهر'!$C$647:$AD$756,21,FALSE),0)</f>
        <v>0</v>
      </c>
      <c r="J104" s="330">
        <f>IFERROR(VLOOKUP(C104,'تقرير المصروفات حسب الشهر'!$C$775:$AD$884,21,FALSE),0)</f>
        <v>0</v>
      </c>
      <c r="K104" s="330">
        <f>IFERROR(VLOOKUP(C104,'تقرير المصروفات حسب الشهر'!$C$902:$AD$1011,21,FALSE),0)</f>
        <v>0</v>
      </c>
      <c r="L104" s="330">
        <f>IFERROR(VLOOKUP(C104,'تقرير المصروفات حسب الشهر'!$C$1028:$AD$1138,21,FALSE),0)</f>
        <v>0</v>
      </c>
      <c r="M104" s="344">
        <f>IFERROR(VLOOKUP(C104,'تقرير المصروفات حسب الشهر'!$C$1155:$AD$1266,21,FALSE),0)</f>
        <v>0</v>
      </c>
      <c r="N104" s="344">
        <f>IFERROR(VLOOKUP(C104,'تقرير المصروفات حسب الشهر'!$C$1282:$AD$1393,21,FALSE),0)</f>
        <v>0</v>
      </c>
      <c r="O104" s="344">
        <f>IFERROR(VLOOKUP(C104,'تقرير المصروفات حسب الشهر'!$C$1409:$AI$1524,21,FALSE),0)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الشهر'!$C$10:$AD$119,21,FALSE),0)</f>
        <v>0</v>
      </c>
      <c r="E105" s="330">
        <f>IFERROR(VLOOKUP(C105,'تقرير المصروفات حسب الشهر'!$C$136:$AD$245,21,FALSE),0)</f>
        <v>0</v>
      </c>
      <c r="F105" s="330">
        <f>IFERROR(VLOOKUP(C105,'تقرير المصروفات حسب الشهر'!$C$263:$AD$370,21,FALSE),0)</f>
        <v>0</v>
      </c>
      <c r="G105" s="330">
        <f>IFERROR(VLOOKUP(C105,'تقرير المصروفات حسب الشهر'!$C$391:$AD$499,21,FALSE),0)</f>
        <v>0</v>
      </c>
      <c r="H105" s="330">
        <f>IFERROR(VLOOKUP(C105,'تقرير المصروفات حسب الشهر'!$C$519:$AD$627,21,FALSE),0)</f>
        <v>0</v>
      </c>
      <c r="I105" s="330">
        <f>IFERROR(VLOOKUP(C105,'تقرير المصروفات حسب الشهر'!$C$647:$AD$756,21,FALSE),0)</f>
        <v>0</v>
      </c>
      <c r="J105" s="330">
        <f>IFERROR(VLOOKUP(C105,'تقرير المصروفات حسب الشهر'!$C$775:$AD$884,21,FALSE),0)</f>
        <v>0</v>
      </c>
      <c r="K105" s="330">
        <f>IFERROR(VLOOKUP(C105,'تقرير المصروفات حسب الشهر'!$C$902:$AD$1011,21,FALSE),0)</f>
        <v>0</v>
      </c>
      <c r="L105" s="330">
        <f>IFERROR(VLOOKUP(C105,'تقرير المصروفات حسب الشهر'!$C$1028:$AD$1138,21,FALSE),0)</f>
        <v>0</v>
      </c>
      <c r="M105" s="344">
        <f>IFERROR(VLOOKUP(C105,'تقرير المصروفات حسب الشهر'!$C$1155:$AD$1266,21,FALSE),0)</f>
        <v>0</v>
      </c>
      <c r="N105" s="344">
        <f>IFERROR(VLOOKUP(C105,'تقرير المصروفات حسب الشهر'!$C$1282:$AD$1393,21,FALSE),0)</f>
        <v>0</v>
      </c>
      <c r="O105" s="344">
        <f>IFERROR(VLOOKUP(C105,'تقرير المصروفات حسب الشهر'!$C$1409:$AI$1524,21,FALSE),0)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الشهر'!$C$10:$AD$119,21,FALSE),0)</f>
        <v>0</v>
      </c>
      <c r="E106" s="330">
        <f>IFERROR(VLOOKUP(C106,'تقرير المصروفات حسب الشهر'!$C$136:$AD$245,21,FALSE),0)</f>
        <v>0</v>
      </c>
      <c r="F106" s="330">
        <f>IFERROR(VLOOKUP(C106,'تقرير المصروفات حسب الشهر'!$C$263:$AD$370,21,FALSE),0)</f>
        <v>0</v>
      </c>
      <c r="G106" s="330">
        <f>IFERROR(VLOOKUP(C106,'تقرير المصروفات حسب الشهر'!$C$391:$AD$499,21,FALSE),0)</f>
        <v>0</v>
      </c>
      <c r="H106" s="330">
        <f>IFERROR(VLOOKUP(C106,'تقرير المصروفات حسب الشهر'!$C$519:$AD$627,21,FALSE),0)</f>
        <v>0</v>
      </c>
      <c r="I106" s="330">
        <f>IFERROR(VLOOKUP(C106,'تقرير المصروفات حسب الشهر'!$C$647:$AD$756,21,FALSE),0)</f>
        <v>0</v>
      </c>
      <c r="J106" s="330">
        <f>IFERROR(VLOOKUP(C106,'تقرير المصروفات حسب الشهر'!$C$775:$AD$884,21,FALSE),0)</f>
        <v>0</v>
      </c>
      <c r="K106" s="330">
        <f>IFERROR(VLOOKUP(C106,'تقرير المصروفات حسب الشهر'!$C$902:$AD$1011,21,FALSE),0)</f>
        <v>0</v>
      </c>
      <c r="L106" s="330">
        <f>IFERROR(VLOOKUP(C106,'تقرير المصروفات حسب الشهر'!$C$1028:$AD$1138,21,FALSE),0)</f>
        <v>0</v>
      </c>
      <c r="M106" s="344">
        <f>IFERROR(VLOOKUP(C106,'تقرير المصروفات حسب الشهر'!$C$1155:$AD$1266,21,FALSE),0)</f>
        <v>0</v>
      </c>
      <c r="N106" s="344">
        <f>IFERROR(VLOOKUP(C106,'تقرير المصروفات حسب الشهر'!$C$1282:$AD$1393,21,FALSE),0)</f>
        <v>0</v>
      </c>
      <c r="O106" s="344">
        <f>IFERROR(VLOOKUP(C106,'تقرير المصروفات حسب الشهر'!$C$1409:$AI$1524,21,FALSE),0)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الشهر'!$C$10:$AD$119,21,FALSE),0)</f>
        <v>0</v>
      </c>
      <c r="E107" s="330">
        <f>IFERROR(VLOOKUP(C107,'تقرير المصروفات حسب الشهر'!$C$136:$AD$245,21,FALSE),0)</f>
        <v>0</v>
      </c>
      <c r="F107" s="330">
        <f>IFERROR(VLOOKUP(C107,'تقرير المصروفات حسب الشهر'!$C$263:$AD$370,21,FALSE),0)</f>
        <v>0</v>
      </c>
      <c r="G107" s="330">
        <f>IFERROR(VLOOKUP(C107,'تقرير المصروفات حسب الشهر'!$C$391:$AD$499,21,FALSE),0)</f>
        <v>0</v>
      </c>
      <c r="H107" s="330">
        <f>IFERROR(VLOOKUP(C107,'تقرير المصروفات حسب الشهر'!$C$519:$AD$627,21,FALSE),0)</f>
        <v>0</v>
      </c>
      <c r="I107" s="330">
        <f>IFERROR(VLOOKUP(C107,'تقرير المصروفات حسب الشهر'!$C$647:$AD$756,21,FALSE),0)</f>
        <v>0</v>
      </c>
      <c r="J107" s="330">
        <f>IFERROR(VLOOKUP(C107,'تقرير المصروفات حسب الشهر'!$C$775:$AD$884,21,FALSE),0)</f>
        <v>0</v>
      </c>
      <c r="K107" s="330">
        <f>IFERROR(VLOOKUP(C107,'تقرير المصروفات حسب الشهر'!$C$902:$AD$1011,21,FALSE),0)</f>
        <v>0</v>
      </c>
      <c r="L107" s="330">
        <f>IFERROR(VLOOKUP(C107,'تقرير المصروفات حسب الشهر'!$C$1028:$AD$1138,21,FALSE),0)</f>
        <v>0</v>
      </c>
      <c r="M107" s="344">
        <f>IFERROR(VLOOKUP(C107,'تقرير المصروفات حسب الشهر'!$C$1155:$AD$1266,21,FALSE),0)</f>
        <v>0</v>
      </c>
      <c r="N107" s="344">
        <f>IFERROR(VLOOKUP(C107,'تقرير المصروفات حسب الشهر'!$C$1282:$AD$1393,21,FALSE),0)</f>
        <v>0</v>
      </c>
      <c r="O107" s="344">
        <f>IFERROR(VLOOKUP(C107,'تقرير المصروفات حسب الشهر'!$C$1409:$AI$1524,21,FALSE),0)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الشهر'!$C$10:$AD$119,21,FALSE),0)</f>
        <v>0</v>
      </c>
      <c r="E108" s="330">
        <f>IFERROR(VLOOKUP(C108,'تقرير المصروفات حسب الشهر'!$C$136:$AD$245,21,FALSE),0)</f>
        <v>0</v>
      </c>
      <c r="F108" s="330">
        <f>IFERROR(VLOOKUP(C108,'تقرير المصروفات حسب الشهر'!$C$263:$AD$370,21,FALSE),0)</f>
        <v>0</v>
      </c>
      <c r="G108" s="330">
        <f>IFERROR(VLOOKUP(C108,'تقرير المصروفات حسب الشهر'!$C$391:$AD$499,21,FALSE),0)</f>
        <v>0</v>
      </c>
      <c r="H108" s="330">
        <f>IFERROR(VLOOKUP(C108,'تقرير المصروفات حسب الشهر'!$C$519:$AD$627,21,FALSE),0)</f>
        <v>0</v>
      </c>
      <c r="I108" s="330">
        <f>IFERROR(VLOOKUP(C108,'تقرير المصروفات حسب الشهر'!$C$647:$AD$756,21,FALSE),0)</f>
        <v>0</v>
      </c>
      <c r="J108" s="330">
        <f>IFERROR(VLOOKUP(C108,'تقرير المصروفات حسب الشهر'!$C$775:$AD$884,21,FALSE),0)</f>
        <v>0</v>
      </c>
      <c r="K108" s="330">
        <f>IFERROR(VLOOKUP(C108,'تقرير المصروفات حسب الشهر'!$C$902:$AD$1011,21,FALSE),0)</f>
        <v>0</v>
      </c>
      <c r="L108" s="330">
        <f>IFERROR(VLOOKUP(C108,'تقرير المصروفات حسب الشهر'!$C$1028:$AD$1138,21,FALSE),0)</f>
        <v>0</v>
      </c>
      <c r="M108" s="344">
        <f>IFERROR(VLOOKUP(C108,'تقرير المصروفات حسب الشهر'!$C$1155:$AD$1266,21,FALSE),0)</f>
        <v>0</v>
      </c>
      <c r="N108" s="344">
        <f>IFERROR(VLOOKUP(C108,'تقرير المصروفات حسب الشهر'!$C$1282:$AD$1393,21,FALSE),0)</f>
        <v>0</v>
      </c>
      <c r="O108" s="344">
        <f>IFERROR(VLOOKUP(C108,'تقرير المصروفات حسب الشهر'!$C$1409:$AI$1524,21,FALSE),0)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الشهر'!$C$10:$AD$119,21,FALSE),0)</f>
        <v>0</v>
      </c>
      <c r="E109" s="330">
        <f>IFERROR(VLOOKUP(C109,'تقرير المصروفات حسب الشهر'!$C$136:$AD$245,21,FALSE),0)</f>
        <v>0</v>
      </c>
      <c r="F109" s="330">
        <f>IFERROR(VLOOKUP(C109,'تقرير المصروفات حسب الشهر'!$C$263:$AD$370,21,FALSE),0)</f>
        <v>0</v>
      </c>
      <c r="G109" s="330">
        <f>IFERROR(VLOOKUP(C109,'تقرير المصروفات حسب الشهر'!$C$391:$AD$499,21,FALSE),0)</f>
        <v>0</v>
      </c>
      <c r="H109" s="330">
        <f>IFERROR(VLOOKUP(C109,'تقرير المصروفات حسب الشهر'!$C$519:$AD$627,21,FALSE),0)</f>
        <v>0</v>
      </c>
      <c r="I109" s="330">
        <f>IFERROR(VLOOKUP(C109,'تقرير المصروفات حسب الشهر'!$C$647:$AD$756,21,FALSE),0)</f>
        <v>0</v>
      </c>
      <c r="J109" s="330">
        <f>IFERROR(VLOOKUP(C109,'تقرير المصروفات حسب الشهر'!$C$775:$AD$884,21,FALSE),0)</f>
        <v>0</v>
      </c>
      <c r="K109" s="330">
        <f>IFERROR(VLOOKUP(C109,'تقرير المصروفات حسب الشهر'!$C$902:$AD$1011,21,FALSE),0)</f>
        <v>0</v>
      </c>
      <c r="L109" s="330">
        <f>IFERROR(VLOOKUP(C109,'تقرير المصروفات حسب الشهر'!$C$1028:$AD$1138,21,FALSE),0)</f>
        <v>0</v>
      </c>
      <c r="M109" s="344">
        <f>IFERROR(VLOOKUP(C109,'تقرير المصروفات حسب الشهر'!$C$1155:$AD$1266,21,FALSE),0)</f>
        <v>0</v>
      </c>
      <c r="N109" s="344">
        <f>IFERROR(VLOOKUP(C109,'تقرير المصروفات حسب الشهر'!$C$1282:$AD$1393,21,FALSE),0)</f>
        <v>0</v>
      </c>
      <c r="O109" s="344">
        <f>IFERROR(VLOOKUP(C109,'تقرير المصروفات حسب الشهر'!$C$1409:$AI$1524,21,FALSE),0)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الشهر'!$C$10:$AD$119,21,FALSE),0)</f>
        <v>0</v>
      </c>
      <c r="E110" s="330">
        <f>IFERROR(VLOOKUP(C110,'تقرير المصروفات حسب الشهر'!$C$136:$AD$245,21,FALSE),0)</f>
        <v>14422.8</v>
      </c>
      <c r="F110" s="330">
        <f>IFERROR(VLOOKUP(C110,'تقرير المصروفات حسب الشهر'!$C$263:$AD$370,21,FALSE),0)</f>
        <v>0</v>
      </c>
      <c r="G110" s="330">
        <f>IFERROR(VLOOKUP(C110,'تقرير المصروفات حسب الشهر'!$C$391:$AD$499,21,FALSE),0)</f>
        <v>0</v>
      </c>
      <c r="H110" s="330">
        <f>IFERROR(VLOOKUP(C110,'تقرير المصروفات حسب الشهر'!$C$519:$AD$627,21,FALSE),0)</f>
        <v>1.86</v>
      </c>
      <c r="I110" s="330">
        <f>IFERROR(VLOOKUP(C110,'تقرير المصروفات حسب الشهر'!$C$647:$AD$756,21,FALSE),0)</f>
        <v>0</v>
      </c>
      <c r="J110" s="330">
        <f>IFERROR(VLOOKUP(C110,'تقرير المصروفات حسب الشهر'!$C$775:$AD$884,21,FALSE),0)</f>
        <v>0</v>
      </c>
      <c r="K110" s="330">
        <f>IFERROR(VLOOKUP(C110,'تقرير المصروفات حسب الشهر'!$C$902:$AD$1011,21,FALSE),0)</f>
        <v>0</v>
      </c>
      <c r="L110" s="330">
        <f>IFERROR(VLOOKUP(C110,'تقرير المصروفات حسب الشهر'!$C$1028:$AD$1138,21,FALSE),0)</f>
        <v>0</v>
      </c>
      <c r="M110" s="344">
        <f>IFERROR(VLOOKUP(C110,'تقرير المصروفات حسب الشهر'!$C$1155:$AD$1266,21,FALSE),0)</f>
        <v>0</v>
      </c>
      <c r="N110" s="344">
        <f>IFERROR(VLOOKUP(C110,'تقرير المصروفات حسب الشهر'!$C$1282:$AD$1393,21,FALSE),0)</f>
        <v>0</v>
      </c>
      <c r="O110" s="344">
        <f>IFERROR(VLOOKUP(C110,'تقرير المصروفات حسب الشهر'!$C$1409:$AI$1524,21,FALSE),0)</f>
        <v>0</v>
      </c>
      <c r="P110" s="332">
        <f t="shared" si="7"/>
        <v>14424.66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الشهر'!$C$10:$AD$119,21,FALSE),0)</f>
        <v>0</v>
      </c>
      <c r="E111" s="330">
        <f>IFERROR(VLOOKUP(C111,'تقرير المصروفات حسب الشهر'!$C$136:$AD$245,21,FALSE),0)</f>
        <v>0</v>
      </c>
      <c r="F111" s="330">
        <f>IFERROR(VLOOKUP(C111,'تقرير المصروفات حسب الشهر'!$C$263:$AD$370,21,FALSE),0)</f>
        <v>0</v>
      </c>
      <c r="G111" s="330">
        <f>IFERROR(VLOOKUP(C111,'تقرير المصروفات حسب الشهر'!$C$391:$AD$499,21,FALSE),0)</f>
        <v>0</v>
      </c>
      <c r="H111" s="330">
        <f>IFERROR(VLOOKUP(C111,'تقرير المصروفات حسب الشهر'!$C$519:$AD$627,21,FALSE),0)</f>
        <v>0</v>
      </c>
      <c r="I111" s="330">
        <f>IFERROR(VLOOKUP(C111,'تقرير المصروفات حسب الشهر'!$C$647:$AD$756,21,FALSE),0)</f>
        <v>0</v>
      </c>
      <c r="J111" s="330">
        <f>IFERROR(VLOOKUP(C111,'تقرير المصروفات حسب الشهر'!$C$775:$AD$884,21,FALSE),0)</f>
        <v>0</v>
      </c>
      <c r="K111" s="330">
        <f>IFERROR(VLOOKUP(C111,'تقرير المصروفات حسب الشهر'!$C$902:$AD$1011,21,FALSE),0)</f>
        <v>0</v>
      </c>
      <c r="L111" s="330">
        <f>IFERROR(VLOOKUP(C111,'تقرير المصروفات حسب الشهر'!$C$1028:$AD$1138,21,FALSE),0)</f>
        <v>0</v>
      </c>
      <c r="M111" s="344">
        <f>IFERROR(VLOOKUP(C111,'تقرير المصروفات حسب الشهر'!$C$1155:$AD$1266,21,FALSE),0)</f>
        <v>0</v>
      </c>
      <c r="N111" s="344">
        <f>IFERROR(VLOOKUP(C111,'تقرير المصروفات حسب الشهر'!$C$1282:$AD$1393,21,FALSE),0)</f>
        <v>0</v>
      </c>
      <c r="O111" s="344">
        <f>IFERROR(VLOOKUP(C111,'تقرير المصروفات حسب الشهر'!$C$1409:$AI$1524,21,FALSE),0)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الشهر'!$C$10:$AD$119,21,FALSE),0)</f>
        <v>0</v>
      </c>
      <c r="E112" s="330">
        <f>IFERROR(VLOOKUP(C112,'تقرير المصروفات حسب الشهر'!$C$136:$AD$245,21,FALSE),0)</f>
        <v>0</v>
      </c>
      <c r="F112" s="330">
        <f>IFERROR(VLOOKUP(C112,'تقرير المصروفات حسب الشهر'!$C$263:$AD$370,21,FALSE),0)</f>
        <v>0</v>
      </c>
      <c r="G112" s="330">
        <f>IFERROR(VLOOKUP(C112,'تقرير المصروفات حسب الشهر'!$C$391:$AD$499,21,FALSE),0)</f>
        <v>0</v>
      </c>
      <c r="H112" s="330">
        <f>IFERROR(VLOOKUP(C112,'تقرير المصروفات حسب الشهر'!$C$519:$AD$627,21,FALSE),0)</f>
        <v>0</v>
      </c>
      <c r="I112" s="330">
        <f>IFERROR(VLOOKUP(C112,'تقرير المصروفات حسب الشهر'!$C$647:$AD$756,21,FALSE),0)</f>
        <v>0</v>
      </c>
      <c r="J112" s="330">
        <f>IFERROR(VLOOKUP(C112,'تقرير المصروفات حسب الشهر'!$C$775:$AD$884,21,FALSE),0)</f>
        <v>0</v>
      </c>
      <c r="K112" s="330">
        <f>IFERROR(VLOOKUP(C112,'تقرير المصروفات حسب الشهر'!$C$902:$AD$1011,21,FALSE),0)</f>
        <v>0</v>
      </c>
      <c r="L112" s="330">
        <f>IFERROR(VLOOKUP(C112,'تقرير المصروفات حسب الشهر'!$C$1028:$AD$1138,21,FALSE),0)</f>
        <v>0</v>
      </c>
      <c r="M112" s="344">
        <f>IFERROR(VLOOKUP(C112,'تقرير المصروفات حسب الشهر'!$C$1155:$AD$1266,21,FALSE),0)</f>
        <v>0</v>
      </c>
      <c r="N112" s="344">
        <f>IFERROR(VLOOKUP(C112,'تقرير المصروفات حسب الشهر'!$C$1282:$AD$1393,21,FALSE),0)</f>
        <v>0</v>
      </c>
      <c r="O112" s="344">
        <f>IFERROR(VLOOKUP(C112,'تقرير المصروفات حسب الشهر'!$C$1409:$AI$1524,21,FALSE),0)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الشهر'!$C$10:$AD$119,21,FALSE),0)</f>
        <v>0</v>
      </c>
      <c r="E113" s="330">
        <f>IFERROR(VLOOKUP(C113,'تقرير المصروفات حسب الشهر'!$C$136:$AD$245,21,FALSE),0)</f>
        <v>0</v>
      </c>
      <c r="F113" s="330">
        <f>IFERROR(VLOOKUP(C113,'تقرير المصروفات حسب الشهر'!$C$263:$AD$370,21,FALSE),0)</f>
        <v>0</v>
      </c>
      <c r="G113" s="330">
        <f>IFERROR(VLOOKUP(C113,'تقرير المصروفات حسب الشهر'!$C$391:$AD$499,21,FALSE),0)</f>
        <v>0</v>
      </c>
      <c r="H113" s="330">
        <f>IFERROR(VLOOKUP(C113,'تقرير المصروفات حسب الشهر'!$C$519:$AD$627,21,FALSE),0)</f>
        <v>0</v>
      </c>
      <c r="I113" s="330">
        <f>IFERROR(VLOOKUP(C113,'تقرير المصروفات حسب الشهر'!$C$647:$AD$756,21,FALSE),0)</f>
        <v>0</v>
      </c>
      <c r="J113" s="330">
        <f>IFERROR(VLOOKUP(C113,'تقرير المصروفات حسب الشهر'!$C$775:$AD$884,21,FALSE),0)</f>
        <v>0</v>
      </c>
      <c r="K113" s="330">
        <f>IFERROR(VLOOKUP(C113,'تقرير المصروفات حسب الشهر'!$C$902:$AD$1011,21,FALSE),0)</f>
        <v>0</v>
      </c>
      <c r="L113" s="330">
        <f>IFERROR(VLOOKUP(C113,'تقرير المصروفات حسب الشهر'!$C$1028:$AD$1138,21,FALSE),0)</f>
        <v>0</v>
      </c>
      <c r="M113" s="344">
        <f>IFERROR(VLOOKUP(C113,'تقرير المصروفات حسب الشهر'!$C$1155:$AD$1266,21,FALSE),0)</f>
        <v>0</v>
      </c>
      <c r="N113" s="344">
        <f>IFERROR(VLOOKUP(C113,'تقرير المصروفات حسب الشهر'!$C$1282:$AD$1393,21,FALSE),0)</f>
        <v>0</v>
      </c>
      <c r="O113" s="344">
        <f>IFERROR(VLOOKUP(C113,'تقرير المصروفات حسب الشهر'!$C$1409:$AI$1524,21,FALSE),0)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الشهر'!$C$10:$AD$119,21,FALSE),0)</f>
        <v>0</v>
      </c>
      <c r="E114" s="330">
        <f>IFERROR(VLOOKUP(C114,'تقرير المصروفات حسب الشهر'!$C$136:$AD$245,21,FALSE),0)</f>
        <v>0</v>
      </c>
      <c r="F114" s="330">
        <f>IFERROR(VLOOKUP(C114,'تقرير المصروفات حسب الشهر'!$C$263:$AD$370,21,FALSE),0)</f>
        <v>0</v>
      </c>
      <c r="G114" s="330">
        <f>IFERROR(VLOOKUP(C114,'تقرير المصروفات حسب الشهر'!$C$391:$AD$499,21,FALSE),0)</f>
        <v>0</v>
      </c>
      <c r="H114" s="330">
        <f>IFERROR(VLOOKUP(C114,'تقرير المصروفات حسب الشهر'!$C$519:$AD$627,21,FALSE),0)</f>
        <v>0</v>
      </c>
      <c r="I114" s="330">
        <f>IFERROR(VLOOKUP(C114,'تقرير المصروفات حسب الشهر'!$C$647:$AD$756,21,FALSE),0)</f>
        <v>0</v>
      </c>
      <c r="J114" s="330">
        <f>IFERROR(VLOOKUP(C114,'تقرير المصروفات حسب الشهر'!$C$775:$AD$884,21,FALSE),0)</f>
        <v>0</v>
      </c>
      <c r="K114" s="330">
        <f>IFERROR(VLOOKUP(C114,'تقرير المصروفات حسب الشهر'!$C$902:$AD$1011,21,FALSE),0)</f>
        <v>0</v>
      </c>
      <c r="L114" s="330">
        <f>IFERROR(VLOOKUP(C114,'تقرير المصروفات حسب الشهر'!$C$1028:$AD$1138,21,FALSE),0)</f>
        <v>0</v>
      </c>
      <c r="M114" s="344">
        <f>IFERROR(VLOOKUP(C114,'تقرير المصروفات حسب الشهر'!$C$1155:$AD$1266,21,FALSE),0)</f>
        <v>0</v>
      </c>
      <c r="N114" s="344">
        <f>IFERROR(VLOOKUP(C114,'تقرير المصروفات حسب الشهر'!$C$1282:$AD$1393,21,FALSE),0)</f>
        <v>0</v>
      </c>
      <c r="O114" s="344">
        <f>IFERROR(VLOOKUP(C114,'تقرير المصروفات حسب الشهر'!$C$1409:$AI$1524,21,FALSE),0)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الشهر'!$C$10:$AD$119,21,FALSE),0)</f>
        <v>0</v>
      </c>
      <c r="E115" s="330">
        <f>IFERROR(VLOOKUP(C115,'تقرير المصروفات حسب الشهر'!$C$136:$AD$245,21,FALSE),0)</f>
        <v>0</v>
      </c>
      <c r="F115" s="330">
        <f>IFERROR(VLOOKUP(C115,'تقرير المصروفات حسب الشهر'!$C$263:$AD$370,21,FALSE),0)</f>
        <v>0</v>
      </c>
      <c r="G115" s="330">
        <f>IFERROR(VLOOKUP(C115,'تقرير المصروفات حسب الشهر'!$C$391:$AD$499,21,FALSE),0)</f>
        <v>0</v>
      </c>
      <c r="H115" s="330">
        <f>IFERROR(VLOOKUP(C115,'تقرير المصروفات حسب الشهر'!$C$519:$AD$627,21,FALSE),0)</f>
        <v>0</v>
      </c>
      <c r="I115" s="330">
        <f>IFERROR(VLOOKUP(C115,'تقرير المصروفات حسب الشهر'!$C$647:$AD$756,21,FALSE),0)</f>
        <v>0</v>
      </c>
      <c r="J115" s="330">
        <f>IFERROR(VLOOKUP(C115,'تقرير المصروفات حسب الشهر'!$C$775:$AD$884,21,FALSE),0)</f>
        <v>0</v>
      </c>
      <c r="K115" s="330">
        <f>IFERROR(VLOOKUP(C115,'تقرير المصروفات حسب الشهر'!$C$902:$AD$1011,21,FALSE),0)</f>
        <v>0</v>
      </c>
      <c r="L115" s="330">
        <f>IFERROR(VLOOKUP(C115,'تقرير المصروفات حسب الشهر'!$C$1028:$AD$1138,21,FALSE),0)</f>
        <v>0</v>
      </c>
      <c r="M115" s="344">
        <f>IFERROR(VLOOKUP(C115,'تقرير المصروفات حسب الشهر'!$C$1155:$AD$1266,21,FALSE),0)</f>
        <v>0</v>
      </c>
      <c r="N115" s="344">
        <f>IFERROR(VLOOKUP(C115,'تقرير المصروفات حسب الشهر'!$C$1282:$AD$1393,21,FALSE),0)</f>
        <v>0</v>
      </c>
      <c r="O115" s="344">
        <f>IFERROR(VLOOKUP(C115,'تقرير المصروفات حسب الشهر'!$C$1409:$AI$1524,21,FALSE),0)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الشهر'!$C$10:$AD$119,21,FALSE),0)</f>
        <v>0</v>
      </c>
      <c r="E116" s="330">
        <f>IFERROR(VLOOKUP(C116,'تقرير المصروفات حسب الشهر'!$C$136:$AD$245,21,FALSE),0)</f>
        <v>0</v>
      </c>
      <c r="F116" s="330">
        <f>IFERROR(VLOOKUP(C116,'تقرير المصروفات حسب الشهر'!$C$263:$AD$370,21,FALSE),0)</f>
        <v>0</v>
      </c>
      <c r="G116" s="330">
        <f>IFERROR(VLOOKUP(C116,'تقرير المصروفات حسب الشهر'!$C$391:$AD$499,21,FALSE),0)</f>
        <v>0</v>
      </c>
      <c r="H116" s="330">
        <f>IFERROR(VLOOKUP(C116,'تقرير المصروفات حسب الشهر'!$C$519:$AD$627,21,FALSE),0)</f>
        <v>0</v>
      </c>
      <c r="I116" s="330">
        <f>IFERROR(VLOOKUP(C116,'تقرير المصروفات حسب الشهر'!$C$647:$AD$756,21,FALSE),0)</f>
        <v>0</v>
      </c>
      <c r="J116" s="330">
        <f>IFERROR(VLOOKUP(C116,'تقرير المصروفات حسب الشهر'!$C$775:$AD$884,21,FALSE),0)</f>
        <v>0</v>
      </c>
      <c r="K116" s="330">
        <f>IFERROR(VLOOKUP(C116,'تقرير المصروفات حسب الشهر'!$C$902:$AD$1011,21,FALSE),0)</f>
        <v>0</v>
      </c>
      <c r="L116" s="330">
        <f>IFERROR(VLOOKUP(C116,'تقرير المصروفات حسب الشهر'!$C$1028:$AD$1138,21,FALSE),0)</f>
        <v>0</v>
      </c>
      <c r="M116" s="344">
        <f>IFERROR(VLOOKUP(C116,'تقرير المصروفات حسب الشهر'!$C$1155:$AD$1266,21,FALSE),0)</f>
        <v>0</v>
      </c>
      <c r="N116" s="344">
        <f>IFERROR(VLOOKUP(C116,'تقرير المصروفات حسب الشهر'!$C$1282:$AD$1393,21,FALSE),0)</f>
        <v>0</v>
      </c>
      <c r="O116" s="344">
        <f>IFERROR(VLOOKUP(C116,'تقرير المصروفات حسب الشهر'!$C$1409:$AI$1524,21,FALSE),0)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الشهر'!$C$10:$AD$119,21,FALSE),0)</f>
        <v>0</v>
      </c>
      <c r="E117" s="330">
        <f>IFERROR(VLOOKUP(C117,'تقرير المصروفات حسب الشهر'!$C$136:$AD$245,21,FALSE),0)</f>
        <v>0</v>
      </c>
      <c r="F117" s="330">
        <f>IFERROR(VLOOKUP(C117,'تقرير المصروفات حسب الشهر'!$C$263:$AD$370,21,FALSE),0)</f>
        <v>0</v>
      </c>
      <c r="G117" s="330">
        <f>IFERROR(VLOOKUP(C117,'تقرير المصروفات حسب الشهر'!$C$391:$AD$499,21,FALSE),0)</f>
        <v>0</v>
      </c>
      <c r="H117" s="330">
        <f>IFERROR(VLOOKUP(C117,'تقرير المصروفات حسب الشهر'!$C$519:$AD$627,21,FALSE),0)</f>
        <v>0</v>
      </c>
      <c r="I117" s="330">
        <f>IFERROR(VLOOKUP(C117,'تقرير المصروفات حسب الشهر'!$C$647:$AD$756,21,FALSE),0)</f>
        <v>0</v>
      </c>
      <c r="J117" s="330">
        <f>IFERROR(VLOOKUP(C117,'تقرير المصروفات حسب الشهر'!$C$775:$AD$884,21,FALSE),0)</f>
        <v>0</v>
      </c>
      <c r="K117" s="330">
        <f>IFERROR(VLOOKUP(C117,'تقرير المصروفات حسب الشهر'!$C$902:$AD$1011,21,FALSE),0)</f>
        <v>0</v>
      </c>
      <c r="L117" s="330">
        <f>IFERROR(VLOOKUP(C117,'تقرير المصروفات حسب الشهر'!$C$1028:$AD$1138,21,FALSE),0)</f>
        <v>0</v>
      </c>
      <c r="M117" s="344">
        <f>IFERROR(VLOOKUP(C117,'تقرير المصروفات حسب الشهر'!$C$1155:$AD$1266,21,FALSE),0)</f>
        <v>0</v>
      </c>
      <c r="N117" s="344">
        <f>IFERROR(VLOOKUP(C117,'تقرير المصروفات حسب الشهر'!$C$1282:$AD$1393,21,FALSE),0)</f>
        <v>0</v>
      </c>
      <c r="O117" s="344">
        <f>IFERROR(VLOOKUP(C117,'تقرير المصروفات حسب الشهر'!$C$1409:$AI$1524,21,FALSE),0)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الشهر'!$C$10:$AD$119,21,FALSE),0)</f>
        <v>0</v>
      </c>
      <c r="E118" s="330">
        <f>IFERROR(VLOOKUP(C118,'تقرير المصروفات حسب الشهر'!$C$136:$AD$245,21,FALSE),0)</f>
        <v>0</v>
      </c>
      <c r="F118" s="330">
        <f>IFERROR(VLOOKUP(C118,'تقرير المصروفات حسب الشهر'!$C$263:$AD$370,21,FALSE),0)</f>
        <v>0</v>
      </c>
      <c r="G118" s="330">
        <f>IFERROR(VLOOKUP(C118,'تقرير المصروفات حسب الشهر'!$C$391:$AD$499,21,FALSE),0)</f>
        <v>0</v>
      </c>
      <c r="H118" s="330">
        <f>IFERROR(VLOOKUP(C118,'تقرير المصروفات حسب الشهر'!$C$519:$AD$627,21,FALSE),0)</f>
        <v>0</v>
      </c>
      <c r="I118" s="330">
        <f>IFERROR(VLOOKUP(C118,'تقرير المصروفات حسب الشهر'!$C$647:$AD$756,21,FALSE),0)</f>
        <v>0</v>
      </c>
      <c r="J118" s="330">
        <f>IFERROR(VLOOKUP(C118,'تقرير المصروفات حسب الشهر'!$C$775:$AD$884,21,FALSE),0)</f>
        <v>0</v>
      </c>
      <c r="K118" s="330">
        <f>IFERROR(VLOOKUP(C118,'تقرير المصروفات حسب الشهر'!$C$902:$AD$1011,21,FALSE),0)</f>
        <v>0</v>
      </c>
      <c r="L118" s="330">
        <f>IFERROR(VLOOKUP(C118,'تقرير المصروفات حسب الشهر'!$C$1028:$AD$1138,21,FALSE),0)</f>
        <v>0</v>
      </c>
      <c r="M118" s="344">
        <f>IFERROR(VLOOKUP(C118,'تقرير المصروفات حسب الشهر'!$C$1155:$AD$1266,21,FALSE),0)</f>
        <v>0</v>
      </c>
      <c r="N118" s="344">
        <f>IFERROR(VLOOKUP(C118,'تقرير المصروفات حسب الشهر'!$C$1282:$AD$1393,21,FALSE),0)</f>
        <v>0</v>
      </c>
      <c r="O118" s="344">
        <f>IFERROR(VLOOKUP(C118,'تقرير المصروفات حسب الشهر'!$C$1409:$AI$1524,21,FALSE),0)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الشهر'!$C$10:$AD$119,21,FALSE),0)</f>
        <v>0</v>
      </c>
      <c r="E119" s="330">
        <f>IFERROR(VLOOKUP(C119,'تقرير المصروفات حسب الشهر'!$C$136:$AD$245,21,FALSE),0)</f>
        <v>0</v>
      </c>
      <c r="F119" s="330">
        <f>IFERROR(VLOOKUP(C119,'تقرير المصروفات حسب الشهر'!$C$263:$AD$370,21,FALSE),0)</f>
        <v>0</v>
      </c>
      <c r="G119" s="330">
        <f>IFERROR(VLOOKUP(C119,'تقرير المصروفات حسب الشهر'!$C$391:$AD$499,21,FALSE),0)</f>
        <v>0</v>
      </c>
      <c r="H119" s="330">
        <f>IFERROR(VLOOKUP(C119,'تقرير المصروفات حسب الشهر'!$C$519:$AD$627,21,FALSE),0)</f>
        <v>0</v>
      </c>
      <c r="I119" s="330">
        <f>IFERROR(VLOOKUP(C119,'تقرير المصروفات حسب الشهر'!$C$647:$AD$756,21,FALSE),0)</f>
        <v>0</v>
      </c>
      <c r="J119" s="330">
        <f>IFERROR(VLOOKUP(C119,'تقرير المصروفات حسب الشهر'!$C$775:$AD$884,21,FALSE),0)</f>
        <v>0</v>
      </c>
      <c r="K119" s="330">
        <f>IFERROR(VLOOKUP(C119,'تقرير المصروفات حسب الشهر'!$C$902:$AD$1011,21,FALSE),0)</f>
        <v>0</v>
      </c>
      <c r="L119" s="330">
        <f>IFERROR(VLOOKUP(C119,'تقرير المصروفات حسب الشهر'!$C$1028:$AD$1138,21,FALSE),0)</f>
        <v>0</v>
      </c>
      <c r="M119" s="344">
        <f>IFERROR(VLOOKUP(C119,'تقرير المصروفات حسب الشهر'!$C$1155:$AD$1266,21,FALSE),0)</f>
        <v>0</v>
      </c>
      <c r="N119" s="344">
        <f>IFERROR(VLOOKUP(C119,'تقرير المصروفات حسب الشهر'!$C$1282:$AD$1393,21,FALSE),0)</f>
        <v>0</v>
      </c>
      <c r="O119" s="344">
        <f>IFERROR(VLOOKUP(C119,'تقرير المصروفات حسب الشهر'!$C$1409:$AI$1524,21,FALSE),0)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الشهر'!$C$10:$AD$119,21,FALSE),0)</f>
        <v>0</v>
      </c>
      <c r="E120" s="330">
        <f>IFERROR(VLOOKUP(C120,'تقرير المصروفات حسب الشهر'!$C$136:$AD$245,21,FALSE),0)</f>
        <v>0</v>
      </c>
      <c r="F120" s="330">
        <f>IFERROR(VLOOKUP(C120,'تقرير المصروفات حسب الشهر'!$C$263:$AD$370,21,FALSE),0)</f>
        <v>0</v>
      </c>
      <c r="G120" s="330">
        <f>IFERROR(VLOOKUP(C120,'تقرير المصروفات حسب الشهر'!$C$391:$AD$499,21,FALSE),0)</f>
        <v>0</v>
      </c>
      <c r="H120" s="330">
        <f>IFERROR(VLOOKUP(C120,'تقرير المصروفات حسب الشهر'!$C$519:$AD$627,21,FALSE),0)</f>
        <v>0</v>
      </c>
      <c r="I120" s="330">
        <f>IFERROR(VLOOKUP(C120,'تقرير المصروفات حسب الشهر'!$C$647:$AD$756,21,FALSE),0)</f>
        <v>0</v>
      </c>
      <c r="J120" s="330">
        <f>IFERROR(VLOOKUP(C120,'تقرير المصروفات حسب الشهر'!$C$775:$AD$884,21,FALSE),0)</f>
        <v>0</v>
      </c>
      <c r="K120" s="330">
        <f>IFERROR(VLOOKUP(C120,'تقرير المصروفات حسب الشهر'!$C$902:$AD$1011,21,FALSE),0)</f>
        <v>0</v>
      </c>
      <c r="L120" s="330">
        <f>IFERROR(VLOOKUP(C120,'تقرير المصروفات حسب الشهر'!$C$1028:$AD$1138,21,FALSE),0)</f>
        <v>0</v>
      </c>
      <c r="M120" s="344">
        <f>IFERROR(VLOOKUP(C120,'تقرير المصروفات حسب الشهر'!$C$1155:$AD$1266,21,FALSE),0)</f>
        <v>0</v>
      </c>
      <c r="N120" s="344">
        <f>IFERROR(VLOOKUP(C120,'تقرير المصروفات حسب الشهر'!$C$1282:$AD$1393,21,FALSE),0)</f>
        <v>0</v>
      </c>
      <c r="O120" s="344">
        <f>IFERROR(VLOOKUP(C120,'تقرير المصروفات حسب الشهر'!$C$1409:$AI$1524,21,FALSE),0)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الشهر'!$C$10:$AD$119,21,FALSE),0)</f>
        <v>0</v>
      </c>
      <c r="E121" s="330">
        <f>IFERROR(VLOOKUP(C121,'تقرير المصروفات حسب الشهر'!$C$136:$AD$245,21,FALSE),0)</f>
        <v>0</v>
      </c>
      <c r="F121" s="330">
        <f>IFERROR(VLOOKUP(C121,'تقرير المصروفات حسب الشهر'!$C$263:$AD$370,21,FALSE),0)</f>
        <v>0</v>
      </c>
      <c r="G121" s="330">
        <f>IFERROR(VLOOKUP(C121,'تقرير المصروفات حسب الشهر'!$C$391:$AD$499,21,FALSE),0)</f>
        <v>0</v>
      </c>
      <c r="H121" s="330">
        <f>IFERROR(VLOOKUP(C121,'تقرير المصروفات حسب الشهر'!$C$519:$AD$627,21,FALSE),0)</f>
        <v>0</v>
      </c>
      <c r="I121" s="330">
        <f>IFERROR(VLOOKUP(C121,'تقرير المصروفات حسب الشهر'!$C$647:$AD$756,21,FALSE),0)</f>
        <v>0</v>
      </c>
      <c r="J121" s="330">
        <f>IFERROR(VLOOKUP(C121,'تقرير المصروفات حسب الشهر'!$C$775:$AD$884,21,FALSE),0)</f>
        <v>0</v>
      </c>
      <c r="K121" s="330">
        <f>IFERROR(VLOOKUP(C121,'تقرير المصروفات حسب الشهر'!$C$902:$AD$1011,21,FALSE),0)</f>
        <v>0</v>
      </c>
      <c r="L121" s="330">
        <f>IFERROR(VLOOKUP(C121,'تقرير المصروفات حسب الشهر'!$C$1028:$AD$1138,21,FALSE),0)</f>
        <v>0</v>
      </c>
      <c r="M121" s="344">
        <f>IFERROR(VLOOKUP(C121,'تقرير المصروفات حسب الشهر'!$C$1155:$AD$1266,21,FALSE),0)</f>
        <v>0</v>
      </c>
      <c r="N121" s="344">
        <f>IFERROR(VLOOKUP(C121,'تقرير المصروفات حسب الشهر'!$C$1282:$AD$1393,21,FALSE),0)</f>
        <v>0</v>
      </c>
      <c r="O121" s="344">
        <f>IFERROR(VLOOKUP(C121,'تقرير المصروفات حسب الشهر'!$C$1409:$AI$1524,21,FALSE),0)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الشهر'!$C$10:$AD$119,21,FALSE),0)</f>
        <v>0</v>
      </c>
      <c r="E122" s="330">
        <f>IFERROR(VLOOKUP(C122,'تقرير المصروفات حسب الشهر'!$C$136:$AD$245,21,FALSE),0)</f>
        <v>0</v>
      </c>
      <c r="F122" s="330">
        <f>IFERROR(VLOOKUP(C122,'تقرير المصروفات حسب الشهر'!$C$263:$AD$370,21,FALSE),0)</f>
        <v>0</v>
      </c>
      <c r="G122" s="330">
        <f>IFERROR(VLOOKUP(C122,'تقرير المصروفات حسب الشهر'!$C$391:$AD$499,21,FALSE),0)</f>
        <v>0</v>
      </c>
      <c r="H122" s="330">
        <f>IFERROR(VLOOKUP(C122,'تقرير المصروفات حسب الشهر'!$C$519:$AD$627,21,FALSE),0)</f>
        <v>0</v>
      </c>
      <c r="I122" s="330">
        <f>IFERROR(VLOOKUP(C122,'تقرير المصروفات حسب الشهر'!$C$647:$AD$756,21,FALSE),0)</f>
        <v>0</v>
      </c>
      <c r="J122" s="330">
        <f>IFERROR(VLOOKUP(C122,'تقرير المصروفات حسب الشهر'!$C$775:$AD$884,21,FALSE),0)</f>
        <v>0</v>
      </c>
      <c r="K122" s="330">
        <f>IFERROR(VLOOKUP(C122,'تقرير المصروفات حسب الشهر'!$C$902:$AD$1011,21,FALSE),0)</f>
        <v>0</v>
      </c>
      <c r="L122" s="330">
        <f>IFERROR(VLOOKUP(C122,'تقرير المصروفات حسب الشهر'!$C$1028:$AD$1138,21,FALSE),0)</f>
        <v>0</v>
      </c>
      <c r="M122" s="344">
        <f>IFERROR(VLOOKUP(C122,'تقرير المصروفات حسب الشهر'!$C$1155:$AD$1266,21,FALSE),0)</f>
        <v>0</v>
      </c>
      <c r="N122" s="344">
        <f>IFERROR(VLOOKUP(C122,'تقرير المصروفات حسب الشهر'!$C$1282:$AD$1393,21,FALSE),0)</f>
        <v>0</v>
      </c>
      <c r="O122" s="344">
        <f>IFERROR(VLOOKUP(C122,'تقرير المصروفات حسب الشهر'!$C$1409:$AI$1524,21,FALSE),0)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الشهر'!$C$10:$AD$119,21,FALSE),0)</f>
        <v>0</v>
      </c>
      <c r="E123" s="330">
        <f>IFERROR(VLOOKUP(C123,'تقرير المصروفات حسب الشهر'!$C$136:$AD$245,21,FALSE),0)</f>
        <v>0</v>
      </c>
      <c r="F123" s="330">
        <f>IFERROR(VLOOKUP(C123,'تقرير المصروفات حسب الشهر'!$C$263:$AD$370,21,FALSE),0)</f>
        <v>0</v>
      </c>
      <c r="G123" s="330">
        <f>IFERROR(VLOOKUP(C123,'تقرير المصروفات حسب الشهر'!$C$391:$AD$499,21,FALSE),0)</f>
        <v>0</v>
      </c>
      <c r="H123" s="330">
        <f>IFERROR(VLOOKUP(C123,'تقرير المصروفات حسب الشهر'!$C$519:$AD$627,21,FALSE),0)</f>
        <v>0</v>
      </c>
      <c r="I123" s="330">
        <f>IFERROR(VLOOKUP(C123,'تقرير المصروفات حسب الشهر'!$C$647:$AD$756,21,FALSE),0)</f>
        <v>0</v>
      </c>
      <c r="J123" s="330">
        <f>IFERROR(VLOOKUP(C123,'تقرير المصروفات حسب الشهر'!$C$775:$AD$884,21,FALSE),0)</f>
        <v>0</v>
      </c>
      <c r="K123" s="330">
        <f>IFERROR(VLOOKUP(C123,'تقرير المصروفات حسب الشهر'!$C$902:$AD$1011,21,FALSE),0)</f>
        <v>0</v>
      </c>
      <c r="L123" s="330">
        <f>IFERROR(VLOOKUP(C123,'تقرير المصروفات حسب الشهر'!$C$1028:$AD$1138,21,FALSE),0)</f>
        <v>0</v>
      </c>
      <c r="M123" s="344">
        <f>IFERROR(VLOOKUP(C123,'تقرير المصروفات حسب الشهر'!$C$1155:$AD$1266,21,FALSE),0)</f>
        <v>0</v>
      </c>
      <c r="N123" s="344">
        <f>IFERROR(VLOOKUP(C123,'تقرير المصروفات حسب الشهر'!$C$1282:$AD$1393,21,FALSE),0)</f>
        <v>0</v>
      </c>
      <c r="O123" s="344">
        <f>IFERROR(VLOOKUP(C123,'تقرير المصروفات حسب الشهر'!$C$1409:$AI$1524,21,FALSE),0)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الشهر'!$C$10:$AD$119,21,FALSE),0)</f>
        <v>0</v>
      </c>
      <c r="E124" s="330">
        <f>IFERROR(VLOOKUP(C124,'تقرير المصروفات حسب الشهر'!$C$136:$AD$245,21,FALSE),0)</f>
        <v>0</v>
      </c>
      <c r="F124" s="330">
        <f>IFERROR(VLOOKUP(C124,'تقرير المصروفات حسب الشهر'!$C$263:$AD$370,21,FALSE),0)</f>
        <v>0</v>
      </c>
      <c r="G124" s="330">
        <f>IFERROR(VLOOKUP(C124,'تقرير المصروفات حسب الشهر'!$C$391:$AD$499,21,FALSE),0)</f>
        <v>0</v>
      </c>
      <c r="H124" s="330">
        <f>IFERROR(VLOOKUP(C124,'تقرير المصروفات حسب الشهر'!$C$519:$AD$627,21,FALSE),0)</f>
        <v>0</v>
      </c>
      <c r="I124" s="330">
        <f>IFERROR(VLOOKUP(C124,'تقرير المصروفات حسب الشهر'!$C$647:$AD$756,21,FALSE),0)</f>
        <v>0</v>
      </c>
      <c r="J124" s="330">
        <f>IFERROR(VLOOKUP(C124,'تقرير المصروفات حسب الشهر'!$C$775:$AD$884,21,FALSE),0)</f>
        <v>0</v>
      </c>
      <c r="K124" s="330">
        <f>IFERROR(VLOOKUP(C124,'تقرير المصروفات حسب الشهر'!$C$902:$AD$1011,21,FALSE),0)</f>
        <v>0</v>
      </c>
      <c r="L124" s="330">
        <f>IFERROR(VLOOKUP(C124,'تقرير المصروفات حسب الشهر'!$C$1028:$AD$1138,21,FALSE),0)</f>
        <v>0</v>
      </c>
      <c r="M124" s="344">
        <f>IFERROR(VLOOKUP(C124,'تقرير المصروفات حسب الشهر'!$C$1155:$AD$1266,21,FALSE),0)</f>
        <v>0</v>
      </c>
      <c r="N124" s="344">
        <f>IFERROR(VLOOKUP(C124,'تقرير المصروفات حسب الشهر'!$C$1282:$AD$1393,21,FALSE),0)</f>
        <v>0</v>
      </c>
      <c r="O124" s="344">
        <f>IFERROR(VLOOKUP(C124,'تقرير المصروفات حسب الشهر'!$C$1409:$AI$1524,21,FALSE),0)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الشهر'!$C$10:$AD$119,21,FALSE),0)</f>
        <v>0</v>
      </c>
      <c r="E125" s="330">
        <f>IFERROR(VLOOKUP(C125,'تقرير المصروفات حسب الشهر'!$C$136:$AD$245,21,FALSE),0)</f>
        <v>0</v>
      </c>
      <c r="F125" s="330">
        <f>IFERROR(VLOOKUP(C125,'تقرير المصروفات حسب الشهر'!$C$263:$AD$370,21,FALSE),0)</f>
        <v>0</v>
      </c>
      <c r="G125" s="330">
        <f>IFERROR(VLOOKUP(C125,'تقرير المصروفات حسب الشهر'!$C$391:$AD$499,21,FALSE),0)</f>
        <v>0</v>
      </c>
      <c r="H125" s="330">
        <f>IFERROR(VLOOKUP(C125,'تقرير المصروفات حسب الشهر'!$C$519:$AD$627,21,FALSE),0)</f>
        <v>0</v>
      </c>
      <c r="I125" s="330">
        <f>IFERROR(VLOOKUP(C125,'تقرير المصروفات حسب الشهر'!$C$647:$AD$756,21,FALSE),0)</f>
        <v>0</v>
      </c>
      <c r="J125" s="330">
        <f>IFERROR(VLOOKUP(C125,'تقرير المصروفات حسب الشهر'!$C$775:$AD$884,21,FALSE),0)</f>
        <v>0</v>
      </c>
      <c r="K125" s="330">
        <f>IFERROR(VLOOKUP(C125,'تقرير المصروفات حسب الشهر'!$C$902:$AD$1011,21,FALSE),0)</f>
        <v>0</v>
      </c>
      <c r="L125" s="330">
        <f>IFERROR(VLOOKUP(C125,'تقرير المصروفات حسب الشهر'!$C$1028:$AD$1138,21,FALSE),0)</f>
        <v>0</v>
      </c>
      <c r="M125" s="344">
        <f>IFERROR(VLOOKUP(C125,'تقرير المصروفات حسب الشهر'!$C$1155:$AD$1266,21,FALSE),0)</f>
        <v>0</v>
      </c>
      <c r="N125" s="344">
        <f>IFERROR(VLOOKUP(C125,'تقرير المصروفات حسب الشهر'!$C$1282:$AD$1393,21,FALSE),0)</f>
        <v>0</v>
      </c>
      <c r="O125" s="344">
        <f>IFERROR(VLOOKUP(C125,'تقرير المصروفات حسب الشهر'!$C$1409:$AI$1524,21,FALSE),0)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الشهر'!$C$10:$AD$119,21,FALSE),0)</f>
        <v>0</v>
      </c>
      <c r="E126" s="330">
        <f>IFERROR(VLOOKUP(C126,'تقرير المصروفات حسب الشهر'!$C$136:$AD$245,21,FALSE),0)</f>
        <v>0</v>
      </c>
      <c r="F126" s="330">
        <f>IFERROR(VLOOKUP(C126,'تقرير المصروفات حسب الشهر'!$C$263:$AD$370,21,FALSE),0)</f>
        <v>0</v>
      </c>
      <c r="G126" s="330">
        <f>IFERROR(VLOOKUP(C126,'تقرير المصروفات حسب الشهر'!$C$391:$AD$499,21,FALSE),0)</f>
        <v>0</v>
      </c>
      <c r="H126" s="330">
        <f>IFERROR(VLOOKUP(C126,'تقرير المصروفات حسب الشهر'!$C$519:$AD$627,21,FALSE),0)</f>
        <v>0</v>
      </c>
      <c r="I126" s="330">
        <f>IFERROR(VLOOKUP(C126,'تقرير المصروفات حسب الشهر'!$C$647:$AD$756,21,FALSE),0)</f>
        <v>0</v>
      </c>
      <c r="J126" s="330">
        <f>IFERROR(VLOOKUP(C126,'تقرير المصروفات حسب الشهر'!$C$775:$AD$884,21,FALSE),0)</f>
        <v>0</v>
      </c>
      <c r="K126" s="330">
        <f>IFERROR(VLOOKUP(C126,'تقرير المصروفات حسب الشهر'!$C$902:$AD$1011,21,FALSE),0)</f>
        <v>0</v>
      </c>
      <c r="L126" s="330">
        <f>IFERROR(VLOOKUP(C126,'تقرير المصروفات حسب الشهر'!$C$1028:$AD$1138,21,FALSE),0)</f>
        <v>0</v>
      </c>
      <c r="M126" s="344">
        <f>IFERROR(VLOOKUP(C126,'تقرير المصروفات حسب الشهر'!$C$1155:$AD$1266,21,FALSE),0)</f>
        <v>0</v>
      </c>
      <c r="N126" s="344">
        <f>IFERROR(VLOOKUP(C126,'تقرير المصروفات حسب الشهر'!$C$1282:$AD$1393,21,FALSE),0)</f>
        <v>0</v>
      </c>
      <c r="O126" s="344">
        <f>IFERROR(VLOOKUP(C126,'تقرير المصروفات حسب الشهر'!$C$1409:$AI$1524,21,FALSE),0)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الشهر'!$C$10:$AD$119,21,FALSE),0)</f>
        <v>0</v>
      </c>
      <c r="E127" s="330">
        <f>IFERROR(VLOOKUP(C127,'تقرير المصروفات حسب الشهر'!$C$136:$AD$245,21,FALSE),0)</f>
        <v>0</v>
      </c>
      <c r="F127" s="330">
        <f>IFERROR(VLOOKUP(C127,'تقرير المصروفات حسب الشهر'!$C$263:$AD$370,21,FALSE),0)</f>
        <v>0</v>
      </c>
      <c r="G127" s="330">
        <f>IFERROR(VLOOKUP(C127,'تقرير المصروفات حسب الشهر'!$C$391:$AD$499,21,FALSE),0)</f>
        <v>0</v>
      </c>
      <c r="H127" s="330">
        <f>IFERROR(VLOOKUP(C127,'تقرير المصروفات حسب الشهر'!$C$519:$AD$627,21,FALSE),0)</f>
        <v>0</v>
      </c>
      <c r="I127" s="330">
        <f>IFERROR(VLOOKUP(C127,'تقرير المصروفات حسب الشهر'!$C$647:$AD$756,21,FALSE),0)</f>
        <v>0</v>
      </c>
      <c r="J127" s="330">
        <f>IFERROR(VLOOKUP(C127,'تقرير المصروفات حسب الشهر'!$C$775:$AD$884,21,FALSE),0)</f>
        <v>0</v>
      </c>
      <c r="K127" s="330">
        <f>IFERROR(VLOOKUP(C127,'تقرير المصروفات حسب الشهر'!$C$902:$AD$1011,21,FALSE),0)</f>
        <v>0</v>
      </c>
      <c r="L127" s="330">
        <f>IFERROR(VLOOKUP(C127,'تقرير المصروفات حسب الشهر'!$C$1028:$AD$1138,21,FALSE),0)</f>
        <v>0</v>
      </c>
      <c r="M127" s="344">
        <f>IFERROR(VLOOKUP(C127,'تقرير المصروفات حسب الشهر'!$C$1155:$AD$1266,21,FALSE),0)</f>
        <v>0</v>
      </c>
      <c r="N127" s="344">
        <f>IFERROR(VLOOKUP(C127,'تقرير المصروفات حسب الشهر'!$C$1282:$AD$1393,21,FALSE),0)</f>
        <v>0</v>
      </c>
      <c r="O127" s="344">
        <f>IFERROR(VLOOKUP(C127,'تقرير المصروفات حسب الشهر'!$C$1409:$AI$1524,21,FALSE),0)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الشهر'!$C$10:$AD$119,21,FALSE),0)</f>
        <v>0</v>
      </c>
      <c r="E128" s="330">
        <f>IFERROR(VLOOKUP(C128,'تقرير المصروفات حسب الشهر'!$C$136:$AD$245,21,FALSE),0)</f>
        <v>0</v>
      </c>
      <c r="F128" s="330">
        <f>IFERROR(VLOOKUP(C128,'تقرير المصروفات حسب الشهر'!$C$263:$AD$370,21,FALSE),0)</f>
        <v>0</v>
      </c>
      <c r="G128" s="330">
        <f>IFERROR(VLOOKUP(C128,'تقرير المصروفات حسب الشهر'!$C$391:$AD$499,21,FALSE),0)</f>
        <v>0</v>
      </c>
      <c r="H128" s="330">
        <f>IFERROR(VLOOKUP(C128,'تقرير المصروفات حسب الشهر'!$C$519:$AD$627,21,FALSE),0)</f>
        <v>0</v>
      </c>
      <c r="I128" s="330">
        <f>IFERROR(VLOOKUP(C128,'تقرير المصروفات حسب الشهر'!$C$647:$AD$756,21,FALSE),0)</f>
        <v>0</v>
      </c>
      <c r="J128" s="330">
        <f>IFERROR(VLOOKUP(C128,'تقرير المصروفات حسب الشهر'!$C$775:$AD$884,21,FALSE),0)</f>
        <v>0</v>
      </c>
      <c r="K128" s="330">
        <f>IFERROR(VLOOKUP(C128,'تقرير المصروفات حسب الشهر'!$C$902:$AD$1011,21,FALSE),0)</f>
        <v>0</v>
      </c>
      <c r="L128" s="330">
        <f>IFERROR(VLOOKUP(C128,'تقرير المصروفات حسب الشهر'!$C$1028:$AD$1138,21,FALSE),0)</f>
        <v>0</v>
      </c>
      <c r="M128" s="344">
        <f>IFERROR(VLOOKUP(C128,'تقرير المصروفات حسب الشهر'!$C$1155:$AD$1266,21,FALSE),0)</f>
        <v>0</v>
      </c>
      <c r="N128" s="344">
        <f>IFERROR(VLOOKUP(C128,'تقرير المصروفات حسب الشهر'!$C$1282:$AD$1393,21,FALSE),0)</f>
        <v>0</v>
      </c>
      <c r="O128" s="344">
        <f>IFERROR(VLOOKUP(C128,'تقرير المصروفات حسب الشهر'!$C$1409:$AI$1524,21,FALSE),0)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الشهر'!$C$10:$AD$119,21,FALSE),0)</f>
        <v>0</v>
      </c>
      <c r="E129" s="330">
        <f>IFERROR(VLOOKUP(C129,'تقرير المصروفات حسب الشهر'!$C$136:$AD$245,21,FALSE),0)</f>
        <v>0</v>
      </c>
      <c r="F129" s="330">
        <f>IFERROR(VLOOKUP(C129,'تقرير المصروفات حسب الشهر'!$C$263:$AD$370,21,FALSE),0)</f>
        <v>0</v>
      </c>
      <c r="G129" s="330">
        <f>IFERROR(VLOOKUP(C129,'تقرير المصروفات حسب الشهر'!$C$391:$AD$499,21,FALSE),0)</f>
        <v>0</v>
      </c>
      <c r="H129" s="330">
        <f>IFERROR(VLOOKUP(C129,'تقرير المصروفات حسب الشهر'!$C$519:$AD$627,21,FALSE),0)</f>
        <v>0</v>
      </c>
      <c r="I129" s="330">
        <f>IFERROR(VLOOKUP(C129,'تقرير المصروفات حسب الشهر'!$C$647:$AD$756,21,FALSE),0)</f>
        <v>0</v>
      </c>
      <c r="J129" s="330">
        <f>IFERROR(VLOOKUP(C129,'تقرير المصروفات حسب الشهر'!$C$775:$AD$884,21,FALSE),0)</f>
        <v>0</v>
      </c>
      <c r="K129" s="330">
        <f>IFERROR(VLOOKUP(C129,'تقرير المصروفات حسب الشهر'!$C$902:$AD$1011,21,FALSE),0)</f>
        <v>0</v>
      </c>
      <c r="L129" s="330">
        <f>IFERROR(VLOOKUP(C129,'تقرير المصروفات حسب الشهر'!$C$1028:$AD$1138,21,FALSE),0)</f>
        <v>0</v>
      </c>
      <c r="M129" s="344">
        <f>IFERROR(VLOOKUP(C129,'تقرير المصروفات حسب الشهر'!$C$1155:$AD$1266,21,FALSE),0)</f>
        <v>0</v>
      </c>
      <c r="N129" s="344">
        <f>IFERROR(VLOOKUP(C129,'تقرير المصروفات حسب الشهر'!$C$1282:$AD$1393,21,FALSE),0)</f>
        <v>0</v>
      </c>
      <c r="O129" s="344">
        <f>IFERROR(VLOOKUP(C129,'تقرير المصروفات حسب الشهر'!$C$1409:$AI$1524,21,FALSE),0)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الشهر'!$C$10:$AD$119,21,FALSE),0)</f>
        <v>0</v>
      </c>
      <c r="E130" s="330">
        <f>IFERROR(VLOOKUP(C130,'تقرير المصروفات حسب الشهر'!$C$136:$AD$245,21,FALSE),0)</f>
        <v>0</v>
      </c>
      <c r="F130" s="330">
        <f>IFERROR(VLOOKUP(C130,'تقرير المصروفات حسب الشهر'!$C$263:$AD$370,21,FALSE),0)</f>
        <v>0</v>
      </c>
      <c r="G130" s="330">
        <f>IFERROR(VLOOKUP(C130,'تقرير المصروفات حسب الشهر'!$C$391:$AD$499,21,FALSE),0)</f>
        <v>0</v>
      </c>
      <c r="H130" s="330">
        <f>IFERROR(VLOOKUP(C130,'تقرير المصروفات حسب الشهر'!$C$519:$AD$627,21,FALSE),0)</f>
        <v>0</v>
      </c>
      <c r="I130" s="330">
        <f>IFERROR(VLOOKUP(C130,'تقرير المصروفات حسب الشهر'!$C$647:$AD$756,21,FALSE),0)</f>
        <v>0</v>
      </c>
      <c r="J130" s="330">
        <f>IFERROR(VLOOKUP(C130,'تقرير المصروفات حسب الشهر'!$C$775:$AD$884,21,FALSE),0)</f>
        <v>0</v>
      </c>
      <c r="K130" s="330">
        <f>IFERROR(VLOOKUP(C130,'تقرير المصروفات حسب الشهر'!$C$902:$AD$1011,21,FALSE),0)</f>
        <v>0</v>
      </c>
      <c r="L130" s="330">
        <f>IFERROR(VLOOKUP(C130,'تقرير المصروفات حسب الشهر'!$C$1028:$AD$1138,21,FALSE),0)</f>
        <v>0</v>
      </c>
      <c r="M130" s="344">
        <f>IFERROR(VLOOKUP(C130,'تقرير المصروفات حسب الشهر'!$C$1155:$AD$1266,21,FALSE),0)</f>
        <v>0</v>
      </c>
      <c r="N130" s="344">
        <f>IFERROR(VLOOKUP(C130,'تقرير المصروفات حسب الشهر'!$C$1282:$AD$1393,21,FALSE),0)</f>
        <v>0</v>
      </c>
      <c r="O130" s="344">
        <f>IFERROR(VLOOKUP(C130,'تقرير المصروفات حسب الشهر'!$C$1409:$AI$1524,21,FALSE),0)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الشهر'!$C$10:$AD$119,21,FALSE),0)</f>
        <v>0</v>
      </c>
      <c r="E131" s="330">
        <f>IFERROR(VLOOKUP(C131,'تقرير المصروفات حسب الشهر'!$C$136:$AD$245,21,FALSE),0)</f>
        <v>0</v>
      </c>
      <c r="F131" s="330">
        <f>IFERROR(VLOOKUP(C131,'تقرير المصروفات حسب الشهر'!$C$263:$AD$370,21,FALSE),0)</f>
        <v>0</v>
      </c>
      <c r="G131" s="330">
        <f>IFERROR(VLOOKUP(C131,'تقرير المصروفات حسب الشهر'!$C$391:$AD$499,21,FALSE),0)</f>
        <v>0</v>
      </c>
      <c r="H131" s="330">
        <f>IFERROR(VLOOKUP(C131,'تقرير المصروفات حسب الشهر'!$C$519:$AD$627,21,FALSE),0)</f>
        <v>0</v>
      </c>
      <c r="I131" s="330">
        <f>IFERROR(VLOOKUP(C131,'تقرير المصروفات حسب الشهر'!$C$647:$AD$756,21,FALSE),0)</f>
        <v>0</v>
      </c>
      <c r="J131" s="330">
        <f>IFERROR(VLOOKUP(C131,'تقرير المصروفات حسب الشهر'!$C$775:$AD$884,21,FALSE),0)</f>
        <v>0</v>
      </c>
      <c r="K131" s="330">
        <f>IFERROR(VLOOKUP(C131,'تقرير المصروفات حسب الشهر'!$C$902:$AD$1011,21,FALSE),0)</f>
        <v>0</v>
      </c>
      <c r="L131" s="330">
        <f>IFERROR(VLOOKUP(C131,'تقرير المصروفات حسب الشهر'!$C$1028:$AD$1138,21,FALSE),0)</f>
        <v>0</v>
      </c>
      <c r="M131" s="344">
        <f>IFERROR(VLOOKUP(C131,'تقرير المصروفات حسب الشهر'!$C$1155:$AD$1266,21,FALSE),0)</f>
        <v>0</v>
      </c>
      <c r="N131" s="344">
        <f>IFERROR(VLOOKUP(C131,'تقرير المصروفات حسب الشهر'!$C$1282:$AD$1393,21,FALSE),0)</f>
        <v>0</v>
      </c>
      <c r="O131" s="344">
        <f>IFERROR(VLOOKUP(C131,'تقرير المصروفات حسب الشهر'!$C$1409:$AI$1524,21,FALSE),0)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122975.77999999998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592886.5199999999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469910.73999999993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7030A0"/>
  </sheetPr>
  <dimension ref="A1:T142"/>
  <sheetViews>
    <sheetView rightToLeft="1" topLeftCell="K122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275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34</v>
      </c>
      <c r="B8" s="357"/>
      <c r="C8" s="337" t="s">
        <v>242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3921673.7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10394.750000000005</v>
      </c>
      <c r="I9" s="333">
        <f>VLOOKUP($A$8,'تقرير إحصائية بحجم المبيعات'!$B$182:$G$212,2,FALSE)</f>
        <v>-1634.1499999999069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158909.26000000036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3762764.4399999995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3395260.2</v>
      </c>
    </row>
    <row r="13" spans="1:20" ht="18" customHeight="1">
      <c r="B13" s="94"/>
      <c r="C13" s="339" t="s">
        <v>247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526413.50000000023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/>
      <c r="K16" s="335"/>
      <c r="L16" s="335"/>
      <c r="M16" s="335"/>
      <c r="N16" s="335"/>
      <c r="O16" s="335"/>
      <c r="P16" s="332">
        <f t="shared" si="1"/>
        <v>373856.37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373856.37</v>
      </c>
    </row>
    <row r="19" spans="2:16" ht="18" customHeight="1">
      <c r="B19" s="94"/>
      <c r="C19" s="353" t="s">
        <v>247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900269.87000000023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الشهر'!$C$10:$AD$119,22,FALSE),0)</f>
        <v>0</v>
      </c>
      <c r="E22" s="330">
        <f>IFERROR(VLOOKUP(C22,'تقرير المصروفات حسب الشهر'!$C$136:$AD$245,22,FALSE),0)</f>
        <v>0</v>
      </c>
      <c r="F22" s="330">
        <f>IFERROR(VLOOKUP(C22,'تقرير المصروفات حسب الشهر'!$C$263:$AD$370,22,FALSE),0)</f>
        <v>0</v>
      </c>
      <c r="G22" s="330">
        <f>IFERROR(VLOOKUP(C22,'تقرير المصروفات حسب الشهر'!$C$391:$AD$499,22,FALSE),0)</f>
        <v>0</v>
      </c>
      <c r="H22" s="330">
        <f>IFERROR(VLOOKUP(C22,'تقرير المصروفات حسب الشهر'!$C$519:$AD$627,22,FALSE),0)</f>
        <v>0</v>
      </c>
      <c r="I22" s="330">
        <f>IFERROR(VLOOKUP(C22,'تقرير المصروفات حسب الشهر'!$C$647:$AD$756,22,FALSE),0)</f>
        <v>0</v>
      </c>
      <c r="J22" s="330">
        <f>IFERROR(VLOOKUP(C22,'تقرير المصروفات حسب الشهر'!$C$775:$AD$884,22,FALSE),0)</f>
        <v>0</v>
      </c>
      <c r="K22" s="330">
        <f>IFERROR(VLOOKUP(C22,'تقرير المصروفات حسب الشهر'!$C$902:$AD$1011,22,FALSE),0)</f>
        <v>0</v>
      </c>
      <c r="L22" s="330">
        <f>IFERROR(VLOOKUP(C22,'تقرير المصروفات حسب الشهر'!$C$1028:$AD$1138,22,FALSE),0)</f>
        <v>0</v>
      </c>
      <c r="M22" s="344">
        <f>IFERROR(VLOOKUP(C22,'تقرير المصروفات حسب الشهر'!$C$1155:$AD$1266,22,FALSE),0)</f>
        <v>0</v>
      </c>
      <c r="N22" s="344">
        <f>IFERROR(VLOOKUP(C22,'تقرير المصروفات حسب الشهر'!$C$1282:$AD$1393,22,FALSE),0)</f>
        <v>0</v>
      </c>
      <c r="O22" s="344">
        <f>IFERROR(VLOOKUP(C22,'تقرير المصروفات حسب الشهر'!$C$1409:$AD$1524,22,FALSE),0)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الشهر'!$C$10:$AD$119,22,FALSE),0)</f>
        <v>13069.2</v>
      </c>
      <c r="E23" s="330">
        <f>IFERROR(VLOOKUP(C23,'تقرير المصروفات حسب الشهر'!$C$136:$AD$245,22,FALSE),0)</f>
        <v>12896.2</v>
      </c>
      <c r="F23" s="330">
        <f>IFERROR(VLOOKUP(C23,'تقرير المصروفات حسب الشهر'!$C$263:$AD$370,22,FALSE),0)</f>
        <v>12834.6</v>
      </c>
      <c r="G23" s="330">
        <f>IFERROR(VLOOKUP(C23,'تقرير المصروفات حسب الشهر'!$C$391:$AD$499,22,FALSE),0)</f>
        <v>12692.3</v>
      </c>
      <c r="H23" s="330">
        <f>IFERROR(VLOOKUP(C23,'تقرير المصروفات حسب الشهر'!$C$519:$AD$627,22,FALSE),0)</f>
        <v>13261.5</v>
      </c>
      <c r="I23" s="330">
        <f>IFERROR(VLOOKUP(C23,'تقرير المصروفات حسب الشهر'!$C$647:$AD$756,22,FALSE),0)</f>
        <v>12507.6</v>
      </c>
      <c r="J23" s="330">
        <f>IFERROR(VLOOKUP(C23,'تقرير المصروفات حسب الشهر'!$C$775:$AD$884,22,FALSE),0)</f>
        <v>0</v>
      </c>
      <c r="K23" s="330">
        <f>IFERROR(VLOOKUP(C23,'تقرير المصروفات حسب الشهر'!$C$902:$AD$1011,22,FALSE),0)</f>
        <v>0</v>
      </c>
      <c r="L23" s="330">
        <f>IFERROR(VLOOKUP(C23,'تقرير المصروفات حسب الشهر'!$C$1028:$AD$1138,22,FALSE),0)</f>
        <v>0</v>
      </c>
      <c r="M23" s="344">
        <f>IFERROR(VLOOKUP(C23,'تقرير المصروفات حسب الشهر'!$C$1155:$AD$1266,22,FALSE),0)</f>
        <v>0</v>
      </c>
      <c r="N23" s="344">
        <f>IFERROR(VLOOKUP(C23,'تقرير المصروفات حسب الشهر'!$C$1282:$AD$1393,22,FALSE),0)</f>
        <v>0</v>
      </c>
      <c r="O23" s="344">
        <f>IFERROR(VLOOKUP(C23,'تقرير المصروفات حسب الشهر'!$C$1409:$AD$1524,22,FALSE),0)</f>
        <v>0</v>
      </c>
      <c r="P23" s="332">
        <f t="shared" si="5"/>
        <v>77261.400000000009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الشهر'!$C$10:$AD$119,22,FALSE),0)</f>
        <v>0</v>
      </c>
      <c r="E24" s="330">
        <f>IFERROR(VLOOKUP(C24,'تقرير المصروفات حسب الشهر'!$C$136:$AD$245,22,FALSE),0)</f>
        <v>0</v>
      </c>
      <c r="F24" s="330">
        <f>IFERROR(VLOOKUP(C24,'تقرير المصروفات حسب الشهر'!$C$263:$AD$370,22,FALSE),0)</f>
        <v>0</v>
      </c>
      <c r="G24" s="330">
        <f>IFERROR(VLOOKUP(C24,'تقرير المصروفات حسب الشهر'!$C$391:$AD$499,22,FALSE),0)</f>
        <v>0</v>
      </c>
      <c r="H24" s="330">
        <f>IFERROR(VLOOKUP(C24,'تقرير المصروفات حسب الشهر'!$C$519:$AD$627,22,FALSE),0)</f>
        <v>0</v>
      </c>
      <c r="I24" s="330">
        <f>IFERROR(VLOOKUP(C24,'تقرير المصروفات حسب الشهر'!$C$647:$AD$756,22,FALSE),0)</f>
        <v>0</v>
      </c>
      <c r="J24" s="330">
        <f>IFERROR(VLOOKUP(C24,'تقرير المصروفات حسب الشهر'!$C$775:$AD$884,22,FALSE),0)</f>
        <v>0</v>
      </c>
      <c r="K24" s="330">
        <f>IFERROR(VLOOKUP(C24,'تقرير المصروفات حسب الشهر'!$C$902:$AD$1011,22,FALSE),0)</f>
        <v>0</v>
      </c>
      <c r="L24" s="330">
        <f>IFERROR(VLOOKUP(C24,'تقرير المصروفات حسب الشهر'!$C$1028:$AD$1138,22,FALSE),0)</f>
        <v>0</v>
      </c>
      <c r="M24" s="344">
        <f>IFERROR(VLOOKUP(C24,'تقرير المصروفات حسب الشهر'!$C$1155:$AD$1266,22,FALSE),0)</f>
        <v>0</v>
      </c>
      <c r="N24" s="344">
        <f>IFERROR(VLOOKUP(C24,'تقرير المصروفات حسب الشهر'!$C$1282:$AD$1393,22,FALSE),0)</f>
        <v>0</v>
      </c>
      <c r="O24" s="344">
        <f>IFERROR(VLOOKUP(C24,'تقرير المصروفات حسب الشهر'!$C$1409:$AD$1524,22,FALSE),0)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الشهر'!$C$10:$AD$119,22,FALSE),0)</f>
        <v>0</v>
      </c>
      <c r="E25" s="330">
        <f>IFERROR(VLOOKUP(C25,'تقرير المصروفات حسب الشهر'!$C$136:$AD$245,22,FALSE),0)</f>
        <v>0</v>
      </c>
      <c r="F25" s="330">
        <f>IFERROR(VLOOKUP(C25,'تقرير المصروفات حسب الشهر'!$C$263:$AD$370,22,FALSE),0)</f>
        <v>0</v>
      </c>
      <c r="G25" s="330">
        <f>IFERROR(VLOOKUP(C25,'تقرير المصروفات حسب الشهر'!$C$391:$AD$499,22,FALSE),0)</f>
        <v>0</v>
      </c>
      <c r="H25" s="330">
        <f>IFERROR(VLOOKUP(C25,'تقرير المصروفات حسب الشهر'!$C$519:$AD$627,22,FALSE),0)</f>
        <v>0</v>
      </c>
      <c r="I25" s="330">
        <f>IFERROR(VLOOKUP(C25,'تقرير المصروفات حسب الشهر'!$C$647:$AD$756,22,FALSE),0)</f>
        <v>0</v>
      </c>
      <c r="J25" s="330">
        <f>IFERROR(VLOOKUP(C25,'تقرير المصروفات حسب الشهر'!$C$775:$AD$884,22,FALSE),0)</f>
        <v>0</v>
      </c>
      <c r="K25" s="330">
        <f>IFERROR(VLOOKUP(C25,'تقرير المصروفات حسب الشهر'!$C$902:$AD$1011,22,FALSE),0)</f>
        <v>0</v>
      </c>
      <c r="L25" s="330">
        <f>IFERROR(VLOOKUP(C25,'تقرير المصروفات حسب الشهر'!$C$1028:$AD$1138,22,FALSE),0)</f>
        <v>0</v>
      </c>
      <c r="M25" s="344">
        <f>IFERROR(VLOOKUP(C25,'تقرير المصروفات حسب الشهر'!$C$1155:$AD$1266,22,FALSE),0)</f>
        <v>0</v>
      </c>
      <c r="N25" s="344">
        <f>IFERROR(VLOOKUP(C25,'تقرير المصروفات حسب الشهر'!$C$1282:$AD$1393,22,FALSE),0)</f>
        <v>0</v>
      </c>
      <c r="O25" s="344">
        <f>IFERROR(VLOOKUP(C25,'تقرير المصروفات حسب الشهر'!$C$1409:$AD$1524,22,FALSE),0)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الشهر'!$C$10:$AD$119,22,FALSE),0)</f>
        <v>0</v>
      </c>
      <c r="E26" s="330">
        <f>IFERROR(VLOOKUP(C26,'تقرير المصروفات حسب الشهر'!$C$136:$AD$245,22,FALSE),0)</f>
        <v>0</v>
      </c>
      <c r="F26" s="330">
        <f>IFERROR(VLOOKUP(C26,'تقرير المصروفات حسب الشهر'!$C$263:$AD$370,22,FALSE),0)</f>
        <v>0</v>
      </c>
      <c r="G26" s="330">
        <f>IFERROR(VLOOKUP(C26,'تقرير المصروفات حسب الشهر'!$C$391:$AD$499,22,FALSE),0)</f>
        <v>0</v>
      </c>
      <c r="H26" s="330">
        <f>IFERROR(VLOOKUP(C26,'تقرير المصروفات حسب الشهر'!$C$519:$AD$627,22,FALSE),0)</f>
        <v>0</v>
      </c>
      <c r="I26" s="330">
        <f>IFERROR(VLOOKUP(C26,'تقرير المصروفات حسب الشهر'!$C$647:$AD$756,22,FALSE),0)</f>
        <v>0</v>
      </c>
      <c r="J26" s="330">
        <f>IFERROR(VLOOKUP(C26,'تقرير المصروفات حسب الشهر'!$C$775:$AD$884,22,FALSE),0)</f>
        <v>0</v>
      </c>
      <c r="K26" s="330">
        <f>IFERROR(VLOOKUP(C26,'تقرير المصروفات حسب الشهر'!$C$902:$AD$1011,22,FALSE),0)</f>
        <v>0</v>
      </c>
      <c r="L26" s="330">
        <f>IFERROR(VLOOKUP(C26,'تقرير المصروفات حسب الشهر'!$C$1028:$AD$1138,22,FALSE),0)</f>
        <v>0</v>
      </c>
      <c r="M26" s="344">
        <f>IFERROR(VLOOKUP(C26,'تقرير المصروفات حسب الشهر'!$C$1155:$AD$1266,22,FALSE),0)</f>
        <v>0</v>
      </c>
      <c r="N26" s="344">
        <f>IFERROR(VLOOKUP(C26,'تقرير المصروفات حسب الشهر'!$C$1282:$AD$1393,22,FALSE),0)</f>
        <v>0</v>
      </c>
      <c r="O26" s="344">
        <f>IFERROR(VLOOKUP(C26,'تقرير المصروفات حسب الشهر'!$C$1409:$AD$1524,22,FALSE),0)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الشهر'!$C$10:$AD$119,22,FALSE),0)</f>
        <v>0</v>
      </c>
      <c r="E27" s="330">
        <f>IFERROR(VLOOKUP(C27,'تقرير المصروفات حسب الشهر'!$C$136:$AD$245,22,FALSE),0)</f>
        <v>0</v>
      </c>
      <c r="F27" s="330">
        <f>IFERROR(VLOOKUP(C27,'تقرير المصروفات حسب الشهر'!$C$263:$AD$370,22,FALSE),0)</f>
        <v>0</v>
      </c>
      <c r="G27" s="330">
        <f>IFERROR(VLOOKUP(C27,'تقرير المصروفات حسب الشهر'!$C$391:$AD$499,22,FALSE),0)</f>
        <v>0</v>
      </c>
      <c r="H27" s="330">
        <f>IFERROR(VLOOKUP(C27,'تقرير المصروفات حسب الشهر'!$C$519:$AD$627,22,FALSE),0)</f>
        <v>0</v>
      </c>
      <c r="I27" s="330">
        <f>IFERROR(VLOOKUP(C27,'تقرير المصروفات حسب الشهر'!$C$647:$AD$756,22,FALSE),0)</f>
        <v>0</v>
      </c>
      <c r="J27" s="330">
        <f>IFERROR(VLOOKUP(C27,'تقرير المصروفات حسب الشهر'!$C$775:$AD$884,22,FALSE),0)</f>
        <v>0</v>
      </c>
      <c r="K27" s="330">
        <f>IFERROR(VLOOKUP(C27,'تقرير المصروفات حسب الشهر'!$C$902:$AD$1011,22,FALSE),0)</f>
        <v>0</v>
      </c>
      <c r="L27" s="330">
        <f>IFERROR(VLOOKUP(C27,'تقرير المصروفات حسب الشهر'!$C$1028:$AD$1138,22,FALSE),0)</f>
        <v>0</v>
      </c>
      <c r="M27" s="344">
        <f>IFERROR(VLOOKUP(C27,'تقرير المصروفات حسب الشهر'!$C$1155:$AD$1266,22,FALSE),0)</f>
        <v>0</v>
      </c>
      <c r="N27" s="344">
        <f>IFERROR(VLOOKUP(C27,'تقرير المصروفات حسب الشهر'!$C$1282:$AD$1393,22,FALSE),0)</f>
        <v>0</v>
      </c>
      <c r="O27" s="344">
        <f>IFERROR(VLOOKUP(C27,'تقرير المصروفات حسب الشهر'!$C$1409:$AD$1524,22,FALSE),0)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الشهر'!$C$10:$AD$119,22,FALSE),0)</f>
        <v>0</v>
      </c>
      <c r="E28" s="330">
        <f>IFERROR(VLOOKUP(C28,'تقرير المصروفات حسب الشهر'!$C$136:$AD$245,22,FALSE),0)</f>
        <v>0</v>
      </c>
      <c r="F28" s="330">
        <f>IFERROR(VLOOKUP(C28,'تقرير المصروفات حسب الشهر'!$C$263:$AD$370,22,FALSE),0)</f>
        <v>0</v>
      </c>
      <c r="G28" s="330">
        <f>IFERROR(VLOOKUP(C28,'تقرير المصروفات حسب الشهر'!$C$391:$AD$499,22,FALSE),0)</f>
        <v>0</v>
      </c>
      <c r="H28" s="330">
        <f>IFERROR(VLOOKUP(C28,'تقرير المصروفات حسب الشهر'!$C$519:$AD$627,22,FALSE),0)</f>
        <v>0</v>
      </c>
      <c r="I28" s="330">
        <f>IFERROR(VLOOKUP(C28,'تقرير المصروفات حسب الشهر'!$C$647:$AD$756,22,FALSE),0)</f>
        <v>0</v>
      </c>
      <c r="J28" s="330">
        <f>IFERROR(VLOOKUP(C28,'تقرير المصروفات حسب الشهر'!$C$775:$AD$884,22,FALSE),0)</f>
        <v>0</v>
      </c>
      <c r="K28" s="330">
        <f>IFERROR(VLOOKUP(C28,'تقرير المصروفات حسب الشهر'!$C$902:$AD$1011,22,FALSE),0)</f>
        <v>0</v>
      </c>
      <c r="L28" s="330">
        <f>IFERROR(VLOOKUP(C28,'تقرير المصروفات حسب الشهر'!$C$1028:$AD$1138,22,FALSE),0)</f>
        <v>0</v>
      </c>
      <c r="M28" s="344">
        <f>IFERROR(VLOOKUP(C28,'تقرير المصروفات حسب الشهر'!$C$1155:$AD$1266,22,FALSE),0)</f>
        <v>0</v>
      </c>
      <c r="N28" s="344">
        <f>IFERROR(VLOOKUP(C28,'تقرير المصروفات حسب الشهر'!$C$1282:$AD$1393,22,FALSE),0)</f>
        <v>0</v>
      </c>
      <c r="O28" s="344">
        <f>IFERROR(VLOOKUP(C28,'تقرير المصروفات حسب الشهر'!$C$1409:$AD$1524,22,FALSE),0)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الشهر'!$C$10:$AD$119,22,FALSE),0)</f>
        <v>0</v>
      </c>
      <c r="E29" s="330">
        <f>IFERROR(VLOOKUP(C29,'تقرير المصروفات حسب الشهر'!$C$136:$AD$245,22,FALSE),0)</f>
        <v>0</v>
      </c>
      <c r="F29" s="330">
        <f>IFERROR(VLOOKUP(C29,'تقرير المصروفات حسب الشهر'!$C$263:$AD$370,22,FALSE),0)</f>
        <v>0</v>
      </c>
      <c r="G29" s="330">
        <f>IFERROR(VLOOKUP(C29,'تقرير المصروفات حسب الشهر'!$C$391:$AD$499,22,FALSE),0)</f>
        <v>0</v>
      </c>
      <c r="H29" s="330">
        <f>IFERROR(VLOOKUP(C29,'تقرير المصروفات حسب الشهر'!$C$519:$AD$627,22,FALSE),0)</f>
        <v>0</v>
      </c>
      <c r="I29" s="330">
        <f>IFERROR(VLOOKUP(C29,'تقرير المصروفات حسب الشهر'!$C$647:$AD$756,22,FALSE),0)</f>
        <v>0</v>
      </c>
      <c r="J29" s="330">
        <f>IFERROR(VLOOKUP(C29,'تقرير المصروفات حسب الشهر'!$C$775:$AD$884,22,FALSE),0)</f>
        <v>0</v>
      </c>
      <c r="K29" s="330">
        <f>IFERROR(VLOOKUP(C29,'تقرير المصروفات حسب الشهر'!$C$902:$AD$1011,22,FALSE),0)</f>
        <v>0</v>
      </c>
      <c r="L29" s="330">
        <f>IFERROR(VLOOKUP(C29,'تقرير المصروفات حسب الشهر'!$C$1028:$AD$1138,22,FALSE),0)</f>
        <v>0</v>
      </c>
      <c r="M29" s="344">
        <f>IFERROR(VLOOKUP(C29,'تقرير المصروفات حسب الشهر'!$C$1155:$AD$1266,22,FALSE),0)</f>
        <v>0</v>
      </c>
      <c r="N29" s="344">
        <f>IFERROR(VLOOKUP(C29,'تقرير المصروفات حسب الشهر'!$C$1282:$AD$1393,22,FALSE),0)</f>
        <v>0</v>
      </c>
      <c r="O29" s="344">
        <f>IFERROR(VLOOKUP(C29,'تقرير المصروفات حسب الشهر'!$C$1409:$AD$1524,22,FALSE),0)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الشهر'!$C$10:$AD$119,22,FALSE),0)</f>
        <v>0</v>
      </c>
      <c r="E30" s="330">
        <f>IFERROR(VLOOKUP(C30,'تقرير المصروفات حسب الشهر'!$C$136:$AD$245,22,FALSE),0)</f>
        <v>0</v>
      </c>
      <c r="F30" s="330">
        <f>IFERROR(VLOOKUP(C30,'تقرير المصروفات حسب الشهر'!$C$263:$AD$370,22,FALSE),0)</f>
        <v>0</v>
      </c>
      <c r="G30" s="330">
        <f>IFERROR(VLOOKUP(C30,'تقرير المصروفات حسب الشهر'!$C$391:$AD$499,22,FALSE),0)</f>
        <v>0</v>
      </c>
      <c r="H30" s="330">
        <f>IFERROR(VLOOKUP(C30,'تقرير المصروفات حسب الشهر'!$C$519:$AD$627,22,FALSE),0)</f>
        <v>0</v>
      </c>
      <c r="I30" s="330">
        <f>IFERROR(VLOOKUP(C30,'تقرير المصروفات حسب الشهر'!$C$647:$AD$756,22,FALSE),0)</f>
        <v>0</v>
      </c>
      <c r="J30" s="330">
        <f>IFERROR(VLOOKUP(C30,'تقرير المصروفات حسب الشهر'!$C$775:$AD$884,22,FALSE),0)</f>
        <v>0</v>
      </c>
      <c r="K30" s="330">
        <f>IFERROR(VLOOKUP(C30,'تقرير المصروفات حسب الشهر'!$C$902:$AD$1011,22,FALSE),0)</f>
        <v>0</v>
      </c>
      <c r="L30" s="330">
        <f>IFERROR(VLOOKUP(C30,'تقرير المصروفات حسب الشهر'!$C$1028:$AD$1138,22,FALSE),0)</f>
        <v>0</v>
      </c>
      <c r="M30" s="344">
        <f>IFERROR(VLOOKUP(C30,'تقرير المصروفات حسب الشهر'!$C$1155:$AD$1266,22,FALSE),0)</f>
        <v>0</v>
      </c>
      <c r="N30" s="344">
        <f>IFERROR(VLOOKUP(C30,'تقرير المصروفات حسب الشهر'!$C$1282:$AD$1393,22,FALSE),0)</f>
        <v>0</v>
      </c>
      <c r="O30" s="344">
        <f>IFERROR(VLOOKUP(C30,'تقرير المصروفات حسب الشهر'!$C$1409:$AD$1524,22,FALSE),0)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الشهر'!$C$10:$AD$119,22,FALSE),0)</f>
        <v>168.67</v>
      </c>
      <c r="E31" s="330">
        <f>IFERROR(VLOOKUP(C31,'تقرير المصروفات حسب الشهر'!$C$136:$AD$245,22,FALSE),0)</f>
        <v>168.67</v>
      </c>
      <c r="F31" s="330">
        <f>IFERROR(VLOOKUP(C31,'تقرير المصروفات حسب الشهر'!$C$263:$AD$370,22,FALSE),0)</f>
        <v>172.98</v>
      </c>
      <c r="G31" s="330">
        <f>IFERROR(VLOOKUP(C31,'تقرير المصروفات حسب الشهر'!$C$391:$AD$499,22,FALSE),0)</f>
        <v>237</v>
      </c>
      <c r="H31" s="330">
        <f>IFERROR(VLOOKUP(C31,'تقرير المصروفات حسب الشهر'!$C$519:$AD$627,22,FALSE),0)</f>
        <v>0</v>
      </c>
      <c r="I31" s="330">
        <f>IFERROR(VLOOKUP(C31,'تقرير المصروفات حسب الشهر'!$C$647:$AD$756,22,FALSE),0)</f>
        <v>200.07</v>
      </c>
      <c r="J31" s="330">
        <f>IFERROR(VLOOKUP(C31,'تقرير المصروفات حسب الشهر'!$C$775:$AD$884,22,FALSE),0)</f>
        <v>0</v>
      </c>
      <c r="K31" s="330">
        <f>IFERROR(VLOOKUP(C31,'تقرير المصروفات حسب الشهر'!$C$902:$AD$1011,22,FALSE),0)</f>
        <v>0</v>
      </c>
      <c r="L31" s="330">
        <f>IFERROR(VLOOKUP(C31,'تقرير المصروفات حسب الشهر'!$C$1028:$AD$1138,22,FALSE),0)</f>
        <v>0</v>
      </c>
      <c r="M31" s="344">
        <f>IFERROR(VLOOKUP(C31,'تقرير المصروفات حسب الشهر'!$C$1155:$AD$1266,22,FALSE),0)</f>
        <v>0</v>
      </c>
      <c r="N31" s="344">
        <f>IFERROR(VLOOKUP(C31,'تقرير المصروفات حسب الشهر'!$C$1282:$AD$1393,22,FALSE),0)</f>
        <v>0</v>
      </c>
      <c r="O31" s="344">
        <f>IFERROR(VLOOKUP(C31,'تقرير المصروفات حسب الشهر'!$C$1409:$AD$1524,22,FALSE),0)</f>
        <v>0</v>
      </c>
      <c r="P31" s="332">
        <f t="shared" si="5"/>
        <v>947.38999999999987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الشهر'!$C$10:$AD$119,22,FALSE),0)</f>
        <v>0</v>
      </c>
      <c r="E32" s="330">
        <f>IFERROR(VLOOKUP(C32,'تقرير المصروفات حسب الشهر'!$C$136:$AD$245,22,FALSE),0)</f>
        <v>0</v>
      </c>
      <c r="F32" s="330">
        <f>IFERROR(VLOOKUP(C32,'تقرير المصروفات حسب الشهر'!$C$263:$AD$370,22,FALSE),0)</f>
        <v>0</v>
      </c>
      <c r="G32" s="330">
        <f>IFERROR(VLOOKUP(C32,'تقرير المصروفات حسب الشهر'!$C$391:$AD$499,22,FALSE),0)</f>
        <v>0</v>
      </c>
      <c r="H32" s="330">
        <f>IFERROR(VLOOKUP(C32,'تقرير المصروفات حسب الشهر'!$C$519:$AD$627,22,FALSE),0)</f>
        <v>0</v>
      </c>
      <c r="I32" s="330">
        <f>IFERROR(VLOOKUP(C32,'تقرير المصروفات حسب الشهر'!$C$647:$AD$756,22,FALSE),0)</f>
        <v>0</v>
      </c>
      <c r="J32" s="330">
        <f>IFERROR(VLOOKUP(C32,'تقرير المصروفات حسب الشهر'!$C$775:$AD$884,22,FALSE),0)</f>
        <v>0</v>
      </c>
      <c r="K32" s="330">
        <f>IFERROR(VLOOKUP(C32,'تقرير المصروفات حسب الشهر'!$C$902:$AD$1011,22,FALSE),0)</f>
        <v>0</v>
      </c>
      <c r="L32" s="330">
        <f>IFERROR(VLOOKUP(C32,'تقرير المصروفات حسب الشهر'!$C$1028:$AD$1138,22,FALSE),0)</f>
        <v>0</v>
      </c>
      <c r="M32" s="344">
        <f>IFERROR(VLOOKUP(C32,'تقرير المصروفات حسب الشهر'!$C$1155:$AD$1266,22,FALSE),0)</f>
        <v>0</v>
      </c>
      <c r="N32" s="344">
        <f>IFERROR(VLOOKUP(C32,'تقرير المصروفات حسب الشهر'!$C$1282:$AD$1393,22,FALSE),0)</f>
        <v>0</v>
      </c>
      <c r="O32" s="344">
        <f>IFERROR(VLOOKUP(C32,'تقرير المصروفات حسب الشهر'!$C$1409:$AD$1524,22,FALSE),0)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الشهر'!$C$10:$AD$119,22,FALSE),0)</f>
        <v>0</v>
      </c>
      <c r="E33" s="330">
        <f>IFERROR(VLOOKUP(C33,'تقرير المصروفات حسب الشهر'!$C$136:$AD$245,22,FALSE),0)</f>
        <v>0</v>
      </c>
      <c r="F33" s="330">
        <f>IFERROR(VLOOKUP(C33,'تقرير المصروفات حسب الشهر'!$C$263:$AD$370,22,FALSE),0)</f>
        <v>0</v>
      </c>
      <c r="G33" s="330">
        <f>IFERROR(VLOOKUP(C33,'تقرير المصروفات حسب الشهر'!$C$391:$AD$499,22,FALSE),0)</f>
        <v>0</v>
      </c>
      <c r="H33" s="330">
        <f>IFERROR(VLOOKUP(C33,'تقرير المصروفات حسب الشهر'!$C$519:$AD$627,22,FALSE),0)</f>
        <v>0</v>
      </c>
      <c r="I33" s="330">
        <f>IFERROR(VLOOKUP(C33,'تقرير المصروفات حسب الشهر'!$C$647:$AD$756,22,FALSE),0)</f>
        <v>0</v>
      </c>
      <c r="J33" s="330">
        <f>IFERROR(VLOOKUP(C33,'تقرير المصروفات حسب الشهر'!$C$775:$AD$884,22,FALSE),0)</f>
        <v>0</v>
      </c>
      <c r="K33" s="330">
        <f>IFERROR(VLOOKUP(C33,'تقرير المصروفات حسب الشهر'!$C$902:$AD$1011,22,FALSE),0)</f>
        <v>0</v>
      </c>
      <c r="L33" s="330">
        <f>IFERROR(VLOOKUP(C33,'تقرير المصروفات حسب الشهر'!$C$1028:$AD$1138,22,FALSE),0)</f>
        <v>0</v>
      </c>
      <c r="M33" s="344">
        <f>IFERROR(VLOOKUP(C33,'تقرير المصروفات حسب الشهر'!$C$1155:$AD$1266,22,FALSE),0)</f>
        <v>0</v>
      </c>
      <c r="N33" s="344">
        <f>IFERROR(VLOOKUP(C33,'تقرير المصروفات حسب الشهر'!$C$1282:$AD$1393,22,FALSE),0)</f>
        <v>0</v>
      </c>
      <c r="O33" s="344">
        <f>IFERROR(VLOOKUP(C33,'تقرير المصروفات حسب الشهر'!$C$1409:$AD$1524,22,FALSE),0)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الشهر'!$C$10:$AD$119,22,FALSE),0)</f>
        <v>0</v>
      </c>
      <c r="E34" s="330">
        <f>IFERROR(VLOOKUP(C34,'تقرير المصروفات حسب الشهر'!$C$136:$AD$245,22,FALSE),0)</f>
        <v>0</v>
      </c>
      <c r="F34" s="330">
        <f>IFERROR(VLOOKUP(C34,'تقرير المصروفات حسب الشهر'!$C$263:$AD$370,22,FALSE),0)</f>
        <v>0</v>
      </c>
      <c r="G34" s="330">
        <f>IFERROR(VLOOKUP(C34,'تقرير المصروفات حسب الشهر'!$C$391:$AD$499,22,FALSE),0)</f>
        <v>0</v>
      </c>
      <c r="H34" s="330">
        <f>IFERROR(VLOOKUP(C34,'تقرير المصروفات حسب الشهر'!$C$519:$AD$627,22,FALSE),0)</f>
        <v>0</v>
      </c>
      <c r="I34" s="330">
        <f>IFERROR(VLOOKUP(C34,'تقرير المصروفات حسب الشهر'!$C$647:$AD$756,22,FALSE),0)</f>
        <v>0</v>
      </c>
      <c r="J34" s="330">
        <f>IFERROR(VLOOKUP(C34,'تقرير المصروفات حسب الشهر'!$C$775:$AD$884,22,FALSE),0)</f>
        <v>0</v>
      </c>
      <c r="K34" s="330">
        <f>IFERROR(VLOOKUP(C34,'تقرير المصروفات حسب الشهر'!$C$902:$AD$1011,22,FALSE),0)</f>
        <v>0</v>
      </c>
      <c r="L34" s="330">
        <f>IFERROR(VLOOKUP(C34,'تقرير المصروفات حسب الشهر'!$C$1028:$AD$1138,22,FALSE),0)</f>
        <v>0</v>
      </c>
      <c r="M34" s="344">
        <f>IFERROR(VLOOKUP(C34,'تقرير المصروفات حسب الشهر'!$C$1155:$AD$1266,22,FALSE),0)</f>
        <v>0</v>
      </c>
      <c r="N34" s="344">
        <f>IFERROR(VLOOKUP(C34,'تقرير المصروفات حسب الشهر'!$C$1282:$AD$1393,22,FALSE),0)</f>
        <v>0</v>
      </c>
      <c r="O34" s="344">
        <f>IFERROR(VLOOKUP(C34,'تقرير المصروفات حسب الشهر'!$C$1409:$AD$1524,22,FALSE),0)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الشهر'!$C$10:$AD$119,22,FALSE),0)</f>
        <v>0</v>
      </c>
      <c r="E35" s="330">
        <f>IFERROR(VLOOKUP(C35,'تقرير المصروفات حسب الشهر'!$C$136:$AD$245,22,FALSE),0)</f>
        <v>0</v>
      </c>
      <c r="F35" s="330">
        <f>IFERROR(VLOOKUP(C35,'تقرير المصروفات حسب الشهر'!$C$263:$AD$370,22,FALSE),0)</f>
        <v>0</v>
      </c>
      <c r="G35" s="330">
        <f>IFERROR(VLOOKUP(C35,'تقرير المصروفات حسب الشهر'!$C$391:$AD$499,22,FALSE),0)</f>
        <v>0</v>
      </c>
      <c r="H35" s="330">
        <f>IFERROR(VLOOKUP(C35,'تقرير المصروفات حسب الشهر'!$C$519:$AD$627,22,FALSE),0)</f>
        <v>0</v>
      </c>
      <c r="I35" s="330">
        <f>IFERROR(VLOOKUP(C35,'تقرير المصروفات حسب الشهر'!$C$647:$AD$756,22,FALSE),0)</f>
        <v>0</v>
      </c>
      <c r="J35" s="330">
        <f>IFERROR(VLOOKUP(C35,'تقرير المصروفات حسب الشهر'!$C$775:$AD$884,22,FALSE),0)</f>
        <v>0</v>
      </c>
      <c r="K35" s="330">
        <f>IFERROR(VLOOKUP(C35,'تقرير المصروفات حسب الشهر'!$C$902:$AD$1011,22,FALSE),0)</f>
        <v>0</v>
      </c>
      <c r="L35" s="330">
        <f>IFERROR(VLOOKUP(C35,'تقرير المصروفات حسب الشهر'!$C$1028:$AD$1138,22,FALSE),0)</f>
        <v>0</v>
      </c>
      <c r="M35" s="344">
        <f>IFERROR(VLOOKUP(C35,'تقرير المصروفات حسب الشهر'!$C$1155:$AD$1266,22,FALSE),0)</f>
        <v>0</v>
      </c>
      <c r="N35" s="344">
        <f>IFERROR(VLOOKUP(C35,'تقرير المصروفات حسب الشهر'!$C$1282:$AD$1393,22,FALSE),0)</f>
        <v>0</v>
      </c>
      <c r="O35" s="344">
        <f>IFERROR(VLOOKUP(C35,'تقرير المصروفات حسب الشهر'!$C$1409:$AD$1524,22,FALSE),0)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الشهر'!$C$10:$AD$119,22,FALSE),0)</f>
        <v>770</v>
      </c>
      <c r="E36" s="330">
        <f>IFERROR(VLOOKUP(C36,'تقرير المصروفات حسب الشهر'!$C$136:$AD$245,22,FALSE),0)</f>
        <v>0</v>
      </c>
      <c r="F36" s="330">
        <f>IFERROR(VLOOKUP(C36,'تقرير المصروفات حسب الشهر'!$C$263:$AD$370,22,FALSE),0)</f>
        <v>0</v>
      </c>
      <c r="G36" s="330">
        <f>IFERROR(VLOOKUP(C36,'تقرير المصروفات حسب الشهر'!$C$391:$AD$499,22,FALSE),0)</f>
        <v>0</v>
      </c>
      <c r="H36" s="330">
        <f>IFERROR(VLOOKUP(C36,'تقرير المصروفات حسب الشهر'!$C$519:$AD$627,22,FALSE),0)</f>
        <v>1500</v>
      </c>
      <c r="I36" s="330">
        <f>IFERROR(VLOOKUP(C36,'تقرير المصروفات حسب الشهر'!$C$647:$AD$756,22,FALSE),0)</f>
        <v>0</v>
      </c>
      <c r="J36" s="330">
        <f>IFERROR(VLOOKUP(C36,'تقرير المصروفات حسب الشهر'!$C$775:$AD$884,22,FALSE),0)</f>
        <v>0</v>
      </c>
      <c r="K36" s="330">
        <f>IFERROR(VLOOKUP(C36,'تقرير المصروفات حسب الشهر'!$C$902:$AD$1011,22,FALSE),0)</f>
        <v>0</v>
      </c>
      <c r="L36" s="330">
        <f>IFERROR(VLOOKUP(C36,'تقرير المصروفات حسب الشهر'!$C$1028:$AD$1138,22,FALSE),0)</f>
        <v>0</v>
      </c>
      <c r="M36" s="344">
        <f>IFERROR(VLOOKUP(C36,'تقرير المصروفات حسب الشهر'!$C$1155:$AD$1266,22,FALSE),0)</f>
        <v>0</v>
      </c>
      <c r="N36" s="344">
        <f>IFERROR(VLOOKUP(C36,'تقرير المصروفات حسب الشهر'!$C$1282:$AD$1393,22,FALSE),0)</f>
        <v>0</v>
      </c>
      <c r="O36" s="344">
        <f>IFERROR(VLOOKUP(C36,'تقرير المصروفات حسب الشهر'!$C$1409:$AD$1524,22,FALSE),0)</f>
        <v>0</v>
      </c>
      <c r="P36" s="332">
        <f t="shared" si="5"/>
        <v>2270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الشهر'!$C$10:$AD$119,22,FALSE),0)</f>
        <v>0</v>
      </c>
      <c r="E37" s="330">
        <f>IFERROR(VLOOKUP(C37,'تقرير المصروفات حسب الشهر'!$C$136:$AD$245,22,FALSE),0)</f>
        <v>0</v>
      </c>
      <c r="F37" s="330">
        <f>IFERROR(VLOOKUP(C37,'تقرير المصروفات حسب الشهر'!$C$263:$AD$370,22,FALSE),0)</f>
        <v>0</v>
      </c>
      <c r="G37" s="330">
        <f>IFERROR(VLOOKUP(C37,'تقرير المصروفات حسب الشهر'!$C$391:$AD$499,22,FALSE),0)</f>
        <v>0</v>
      </c>
      <c r="H37" s="330">
        <f>IFERROR(VLOOKUP(C37,'تقرير المصروفات حسب الشهر'!$C$519:$AD$627,22,FALSE),0)</f>
        <v>4500</v>
      </c>
      <c r="I37" s="330">
        <f>IFERROR(VLOOKUP(C37,'تقرير المصروفات حسب الشهر'!$C$647:$AD$756,22,FALSE),0)</f>
        <v>0</v>
      </c>
      <c r="J37" s="330">
        <f>IFERROR(VLOOKUP(C37,'تقرير المصروفات حسب الشهر'!$C$775:$AD$884,22,FALSE),0)</f>
        <v>0</v>
      </c>
      <c r="K37" s="330">
        <f>IFERROR(VLOOKUP(C37,'تقرير المصروفات حسب الشهر'!$C$902:$AD$1011,22,FALSE),0)</f>
        <v>0</v>
      </c>
      <c r="L37" s="330">
        <f>IFERROR(VLOOKUP(C37,'تقرير المصروفات حسب الشهر'!$C$1028:$AD$1138,22,FALSE),0)</f>
        <v>0</v>
      </c>
      <c r="M37" s="344">
        <f>IFERROR(VLOOKUP(C37,'تقرير المصروفات حسب الشهر'!$C$1155:$AD$1266,22,FALSE),0)</f>
        <v>0</v>
      </c>
      <c r="N37" s="344">
        <f>IFERROR(VLOOKUP(C37,'تقرير المصروفات حسب الشهر'!$C$1282:$AD$1393,22,FALSE),0)</f>
        <v>0</v>
      </c>
      <c r="O37" s="344">
        <f>IFERROR(VLOOKUP(C37,'تقرير المصروفات حسب الشهر'!$C$1409:$AD$1524,22,FALSE),0)</f>
        <v>0</v>
      </c>
      <c r="P37" s="332">
        <f t="shared" si="5"/>
        <v>4500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الشهر'!$C$10:$AD$119,22,FALSE),0)</f>
        <v>0</v>
      </c>
      <c r="E38" s="330">
        <f>IFERROR(VLOOKUP(C38,'تقرير المصروفات حسب الشهر'!$C$136:$AD$245,22,FALSE),0)</f>
        <v>0</v>
      </c>
      <c r="F38" s="330">
        <f>IFERROR(VLOOKUP(C38,'تقرير المصروفات حسب الشهر'!$C$263:$AD$370,22,FALSE),0)</f>
        <v>0</v>
      </c>
      <c r="G38" s="330">
        <f>IFERROR(VLOOKUP(C38,'تقرير المصروفات حسب الشهر'!$C$391:$AD$499,22,FALSE),0)</f>
        <v>0</v>
      </c>
      <c r="H38" s="330">
        <f>IFERROR(VLOOKUP(C38,'تقرير المصروفات حسب الشهر'!$C$519:$AD$627,22,FALSE),0)</f>
        <v>0</v>
      </c>
      <c r="I38" s="330">
        <f>IFERROR(VLOOKUP(C38,'تقرير المصروفات حسب الشهر'!$C$647:$AD$756,22,FALSE),0)</f>
        <v>0</v>
      </c>
      <c r="J38" s="330">
        <f>IFERROR(VLOOKUP(C38,'تقرير المصروفات حسب الشهر'!$C$775:$AD$884,22,FALSE),0)</f>
        <v>0</v>
      </c>
      <c r="K38" s="330">
        <f>IFERROR(VLOOKUP(C38,'تقرير المصروفات حسب الشهر'!$C$902:$AD$1011,22,FALSE),0)</f>
        <v>0</v>
      </c>
      <c r="L38" s="330">
        <f>IFERROR(VLOOKUP(C38,'تقرير المصروفات حسب الشهر'!$C$1028:$AD$1138,22,FALSE),0)</f>
        <v>0</v>
      </c>
      <c r="M38" s="344">
        <f>IFERROR(VLOOKUP(C38,'تقرير المصروفات حسب الشهر'!$C$1155:$AD$1266,22,FALSE),0)</f>
        <v>0</v>
      </c>
      <c r="N38" s="344">
        <f>IFERROR(VLOOKUP(C38,'تقرير المصروفات حسب الشهر'!$C$1282:$AD$1393,22,FALSE),0)</f>
        <v>0</v>
      </c>
      <c r="O38" s="344">
        <f>IFERROR(VLOOKUP(C38,'تقرير المصروفات حسب الشهر'!$C$1409:$AD$1524,22,FALSE),0)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الشهر'!$C$10:$AD$119,22,FALSE),0)</f>
        <v>35000</v>
      </c>
      <c r="E39" s="330">
        <f>IFERROR(VLOOKUP(C39,'تقرير المصروفات حسب الشهر'!$C$136:$AD$245,22,FALSE),0)</f>
        <v>0</v>
      </c>
      <c r="F39" s="330">
        <f>IFERROR(VLOOKUP(C39,'تقرير المصروفات حسب الشهر'!$C$263:$AD$370,22,FALSE),0)</f>
        <v>35000</v>
      </c>
      <c r="G39" s="330">
        <f>IFERROR(VLOOKUP(C39,'تقرير المصروفات حسب الشهر'!$C$391:$AD$499,22,FALSE),0)</f>
        <v>649</v>
      </c>
      <c r="H39" s="330">
        <f>IFERROR(VLOOKUP(C39,'تقرير المصروفات حسب الشهر'!$C$519:$AD$627,22,FALSE),0)</f>
        <v>0</v>
      </c>
      <c r="I39" s="330">
        <f>IFERROR(VLOOKUP(C39,'تقرير المصروفات حسب الشهر'!$C$647:$AD$756,22,FALSE),0)</f>
        <v>35000</v>
      </c>
      <c r="J39" s="330">
        <f>IFERROR(VLOOKUP(C39,'تقرير المصروفات حسب الشهر'!$C$775:$AD$884,22,FALSE),0)</f>
        <v>0</v>
      </c>
      <c r="K39" s="330">
        <f>IFERROR(VLOOKUP(C39,'تقرير المصروفات حسب الشهر'!$C$902:$AD$1011,22,FALSE),0)</f>
        <v>0</v>
      </c>
      <c r="L39" s="330">
        <f>IFERROR(VLOOKUP(C39,'تقرير المصروفات حسب الشهر'!$C$1028:$AD$1138,22,FALSE),0)</f>
        <v>0</v>
      </c>
      <c r="M39" s="344">
        <f>IFERROR(VLOOKUP(C39,'تقرير المصروفات حسب الشهر'!$C$1155:$AD$1266,22,FALSE),0)</f>
        <v>0</v>
      </c>
      <c r="N39" s="344">
        <f>IFERROR(VLOOKUP(C39,'تقرير المصروفات حسب الشهر'!$C$1282:$AD$1393,22,FALSE),0)</f>
        <v>0</v>
      </c>
      <c r="O39" s="344">
        <f>IFERROR(VLOOKUP(C39,'تقرير المصروفات حسب الشهر'!$C$1409:$AD$1524,22,FALSE),0)</f>
        <v>0</v>
      </c>
      <c r="P39" s="332">
        <f t="shared" si="5"/>
        <v>105649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الشهر'!$C$10:$AD$119,22,FALSE),0)</f>
        <v>0</v>
      </c>
      <c r="E40" s="330">
        <f>IFERROR(VLOOKUP(C40,'تقرير المصروفات حسب الشهر'!$C$136:$AD$245,22,FALSE),0)</f>
        <v>0</v>
      </c>
      <c r="F40" s="330">
        <f>IFERROR(VLOOKUP(C40,'تقرير المصروفات حسب الشهر'!$C$263:$AD$370,22,FALSE),0)</f>
        <v>0</v>
      </c>
      <c r="G40" s="330">
        <f>IFERROR(VLOOKUP(C40,'تقرير المصروفات حسب الشهر'!$C$391:$AD$499,22,FALSE),0)</f>
        <v>0</v>
      </c>
      <c r="H40" s="330">
        <f>IFERROR(VLOOKUP(C40,'تقرير المصروفات حسب الشهر'!$C$519:$AD$627,22,FALSE),0)</f>
        <v>0</v>
      </c>
      <c r="I40" s="330">
        <f>IFERROR(VLOOKUP(C40,'تقرير المصروفات حسب الشهر'!$C$647:$AD$756,22,FALSE),0)</f>
        <v>0</v>
      </c>
      <c r="J40" s="330">
        <f>IFERROR(VLOOKUP(C40,'تقرير المصروفات حسب الشهر'!$C$775:$AD$884,22,FALSE),0)</f>
        <v>0</v>
      </c>
      <c r="K40" s="330">
        <f>IFERROR(VLOOKUP(C40,'تقرير المصروفات حسب الشهر'!$C$902:$AD$1011,22,FALSE),0)</f>
        <v>0</v>
      </c>
      <c r="L40" s="330">
        <f>IFERROR(VLOOKUP(C40,'تقرير المصروفات حسب الشهر'!$C$1028:$AD$1138,22,FALSE),0)</f>
        <v>0</v>
      </c>
      <c r="M40" s="344">
        <f>IFERROR(VLOOKUP(C40,'تقرير المصروفات حسب الشهر'!$C$1155:$AD$1266,22,FALSE),0)</f>
        <v>0</v>
      </c>
      <c r="N40" s="344">
        <f>IFERROR(VLOOKUP(C40,'تقرير المصروفات حسب الشهر'!$C$1282:$AD$1393,22,FALSE),0)</f>
        <v>0</v>
      </c>
      <c r="O40" s="344">
        <f>IFERROR(VLOOKUP(C40,'تقرير المصروفات حسب الشهر'!$C$1409:$AD$1524,22,FALSE),0)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الشهر'!$C$10:$AD$119,22,FALSE),0)</f>
        <v>0</v>
      </c>
      <c r="E41" s="330">
        <f>IFERROR(VLOOKUP(C41,'تقرير المصروفات حسب الشهر'!$C$136:$AD$245,22,FALSE),0)</f>
        <v>0</v>
      </c>
      <c r="F41" s="330">
        <f>IFERROR(VLOOKUP(C41,'تقرير المصروفات حسب الشهر'!$C$263:$AD$370,22,FALSE),0)</f>
        <v>0</v>
      </c>
      <c r="G41" s="330">
        <f>IFERROR(VLOOKUP(C41,'تقرير المصروفات حسب الشهر'!$C$391:$AD$499,22,FALSE),0)</f>
        <v>0</v>
      </c>
      <c r="H41" s="330">
        <f>IFERROR(VLOOKUP(C41,'تقرير المصروفات حسب الشهر'!$C$519:$AD$627,22,FALSE),0)</f>
        <v>0</v>
      </c>
      <c r="I41" s="330">
        <f>IFERROR(VLOOKUP(C41,'تقرير المصروفات حسب الشهر'!$C$647:$AD$756,22,FALSE),0)</f>
        <v>0</v>
      </c>
      <c r="J41" s="330">
        <f>IFERROR(VLOOKUP(C41,'تقرير المصروفات حسب الشهر'!$C$775:$AD$884,22,FALSE),0)</f>
        <v>0</v>
      </c>
      <c r="K41" s="330">
        <f>IFERROR(VLOOKUP(C41,'تقرير المصروفات حسب الشهر'!$C$902:$AD$1011,22,FALSE),0)</f>
        <v>0</v>
      </c>
      <c r="L41" s="330">
        <f>IFERROR(VLOOKUP(C41,'تقرير المصروفات حسب الشهر'!$C$1028:$AD$1138,22,FALSE),0)</f>
        <v>0</v>
      </c>
      <c r="M41" s="344">
        <f>IFERROR(VLOOKUP(C41,'تقرير المصروفات حسب الشهر'!$C$1155:$AD$1266,22,FALSE),0)</f>
        <v>0</v>
      </c>
      <c r="N41" s="344">
        <f>IFERROR(VLOOKUP(C41,'تقرير المصروفات حسب الشهر'!$C$1282:$AD$1393,22,FALSE),0)</f>
        <v>0</v>
      </c>
      <c r="O41" s="344">
        <f>IFERROR(VLOOKUP(C41,'تقرير المصروفات حسب الشهر'!$C$1409:$AD$1524,22,FALSE),0)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الشهر'!$C$10:$AD$119,22,FALSE),0)</f>
        <v>0</v>
      </c>
      <c r="E42" s="330">
        <f>IFERROR(VLOOKUP(C42,'تقرير المصروفات حسب الشهر'!$C$136:$AD$245,22,FALSE),0)</f>
        <v>0</v>
      </c>
      <c r="F42" s="330">
        <f>IFERROR(VLOOKUP(C42,'تقرير المصروفات حسب الشهر'!$C$263:$AD$370,22,FALSE),0)</f>
        <v>0</v>
      </c>
      <c r="G42" s="330">
        <f>IFERROR(VLOOKUP(C42,'تقرير المصروفات حسب الشهر'!$C$391:$AD$499,22,FALSE),0)</f>
        <v>0</v>
      </c>
      <c r="H42" s="330">
        <f>IFERROR(VLOOKUP(C42,'تقرير المصروفات حسب الشهر'!$C$519:$AD$627,22,FALSE),0)</f>
        <v>0</v>
      </c>
      <c r="I42" s="330">
        <f>IFERROR(VLOOKUP(C42,'تقرير المصروفات حسب الشهر'!$C$647:$AD$756,22,FALSE),0)</f>
        <v>0</v>
      </c>
      <c r="J42" s="330">
        <f>IFERROR(VLOOKUP(C42,'تقرير المصروفات حسب الشهر'!$C$775:$AD$884,22,FALSE),0)</f>
        <v>0</v>
      </c>
      <c r="K42" s="330">
        <f>IFERROR(VLOOKUP(C42,'تقرير المصروفات حسب الشهر'!$C$902:$AD$1011,22,FALSE),0)</f>
        <v>0</v>
      </c>
      <c r="L42" s="330">
        <f>IFERROR(VLOOKUP(C42,'تقرير المصروفات حسب الشهر'!$C$1028:$AD$1138,22,FALSE),0)</f>
        <v>0</v>
      </c>
      <c r="M42" s="344">
        <f>IFERROR(VLOOKUP(C42,'تقرير المصروفات حسب الشهر'!$C$1155:$AD$1266,22,FALSE),0)</f>
        <v>0</v>
      </c>
      <c r="N42" s="344">
        <f>IFERROR(VLOOKUP(C42,'تقرير المصروفات حسب الشهر'!$C$1282:$AD$1393,22,FALSE),0)</f>
        <v>0</v>
      </c>
      <c r="O42" s="344">
        <f>IFERROR(VLOOKUP(C42,'تقرير المصروفات حسب الشهر'!$C$1409:$AD$1524,22,FALSE),0)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الشهر'!$C$10:$AD$119,22,FALSE),0)</f>
        <v>0</v>
      </c>
      <c r="E43" s="330">
        <f>IFERROR(VLOOKUP(C43,'تقرير المصروفات حسب الشهر'!$C$136:$AD$245,22,FALSE),0)</f>
        <v>0</v>
      </c>
      <c r="F43" s="330">
        <f>IFERROR(VLOOKUP(C43,'تقرير المصروفات حسب الشهر'!$C$263:$AD$370,22,FALSE),0)</f>
        <v>0</v>
      </c>
      <c r="G43" s="330">
        <f>IFERROR(VLOOKUP(C43,'تقرير المصروفات حسب الشهر'!$C$391:$AD$499,22,FALSE),0)</f>
        <v>0</v>
      </c>
      <c r="H43" s="330">
        <f>IFERROR(VLOOKUP(C43,'تقرير المصروفات حسب الشهر'!$C$519:$AD$627,22,FALSE),0)</f>
        <v>0</v>
      </c>
      <c r="I43" s="330">
        <f>IFERROR(VLOOKUP(C43,'تقرير المصروفات حسب الشهر'!$C$647:$AD$756,22,FALSE),0)</f>
        <v>0</v>
      </c>
      <c r="J43" s="330">
        <f>IFERROR(VLOOKUP(C43,'تقرير المصروفات حسب الشهر'!$C$775:$AD$884,22,FALSE),0)</f>
        <v>0</v>
      </c>
      <c r="K43" s="330">
        <f>IFERROR(VLOOKUP(C43,'تقرير المصروفات حسب الشهر'!$C$902:$AD$1011,22,FALSE),0)</f>
        <v>0</v>
      </c>
      <c r="L43" s="330">
        <f>IFERROR(VLOOKUP(C43,'تقرير المصروفات حسب الشهر'!$C$1028:$AD$1138,22,FALSE),0)</f>
        <v>0</v>
      </c>
      <c r="M43" s="344">
        <f>IFERROR(VLOOKUP(C43,'تقرير المصروفات حسب الشهر'!$C$1155:$AD$1266,22,FALSE),0)</f>
        <v>0</v>
      </c>
      <c r="N43" s="344">
        <f>IFERROR(VLOOKUP(C43,'تقرير المصروفات حسب الشهر'!$C$1282:$AD$1393,22,FALSE),0)</f>
        <v>0</v>
      </c>
      <c r="O43" s="344">
        <f>IFERROR(VLOOKUP(C43,'تقرير المصروفات حسب الشهر'!$C$1409:$AD$1524,22,FALSE),0)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الشهر'!$C$10:$AD$119,22,FALSE),0)</f>
        <v>0</v>
      </c>
      <c r="E44" s="330">
        <f>IFERROR(VLOOKUP(C44,'تقرير المصروفات حسب الشهر'!$C$136:$AD$245,22,FALSE),0)</f>
        <v>0</v>
      </c>
      <c r="F44" s="330">
        <f>IFERROR(VLOOKUP(C44,'تقرير المصروفات حسب الشهر'!$C$263:$AD$370,22,FALSE),0)</f>
        <v>0</v>
      </c>
      <c r="G44" s="330">
        <f>IFERROR(VLOOKUP(C44,'تقرير المصروفات حسب الشهر'!$C$391:$AD$499,22,FALSE),0)</f>
        <v>0</v>
      </c>
      <c r="H44" s="330">
        <f>IFERROR(VLOOKUP(C44,'تقرير المصروفات حسب الشهر'!$C$519:$AD$627,22,FALSE),0)</f>
        <v>0</v>
      </c>
      <c r="I44" s="330">
        <f>IFERROR(VLOOKUP(C44,'تقرير المصروفات حسب الشهر'!$C$647:$AD$756,22,FALSE),0)</f>
        <v>0</v>
      </c>
      <c r="J44" s="330">
        <f>IFERROR(VLOOKUP(C44,'تقرير المصروفات حسب الشهر'!$C$775:$AD$884,22,FALSE),0)</f>
        <v>0</v>
      </c>
      <c r="K44" s="330">
        <f>IFERROR(VLOOKUP(C44,'تقرير المصروفات حسب الشهر'!$C$902:$AD$1011,22,FALSE),0)</f>
        <v>0</v>
      </c>
      <c r="L44" s="330">
        <f>IFERROR(VLOOKUP(C44,'تقرير المصروفات حسب الشهر'!$C$1028:$AD$1138,22,FALSE),0)</f>
        <v>0</v>
      </c>
      <c r="M44" s="344">
        <f>IFERROR(VLOOKUP(C44,'تقرير المصروفات حسب الشهر'!$C$1155:$AD$1266,22,FALSE),0)</f>
        <v>0</v>
      </c>
      <c r="N44" s="344">
        <f>IFERROR(VLOOKUP(C44,'تقرير المصروفات حسب الشهر'!$C$1282:$AD$1393,22,FALSE),0)</f>
        <v>0</v>
      </c>
      <c r="O44" s="344">
        <f>IFERROR(VLOOKUP(C44,'تقرير المصروفات حسب الشهر'!$C$1409:$AD$1524,22,FALSE),0)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الشهر'!$C$10:$AD$119,22,FALSE),0)</f>
        <v>0</v>
      </c>
      <c r="E45" s="330">
        <f>IFERROR(VLOOKUP(C45,'تقرير المصروفات حسب الشهر'!$C$136:$AD$245,22,FALSE),0)</f>
        <v>0</v>
      </c>
      <c r="F45" s="330">
        <f>IFERROR(VLOOKUP(C45,'تقرير المصروفات حسب الشهر'!$C$263:$AD$370,22,FALSE),0)</f>
        <v>0</v>
      </c>
      <c r="G45" s="330">
        <f>IFERROR(VLOOKUP(C45,'تقرير المصروفات حسب الشهر'!$C$391:$AD$499,22,FALSE),0)</f>
        <v>0</v>
      </c>
      <c r="H45" s="330">
        <f>IFERROR(VLOOKUP(C45,'تقرير المصروفات حسب الشهر'!$C$519:$AD$627,22,FALSE),0)</f>
        <v>0</v>
      </c>
      <c r="I45" s="330">
        <f>IFERROR(VLOOKUP(C45,'تقرير المصروفات حسب الشهر'!$C$647:$AD$756,22,FALSE),0)</f>
        <v>0</v>
      </c>
      <c r="J45" s="330">
        <f>IFERROR(VLOOKUP(C45,'تقرير المصروفات حسب الشهر'!$C$775:$AD$884,22,FALSE),0)</f>
        <v>0</v>
      </c>
      <c r="K45" s="330">
        <f>IFERROR(VLOOKUP(C45,'تقرير المصروفات حسب الشهر'!$C$902:$AD$1011,22,FALSE),0)</f>
        <v>0</v>
      </c>
      <c r="L45" s="330">
        <f>IFERROR(VLOOKUP(C45,'تقرير المصروفات حسب الشهر'!$C$1028:$AD$1138,22,FALSE),0)</f>
        <v>0</v>
      </c>
      <c r="M45" s="344">
        <f>IFERROR(VLOOKUP(C45,'تقرير المصروفات حسب الشهر'!$C$1155:$AD$1266,22,FALSE),0)</f>
        <v>0</v>
      </c>
      <c r="N45" s="344">
        <f>IFERROR(VLOOKUP(C45,'تقرير المصروفات حسب الشهر'!$C$1282:$AD$1393,22,FALSE),0)</f>
        <v>0</v>
      </c>
      <c r="O45" s="344">
        <f>IFERROR(VLOOKUP(C45,'تقرير المصروفات حسب الشهر'!$C$1409:$AD$1524,22,FALSE),0)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الشهر'!$C$10:$AD$119,22,FALSE),0)</f>
        <v>0</v>
      </c>
      <c r="E46" s="330">
        <f>IFERROR(VLOOKUP(C46,'تقرير المصروفات حسب الشهر'!$C$136:$AD$245,22,FALSE),0)</f>
        <v>0</v>
      </c>
      <c r="F46" s="330">
        <f>IFERROR(VLOOKUP(C46,'تقرير المصروفات حسب الشهر'!$C$263:$AD$370,22,FALSE),0)</f>
        <v>0</v>
      </c>
      <c r="G46" s="330">
        <f>IFERROR(VLOOKUP(C46,'تقرير المصروفات حسب الشهر'!$C$391:$AD$499,22,FALSE),0)</f>
        <v>0</v>
      </c>
      <c r="H46" s="330">
        <f>IFERROR(VLOOKUP(C46,'تقرير المصروفات حسب الشهر'!$C$519:$AD$627,22,FALSE),0)</f>
        <v>0</v>
      </c>
      <c r="I46" s="330">
        <f>IFERROR(VLOOKUP(C46,'تقرير المصروفات حسب الشهر'!$C$647:$AD$756,22,FALSE),0)</f>
        <v>0</v>
      </c>
      <c r="J46" s="330">
        <f>IFERROR(VLOOKUP(C46,'تقرير المصروفات حسب الشهر'!$C$775:$AD$884,22,FALSE),0)</f>
        <v>0</v>
      </c>
      <c r="K46" s="330">
        <f>IFERROR(VLOOKUP(C46,'تقرير المصروفات حسب الشهر'!$C$902:$AD$1011,22,FALSE),0)</f>
        <v>0</v>
      </c>
      <c r="L46" s="330">
        <f>IFERROR(VLOOKUP(C46,'تقرير المصروفات حسب الشهر'!$C$1028:$AD$1138,22,FALSE),0)</f>
        <v>0</v>
      </c>
      <c r="M46" s="344">
        <f>IFERROR(VLOOKUP(C46,'تقرير المصروفات حسب الشهر'!$C$1155:$AD$1266,22,FALSE),0)</f>
        <v>0</v>
      </c>
      <c r="N46" s="344">
        <f>IFERROR(VLOOKUP(C46,'تقرير المصروفات حسب الشهر'!$C$1282:$AD$1393,22,FALSE),0)</f>
        <v>0</v>
      </c>
      <c r="O46" s="344">
        <f>IFERROR(VLOOKUP(C46,'تقرير المصروفات حسب الشهر'!$C$1409:$AD$1524,22,FALSE),0)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الشهر'!$C$10:$AD$119,22,FALSE),0)</f>
        <v>0</v>
      </c>
      <c r="E47" s="330">
        <f>IFERROR(VLOOKUP(C47,'تقرير المصروفات حسب الشهر'!$C$136:$AD$245,22,FALSE),0)</f>
        <v>0</v>
      </c>
      <c r="F47" s="330">
        <f>IFERROR(VLOOKUP(C47,'تقرير المصروفات حسب الشهر'!$C$263:$AD$370,22,FALSE),0)</f>
        <v>0</v>
      </c>
      <c r="G47" s="330">
        <f>IFERROR(VLOOKUP(C47,'تقرير المصروفات حسب الشهر'!$C$391:$AD$499,22,FALSE),0)</f>
        <v>0</v>
      </c>
      <c r="H47" s="330">
        <f>IFERROR(VLOOKUP(C47,'تقرير المصروفات حسب الشهر'!$C$519:$AD$627,22,FALSE),0)</f>
        <v>0</v>
      </c>
      <c r="I47" s="330">
        <f>IFERROR(VLOOKUP(C47,'تقرير المصروفات حسب الشهر'!$C$647:$AD$756,22,FALSE),0)</f>
        <v>200</v>
      </c>
      <c r="J47" s="330">
        <f>IFERROR(VLOOKUP(C47,'تقرير المصروفات حسب الشهر'!$C$775:$AD$884,22,FALSE),0)</f>
        <v>0</v>
      </c>
      <c r="K47" s="330">
        <f>IFERROR(VLOOKUP(C47,'تقرير المصروفات حسب الشهر'!$C$902:$AD$1011,22,FALSE),0)</f>
        <v>0</v>
      </c>
      <c r="L47" s="330">
        <f>IFERROR(VLOOKUP(C47,'تقرير المصروفات حسب الشهر'!$C$1028:$AD$1138,22,FALSE),0)</f>
        <v>0</v>
      </c>
      <c r="M47" s="344">
        <f>IFERROR(VLOOKUP(C47,'تقرير المصروفات حسب الشهر'!$C$1155:$AD$1266,22,FALSE),0)</f>
        <v>0</v>
      </c>
      <c r="N47" s="344">
        <f>IFERROR(VLOOKUP(C47,'تقرير المصروفات حسب الشهر'!$C$1282:$AD$1393,22,FALSE),0)</f>
        <v>0</v>
      </c>
      <c r="O47" s="344">
        <f>IFERROR(VLOOKUP(C47,'تقرير المصروفات حسب الشهر'!$C$1409:$AD$1524,22,FALSE),0)</f>
        <v>0</v>
      </c>
      <c r="P47" s="332">
        <f t="shared" si="5"/>
        <v>200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الشهر'!$C$10:$AD$119,22,FALSE),0)</f>
        <v>0</v>
      </c>
      <c r="E48" s="330">
        <f>IFERROR(VLOOKUP(C48,'تقرير المصروفات حسب الشهر'!$C$136:$AD$245,22,FALSE),0)</f>
        <v>0</v>
      </c>
      <c r="F48" s="330">
        <f>IFERROR(VLOOKUP(C48,'تقرير المصروفات حسب الشهر'!$C$263:$AD$370,22,FALSE),0)</f>
        <v>0</v>
      </c>
      <c r="G48" s="330">
        <f>IFERROR(VLOOKUP(C48,'تقرير المصروفات حسب الشهر'!$C$391:$AD$499,22,FALSE),0)</f>
        <v>0</v>
      </c>
      <c r="H48" s="330">
        <f>IFERROR(VLOOKUP(C48,'تقرير المصروفات حسب الشهر'!$C$519:$AD$627,22,FALSE),0)</f>
        <v>0</v>
      </c>
      <c r="I48" s="330">
        <f>IFERROR(VLOOKUP(C48,'تقرير المصروفات حسب الشهر'!$C$647:$AD$756,22,FALSE),0)</f>
        <v>0</v>
      </c>
      <c r="J48" s="330">
        <f>IFERROR(VLOOKUP(C48,'تقرير المصروفات حسب الشهر'!$C$775:$AD$884,22,FALSE),0)</f>
        <v>0</v>
      </c>
      <c r="K48" s="330">
        <f>IFERROR(VLOOKUP(C48,'تقرير المصروفات حسب الشهر'!$C$902:$AD$1011,22,FALSE),0)</f>
        <v>0</v>
      </c>
      <c r="L48" s="330">
        <f>IFERROR(VLOOKUP(C48,'تقرير المصروفات حسب الشهر'!$C$1028:$AD$1138,22,FALSE),0)</f>
        <v>0</v>
      </c>
      <c r="M48" s="344">
        <f>IFERROR(VLOOKUP(C48,'تقرير المصروفات حسب الشهر'!$C$1155:$AD$1266,22,FALSE),0)</f>
        <v>0</v>
      </c>
      <c r="N48" s="344">
        <f>IFERROR(VLOOKUP(C48,'تقرير المصروفات حسب الشهر'!$C$1282:$AD$1393,22,FALSE),0)</f>
        <v>0</v>
      </c>
      <c r="O48" s="344">
        <f>IFERROR(VLOOKUP(C48,'تقرير المصروفات حسب الشهر'!$C$1409:$AD$1524,22,FALSE),0)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الشهر'!$C$10:$AD$119,22,FALSE),0)</f>
        <v>0</v>
      </c>
      <c r="E49" s="330">
        <f>IFERROR(VLOOKUP(C49,'تقرير المصروفات حسب الشهر'!$C$136:$AD$245,22,FALSE),0)</f>
        <v>0</v>
      </c>
      <c r="F49" s="330">
        <f>IFERROR(VLOOKUP(C49,'تقرير المصروفات حسب الشهر'!$C$263:$AD$370,22,FALSE),0)</f>
        <v>0</v>
      </c>
      <c r="G49" s="330">
        <f>IFERROR(VLOOKUP(C49,'تقرير المصروفات حسب الشهر'!$C$391:$AD$499,22,FALSE),0)</f>
        <v>0</v>
      </c>
      <c r="H49" s="330">
        <f>IFERROR(VLOOKUP(C49,'تقرير المصروفات حسب الشهر'!$C$519:$AD$627,22,FALSE),0)</f>
        <v>0</v>
      </c>
      <c r="I49" s="330">
        <f>IFERROR(VLOOKUP(C49,'تقرير المصروفات حسب الشهر'!$C$647:$AD$756,22,FALSE),0)</f>
        <v>0</v>
      </c>
      <c r="J49" s="330">
        <f>IFERROR(VLOOKUP(C49,'تقرير المصروفات حسب الشهر'!$C$775:$AD$884,22,FALSE),0)</f>
        <v>0</v>
      </c>
      <c r="K49" s="330">
        <f>IFERROR(VLOOKUP(C49,'تقرير المصروفات حسب الشهر'!$C$902:$AD$1011,22,FALSE),0)</f>
        <v>0</v>
      </c>
      <c r="L49" s="330">
        <f>IFERROR(VLOOKUP(C49,'تقرير المصروفات حسب الشهر'!$C$1028:$AD$1138,22,FALSE),0)</f>
        <v>0</v>
      </c>
      <c r="M49" s="344">
        <f>IFERROR(VLOOKUP(C49,'تقرير المصروفات حسب الشهر'!$C$1155:$AD$1266,22,FALSE),0)</f>
        <v>0</v>
      </c>
      <c r="N49" s="344">
        <f>IFERROR(VLOOKUP(C49,'تقرير المصروفات حسب الشهر'!$C$1282:$AD$1393,22,FALSE),0)</f>
        <v>0</v>
      </c>
      <c r="O49" s="344">
        <f>IFERROR(VLOOKUP(C49,'تقرير المصروفات حسب الشهر'!$C$1409:$AD$1524,22,FALSE),0)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الشهر'!$C$10:$AD$119,22,FALSE),0)</f>
        <v>0</v>
      </c>
      <c r="E50" s="330">
        <f>IFERROR(VLOOKUP(C50,'تقرير المصروفات حسب الشهر'!$C$136:$AD$245,22,FALSE),0)</f>
        <v>0</v>
      </c>
      <c r="F50" s="330">
        <f>IFERROR(VLOOKUP(C50,'تقرير المصروفات حسب الشهر'!$C$263:$AD$370,22,FALSE),0)</f>
        <v>0</v>
      </c>
      <c r="G50" s="330">
        <f>IFERROR(VLOOKUP(C50,'تقرير المصروفات حسب الشهر'!$C$391:$AD$499,22,FALSE),0)</f>
        <v>0</v>
      </c>
      <c r="H50" s="330">
        <f>IFERROR(VLOOKUP(C50,'تقرير المصروفات حسب الشهر'!$C$519:$AD$627,22,FALSE),0)</f>
        <v>0</v>
      </c>
      <c r="I50" s="330">
        <f>IFERROR(VLOOKUP(C50,'تقرير المصروفات حسب الشهر'!$C$647:$AD$756,22,FALSE),0)</f>
        <v>0</v>
      </c>
      <c r="J50" s="330">
        <f>IFERROR(VLOOKUP(C50,'تقرير المصروفات حسب الشهر'!$C$775:$AD$884,22,FALSE),0)</f>
        <v>0</v>
      </c>
      <c r="K50" s="330">
        <f>IFERROR(VLOOKUP(C50,'تقرير المصروفات حسب الشهر'!$C$902:$AD$1011,22,FALSE),0)</f>
        <v>0</v>
      </c>
      <c r="L50" s="330">
        <f>IFERROR(VLOOKUP(C50,'تقرير المصروفات حسب الشهر'!$C$1028:$AD$1138,22,FALSE),0)</f>
        <v>0</v>
      </c>
      <c r="M50" s="344">
        <f>IFERROR(VLOOKUP(C50,'تقرير المصروفات حسب الشهر'!$C$1155:$AD$1266,22,FALSE),0)</f>
        <v>0</v>
      </c>
      <c r="N50" s="344">
        <f>IFERROR(VLOOKUP(C50,'تقرير المصروفات حسب الشهر'!$C$1282:$AD$1393,22,FALSE),0)</f>
        <v>0</v>
      </c>
      <c r="O50" s="344">
        <f>IFERROR(VLOOKUP(C50,'تقرير المصروفات حسب الشهر'!$C$1409:$AD$1524,22,FALSE),0)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الشهر'!$C$10:$AD$119,22,FALSE),0)</f>
        <v>0</v>
      </c>
      <c r="E51" s="330">
        <f>IFERROR(VLOOKUP(C51,'تقرير المصروفات حسب الشهر'!$C$136:$AD$245,22,FALSE),0)</f>
        <v>0</v>
      </c>
      <c r="F51" s="330">
        <f>IFERROR(VLOOKUP(C51,'تقرير المصروفات حسب الشهر'!$C$263:$AD$370,22,FALSE),0)</f>
        <v>0</v>
      </c>
      <c r="G51" s="330">
        <f>IFERROR(VLOOKUP(C51,'تقرير المصروفات حسب الشهر'!$C$391:$AD$499,22,FALSE),0)</f>
        <v>0</v>
      </c>
      <c r="H51" s="330">
        <f>IFERROR(VLOOKUP(C51,'تقرير المصروفات حسب الشهر'!$C$519:$AD$627,22,FALSE),0)</f>
        <v>0</v>
      </c>
      <c r="I51" s="330">
        <f>IFERROR(VLOOKUP(C51,'تقرير المصروفات حسب الشهر'!$C$647:$AD$756,22,FALSE),0)</f>
        <v>0</v>
      </c>
      <c r="J51" s="330">
        <f>IFERROR(VLOOKUP(C51,'تقرير المصروفات حسب الشهر'!$C$775:$AD$884,22,FALSE),0)</f>
        <v>0</v>
      </c>
      <c r="K51" s="330">
        <f>IFERROR(VLOOKUP(C51,'تقرير المصروفات حسب الشهر'!$C$902:$AD$1011,22,FALSE),0)</f>
        <v>0</v>
      </c>
      <c r="L51" s="330">
        <f>IFERROR(VLOOKUP(C51,'تقرير المصروفات حسب الشهر'!$C$1028:$AD$1138,22,FALSE),0)</f>
        <v>0</v>
      </c>
      <c r="M51" s="344">
        <f>IFERROR(VLOOKUP(C51,'تقرير المصروفات حسب الشهر'!$C$1155:$AD$1266,22,FALSE),0)</f>
        <v>0</v>
      </c>
      <c r="N51" s="344">
        <f>IFERROR(VLOOKUP(C51,'تقرير المصروفات حسب الشهر'!$C$1282:$AD$1393,22,FALSE),0)</f>
        <v>0</v>
      </c>
      <c r="O51" s="344">
        <f>IFERROR(VLOOKUP(C51,'تقرير المصروفات حسب الشهر'!$C$1409:$AD$1524,22,FALSE),0)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الشهر'!$C$10:$AD$119,22,FALSE),0)</f>
        <v>0</v>
      </c>
      <c r="E52" s="330">
        <f>IFERROR(VLOOKUP(C52,'تقرير المصروفات حسب الشهر'!$C$136:$AD$245,22,FALSE),0)</f>
        <v>0</v>
      </c>
      <c r="F52" s="330">
        <f>IFERROR(VLOOKUP(C52,'تقرير المصروفات حسب الشهر'!$C$263:$AD$370,22,FALSE),0)</f>
        <v>0</v>
      </c>
      <c r="G52" s="330">
        <f>IFERROR(VLOOKUP(C52,'تقرير المصروفات حسب الشهر'!$C$391:$AD$499,22,FALSE),0)</f>
        <v>0</v>
      </c>
      <c r="H52" s="330">
        <f>IFERROR(VLOOKUP(C52,'تقرير المصروفات حسب الشهر'!$C$519:$AD$627,22,FALSE),0)</f>
        <v>0</v>
      </c>
      <c r="I52" s="330">
        <f>IFERROR(VLOOKUP(C52,'تقرير المصروفات حسب الشهر'!$C$647:$AD$756,22,FALSE),0)</f>
        <v>0</v>
      </c>
      <c r="J52" s="330">
        <f>IFERROR(VLOOKUP(C52,'تقرير المصروفات حسب الشهر'!$C$775:$AD$884,22,FALSE),0)</f>
        <v>0</v>
      </c>
      <c r="K52" s="330">
        <f>IFERROR(VLOOKUP(C52,'تقرير المصروفات حسب الشهر'!$C$902:$AD$1011,22,FALSE),0)</f>
        <v>0</v>
      </c>
      <c r="L52" s="330">
        <f>IFERROR(VLOOKUP(C52,'تقرير المصروفات حسب الشهر'!$C$1028:$AD$1138,22,FALSE),0)</f>
        <v>0</v>
      </c>
      <c r="M52" s="344">
        <f>IFERROR(VLOOKUP(C52,'تقرير المصروفات حسب الشهر'!$C$1155:$AD$1266,22,FALSE),0)</f>
        <v>0</v>
      </c>
      <c r="N52" s="344">
        <f>IFERROR(VLOOKUP(C52,'تقرير المصروفات حسب الشهر'!$C$1282:$AD$1393,22,FALSE),0)</f>
        <v>0</v>
      </c>
      <c r="O52" s="344">
        <f>IFERROR(VLOOKUP(C52,'تقرير المصروفات حسب الشهر'!$C$1409:$AD$1524,22,FALSE),0)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الشهر'!$C$10:$AD$119,22,FALSE),0)</f>
        <v>0</v>
      </c>
      <c r="E53" s="330">
        <f>IFERROR(VLOOKUP(C53,'تقرير المصروفات حسب الشهر'!$C$136:$AD$245,22,FALSE),0)</f>
        <v>0</v>
      </c>
      <c r="F53" s="330">
        <f>IFERROR(VLOOKUP(C53,'تقرير المصروفات حسب الشهر'!$C$263:$AD$370,22,FALSE),0)</f>
        <v>0</v>
      </c>
      <c r="G53" s="330">
        <f>IFERROR(VLOOKUP(C53,'تقرير المصروفات حسب الشهر'!$C$391:$AD$499,22,FALSE),0)</f>
        <v>0</v>
      </c>
      <c r="H53" s="330">
        <f>IFERROR(VLOOKUP(C53,'تقرير المصروفات حسب الشهر'!$C$519:$AD$627,22,FALSE),0)</f>
        <v>0</v>
      </c>
      <c r="I53" s="330">
        <f>IFERROR(VLOOKUP(C53,'تقرير المصروفات حسب الشهر'!$C$647:$AD$756,22,FALSE),0)</f>
        <v>0</v>
      </c>
      <c r="J53" s="330">
        <f>IFERROR(VLOOKUP(C53,'تقرير المصروفات حسب الشهر'!$C$775:$AD$884,22,FALSE),0)</f>
        <v>0</v>
      </c>
      <c r="K53" s="330">
        <f>IFERROR(VLOOKUP(C53,'تقرير المصروفات حسب الشهر'!$C$902:$AD$1011,22,FALSE),0)</f>
        <v>0</v>
      </c>
      <c r="L53" s="330">
        <f>IFERROR(VLOOKUP(C53,'تقرير المصروفات حسب الشهر'!$C$1028:$AD$1138,22,FALSE),0)</f>
        <v>0</v>
      </c>
      <c r="M53" s="344">
        <f>IFERROR(VLOOKUP(C53,'تقرير المصروفات حسب الشهر'!$C$1155:$AD$1266,22,FALSE),0)</f>
        <v>0</v>
      </c>
      <c r="N53" s="344">
        <f>IFERROR(VLOOKUP(C53,'تقرير المصروفات حسب الشهر'!$C$1282:$AD$1393,22,FALSE),0)</f>
        <v>0</v>
      </c>
      <c r="O53" s="344">
        <f>IFERROR(VLOOKUP(C53,'تقرير المصروفات حسب الشهر'!$C$1409:$AD$1524,22,FALSE),0)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الشهر'!$C$10:$AD$119,22,FALSE),0)</f>
        <v>200</v>
      </c>
      <c r="E54" s="330">
        <f>IFERROR(VLOOKUP(C54,'تقرير المصروفات حسب الشهر'!$C$136:$AD$245,22,FALSE),0)</f>
        <v>0</v>
      </c>
      <c r="F54" s="330">
        <f>IFERROR(VLOOKUP(C54,'تقرير المصروفات حسب الشهر'!$C$263:$AD$370,22,FALSE),0)</f>
        <v>0</v>
      </c>
      <c r="G54" s="330">
        <f>IFERROR(VLOOKUP(C54,'تقرير المصروفات حسب الشهر'!$C$391:$AD$499,22,FALSE),0)</f>
        <v>0</v>
      </c>
      <c r="H54" s="330">
        <f>IFERROR(VLOOKUP(C54,'تقرير المصروفات حسب الشهر'!$C$519:$AD$627,22,FALSE),0)</f>
        <v>0</v>
      </c>
      <c r="I54" s="330">
        <f>IFERROR(VLOOKUP(C54,'تقرير المصروفات حسب الشهر'!$C$647:$AD$756,22,FALSE),0)</f>
        <v>0</v>
      </c>
      <c r="J54" s="330">
        <f>IFERROR(VLOOKUP(C54,'تقرير المصروفات حسب الشهر'!$C$775:$AD$884,22,FALSE),0)</f>
        <v>0</v>
      </c>
      <c r="K54" s="330">
        <f>IFERROR(VLOOKUP(C54,'تقرير المصروفات حسب الشهر'!$C$902:$AD$1011,22,FALSE),0)</f>
        <v>0</v>
      </c>
      <c r="L54" s="330">
        <f>IFERROR(VLOOKUP(C54,'تقرير المصروفات حسب الشهر'!$C$1028:$AD$1138,22,FALSE),0)</f>
        <v>0</v>
      </c>
      <c r="M54" s="344">
        <f>IFERROR(VLOOKUP(C54,'تقرير المصروفات حسب الشهر'!$C$1155:$AD$1266,22,FALSE),0)</f>
        <v>0</v>
      </c>
      <c r="N54" s="344">
        <f>IFERROR(VLOOKUP(C54,'تقرير المصروفات حسب الشهر'!$C$1282:$AD$1393,22,FALSE),0)</f>
        <v>0</v>
      </c>
      <c r="O54" s="344">
        <f>IFERROR(VLOOKUP(C54,'تقرير المصروفات حسب الشهر'!$C$1409:$AD$1524,22,FALSE),0)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الشهر'!$C$10:$AD$119,22,FALSE),0)</f>
        <v>0</v>
      </c>
      <c r="E55" s="330">
        <f>IFERROR(VLOOKUP(C55,'تقرير المصروفات حسب الشهر'!$C$136:$AD$245,22,FALSE),0)</f>
        <v>0</v>
      </c>
      <c r="F55" s="330">
        <f>IFERROR(VLOOKUP(C55,'تقرير المصروفات حسب الشهر'!$C$263:$AD$370,22,FALSE),0)</f>
        <v>0</v>
      </c>
      <c r="G55" s="330">
        <f>IFERROR(VLOOKUP(C55,'تقرير المصروفات حسب الشهر'!$C$391:$AD$499,22,FALSE),0)</f>
        <v>0</v>
      </c>
      <c r="H55" s="330">
        <f>IFERROR(VLOOKUP(C55,'تقرير المصروفات حسب الشهر'!$C$519:$AD$627,22,FALSE),0)</f>
        <v>0</v>
      </c>
      <c r="I55" s="330">
        <f>IFERROR(VLOOKUP(C55,'تقرير المصروفات حسب الشهر'!$C$647:$AD$756,22,FALSE),0)</f>
        <v>0</v>
      </c>
      <c r="J55" s="330">
        <f>IFERROR(VLOOKUP(C55,'تقرير المصروفات حسب الشهر'!$C$775:$AD$884,22,FALSE),0)</f>
        <v>0</v>
      </c>
      <c r="K55" s="330">
        <f>IFERROR(VLOOKUP(C55,'تقرير المصروفات حسب الشهر'!$C$902:$AD$1011,22,FALSE),0)</f>
        <v>0</v>
      </c>
      <c r="L55" s="330">
        <f>IFERROR(VLOOKUP(C55,'تقرير المصروفات حسب الشهر'!$C$1028:$AD$1138,22,FALSE),0)</f>
        <v>0</v>
      </c>
      <c r="M55" s="344">
        <f>IFERROR(VLOOKUP(C55,'تقرير المصروفات حسب الشهر'!$C$1155:$AD$1266,22,FALSE),0)</f>
        <v>0</v>
      </c>
      <c r="N55" s="344">
        <f>IFERROR(VLOOKUP(C55,'تقرير المصروفات حسب الشهر'!$C$1282:$AD$1393,22,FALSE),0)</f>
        <v>0</v>
      </c>
      <c r="O55" s="344">
        <f>IFERROR(VLOOKUP(C55,'تقرير المصروفات حسب الشهر'!$C$1409:$AD$1524,22,FALSE),0)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الشهر'!$C$10:$AD$119,22,FALSE),0)</f>
        <v>0</v>
      </c>
      <c r="E56" s="330">
        <f>IFERROR(VLOOKUP(C56,'تقرير المصروفات حسب الشهر'!$C$136:$AD$245,22,FALSE),0)</f>
        <v>0</v>
      </c>
      <c r="F56" s="330">
        <f>IFERROR(VLOOKUP(C56,'تقرير المصروفات حسب الشهر'!$C$263:$AD$370,22,FALSE),0)</f>
        <v>0</v>
      </c>
      <c r="G56" s="330">
        <f>IFERROR(VLOOKUP(C56,'تقرير المصروفات حسب الشهر'!$C$391:$AD$499,22,FALSE),0)</f>
        <v>0</v>
      </c>
      <c r="H56" s="330">
        <f>IFERROR(VLOOKUP(C56,'تقرير المصروفات حسب الشهر'!$C$519:$AD$627,22,FALSE),0)</f>
        <v>0</v>
      </c>
      <c r="I56" s="330">
        <f>IFERROR(VLOOKUP(C56,'تقرير المصروفات حسب الشهر'!$C$647:$AD$756,22,FALSE),0)</f>
        <v>0</v>
      </c>
      <c r="J56" s="330">
        <f>IFERROR(VLOOKUP(C56,'تقرير المصروفات حسب الشهر'!$C$775:$AD$884,22,FALSE),0)</f>
        <v>0</v>
      </c>
      <c r="K56" s="330">
        <f>IFERROR(VLOOKUP(C56,'تقرير المصروفات حسب الشهر'!$C$902:$AD$1011,22,FALSE),0)</f>
        <v>0</v>
      </c>
      <c r="L56" s="330">
        <f>IFERROR(VLOOKUP(C56,'تقرير المصروفات حسب الشهر'!$C$1028:$AD$1138,22,FALSE),0)</f>
        <v>0</v>
      </c>
      <c r="M56" s="344">
        <f>IFERROR(VLOOKUP(C56,'تقرير المصروفات حسب الشهر'!$C$1155:$AD$1266,22,FALSE),0)</f>
        <v>0</v>
      </c>
      <c r="N56" s="344">
        <f>IFERROR(VLOOKUP(C56,'تقرير المصروفات حسب الشهر'!$C$1282:$AD$1393,22,FALSE),0)</f>
        <v>0</v>
      </c>
      <c r="O56" s="344">
        <f>IFERROR(VLOOKUP(C56,'تقرير المصروفات حسب الشهر'!$C$1409:$AD$1524,22,FALSE),0)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الشهر'!$C$10:$AD$119,22,FALSE),0)</f>
        <v>0</v>
      </c>
      <c r="E57" s="330">
        <f>IFERROR(VLOOKUP(C57,'تقرير المصروفات حسب الشهر'!$C$136:$AD$245,22,FALSE),0)</f>
        <v>0</v>
      </c>
      <c r="F57" s="330">
        <f>IFERROR(VLOOKUP(C57,'تقرير المصروفات حسب الشهر'!$C$263:$AD$370,22,FALSE),0)</f>
        <v>0</v>
      </c>
      <c r="G57" s="330">
        <f>IFERROR(VLOOKUP(C57,'تقرير المصروفات حسب الشهر'!$C$391:$AD$499,22,FALSE),0)</f>
        <v>0</v>
      </c>
      <c r="H57" s="330">
        <f>IFERROR(VLOOKUP(C57,'تقرير المصروفات حسب الشهر'!$C$519:$AD$627,22,FALSE),0)</f>
        <v>0</v>
      </c>
      <c r="I57" s="330">
        <f>IFERROR(VLOOKUP(C57,'تقرير المصروفات حسب الشهر'!$C$647:$AD$756,22,FALSE),0)</f>
        <v>0</v>
      </c>
      <c r="J57" s="330">
        <f>IFERROR(VLOOKUP(C57,'تقرير المصروفات حسب الشهر'!$C$775:$AD$884,22,FALSE),0)</f>
        <v>0</v>
      </c>
      <c r="K57" s="330">
        <f>IFERROR(VLOOKUP(C57,'تقرير المصروفات حسب الشهر'!$C$902:$AD$1011,22,FALSE),0)</f>
        <v>0</v>
      </c>
      <c r="L57" s="330">
        <f>IFERROR(VLOOKUP(C57,'تقرير المصروفات حسب الشهر'!$C$1028:$AD$1138,22,FALSE),0)</f>
        <v>0</v>
      </c>
      <c r="M57" s="344">
        <f>IFERROR(VLOOKUP(C57,'تقرير المصروفات حسب الشهر'!$C$1155:$AD$1266,22,FALSE),0)</f>
        <v>0</v>
      </c>
      <c r="N57" s="344">
        <f>IFERROR(VLOOKUP(C57,'تقرير المصروفات حسب الشهر'!$C$1282:$AD$1393,22,FALSE),0)</f>
        <v>0</v>
      </c>
      <c r="O57" s="344">
        <f>IFERROR(VLOOKUP(C57,'تقرير المصروفات حسب الشهر'!$C$1409:$AD$1524,22,FALSE),0)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الشهر'!$C$10:$AD$119,22,FALSE),0)</f>
        <v>0</v>
      </c>
      <c r="E58" s="330">
        <f>IFERROR(VLOOKUP(C58,'تقرير المصروفات حسب الشهر'!$C$136:$AD$245,22,FALSE),0)</f>
        <v>0</v>
      </c>
      <c r="F58" s="330">
        <f>IFERROR(VLOOKUP(C58,'تقرير المصروفات حسب الشهر'!$C$263:$AD$370,22,FALSE),0)</f>
        <v>0</v>
      </c>
      <c r="G58" s="330">
        <f>IFERROR(VLOOKUP(C58,'تقرير المصروفات حسب الشهر'!$C$391:$AD$499,22,FALSE),0)</f>
        <v>0</v>
      </c>
      <c r="H58" s="330">
        <f>IFERROR(VLOOKUP(C58,'تقرير المصروفات حسب الشهر'!$C$519:$AD$627,22,FALSE),0)</f>
        <v>0</v>
      </c>
      <c r="I58" s="330">
        <f>IFERROR(VLOOKUP(C58,'تقرير المصروفات حسب الشهر'!$C$647:$AD$756,22,FALSE),0)</f>
        <v>0</v>
      </c>
      <c r="J58" s="330">
        <f>IFERROR(VLOOKUP(C58,'تقرير المصروفات حسب الشهر'!$C$775:$AD$884,22,FALSE),0)</f>
        <v>0</v>
      </c>
      <c r="K58" s="330">
        <f>IFERROR(VLOOKUP(C58,'تقرير المصروفات حسب الشهر'!$C$902:$AD$1011,22,FALSE),0)</f>
        <v>0</v>
      </c>
      <c r="L58" s="330">
        <f>IFERROR(VLOOKUP(C58,'تقرير المصروفات حسب الشهر'!$C$1028:$AD$1138,22,FALSE),0)</f>
        <v>0</v>
      </c>
      <c r="M58" s="344">
        <f>IFERROR(VLOOKUP(C58,'تقرير المصروفات حسب الشهر'!$C$1155:$AD$1266,22,FALSE),0)</f>
        <v>0</v>
      </c>
      <c r="N58" s="344">
        <f>IFERROR(VLOOKUP(C58,'تقرير المصروفات حسب الشهر'!$C$1282:$AD$1393,22,FALSE),0)</f>
        <v>0</v>
      </c>
      <c r="O58" s="344">
        <f>IFERROR(VLOOKUP(C58,'تقرير المصروفات حسب الشهر'!$C$1409:$AD$1524,22,FALSE),0)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الشهر'!$C$10:$AD$119,22,FALSE),0)</f>
        <v>0</v>
      </c>
      <c r="E59" s="330">
        <f>IFERROR(VLOOKUP(C59,'تقرير المصروفات حسب الشهر'!$C$136:$AD$245,22,FALSE),0)</f>
        <v>0</v>
      </c>
      <c r="F59" s="330">
        <f>IFERROR(VLOOKUP(C59,'تقرير المصروفات حسب الشهر'!$C$263:$AD$370,22,FALSE),0)</f>
        <v>0</v>
      </c>
      <c r="G59" s="330">
        <f>IFERROR(VLOOKUP(C59,'تقرير المصروفات حسب الشهر'!$C$391:$AD$499,22,FALSE),0)</f>
        <v>0</v>
      </c>
      <c r="H59" s="330">
        <f>IFERROR(VLOOKUP(C59,'تقرير المصروفات حسب الشهر'!$C$519:$AD$627,22,FALSE),0)</f>
        <v>0</v>
      </c>
      <c r="I59" s="330">
        <f>IFERROR(VLOOKUP(C59,'تقرير المصروفات حسب الشهر'!$C$647:$AD$756,22,FALSE),0)</f>
        <v>0</v>
      </c>
      <c r="J59" s="330">
        <f>IFERROR(VLOOKUP(C59,'تقرير المصروفات حسب الشهر'!$C$775:$AD$884,22,FALSE),0)</f>
        <v>0</v>
      </c>
      <c r="K59" s="330">
        <f>IFERROR(VLOOKUP(C59,'تقرير المصروفات حسب الشهر'!$C$902:$AD$1011,22,FALSE),0)</f>
        <v>0</v>
      </c>
      <c r="L59" s="330">
        <f>IFERROR(VLOOKUP(C59,'تقرير المصروفات حسب الشهر'!$C$1028:$AD$1138,22,FALSE),0)</f>
        <v>0</v>
      </c>
      <c r="M59" s="344">
        <f>IFERROR(VLOOKUP(C59,'تقرير المصروفات حسب الشهر'!$C$1155:$AD$1266,22,FALSE),0)</f>
        <v>0</v>
      </c>
      <c r="N59" s="344">
        <f>IFERROR(VLOOKUP(C59,'تقرير المصروفات حسب الشهر'!$C$1282:$AD$1393,22,FALSE),0)</f>
        <v>0</v>
      </c>
      <c r="O59" s="344">
        <f>IFERROR(VLOOKUP(C59,'تقرير المصروفات حسب الشهر'!$C$1409:$AD$1524,22,FALSE),0)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الشهر'!$C$10:$AD$119,22,FALSE),0)</f>
        <v>3300</v>
      </c>
      <c r="E60" s="330">
        <f>IFERROR(VLOOKUP(C60,'تقرير المصروفات حسب الشهر'!$C$136:$AD$245,22,FALSE),0)</f>
        <v>0</v>
      </c>
      <c r="F60" s="330">
        <f>IFERROR(VLOOKUP(C60,'تقرير المصروفات حسب الشهر'!$C$263:$AD$370,22,FALSE),0)</f>
        <v>5610</v>
      </c>
      <c r="G60" s="330">
        <f>IFERROR(VLOOKUP(C60,'تقرير المصروفات حسب الشهر'!$C$391:$AD$499,22,FALSE),0)</f>
        <v>0</v>
      </c>
      <c r="H60" s="330">
        <f>IFERROR(VLOOKUP(C60,'تقرير المصروفات حسب الشهر'!$C$519:$AD$627,22,FALSE),0)</f>
        <v>0</v>
      </c>
      <c r="I60" s="330">
        <f>IFERROR(VLOOKUP(C60,'تقرير المصروفات حسب الشهر'!$C$647:$AD$756,22,FALSE),0)</f>
        <v>9300</v>
      </c>
      <c r="J60" s="330">
        <f>IFERROR(VLOOKUP(C60,'تقرير المصروفات حسب الشهر'!$C$775:$AD$884,22,FALSE),0)</f>
        <v>0</v>
      </c>
      <c r="K60" s="330">
        <f>IFERROR(VLOOKUP(C60,'تقرير المصروفات حسب الشهر'!$C$902:$AD$1011,22,FALSE),0)</f>
        <v>0</v>
      </c>
      <c r="L60" s="330">
        <f>IFERROR(VLOOKUP(C60,'تقرير المصروفات حسب الشهر'!$C$1028:$AD$1138,22,FALSE),0)</f>
        <v>0</v>
      </c>
      <c r="M60" s="344">
        <f>IFERROR(VLOOKUP(C60,'تقرير المصروفات حسب الشهر'!$C$1155:$AD$1266,22,FALSE),0)</f>
        <v>0</v>
      </c>
      <c r="N60" s="344">
        <f>IFERROR(VLOOKUP(C60,'تقرير المصروفات حسب الشهر'!$C$1282:$AD$1393,22,FALSE),0)</f>
        <v>0</v>
      </c>
      <c r="O60" s="344">
        <f>IFERROR(VLOOKUP(C60,'تقرير المصروفات حسب الشهر'!$C$1409:$AD$1524,22,FALSE),0)</f>
        <v>0</v>
      </c>
      <c r="P60" s="332">
        <f t="shared" si="6"/>
        <v>18210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الشهر'!$C$10:$AD$119,22,FALSE),0)</f>
        <v>0</v>
      </c>
      <c r="E61" s="330">
        <f>IFERROR(VLOOKUP(C61,'تقرير المصروفات حسب الشهر'!$C$136:$AD$245,22,FALSE),0)</f>
        <v>0</v>
      </c>
      <c r="F61" s="330">
        <f>IFERROR(VLOOKUP(C61,'تقرير المصروفات حسب الشهر'!$C$263:$AD$370,22,FALSE),0)</f>
        <v>0</v>
      </c>
      <c r="G61" s="330">
        <f>IFERROR(VLOOKUP(C61,'تقرير المصروفات حسب الشهر'!$C$391:$AD$499,22,FALSE),0)</f>
        <v>0</v>
      </c>
      <c r="H61" s="330">
        <f>IFERROR(VLOOKUP(C61,'تقرير المصروفات حسب الشهر'!$C$519:$AD$627,22,FALSE),0)</f>
        <v>0</v>
      </c>
      <c r="I61" s="330">
        <f>IFERROR(VLOOKUP(C61,'تقرير المصروفات حسب الشهر'!$C$647:$AD$756,22,FALSE),0)</f>
        <v>0</v>
      </c>
      <c r="J61" s="330">
        <f>IFERROR(VLOOKUP(C61,'تقرير المصروفات حسب الشهر'!$C$775:$AD$884,22,FALSE),0)</f>
        <v>0</v>
      </c>
      <c r="K61" s="330">
        <f>IFERROR(VLOOKUP(C61,'تقرير المصروفات حسب الشهر'!$C$902:$AD$1011,22,FALSE),0)</f>
        <v>0</v>
      </c>
      <c r="L61" s="330">
        <f>IFERROR(VLOOKUP(C61,'تقرير المصروفات حسب الشهر'!$C$1028:$AD$1138,22,FALSE),0)</f>
        <v>0</v>
      </c>
      <c r="M61" s="344">
        <f>IFERROR(VLOOKUP(C61,'تقرير المصروفات حسب الشهر'!$C$1155:$AD$1266,22,FALSE),0)</f>
        <v>0</v>
      </c>
      <c r="N61" s="344">
        <f>IFERROR(VLOOKUP(C61,'تقرير المصروفات حسب الشهر'!$C$1282:$AD$1393,22,FALSE),0)</f>
        <v>0</v>
      </c>
      <c r="O61" s="344">
        <f>IFERROR(VLOOKUP(C61,'تقرير المصروفات حسب الشهر'!$C$1409:$AD$1524,22,FALSE),0)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الشهر'!$C$10:$AD$119,22,FALSE),0)</f>
        <v>0</v>
      </c>
      <c r="E62" s="330">
        <f>IFERROR(VLOOKUP(C62,'تقرير المصروفات حسب الشهر'!$C$136:$AD$245,22,FALSE),0)</f>
        <v>0</v>
      </c>
      <c r="F62" s="330">
        <f>IFERROR(VLOOKUP(C62,'تقرير المصروفات حسب الشهر'!$C$263:$AD$370,22,FALSE),0)</f>
        <v>0</v>
      </c>
      <c r="G62" s="330">
        <f>IFERROR(VLOOKUP(C62,'تقرير المصروفات حسب الشهر'!$C$391:$AD$499,22,FALSE),0)</f>
        <v>0</v>
      </c>
      <c r="H62" s="330">
        <f>IFERROR(VLOOKUP(C62,'تقرير المصروفات حسب الشهر'!$C$519:$AD$627,22,FALSE),0)</f>
        <v>0</v>
      </c>
      <c r="I62" s="330">
        <f>IFERROR(VLOOKUP(C62,'تقرير المصروفات حسب الشهر'!$C$647:$AD$756,22,FALSE),0)</f>
        <v>0</v>
      </c>
      <c r="J62" s="330">
        <f>IFERROR(VLOOKUP(C62,'تقرير المصروفات حسب الشهر'!$C$775:$AD$884,22,FALSE),0)</f>
        <v>0</v>
      </c>
      <c r="K62" s="330">
        <f>IFERROR(VLOOKUP(C62,'تقرير المصروفات حسب الشهر'!$C$902:$AD$1011,22,FALSE),0)</f>
        <v>0</v>
      </c>
      <c r="L62" s="330">
        <f>IFERROR(VLOOKUP(C62,'تقرير المصروفات حسب الشهر'!$C$1028:$AD$1138,22,FALSE),0)</f>
        <v>0</v>
      </c>
      <c r="M62" s="344">
        <f>IFERROR(VLOOKUP(C62,'تقرير المصروفات حسب الشهر'!$C$1155:$AD$1266,22,FALSE),0)</f>
        <v>0</v>
      </c>
      <c r="N62" s="344">
        <f>IFERROR(VLOOKUP(C62,'تقرير المصروفات حسب الشهر'!$C$1282:$AD$1393,22,FALSE),0)</f>
        <v>0</v>
      </c>
      <c r="O62" s="344">
        <f>IFERROR(VLOOKUP(C62,'تقرير المصروفات حسب الشهر'!$C$1409:$AD$1524,22,FALSE),0)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الشهر'!$C$10:$AD$119,22,FALSE),0)</f>
        <v>0</v>
      </c>
      <c r="E63" s="330">
        <f>IFERROR(VLOOKUP(C63,'تقرير المصروفات حسب الشهر'!$C$136:$AD$245,22,FALSE),0)</f>
        <v>0</v>
      </c>
      <c r="F63" s="330">
        <f>IFERROR(VLOOKUP(C63,'تقرير المصروفات حسب الشهر'!$C$263:$AD$370,22,FALSE),0)</f>
        <v>0</v>
      </c>
      <c r="G63" s="330">
        <f>IFERROR(VLOOKUP(C63,'تقرير المصروفات حسب الشهر'!$C$391:$AD$499,22,FALSE),0)</f>
        <v>0</v>
      </c>
      <c r="H63" s="330">
        <f>IFERROR(VLOOKUP(C63,'تقرير المصروفات حسب الشهر'!$C$519:$AD$627,22,FALSE),0)</f>
        <v>0</v>
      </c>
      <c r="I63" s="330">
        <f>IFERROR(VLOOKUP(C63,'تقرير المصروفات حسب الشهر'!$C$647:$AD$756,22,FALSE),0)</f>
        <v>0</v>
      </c>
      <c r="J63" s="330">
        <f>IFERROR(VLOOKUP(C63,'تقرير المصروفات حسب الشهر'!$C$775:$AD$884,22,FALSE),0)</f>
        <v>0</v>
      </c>
      <c r="K63" s="330">
        <f>IFERROR(VLOOKUP(C63,'تقرير المصروفات حسب الشهر'!$C$902:$AD$1011,22,FALSE),0)</f>
        <v>0</v>
      </c>
      <c r="L63" s="330">
        <f>IFERROR(VLOOKUP(C63,'تقرير المصروفات حسب الشهر'!$C$1028:$AD$1138,22,FALSE),0)</f>
        <v>0</v>
      </c>
      <c r="M63" s="344">
        <f>IFERROR(VLOOKUP(C63,'تقرير المصروفات حسب الشهر'!$C$1155:$AD$1266,22,FALSE),0)</f>
        <v>0</v>
      </c>
      <c r="N63" s="344">
        <f>IFERROR(VLOOKUP(C63,'تقرير المصروفات حسب الشهر'!$C$1282:$AD$1393,22,FALSE),0)</f>
        <v>0</v>
      </c>
      <c r="O63" s="344">
        <f>IFERROR(VLOOKUP(C63,'تقرير المصروفات حسب الشهر'!$C$1409:$AD$1524,22,FALSE),0)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الشهر'!$C$10:$AD$119,22,FALSE),0)</f>
        <v>0</v>
      </c>
      <c r="E64" s="330">
        <f>IFERROR(VLOOKUP(C64,'تقرير المصروفات حسب الشهر'!$C$136:$AD$245,22,FALSE),0)</f>
        <v>0</v>
      </c>
      <c r="F64" s="330">
        <f>IFERROR(VLOOKUP(C64,'تقرير المصروفات حسب الشهر'!$C$263:$AD$370,22,FALSE),0)</f>
        <v>0</v>
      </c>
      <c r="G64" s="330">
        <f>IFERROR(VLOOKUP(C64,'تقرير المصروفات حسب الشهر'!$C$391:$AD$499,22,FALSE),0)</f>
        <v>0</v>
      </c>
      <c r="H64" s="330">
        <f>IFERROR(VLOOKUP(C64,'تقرير المصروفات حسب الشهر'!$C$519:$AD$627,22,FALSE),0)</f>
        <v>0</v>
      </c>
      <c r="I64" s="330">
        <f>IFERROR(VLOOKUP(C64,'تقرير المصروفات حسب الشهر'!$C$647:$AD$756,22,FALSE),0)</f>
        <v>0</v>
      </c>
      <c r="J64" s="330">
        <f>IFERROR(VLOOKUP(C64,'تقرير المصروفات حسب الشهر'!$C$775:$AD$884,22,FALSE),0)</f>
        <v>0</v>
      </c>
      <c r="K64" s="330">
        <f>IFERROR(VLOOKUP(C64,'تقرير المصروفات حسب الشهر'!$C$902:$AD$1011,22,FALSE),0)</f>
        <v>0</v>
      </c>
      <c r="L64" s="330">
        <f>IFERROR(VLOOKUP(C64,'تقرير المصروفات حسب الشهر'!$C$1028:$AD$1138,22,FALSE),0)</f>
        <v>0</v>
      </c>
      <c r="M64" s="344">
        <f>IFERROR(VLOOKUP(C64,'تقرير المصروفات حسب الشهر'!$C$1155:$AD$1266,22,FALSE),0)</f>
        <v>0</v>
      </c>
      <c r="N64" s="344">
        <f>IFERROR(VLOOKUP(C64,'تقرير المصروفات حسب الشهر'!$C$1282:$AD$1393,22,FALSE),0)</f>
        <v>0</v>
      </c>
      <c r="O64" s="344">
        <f>IFERROR(VLOOKUP(C64,'تقرير المصروفات حسب الشهر'!$C$1409:$AD$1524,22,FALSE),0)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الشهر'!$C$10:$AD$119,22,FALSE),0)</f>
        <v>0</v>
      </c>
      <c r="E65" s="330">
        <f>IFERROR(VLOOKUP(C65,'تقرير المصروفات حسب الشهر'!$C$136:$AD$245,22,FALSE),0)</f>
        <v>0</v>
      </c>
      <c r="F65" s="330">
        <f>IFERROR(VLOOKUP(C65,'تقرير المصروفات حسب الشهر'!$C$263:$AD$370,22,FALSE),0)</f>
        <v>300</v>
      </c>
      <c r="G65" s="330">
        <f>IFERROR(VLOOKUP(C65,'تقرير المصروفات حسب الشهر'!$C$391:$AD$499,22,FALSE),0)</f>
        <v>0</v>
      </c>
      <c r="H65" s="330">
        <f>IFERROR(VLOOKUP(C65,'تقرير المصروفات حسب الشهر'!$C$519:$AD$627,22,FALSE),0)</f>
        <v>0</v>
      </c>
      <c r="I65" s="330">
        <f>IFERROR(VLOOKUP(C65,'تقرير المصروفات حسب الشهر'!$C$647:$AD$756,22,FALSE),0)</f>
        <v>0</v>
      </c>
      <c r="J65" s="330">
        <f>IFERROR(VLOOKUP(C65,'تقرير المصروفات حسب الشهر'!$C$775:$AD$884,22,FALSE),0)</f>
        <v>0</v>
      </c>
      <c r="K65" s="330">
        <f>IFERROR(VLOOKUP(C65,'تقرير المصروفات حسب الشهر'!$C$902:$AD$1011,22,FALSE),0)</f>
        <v>0</v>
      </c>
      <c r="L65" s="330">
        <f>IFERROR(VLOOKUP(C65,'تقرير المصروفات حسب الشهر'!$C$1028:$AD$1138,22,FALSE),0)</f>
        <v>0</v>
      </c>
      <c r="M65" s="344">
        <f>IFERROR(VLOOKUP(C65,'تقرير المصروفات حسب الشهر'!$C$1155:$AD$1266,22,FALSE),0)</f>
        <v>0</v>
      </c>
      <c r="N65" s="344">
        <f>IFERROR(VLOOKUP(C65,'تقرير المصروفات حسب الشهر'!$C$1282:$AD$1393,22,FALSE),0)</f>
        <v>0</v>
      </c>
      <c r="O65" s="344">
        <f>IFERROR(VLOOKUP(C65,'تقرير المصروفات حسب الشهر'!$C$1409:$AD$1524,22,FALSE),0)</f>
        <v>0</v>
      </c>
      <c r="P65" s="332">
        <f t="shared" si="6"/>
        <v>300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الشهر'!$C$10:$AD$119,22,FALSE),0)</f>
        <v>0</v>
      </c>
      <c r="E66" s="330">
        <f>IFERROR(VLOOKUP(C66,'تقرير المصروفات حسب الشهر'!$C$136:$AD$245,22,FALSE),0)</f>
        <v>0</v>
      </c>
      <c r="F66" s="330">
        <f>IFERROR(VLOOKUP(C66,'تقرير المصروفات حسب الشهر'!$C$263:$AD$370,22,FALSE),0)</f>
        <v>0</v>
      </c>
      <c r="G66" s="330">
        <f>IFERROR(VLOOKUP(C66,'تقرير المصروفات حسب الشهر'!$C$391:$AD$499,22,FALSE),0)</f>
        <v>0</v>
      </c>
      <c r="H66" s="330">
        <f>IFERROR(VLOOKUP(C66,'تقرير المصروفات حسب الشهر'!$C$519:$AD$627,22,FALSE),0)</f>
        <v>0</v>
      </c>
      <c r="I66" s="330">
        <f>IFERROR(VLOOKUP(C66,'تقرير المصروفات حسب الشهر'!$C$647:$AD$756,22,FALSE),0)</f>
        <v>0</v>
      </c>
      <c r="J66" s="330">
        <f>IFERROR(VLOOKUP(C66,'تقرير المصروفات حسب الشهر'!$C$775:$AD$884,22,FALSE),0)</f>
        <v>0</v>
      </c>
      <c r="K66" s="330">
        <f>IFERROR(VLOOKUP(C66,'تقرير المصروفات حسب الشهر'!$C$902:$AD$1011,22,FALSE),0)</f>
        <v>0</v>
      </c>
      <c r="L66" s="330">
        <f>IFERROR(VLOOKUP(C66,'تقرير المصروفات حسب الشهر'!$C$1028:$AD$1138,22,FALSE),0)</f>
        <v>0</v>
      </c>
      <c r="M66" s="344">
        <f>IFERROR(VLOOKUP(C66,'تقرير المصروفات حسب الشهر'!$C$1155:$AD$1266,22,FALSE),0)</f>
        <v>0</v>
      </c>
      <c r="N66" s="344">
        <f>IFERROR(VLOOKUP(C66,'تقرير المصروفات حسب الشهر'!$C$1282:$AD$1393,22,FALSE),0)</f>
        <v>0</v>
      </c>
      <c r="O66" s="344">
        <f>IFERROR(VLOOKUP(C66,'تقرير المصروفات حسب الشهر'!$C$1409:$AD$1524,22,FALSE),0)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الشهر'!$C$10:$AD$119,22,FALSE),0)</f>
        <v>0</v>
      </c>
      <c r="E67" s="330">
        <f>IFERROR(VLOOKUP(C67,'تقرير المصروفات حسب الشهر'!$C$136:$AD$245,22,FALSE),0)</f>
        <v>0</v>
      </c>
      <c r="F67" s="330">
        <f>IFERROR(VLOOKUP(C67,'تقرير المصروفات حسب الشهر'!$C$263:$AD$370,22,FALSE),0)</f>
        <v>0</v>
      </c>
      <c r="G67" s="330">
        <f>IFERROR(VLOOKUP(C67,'تقرير المصروفات حسب الشهر'!$C$391:$AD$499,22,FALSE),0)</f>
        <v>0</v>
      </c>
      <c r="H67" s="330">
        <f>IFERROR(VLOOKUP(C67,'تقرير المصروفات حسب الشهر'!$C$519:$AD$627,22,FALSE),0)</f>
        <v>0</v>
      </c>
      <c r="I67" s="330">
        <f>IFERROR(VLOOKUP(C67,'تقرير المصروفات حسب الشهر'!$C$647:$AD$756,22,FALSE),0)</f>
        <v>0</v>
      </c>
      <c r="J67" s="330">
        <f>IFERROR(VLOOKUP(C67,'تقرير المصروفات حسب الشهر'!$C$775:$AD$884,22,FALSE),0)</f>
        <v>0</v>
      </c>
      <c r="K67" s="330">
        <f>IFERROR(VLOOKUP(C67,'تقرير المصروفات حسب الشهر'!$C$902:$AD$1011,22,FALSE),0)</f>
        <v>0</v>
      </c>
      <c r="L67" s="330">
        <f>IFERROR(VLOOKUP(C67,'تقرير المصروفات حسب الشهر'!$C$1028:$AD$1138,22,FALSE),0)</f>
        <v>0</v>
      </c>
      <c r="M67" s="344">
        <f>IFERROR(VLOOKUP(C67,'تقرير المصروفات حسب الشهر'!$C$1155:$AD$1266,22,FALSE),0)</f>
        <v>0</v>
      </c>
      <c r="N67" s="344">
        <f>IFERROR(VLOOKUP(C67,'تقرير المصروفات حسب الشهر'!$C$1282:$AD$1393,22,FALSE),0)</f>
        <v>0</v>
      </c>
      <c r="O67" s="344">
        <f>IFERROR(VLOOKUP(C67,'تقرير المصروفات حسب الشهر'!$C$1409:$AD$1524,22,FALSE),0)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الشهر'!$C$10:$AD$119,22,FALSE),0)</f>
        <v>0</v>
      </c>
      <c r="E68" s="330">
        <f>IFERROR(VLOOKUP(C68,'تقرير المصروفات حسب الشهر'!$C$136:$AD$245,22,FALSE),0)</f>
        <v>0</v>
      </c>
      <c r="F68" s="330">
        <f>IFERROR(VLOOKUP(C68,'تقرير المصروفات حسب الشهر'!$C$263:$AD$370,22,FALSE),0)</f>
        <v>0</v>
      </c>
      <c r="G68" s="330">
        <f>IFERROR(VLOOKUP(C68,'تقرير المصروفات حسب الشهر'!$C$391:$AD$499,22,FALSE),0)</f>
        <v>0</v>
      </c>
      <c r="H68" s="330">
        <f>IFERROR(VLOOKUP(C68,'تقرير المصروفات حسب الشهر'!$C$519:$AD$627,22,FALSE),0)</f>
        <v>0</v>
      </c>
      <c r="I68" s="330">
        <f>IFERROR(VLOOKUP(C68,'تقرير المصروفات حسب الشهر'!$C$647:$AD$756,22,FALSE),0)</f>
        <v>0</v>
      </c>
      <c r="J68" s="330">
        <f>IFERROR(VLOOKUP(C68,'تقرير المصروفات حسب الشهر'!$C$775:$AD$884,22,FALSE),0)</f>
        <v>0</v>
      </c>
      <c r="K68" s="330">
        <f>IFERROR(VLOOKUP(C68,'تقرير المصروفات حسب الشهر'!$C$902:$AD$1011,22,FALSE),0)</f>
        <v>0</v>
      </c>
      <c r="L68" s="330">
        <f>IFERROR(VLOOKUP(C68,'تقرير المصروفات حسب الشهر'!$C$1028:$AD$1138,22,FALSE),0)</f>
        <v>0</v>
      </c>
      <c r="M68" s="344">
        <f>IFERROR(VLOOKUP(C68,'تقرير المصروفات حسب الشهر'!$C$1155:$AD$1266,22,FALSE),0)</f>
        <v>0</v>
      </c>
      <c r="N68" s="344">
        <f>IFERROR(VLOOKUP(C68,'تقرير المصروفات حسب الشهر'!$C$1282:$AD$1393,22,FALSE),0)</f>
        <v>0</v>
      </c>
      <c r="O68" s="344">
        <f>IFERROR(VLOOKUP(C68,'تقرير المصروفات حسب الشهر'!$C$1409:$AD$1524,22,FALSE),0)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الشهر'!$C$10:$AD$119,22,FALSE),0)</f>
        <v>0</v>
      </c>
      <c r="E69" s="330">
        <f>IFERROR(VLOOKUP(C69,'تقرير المصروفات حسب الشهر'!$C$136:$AD$245,22,FALSE),0)</f>
        <v>0</v>
      </c>
      <c r="F69" s="330">
        <f>IFERROR(VLOOKUP(C69,'تقرير المصروفات حسب الشهر'!$C$263:$AD$370,22,FALSE),0)</f>
        <v>0</v>
      </c>
      <c r="G69" s="330">
        <f>IFERROR(VLOOKUP(C69,'تقرير المصروفات حسب الشهر'!$C$391:$AD$499,22,FALSE),0)</f>
        <v>0</v>
      </c>
      <c r="H69" s="330">
        <f>IFERROR(VLOOKUP(C69,'تقرير المصروفات حسب الشهر'!$C$519:$AD$627,22,FALSE),0)</f>
        <v>0</v>
      </c>
      <c r="I69" s="330">
        <f>IFERROR(VLOOKUP(C69,'تقرير المصروفات حسب الشهر'!$C$647:$AD$756,22,FALSE),0)</f>
        <v>0</v>
      </c>
      <c r="J69" s="330">
        <f>IFERROR(VLOOKUP(C69,'تقرير المصروفات حسب الشهر'!$C$775:$AD$884,22,FALSE),0)</f>
        <v>0</v>
      </c>
      <c r="K69" s="330">
        <f>IFERROR(VLOOKUP(C69,'تقرير المصروفات حسب الشهر'!$C$902:$AD$1011,22,FALSE),0)</f>
        <v>0</v>
      </c>
      <c r="L69" s="330">
        <f>IFERROR(VLOOKUP(C69,'تقرير المصروفات حسب الشهر'!$C$1028:$AD$1138,22,FALSE),0)</f>
        <v>0</v>
      </c>
      <c r="M69" s="344">
        <f>IFERROR(VLOOKUP(C69,'تقرير المصروفات حسب الشهر'!$C$1155:$AD$1266,22,FALSE),0)</f>
        <v>0</v>
      </c>
      <c r="N69" s="344">
        <f>IFERROR(VLOOKUP(C69,'تقرير المصروفات حسب الشهر'!$C$1282:$AD$1393,22,FALSE),0)</f>
        <v>0</v>
      </c>
      <c r="O69" s="344">
        <f>IFERROR(VLOOKUP(C69,'تقرير المصروفات حسب الشهر'!$C$1409:$AD$1524,22,FALSE),0)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الشهر'!$C$10:$AD$119,22,FALSE),0)</f>
        <v>0</v>
      </c>
      <c r="E70" s="330">
        <f>IFERROR(VLOOKUP(C70,'تقرير المصروفات حسب الشهر'!$C$136:$AD$245,22,FALSE),0)</f>
        <v>0</v>
      </c>
      <c r="F70" s="330">
        <f>IFERROR(VLOOKUP(C70,'تقرير المصروفات حسب الشهر'!$C$263:$AD$370,22,FALSE),0)</f>
        <v>0</v>
      </c>
      <c r="G70" s="330">
        <f>IFERROR(VLOOKUP(C70,'تقرير المصروفات حسب الشهر'!$C$391:$AD$499,22,FALSE),0)</f>
        <v>0</v>
      </c>
      <c r="H70" s="330">
        <f>IFERROR(VLOOKUP(C70,'تقرير المصروفات حسب الشهر'!$C$519:$AD$627,22,FALSE),0)</f>
        <v>0</v>
      </c>
      <c r="I70" s="330">
        <f>IFERROR(VLOOKUP(C70,'تقرير المصروفات حسب الشهر'!$C$647:$AD$756,22,FALSE),0)</f>
        <v>0</v>
      </c>
      <c r="J70" s="330">
        <f>IFERROR(VLOOKUP(C70,'تقرير المصروفات حسب الشهر'!$C$775:$AD$884,22,FALSE),0)</f>
        <v>0</v>
      </c>
      <c r="K70" s="330">
        <f>IFERROR(VLOOKUP(C70,'تقرير المصروفات حسب الشهر'!$C$902:$AD$1011,22,FALSE),0)</f>
        <v>0</v>
      </c>
      <c r="L70" s="330">
        <f>IFERROR(VLOOKUP(C70,'تقرير المصروفات حسب الشهر'!$C$1028:$AD$1138,22,FALSE),0)</f>
        <v>0</v>
      </c>
      <c r="M70" s="344">
        <f>IFERROR(VLOOKUP(C70,'تقرير المصروفات حسب الشهر'!$C$1155:$AD$1266,22,FALSE),0)</f>
        <v>0</v>
      </c>
      <c r="N70" s="344">
        <f>IFERROR(VLOOKUP(C70,'تقرير المصروفات حسب الشهر'!$C$1282:$AD$1393,22,FALSE),0)</f>
        <v>0</v>
      </c>
      <c r="O70" s="344">
        <f>IFERROR(VLOOKUP(C70,'تقرير المصروفات حسب الشهر'!$C$1409:$AD$1524,22,FALSE),0)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الشهر'!$C$10:$AD$119,22,FALSE),0)</f>
        <v>0</v>
      </c>
      <c r="E71" s="330">
        <f>IFERROR(VLOOKUP(C71,'تقرير المصروفات حسب الشهر'!$C$136:$AD$245,22,FALSE),0)</f>
        <v>0</v>
      </c>
      <c r="F71" s="330">
        <f>IFERROR(VLOOKUP(C71,'تقرير المصروفات حسب الشهر'!$C$263:$AD$370,22,FALSE),0)</f>
        <v>0</v>
      </c>
      <c r="G71" s="330">
        <f>IFERROR(VLOOKUP(C71,'تقرير المصروفات حسب الشهر'!$C$391:$AD$499,22,FALSE),0)</f>
        <v>0</v>
      </c>
      <c r="H71" s="330">
        <f>IFERROR(VLOOKUP(C71,'تقرير المصروفات حسب الشهر'!$C$519:$AD$627,22,FALSE),0)</f>
        <v>0</v>
      </c>
      <c r="I71" s="330">
        <f>IFERROR(VLOOKUP(C71,'تقرير المصروفات حسب الشهر'!$C$647:$AD$756,22,FALSE),0)</f>
        <v>0</v>
      </c>
      <c r="J71" s="330">
        <f>IFERROR(VLOOKUP(C71,'تقرير المصروفات حسب الشهر'!$C$775:$AD$884,22,FALSE),0)</f>
        <v>0</v>
      </c>
      <c r="K71" s="330">
        <f>IFERROR(VLOOKUP(C71,'تقرير المصروفات حسب الشهر'!$C$902:$AD$1011,22,FALSE),0)</f>
        <v>0</v>
      </c>
      <c r="L71" s="330">
        <f>IFERROR(VLOOKUP(C71,'تقرير المصروفات حسب الشهر'!$C$1028:$AD$1138,22,FALSE),0)</f>
        <v>0</v>
      </c>
      <c r="M71" s="344">
        <f>IFERROR(VLOOKUP(C71,'تقرير المصروفات حسب الشهر'!$C$1155:$AD$1266,22,FALSE),0)</f>
        <v>0</v>
      </c>
      <c r="N71" s="344">
        <f>IFERROR(VLOOKUP(C71,'تقرير المصروفات حسب الشهر'!$C$1282:$AD$1393,22,FALSE),0)</f>
        <v>0</v>
      </c>
      <c r="O71" s="344">
        <f>IFERROR(VLOOKUP(C71,'تقرير المصروفات حسب الشهر'!$C$1409:$AD$1524,22,FALSE),0)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الشهر'!$C$10:$AD$119,22,FALSE),0)</f>
        <v>0</v>
      </c>
      <c r="E72" s="330">
        <f>IFERROR(VLOOKUP(C72,'تقرير المصروفات حسب الشهر'!$C$136:$AD$245,22,FALSE),0)</f>
        <v>0</v>
      </c>
      <c r="F72" s="330">
        <f>IFERROR(VLOOKUP(C72,'تقرير المصروفات حسب الشهر'!$C$263:$AD$370,22,FALSE),0)</f>
        <v>0</v>
      </c>
      <c r="G72" s="330">
        <f>IFERROR(VLOOKUP(C72,'تقرير المصروفات حسب الشهر'!$C$391:$AD$499,22,FALSE),0)</f>
        <v>0</v>
      </c>
      <c r="H72" s="330">
        <f>IFERROR(VLOOKUP(C72,'تقرير المصروفات حسب الشهر'!$C$519:$AD$627,22,FALSE),0)</f>
        <v>0</v>
      </c>
      <c r="I72" s="330">
        <f>IFERROR(VLOOKUP(C72,'تقرير المصروفات حسب الشهر'!$C$647:$AD$756,22,FALSE),0)</f>
        <v>0</v>
      </c>
      <c r="J72" s="330">
        <f>IFERROR(VLOOKUP(C72,'تقرير المصروفات حسب الشهر'!$C$775:$AD$884,22,FALSE),0)</f>
        <v>0</v>
      </c>
      <c r="K72" s="330">
        <f>IFERROR(VLOOKUP(C72,'تقرير المصروفات حسب الشهر'!$C$902:$AD$1011,22,FALSE),0)</f>
        <v>0</v>
      </c>
      <c r="L72" s="330">
        <f>IFERROR(VLOOKUP(C72,'تقرير المصروفات حسب الشهر'!$C$1028:$AD$1138,22,FALSE),0)</f>
        <v>0</v>
      </c>
      <c r="M72" s="344">
        <f>IFERROR(VLOOKUP(C72,'تقرير المصروفات حسب الشهر'!$C$1155:$AD$1266,22,FALSE),0)</f>
        <v>0</v>
      </c>
      <c r="N72" s="344">
        <f>IFERROR(VLOOKUP(C72,'تقرير المصروفات حسب الشهر'!$C$1282:$AD$1393,22,FALSE),0)</f>
        <v>0</v>
      </c>
      <c r="O72" s="344">
        <f>IFERROR(VLOOKUP(C72,'تقرير المصروفات حسب الشهر'!$C$1409:$AD$1524,22,FALSE),0)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الشهر'!$C$10:$AD$119,22,FALSE),0)</f>
        <v>0</v>
      </c>
      <c r="E73" s="330">
        <f>IFERROR(VLOOKUP(C73,'تقرير المصروفات حسب الشهر'!$C$136:$AD$245,22,FALSE),0)</f>
        <v>0</v>
      </c>
      <c r="F73" s="330">
        <f>IFERROR(VLOOKUP(C73,'تقرير المصروفات حسب الشهر'!$C$263:$AD$370,22,FALSE),0)</f>
        <v>0</v>
      </c>
      <c r="G73" s="330">
        <f>IFERROR(VLOOKUP(C73,'تقرير المصروفات حسب الشهر'!$C$391:$AD$499,22,FALSE),0)</f>
        <v>0</v>
      </c>
      <c r="H73" s="330">
        <f>IFERROR(VLOOKUP(C73,'تقرير المصروفات حسب الشهر'!$C$519:$AD$627,22,FALSE),0)</f>
        <v>0</v>
      </c>
      <c r="I73" s="330">
        <f>IFERROR(VLOOKUP(C73,'تقرير المصروفات حسب الشهر'!$C$647:$AD$756,22,FALSE),0)</f>
        <v>0</v>
      </c>
      <c r="J73" s="330">
        <f>IFERROR(VLOOKUP(C73,'تقرير المصروفات حسب الشهر'!$C$775:$AD$884,22,FALSE),0)</f>
        <v>0</v>
      </c>
      <c r="K73" s="330">
        <f>IFERROR(VLOOKUP(C73,'تقرير المصروفات حسب الشهر'!$C$902:$AD$1011,22,FALSE),0)</f>
        <v>0</v>
      </c>
      <c r="L73" s="330">
        <f>IFERROR(VLOOKUP(C73,'تقرير المصروفات حسب الشهر'!$C$1028:$AD$1138,22,FALSE),0)</f>
        <v>0</v>
      </c>
      <c r="M73" s="344">
        <f>IFERROR(VLOOKUP(C73,'تقرير المصروفات حسب الشهر'!$C$1155:$AD$1266,22,FALSE),0)</f>
        <v>0</v>
      </c>
      <c r="N73" s="344">
        <f>IFERROR(VLOOKUP(C73,'تقرير المصروفات حسب الشهر'!$C$1282:$AD$1393,22,FALSE),0)</f>
        <v>0</v>
      </c>
      <c r="O73" s="344">
        <f>IFERROR(VLOOKUP(C73,'تقرير المصروفات حسب الشهر'!$C$1409:$AD$1524,22,FALSE),0)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الشهر'!$C$10:$AD$119,22,FALSE),0)</f>
        <v>0</v>
      </c>
      <c r="E74" s="330">
        <f>IFERROR(VLOOKUP(C74,'تقرير المصروفات حسب الشهر'!$C$136:$AD$245,22,FALSE),0)</f>
        <v>0</v>
      </c>
      <c r="F74" s="330">
        <f>IFERROR(VLOOKUP(C74,'تقرير المصروفات حسب الشهر'!$C$263:$AD$370,22,FALSE),0)</f>
        <v>0</v>
      </c>
      <c r="G74" s="330">
        <f>IFERROR(VLOOKUP(C74,'تقرير المصروفات حسب الشهر'!$C$391:$AD$499,22,FALSE),0)</f>
        <v>0</v>
      </c>
      <c r="H74" s="330">
        <f>IFERROR(VLOOKUP(C74,'تقرير المصروفات حسب الشهر'!$C$519:$AD$627,22,FALSE),0)</f>
        <v>0</v>
      </c>
      <c r="I74" s="330">
        <f>IFERROR(VLOOKUP(C74,'تقرير المصروفات حسب الشهر'!$C$647:$AD$756,22,FALSE),0)</f>
        <v>0</v>
      </c>
      <c r="J74" s="330">
        <f>IFERROR(VLOOKUP(C74,'تقرير المصروفات حسب الشهر'!$C$775:$AD$884,22,FALSE),0)</f>
        <v>0</v>
      </c>
      <c r="K74" s="330">
        <f>IFERROR(VLOOKUP(C74,'تقرير المصروفات حسب الشهر'!$C$902:$AD$1011,22,FALSE),0)</f>
        <v>0</v>
      </c>
      <c r="L74" s="330">
        <f>IFERROR(VLOOKUP(C74,'تقرير المصروفات حسب الشهر'!$C$1028:$AD$1138,22,FALSE),0)</f>
        <v>0</v>
      </c>
      <c r="M74" s="344">
        <f>IFERROR(VLOOKUP(C74,'تقرير المصروفات حسب الشهر'!$C$1155:$AD$1266,22,FALSE),0)</f>
        <v>0</v>
      </c>
      <c r="N74" s="344">
        <f>IFERROR(VLOOKUP(C74,'تقرير المصروفات حسب الشهر'!$C$1282:$AD$1393,22,FALSE),0)</f>
        <v>0</v>
      </c>
      <c r="O74" s="344">
        <f>IFERROR(VLOOKUP(C74,'تقرير المصروفات حسب الشهر'!$C$1409:$AD$1524,22,FALSE),0)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الشهر'!$C$10:$AD$119,22,FALSE),0)</f>
        <v>0</v>
      </c>
      <c r="E75" s="330">
        <f>IFERROR(VLOOKUP(C75,'تقرير المصروفات حسب الشهر'!$C$136:$AD$245,22,FALSE),0)</f>
        <v>0</v>
      </c>
      <c r="F75" s="330">
        <f>IFERROR(VLOOKUP(C75,'تقرير المصروفات حسب الشهر'!$C$263:$AD$370,22,FALSE),0)</f>
        <v>0</v>
      </c>
      <c r="G75" s="330">
        <f>IFERROR(VLOOKUP(C75,'تقرير المصروفات حسب الشهر'!$C$391:$AD$499,22,FALSE),0)</f>
        <v>0</v>
      </c>
      <c r="H75" s="330">
        <f>IFERROR(VLOOKUP(C75,'تقرير المصروفات حسب الشهر'!$C$519:$AD$627,22,FALSE),0)</f>
        <v>0</v>
      </c>
      <c r="I75" s="330">
        <f>IFERROR(VLOOKUP(C75,'تقرير المصروفات حسب الشهر'!$C$647:$AD$756,22,FALSE),0)</f>
        <v>0</v>
      </c>
      <c r="J75" s="330">
        <f>IFERROR(VLOOKUP(C75,'تقرير المصروفات حسب الشهر'!$C$775:$AD$884,22,FALSE),0)</f>
        <v>0</v>
      </c>
      <c r="K75" s="330">
        <f>IFERROR(VLOOKUP(C75,'تقرير المصروفات حسب الشهر'!$C$902:$AD$1011,22,FALSE),0)</f>
        <v>0</v>
      </c>
      <c r="L75" s="330">
        <f>IFERROR(VLOOKUP(C75,'تقرير المصروفات حسب الشهر'!$C$1028:$AD$1138,22,FALSE),0)</f>
        <v>0</v>
      </c>
      <c r="M75" s="344">
        <f>IFERROR(VLOOKUP(C75,'تقرير المصروفات حسب الشهر'!$C$1155:$AD$1266,22,FALSE),0)</f>
        <v>0</v>
      </c>
      <c r="N75" s="344">
        <f>IFERROR(VLOOKUP(C75,'تقرير المصروفات حسب الشهر'!$C$1282:$AD$1393,22,FALSE),0)</f>
        <v>0</v>
      </c>
      <c r="O75" s="344">
        <f>IFERROR(VLOOKUP(C75,'تقرير المصروفات حسب الشهر'!$C$1409:$AD$1524,22,FALSE),0)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الشهر'!$C$10:$AD$119,22,FALSE),0)</f>
        <v>0</v>
      </c>
      <c r="E76" s="330">
        <f>IFERROR(VLOOKUP(C76,'تقرير المصروفات حسب الشهر'!$C$136:$AD$245,22,FALSE),0)</f>
        <v>0</v>
      </c>
      <c r="F76" s="330">
        <f>IFERROR(VLOOKUP(C76,'تقرير المصروفات حسب الشهر'!$C$263:$AD$370,22,FALSE),0)</f>
        <v>0</v>
      </c>
      <c r="G76" s="330">
        <f>IFERROR(VLOOKUP(C76,'تقرير المصروفات حسب الشهر'!$C$391:$AD$499,22,FALSE),0)</f>
        <v>0</v>
      </c>
      <c r="H76" s="330">
        <f>IFERROR(VLOOKUP(C76,'تقرير المصروفات حسب الشهر'!$C$519:$AD$627,22,FALSE),0)</f>
        <v>0</v>
      </c>
      <c r="I76" s="330">
        <f>IFERROR(VLOOKUP(C76,'تقرير المصروفات حسب الشهر'!$C$647:$AD$756,22,FALSE),0)</f>
        <v>0</v>
      </c>
      <c r="J76" s="330">
        <f>IFERROR(VLOOKUP(C76,'تقرير المصروفات حسب الشهر'!$C$775:$AD$884,22,FALSE),0)</f>
        <v>0</v>
      </c>
      <c r="K76" s="330">
        <f>IFERROR(VLOOKUP(C76,'تقرير المصروفات حسب الشهر'!$C$902:$AD$1011,22,FALSE),0)</f>
        <v>0</v>
      </c>
      <c r="L76" s="330">
        <f>IFERROR(VLOOKUP(C76,'تقرير المصروفات حسب الشهر'!$C$1028:$AD$1138,22,FALSE),0)</f>
        <v>0</v>
      </c>
      <c r="M76" s="344">
        <f>IFERROR(VLOOKUP(C76,'تقرير المصروفات حسب الشهر'!$C$1155:$AD$1266,22,FALSE),0)</f>
        <v>0</v>
      </c>
      <c r="N76" s="344">
        <f>IFERROR(VLOOKUP(C76,'تقرير المصروفات حسب الشهر'!$C$1282:$AD$1393,22,FALSE),0)</f>
        <v>0</v>
      </c>
      <c r="O76" s="344">
        <f>IFERROR(VLOOKUP(C76,'تقرير المصروفات حسب الشهر'!$C$1409:$AD$1524,22,FALSE),0)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الشهر'!$C$10:$AD$119,22,FALSE),0)</f>
        <v>0</v>
      </c>
      <c r="E77" s="330">
        <f>IFERROR(VLOOKUP(C77,'تقرير المصروفات حسب الشهر'!$C$136:$AD$245,22,FALSE),0)</f>
        <v>0</v>
      </c>
      <c r="F77" s="330">
        <f>IFERROR(VLOOKUP(C77,'تقرير المصروفات حسب الشهر'!$C$263:$AD$370,22,FALSE),0)</f>
        <v>0</v>
      </c>
      <c r="G77" s="330">
        <f>IFERROR(VLOOKUP(C77,'تقرير المصروفات حسب الشهر'!$C$391:$AD$499,22,FALSE),0)</f>
        <v>0</v>
      </c>
      <c r="H77" s="330">
        <f>IFERROR(VLOOKUP(C77,'تقرير المصروفات حسب الشهر'!$C$519:$AD$627,22,FALSE),0)</f>
        <v>0</v>
      </c>
      <c r="I77" s="330">
        <f>IFERROR(VLOOKUP(C77,'تقرير المصروفات حسب الشهر'!$C$647:$AD$756,22,FALSE),0)</f>
        <v>0</v>
      </c>
      <c r="J77" s="330">
        <f>IFERROR(VLOOKUP(C77,'تقرير المصروفات حسب الشهر'!$C$775:$AD$884,22,FALSE),0)</f>
        <v>0</v>
      </c>
      <c r="K77" s="330">
        <f>IFERROR(VLOOKUP(C77,'تقرير المصروفات حسب الشهر'!$C$902:$AD$1011,22,FALSE),0)</f>
        <v>0</v>
      </c>
      <c r="L77" s="330">
        <f>IFERROR(VLOOKUP(C77,'تقرير المصروفات حسب الشهر'!$C$1028:$AD$1138,22,FALSE),0)</f>
        <v>0</v>
      </c>
      <c r="M77" s="344">
        <f>IFERROR(VLOOKUP(C77,'تقرير المصروفات حسب الشهر'!$C$1155:$AD$1266,22,FALSE),0)</f>
        <v>0</v>
      </c>
      <c r="N77" s="344">
        <f>IFERROR(VLOOKUP(C77,'تقرير المصروفات حسب الشهر'!$C$1282:$AD$1393,22,FALSE),0)</f>
        <v>0</v>
      </c>
      <c r="O77" s="344">
        <f>IFERROR(VLOOKUP(C77,'تقرير المصروفات حسب الشهر'!$C$1409:$AD$1524,22,FALSE),0)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الشهر'!$C$10:$AD$119,22,FALSE),0)</f>
        <v>0</v>
      </c>
      <c r="E78" s="330">
        <f>IFERROR(VLOOKUP(C78,'تقرير المصروفات حسب الشهر'!$C$136:$AD$245,22,FALSE),0)</f>
        <v>0</v>
      </c>
      <c r="F78" s="330">
        <f>IFERROR(VLOOKUP(C78,'تقرير المصروفات حسب الشهر'!$C$263:$AD$370,22,FALSE),0)</f>
        <v>0</v>
      </c>
      <c r="G78" s="330">
        <f>IFERROR(VLOOKUP(C78,'تقرير المصروفات حسب الشهر'!$C$391:$AD$499,22,FALSE),0)</f>
        <v>0</v>
      </c>
      <c r="H78" s="330">
        <f>IFERROR(VLOOKUP(C78,'تقرير المصروفات حسب الشهر'!$C$519:$AD$627,22,FALSE),0)</f>
        <v>0</v>
      </c>
      <c r="I78" s="330">
        <f>IFERROR(VLOOKUP(C78,'تقرير المصروفات حسب الشهر'!$C$647:$AD$756,22,FALSE),0)</f>
        <v>0</v>
      </c>
      <c r="J78" s="330">
        <f>IFERROR(VLOOKUP(C78,'تقرير المصروفات حسب الشهر'!$C$775:$AD$884,22,FALSE),0)</f>
        <v>0</v>
      </c>
      <c r="K78" s="330">
        <f>IFERROR(VLOOKUP(C78,'تقرير المصروفات حسب الشهر'!$C$902:$AD$1011,22,FALSE),0)</f>
        <v>0</v>
      </c>
      <c r="L78" s="330">
        <f>IFERROR(VLOOKUP(C78,'تقرير المصروفات حسب الشهر'!$C$1028:$AD$1138,22,FALSE),0)</f>
        <v>0</v>
      </c>
      <c r="M78" s="344">
        <f>IFERROR(VLOOKUP(C78,'تقرير المصروفات حسب الشهر'!$C$1155:$AD$1266,22,FALSE),0)</f>
        <v>0</v>
      </c>
      <c r="N78" s="344">
        <f>IFERROR(VLOOKUP(C78,'تقرير المصروفات حسب الشهر'!$C$1282:$AD$1393,22,FALSE),0)</f>
        <v>0</v>
      </c>
      <c r="O78" s="344">
        <f>IFERROR(VLOOKUP(C78,'تقرير المصروفات حسب الشهر'!$C$1409:$AD$1524,22,FALSE),0)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الشهر'!$C$10:$AD$119,22,FALSE),0)</f>
        <v>0</v>
      </c>
      <c r="E79" s="330">
        <f>IFERROR(VLOOKUP(C79,'تقرير المصروفات حسب الشهر'!$C$136:$AD$245,22,FALSE),0)</f>
        <v>0</v>
      </c>
      <c r="F79" s="330">
        <f>IFERROR(VLOOKUP(C79,'تقرير المصروفات حسب الشهر'!$C$263:$AD$370,22,FALSE),0)</f>
        <v>0</v>
      </c>
      <c r="G79" s="330">
        <f>IFERROR(VLOOKUP(C79,'تقرير المصروفات حسب الشهر'!$C$391:$AD$499,22,FALSE),0)</f>
        <v>0</v>
      </c>
      <c r="H79" s="330">
        <f>IFERROR(VLOOKUP(C79,'تقرير المصروفات حسب الشهر'!$C$519:$AD$627,22,FALSE),0)</f>
        <v>0</v>
      </c>
      <c r="I79" s="330">
        <f>IFERROR(VLOOKUP(C79,'تقرير المصروفات حسب الشهر'!$C$647:$AD$756,22,FALSE),0)</f>
        <v>0</v>
      </c>
      <c r="J79" s="330">
        <f>IFERROR(VLOOKUP(C79,'تقرير المصروفات حسب الشهر'!$C$775:$AD$884,22,FALSE),0)</f>
        <v>0</v>
      </c>
      <c r="K79" s="330">
        <f>IFERROR(VLOOKUP(C79,'تقرير المصروفات حسب الشهر'!$C$902:$AD$1011,22,FALSE),0)</f>
        <v>0</v>
      </c>
      <c r="L79" s="330">
        <f>IFERROR(VLOOKUP(C79,'تقرير المصروفات حسب الشهر'!$C$1028:$AD$1138,22,FALSE),0)</f>
        <v>0</v>
      </c>
      <c r="M79" s="344">
        <f>IFERROR(VLOOKUP(C79,'تقرير المصروفات حسب الشهر'!$C$1155:$AD$1266,22,FALSE),0)</f>
        <v>0</v>
      </c>
      <c r="N79" s="344">
        <f>IFERROR(VLOOKUP(C79,'تقرير المصروفات حسب الشهر'!$C$1282:$AD$1393,22,FALSE),0)</f>
        <v>0</v>
      </c>
      <c r="O79" s="344">
        <f>IFERROR(VLOOKUP(C79,'تقرير المصروفات حسب الشهر'!$C$1409:$AD$1524,22,FALSE),0)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الشهر'!$C$10:$AD$119,22,FALSE),0)</f>
        <v>0</v>
      </c>
      <c r="E80" s="330">
        <f>IFERROR(VLOOKUP(C80,'تقرير المصروفات حسب الشهر'!$C$136:$AD$245,22,FALSE),0)</f>
        <v>0</v>
      </c>
      <c r="F80" s="330">
        <f>IFERROR(VLOOKUP(C80,'تقرير المصروفات حسب الشهر'!$C$263:$AD$370,22,FALSE),0)</f>
        <v>0</v>
      </c>
      <c r="G80" s="330">
        <f>IFERROR(VLOOKUP(C80,'تقرير المصروفات حسب الشهر'!$C$391:$AD$499,22,FALSE),0)</f>
        <v>0</v>
      </c>
      <c r="H80" s="330">
        <f>IFERROR(VLOOKUP(C80,'تقرير المصروفات حسب الشهر'!$C$519:$AD$627,22,FALSE),0)</f>
        <v>0</v>
      </c>
      <c r="I80" s="330">
        <f>IFERROR(VLOOKUP(C80,'تقرير المصروفات حسب الشهر'!$C$647:$AD$756,22,FALSE),0)</f>
        <v>0</v>
      </c>
      <c r="J80" s="330">
        <f>IFERROR(VLOOKUP(C80,'تقرير المصروفات حسب الشهر'!$C$775:$AD$884,22,FALSE),0)</f>
        <v>0</v>
      </c>
      <c r="K80" s="330">
        <f>IFERROR(VLOOKUP(C80,'تقرير المصروفات حسب الشهر'!$C$902:$AD$1011,22,FALSE),0)</f>
        <v>0</v>
      </c>
      <c r="L80" s="330">
        <f>IFERROR(VLOOKUP(C80,'تقرير المصروفات حسب الشهر'!$C$1028:$AD$1138,22,FALSE),0)</f>
        <v>0</v>
      </c>
      <c r="M80" s="344">
        <f>IFERROR(VLOOKUP(C80,'تقرير المصروفات حسب الشهر'!$C$1155:$AD$1266,22,FALSE),0)</f>
        <v>0</v>
      </c>
      <c r="N80" s="344">
        <f>IFERROR(VLOOKUP(C80,'تقرير المصروفات حسب الشهر'!$C$1282:$AD$1393,22,FALSE),0)</f>
        <v>0</v>
      </c>
      <c r="O80" s="344">
        <f>IFERROR(VLOOKUP(C80,'تقرير المصروفات حسب الشهر'!$C$1409:$AD$1524,22,FALSE),0)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الشهر'!$C$10:$AD$119,22,FALSE),0)</f>
        <v>15200</v>
      </c>
      <c r="E81" s="330">
        <f>IFERROR(VLOOKUP(C81,'تقرير المصروفات حسب الشهر'!$C$136:$AD$245,22,FALSE),0)</f>
        <v>6846</v>
      </c>
      <c r="F81" s="330">
        <f>IFERROR(VLOOKUP(C81,'تقرير المصروفات حسب الشهر'!$C$263:$AD$370,22,FALSE),0)</f>
        <v>8246</v>
      </c>
      <c r="G81" s="330">
        <f>IFERROR(VLOOKUP(C81,'تقرير المصروفات حسب الشهر'!$C$391:$AD$499,22,FALSE),0)</f>
        <v>8291</v>
      </c>
      <c r="H81" s="330">
        <f>IFERROR(VLOOKUP(C81,'تقرير المصروفات حسب الشهر'!$C$519:$AD$627,22,FALSE),0)</f>
        <v>7700</v>
      </c>
      <c r="I81" s="330">
        <f>IFERROR(VLOOKUP(C81,'تقرير المصروفات حسب الشهر'!$C$647:$AD$756,22,FALSE),0)</f>
        <v>1245</v>
      </c>
      <c r="J81" s="330">
        <f>IFERROR(VLOOKUP(C81,'تقرير المصروفات حسب الشهر'!$C$775:$AD$884,22,FALSE),0)</f>
        <v>0</v>
      </c>
      <c r="K81" s="330">
        <f>IFERROR(VLOOKUP(C81,'تقرير المصروفات حسب الشهر'!$C$902:$AD$1011,22,FALSE),0)</f>
        <v>0</v>
      </c>
      <c r="L81" s="330">
        <f>IFERROR(VLOOKUP(C81,'تقرير المصروفات حسب الشهر'!$C$1028:$AD$1138,22,FALSE),0)</f>
        <v>0</v>
      </c>
      <c r="M81" s="344">
        <f>IFERROR(VLOOKUP(C81,'تقرير المصروفات حسب الشهر'!$C$1155:$AD$1266,22,FALSE),0)</f>
        <v>0</v>
      </c>
      <c r="N81" s="344">
        <f>IFERROR(VLOOKUP(C81,'تقرير المصروفات حسب الشهر'!$C$1282:$AD$1393,22,FALSE),0)</f>
        <v>0</v>
      </c>
      <c r="O81" s="344">
        <f>IFERROR(VLOOKUP(C81,'تقرير المصروفات حسب الشهر'!$C$1409:$AD$1524,22,FALSE),0)</f>
        <v>0</v>
      </c>
      <c r="P81" s="332">
        <f t="shared" si="6"/>
        <v>47528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الشهر'!$C$10:$AD$119,22,FALSE),0)</f>
        <v>0</v>
      </c>
      <c r="E82" s="330">
        <f>IFERROR(VLOOKUP(C82,'تقرير المصروفات حسب الشهر'!$C$136:$AD$245,22,FALSE),0)</f>
        <v>0</v>
      </c>
      <c r="F82" s="330">
        <f>IFERROR(VLOOKUP(C82,'تقرير المصروفات حسب الشهر'!$C$263:$AD$370,22,FALSE),0)</f>
        <v>0</v>
      </c>
      <c r="G82" s="330">
        <f>IFERROR(VLOOKUP(C82,'تقرير المصروفات حسب الشهر'!$C$391:$AD$499,22,FALSE),0)</f>
        <v>0</v>
      </c>
      <c r="H82" s="330">
        <f>IFERROR(VLOOKUP(C82,'تقرير المصروفات حسب الشهر'!$C$519:$AD$627,22,FALSE),0)</f>
        <v>0</v>
      </c>
      <c r="I82" s="330">
        <f>IFERROR(VLOOKUP(C82,'تقرير المصروفات حسب الشهر'!$C$647:$AD$756,22,FALSE),0)</f>
        <v>0</v>
      </c>
      <c r="J82" s="330">
        <f>IFERROR(VLOOKUP(C82,'تقرير المصروفات حسب الشهر'!$C$775:$AD$884,22,FALSE),0)</f>
        <v>0</v>
      </c>
      <c r="K82" s="330">
        <f>IFERROR(VLOOKUP(C82,'تقرير المصروفات حسب الشهر'!$C$902:$AD$1011,22,FALSE),0)</f>
        <v>0</v>
      </c>
      <c r="L82" s="330">
        <f>IFERROR(VLOOKUP(C82,'تقرير المصروفات حسب الشهر'!$C$1028:$AD$1138,22,FALSE),0)</f>
        <v>0</v>
      </c>
      <c r="M82" s="344">
        <f>IFERROR(VLOOKUP(C82,'تقرير المصروفات حسب الشهر'!$C$1155:$AD$1266,22,FALSE),0)</f>
        <v>0</v>
      </c>
      <c r="N82" s="344">
        <f>IFERROR(VLOOKUP(C82,'تقرير المصروفات حسب الشهر'!$C$1282:$AD$1393,22,FALSE),0)</f>
        <v>0</v>
      </c>
      <c r="O82" s="344">
        <f>IFERROR(VLOOKUP(C82,'تقرير المصروفات حسب الشهر'!$C$1409:$AD$1524,22,FALSE),0)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الشهر'!$C$10:$AD$119,22,FALSE),0)</f>
        <v>0</v>
      </c>
      <c r="E83" s="330">
        <f>IFERROR(VLOOKUP(C83,'تقرير المصروفات حسب الشهر'!$C$136:$AD$245,22,FALSE),0)</f>
        <v>0</v>
      </c>
      <c r="F83" s="330">
        <f>IFERROR(VLOOKUP(C83,'تقرير المصروفات حسب الشهر'!$C$263:$AD$370,22,FALSE),0)</f>
        <v>0</v>
      </c>
      <c r="G83" s="330">
        <f>IFERROR(VLOOKUP(C83,'تقرير المصروفات حسب الشهر'!$C$391:$AD$499,22,FALSE),0)</f>
        <v>0</v>
      </c>
      <c r="H83" s="330">
        <f>IFERROR(VLOOKUP(C83,'تقرير المصروفات حسب الشهر'!$C$519:$AD$627,22,FALSE),0)</f>
        <v>0</v>
      </c>
      <c r="I83" s="330">
        <f>IFERROR(VLOOKUP(C83,'تقرير المصروفات حسب الشهر'!$C$647:$AD$756,22,FALSE),0)</f>
        <v>0</v>
      </c>
      <c r="J83" s="330">
        <f>IFERROR(VLOOKUP(C83,'تقرير المصروفات حسب الشهر'!$C$775:$AD$884,22,FALSE),0)</f>
        <v>0</v>
      </c>
      <c r="K83" s="330">
        <f>IFERROR(VLOOKUP(C83,'تقرير المصروفات حسب الشهر'!$C$902:$AD$1011,22,FALSE),0)</f>
        <v>0</v>
      </c>
      <c r="L83" s="330">
        <f>IFERROR(VLOOKUP(C83,'تقرير المصروفات حسب الشهر'!$C$1028:$AD$1138,22,FALSE),0)</f>
        <v>0</v>
      </c>
      <c r="M83" s="344">
        <f>IFERROR(VLOOKUP(C83,'تقرير المصروفات حسب الشهر'!$C$1155:$AD$1266,22,FALSE),0)</f>
        <v>0</v>
      </c>
      <c r="N83" s="344">
        <f>IFERROR(VLOOKUP(C83,'تقرير المصروفات حسب الشهر'!$C$1282:$AD$1393,22,FALSE),0)</f>
        <v>0</v>
      </c>
      <c r="O83" s="344">
        <f>IFERROR(VLOOKUP(C83,'تقرير المصروفات حسب الشهر'!$C$1409:$AD$1524,22,FALSE),0)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الشهر'!$C$10:$AD$119,22,FALSE),0)</f>
        <v>0</v>
      </c>
      <c r="E84" s="330">
        <f>IFERROR(VLOOKUP(C84,'تقرير المصروفات حسب الشهر'!$C$136:$AD$245,22,FALSE),0)</f>
        <v>0</v>
      </c>
      <c r="F84" s="330">
        <f>IFERROR(VLOOKUP(C84,'تقرير المصروفات حسب الشهر'!$C$263:$AD$370,22,FALSE),0)</f>
        <v>0</v>
      </c>
      <c r="G84" s="330">
        <f>IFERROR(VLOOKUP(C84,'تقرير المصروفات حسب الشهر'!$C$391:$AD$499,22,FALSE),0)</f>
        <v>0</v>
      </c>
      <c r="H84" s="330">
        <f>IFERROR(VLOOKUP(C84,'تقرير المصروفات حسب الشهر'!$C$519:$AD$627,22,FALSE),0)</f>
        <v>0</v>
      </c>
      <c r="I84" s="330">
        <f>IFERROR(VLOOKUP(C84,'تقرير المصروفات حسب الشهر'!$C$647:$AD$756,22,FALSE),0)</f>
        <v>0</v>
      </c>
      <c r="J84" s="330">
        <f>IFERROR(VLOOKUP(C84,'تقرير المصروفات حسب الشهر'!$C$775:$AD$884,22,FALSE),0)</f>
        <v>0</v>
      </c>
      <c r="K84" s="330">
        <f>IFERROR(VLOOKUP(C84,'تقرير المصروفات حسب الشهر'!$C$902:$AD$1011,22,FALSE),0)</f>
        <v>0</v>
      </c>
      <c r="L84" s="330">
        <f>IFERROR(VLOOKUP(C84,'تقرير المصروفات حسب الشهر'!$C$1028:$AD$1138,22,FALSE),0)</f>
        <v>0</v>
      </c>
      <c r="M84" s="344">
        <f>IFERROR(VLOOKUP(C84,'تقرير المصروفات حسب الشهر'!$C$1155:$AD$1266,22,FALSE),0)</f>
        <v>0</v>
      </c>
      <c r="N84" s="344">
        <f>IFERROR(VLOOKUP(C84,'تقرير المصروفات حسب الشهر'!$C$1282:$AD$1393,22,FALSE),0)</f>
        <v>0</v>
      </c>
      <c r="O84" s="344">
        <f>IFERROR(VLOOKUP(C84,'تقرير المصروفات حسب الشهر'!$C$1409:$AD$1524,22,FALSE),0)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الشهر'!$C$10:$AD$119,22,FALSE),0)</f>
        <v>0</v>
      </c>
      <c r="E85" s="330">
        <f>IFERROR(VLOOKUP(C85,'تقرير المصروفات حسب الشهر'!$C$136:$AD$245,22,FALSE),0)</f>
        <v>0</v>
      </c>
      <c r="F85" s="330">
        <f>IFERROR(VLOOKUP(C85,'تقرير المصروفات حسب الشهر'!$C$263:$AD$370,22,FALSE),0)</f>
        <v>0</v>
      </c>
      <c r="G85" s="330">
        <f>IFERROR(VLOOKUP(C85,'تقرير المصروفات حسب الشهر'!$C$391:$AD$499,22,FALSE),0)</f>
        <v>0</v>
      </c>
      <c r="H85" s="330">
        <f>IFERROR(VLOOKUP(C85,'تقرير المصروفات حسب الشهر'!$C$519:$AD$627,22,FALSE),0)</f>
        <v>0</v>
      </c>
      <c r="I85" s="330">
        <f>IFERROR(VLOOKUP(C85,'تقرير المصروفات حسب الشهر'!$C$647:$AD$756,22,FALSE),0)</f>
        <v>0</v>
      </c>
      <c r="J85" s="330">
        <f>IFERROR(VLOOKUP(C85,'تقرير المصروفات حسب الشهر'!$C$775:$AD$884,22,FALSE),0)</f>
        <v>0</v>
      </c>
      <c r="K85" s="330">
        <f>IFERROR(VLOOKUP(C85,'تقرير المصروفات حسب الشهر'!$C$902:$AD$1011,22,FALSE),0)</f>
        <v>0</v>
      </c>
      <c r="L85" s="330">
        <f>IFERROR(VLOOKUP(C85,'تقرير المصروفات حسب الشهر'!$C$1028:$AD$1138,22,FALSE),0)</f>
        <v>0</v>
      </c>
      <c r="M85" s="344">
        <f>IFERROR(VLOOKUP(C85,'تقرير المصروفات حسب الشهر'!$C$1155:$AD$1266,22,FALSE),0)</f>
        <v>0</v>
      </c>
      <c r="N85" s="344">
        <f>IFERROR(VLOOKUP(C85,'تقرير المصروفات حسب الشهر'!$C$1282:$AD$1393,22,FALSE),0)</f>
        <v>0</v>
      </c>
      <c r="O85" s="344">
        <f>IFERROR(VLOOKUP(C85,'تقرير المصروفات حسب الشهر'!$C$1409:$AD$1524,22,FALSE),0)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الشهر'!$C$10:$AD$119,22,FALSE),0)</f>
        <v>1766.5</v>
      </c>
      <c r="E86" s="330">
        <f>IFERROR(VLOOKUP(C86,'تقرير المصروفات حسب الشهر'!$C$136:$AD$245,22,FALSE),0)</f>
        <v>0</v>
      </c>
      <c r="F86" s="330">
        <f>IFERROR(VLOOKUP(C86,'تقرير المصروفات حسب الشهر'!$C$263:$AD$370,22,FALSE),0)</f>
        <v>0</v>
      </c>
      <c r="G86" s="330">
        <f>IFERROR(VLOOKUP(C86,'تقرير المصروفات حسب الشهر'!$C$391:$AD$499,22,FALSE),0)</f>
        <v>1288</v>
      </c>
      <c r="H86" s="330">
        <f>IFERROR(VLOOKUP(C86,'تقرير المصروفات حسب الشهر'!$C$519:$AD$627,22,FALSE),0)</f>
        <v>0</v>
      </c>
      <c r="I86" s="330">
        <f>IFERROR(VLOOKUP(C86,'تقرير المصروفات حسب الشهر'!$C$647:$AD$756,22,FALSE),0)</f>
        <v>0</v>
      </c>
      <c r="J86" s="330">
        <f>IFERROR(VLOOKUP(C86,'تقرير المصروفات حسب الشهر'!$C$775:$AD$884,22,FALSE),0)</f>
        <v>0</v>
      </c>
      <c r="K86" s="330">
        <f>IFERROR(VLOOKUP(C86,'تقرير المصروفات حسب الشهر'!$C$902:$AD$1011,22,FALSE),0)</f>
        <v>0</v>
      </c>
      <c r="L86" s="330">
        <f>IFERROR(VLOOKUP(C86,'تقرير المصروفات حسب الشهر'!$C$1028:$AD$1138,22,FALSE),0)</f>
        <v>0</v>
      </c>
      <c r="M86" s="344">
        <f>IFERROR(VLOOKUP(C86,'تقرير المصروفات حسب الشهر'!$C$1155:$AD$1266,22,FALSE),0)</f>
        <v>0</v>
      </c>
      <c r="N86" s="344">
        <f>IFERROR(VLOOKUP(C86,'تقرير المصروفات حسب الشهر'!$C$1282:$AD$1393,22,FALSE),0)</f>
        <v>0</v>
      </c>
      <c r="O86" s="344">
        <f>IFERROR(VLOOKUP(C86,'تقرير المصروفات حسب الشهر'!$C$1409:$AD$1524,22,FALSE),0)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الشهر'!$C$10:$AD$119,22,FALSE),0)</f>
        <v>0</v>
      </c>
      <c r="E87" s="330">
        <f>IFERROR(VLOOKUP(C87,'تقرير المصروفات حسب الشهر'!$C$136:$AD$245,22,FALSE),0)</f>
        <v>0</v>
      </c>
      <c r="F87" s="330">
        <f>IFERROR(VLOOKUP(C87,'تقرير المصروفات حسب الشهر'!$C$263:$AD$370,22,FALSE),0)</f>
        <v>0</v>
      </c>
      <c r="G87" s="330">
        <f>IFERROR(VLOOKUP(C87,'تقرير المصروفات حسب الشهر'!$C$391:$AD$499,22,FALSE),0)</f>
        <v>0</v>
      </c>
      <c r="H87" s="330">
        <f>IFERROR(VLOOKUP(C87,'تقرير المصروفات حسب الشهر'!$C$519:$AD$627,22,FALSE),0)</f>
        <v>0</v>
      </c>
      <c r="I87" s="330">
        <f>IFERROR(VLOOKUP(C87,'تقرير المصروفات حسب الشهر'!$C$647:$AD$756,22,FALSE),0)</f>
        <v>0</v>
      </c>
      <c r="J87" s="330">
        <f>IFERROR(VLOOKUP(C87,'تقرير المصروفات حسب الشهر'!$C$775:$AD$884,22,FALSE),0)</f>
        <v>0</v>
      </c>
      <c r="K87" s="330">
        <f>IFERROR(VLOOKUP(C87,'تقرير المصروفات حسب الشهر'!$C$902:$AD$1011,22,FALSE),0)</f>
        <v>0</v>
      </c>
      <c r="L87" s="330">
        <f>IFERROR(VLOOKUP(C87,'تقرير المصروفات حسب الشهر'!$C$1028:$AD$1138,22,FALSE),0)</f>
        <v>0</v>
      </c>
      <c r="M87" s="344">
        <f>IFERROR(VLOOKUP(C87,'تقرير المصروفات حسب الشهر'!$C$1155:$AD$1266,22,FALSE),0)</f>
        <v>0</v>
      </c>
      <c r="N87" s="344">
        <f>IFERROR(VLOOKUP(C87,'تقرير المصروفات حسب الشهر'!$C$1282:$AD$1393,22,FALSE),0)</f>
        <v>0</v>
      </c>
      <c r="O87" s="344">
        <f>IFERROR(VLOOKUP(C87,'تقرير المصروفات حسب الشهر'!$C$1409:$AD$1524,22,FALSE),0)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الشهر'!$C$10:$AD$119,22,FALSE),0)</f>
        <v>0</v>
      </c>
      <c r="E88" s="330">
        <f>IFERROR(VLOOKUP(C88,'تقرير المصروفات حسب الشهر'!$C$136:$AD$245,22,FALSE),0)</f>
        <v>0</v>
      </c>
      <c r="F88" s="330">
        <f>IFERROR(VLOOKUP(C88,'تقرير المصروفات حسب الشهر'!$C$263:$AD$370,22,FALSE),0)</f>
        <v>0</v>
      </c>
      <c r="G88" s="330">
        <f>IFERROR(VLOOKUP(C88,'تقرير المصروفات حسب الشهر'!$C$391:$AD$499,22,FALSE),0)</f>
        <v>0</v>
      </c>
      <c r="H88" s="330">
        <f>IFERROR(VLOOKUP(C88,'تقرير المصروفات حسب الشهر'!$C$519:$AD$627,22,FALSE),0)</f>
        <v>0</v>
      </c>
      <c r="I88" s="330">
        <f>IFERROR(VLOOKUP(C88,'تقرير المصروفات حسب الشهر'!$C$647:$AD$756,22,FALSE),0)</f>
        <v>0</v>
      </c>
      <c r="J88" s="330">
        <f>IFERROR(VLOOKUP(C88,'تقرير المصروفات حسب الشهر'!$C$775:$AD$884,22,FALSE),0)</f>
        <v>0</v>
      </c>
      <c r="K88" s="330">
        <f>IFERROR(VLOOKUP(C88,'تقرير المصروفات حسب الشهر'!$C$902:$AD$1011,22,FALSE),0)</f>
        <v>0</v>
      </c>
      <c r="L88" s="330">
        <f>IFERROR(VLOOKUP(C88,'تقرير المصروفات حسب الشهر'!$C$1028:$AD$1138,22,FALSE),0)</f>
        <v>0</v>
      </c>
      <c r="M88" s="344">
        <f>IFERROR(VLOOKUP(C88,'تقرير المصروفات حسب الشهر'!$C$1155:$AD$1266,22,FALSE),0)</f>
        <v>0</v>
      </c>
      <c r="N88" s="344">
        <f>IFERROR(VLOOKUP(C88,'تقرير المصروفات حسب الشهر'!$C$1282:$AD$1393,22,FALSE),0)</f>
        <v>0</v>
      </c>
      <c r="O88" s="344">
        <f>IFERROR(VLOOKUP(C88,'تقرير المصروفات حسب الشهر'!$C$1409:$AD$1524,22,FALSE),0)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الشهر'!$C$10:$AD$119,22,FALSE),0)</f>
        <v>0</v>
      </c>
      <c r="E89" s="330">
        <f>IFERROR(VLOOKUP(C89,'تقرير المصروفات حسب الشهر'!$C$136:$AD$245,22,FALSE),0)</f>
        <v>0</v>
      </c>
      <c r="F89" s="330">
        <f>IFERROR(VLOOKUP(C89,'تقرير المصروفات حسب الشهر'!$C$263:$AD$370,22,FALSE),0)</f>
        <v>0</v>
      </c>
      <c r="G89" s="330">
        <f>IFERROR(VLOOKUP(C89,'تقرير المصروفات حسب الشهر'!$C$391:$AD$499,22,FALSE),0)</f>
        <v>0</v>
      </c>
      <c r="H89" s="330">
        <f>IFERROR(VLOOKUP(C89,'تقرير المصروفات حسب الشهر'!$C$519:$AD$627,22,FALSE),0)</f>
        <v>0</v>
      </c>
      <c r="I89" s="330">
        <f>IFERROR(VLOOKUP(C89,'تقرير المصروفات حسب الشهر'!$C$647:$AD$756,22,FALSE),0)</f>
        <v>0</v>
      </c>
      <c r="J89" s="330">
        <f>IFERROR(VLOOKUP(C89,'تقرير المصروفات حسب الشهر'!$C$775:$AD$884,22,FALSE),0)</f>
        <v>0</v>
      </c>
      <c r="K89" s="330">
        <f>IFERROR(VLOOKUP(C89,'تقرير المصروفات حسب الشهر'!$C$902:$AD$1011,22,FALSE),0)</f>
        <v>0</v>
      </c>
      <c r="L89" s="330">
        <f>IFERROR(VLOOKUP(C89,'تقرير المصروفات حسب الشهر'!$C$1028:$AD$1138,22,FALSE),0)</f>
        <v>0</v>
      </c>
      <c r="M89" s="344">
        <f>IFERROR(VLOOKUP(C89,'تقرير المصروفات حسب الشهر'!$C$1155:$AD$1266,22,FALSE),0)</f>
        <v>0</v>
      </c>
      <c r="N89" s="344">
        <f>IFERROR(VLOOKUP(C89,'تقرير المصروفات حسب الشهر'!$C$1282:$AD$1393,22,FALSE),0)</f>
        <v>0</v>
      </c>
      <c r="O89" s="344">
        <f>IFERROR(VLOOKUP(C89,'تقرير المصروفات حسب الشهر'!$C$1409:$AD$1524,22,FALSE),0)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الشهر'!$C$10:$AD$119,22,FALSE),0)</f>
        <v>0</v>
      </c>
      <c r="E90" s="330">
        <f>IFERROR(VLOOKUP(C90,'تقرير المصروفات حسب الشهر'!$C$136:$AD$245,22,FALSE),0)</f>
        <v>0</v>
      </c>
      <c r="F90" s="330">
        <f>IFERROR(VLOOKUP(C90,'تقرير المصروفات حسب الشهر'!$C$263:$AD$370,22,FALSE),0)</f>
        <v>0</v>
      </c>
      <c r="G90" s="330">
        <f>IFERROR(VLOOKUP(C90,'تقرير المصروفات حسب الشهر'!$C$391:$AD$499,22,FALSE),0)</f>
        <v>0</v>
      </c>
      <c r="H90" s="330">
        <f>IFERROR(VLOOKUP(C90,'تقرير المصروفات حسب الشهر'!$C$519:$AD$627,22,FALSE),0)</f>
        <v>0</v>
      </c>
      <c r="I90" s="330">
        <f>IFERROR(VLOOKUP(C90,'تقرير المصروفات حسب الشهر'!$C$647:$AD$756,22,FALSE),0)</f>
        <v>0</v>
      </c>
      <c r="J90" s="330">
        <f>IFERROR(VLOOKUP(C90,'تقرير المصروفات حسب الشهر'!$C$775:$AD$884,22,FALSE),0)</f>
        <v>0</v>
      </c>
      <c r="K90" s="330">
        <f>IFERROR(VLOOKUP(C90,'تقرير المصروفات حسب الشهر'!$C$902:$AD$1011,22,FALSE),0)</f>
        <v>0</v>
      </c>
      <c r="L90" s="330">
        <f>IFERROR(VLOOKUP(C90,'تقرير المصروفات حسب الشهر'!$C$1028:$AD$1138,22,FALSE),0)</f>
        <v>0</v>
      </c>
      <c r="M90" s="344">
        <f>IFERROR(VLOOKUP(C90,'تقرير المصروفات حسب الشهر'!$C$1155:$AD$1266,22,FALSE),0)</f>
        <v>0</v>
      </c>
      <c r="N90" s="344">
        <f>IFERROR(VLOOKUP(C90,'تقرير المصروفات حسب الشهر'!$C$1282:$AD$1393,22,FALSE),0)</f>
        <v>0</v>
      </c>
      <c r="O90" s="344">
        <f>IFERROR(VLOOKUP(C90,'تقرير المصروفات حسب الشهر'!$C$1409:$AD$1524,22,FALSE),0)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الشهر'!$C$10:$AD$119,22,FALSE),0)</f>
        <v>500</v>
      </c>
      <c r="E91" s="330">
        <f>IFERROR(VLOOKUP(C91,'تقرير المصروفات حسب الشهر'!$C$136:$AD$245,22,FALSE),0)</f>
        <v>500</v>
      </c>
      <c r="F91" s="330">
        <f>IFERROR(VLOOKUP(C91,'تقرير المصروفات حسب الشهر'!$C$263:$AD$370,22,FALSE),0)</f>
        <v>200</v>
      </c>
      <c r="G91" s="330">
        <f>IFERROR(VLOOKUP(C91,'تقرير المصروفات حسب الشهر'!$C$391:$AD$499,22,FALSE),0)</f>
        <v>500</v>
      </c>
      <c r="H91" s="330">
        <f>IFERROR(VLOOKUP(C91,'تقرير المصروفات حسب الشهر'!$C$519:$AD$627,22,FALSE),0)</f>
        <v>300</v>
      </c>
      <c r="I91" s="330">
        <f>IFERROR(VLOOKUP(C91,'تقرير المصروفات حسب الشهر'!$C$647:$AD$756,22,FALSE),0)</f>
        <v>400</v>
      </c>
      <c r="J91" s="330">
        <f>IFERROR(VLOOKUP(C91,'تقرير المصروفات حسب الشهر'!$C$775:$AD$884,22,FALSE),0)</f>
        <v>0</v>
      </c>
      <c r="K91" s="330">
        <f>IFERROR(VLOOKUP(C91,'تقرير المصروفات حسب الشهر'!$C$902:$AD$1011,22,FALSE),0)</f>
        <v>0</v>
      </c>
      <c r="L91" s="330">
        <f>IFERROR(VLOOKUP(C91,'تقرير المصروفات حسب الشهر'!$C$1028:$AD$1138,22,FALSE),0)</f>
        <v>0</v>
      </c>
      <c r="M91" s="344">
        <f>IFERROR(VLOOKUP(C91,'تقرير المصروفات حسب الشهر'!$C$1155:$AD$1266,22,FALSE),0)</f>
        <v>0</v>
      </c>
      <c r="N91" s="344">
        <f>IFERROR(VLOOKUP(C91,'تقرير المصروفات حسب الشهر'!$C$1282:$AD$1393,22,FALSE),0)</f>
        <v>0</v>
      </c>
      <c r="O91" s="344">
        <f>IFERROR(VLOOKUP(C91,'تقرير المصروفات حسب الشهر'!$C$1409:$AD$1524,22,FALSE),0)</f>
        <v>0</v>
      </c>
      <c r="P91" s="332">
        <f t="shared" si="7"/>
        <v>2400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الشهر'!$C$10:$AD$119,22,FALSE),0)</f>
        <v>0</v>
      </c>
      <c r="E92" s="330">
        <f>IFERROR(VLOOKUP(C92,'تقرير المصروفات حسب الشهر'!$C$136:$AD$245,22,FALSE),0)</f>
        <v>0</v>
      </c>
      <c r="F92" s="330">
        <f>IFERROR(VLOOKUP(C92,'تقرير المصروفات حسب الشهر'!$C$263:$AD$370,22,FALSE),0)</f>
        <v>0</v>
      </c>
      <c r="G92" s="330">
        <f>IFERROR(VLOOKUP(C92,'تقرير المصروفات حسب الشهر'!$C$391:$AD$499,22,FALSE),0)</f>
        <v>0</v>
      </c>
      <c r="H92" s="330">
        <f>IFERROR(VLOOKUP(C92,'تقرير المصروفات حسب الشهر'!$C$519:$AD$627,22,FALSE),0)</f>
        <v>0</v>
      </c>
      <c r="I92" s="330">
        <f>IFERROR(VLOOKUP(C92,'تقرير المصروفات حسب الشهر'!$C$647:$AD$756,22,FALSE),0)</f>
        <v>0</v>
      </c>
      <c r="J92" s="330">
        <f>IFERROR(VLOOKUP(C92,'تقرير المصروفات حسب الشهر'!$C$775:$AD$884,22,FALSE),0)</f>
        <v>0</v>
      </c>
      <c r="K92" s="330">
        <f>IFERROR(VLOOKUP(C92,'تقرير المصروفات حسب الشهر'!$C$902:$AD$1011,22,FALSE),0)</f>
        <v>0</v>
      </c>
      <c r="L92" s="330">
        <f>IFERROR(VLOOKUP(C92,'تقرير المصروفات حسب الشهر'!$C$1028:$AD$1138,22,FALSE),0)</f>
        <v>0</v>
      </c>
      <c r="M92" s="344">
        <f>IFERROR(VLOOKUP(C92,'تقرير المصروفات حسب الشهر'!$C$1155:$AD$1266,22,FALSE),0)</f>
        <v>0</v>
      </c>
      <c r="N92" s="344">
        <f>IFERROR(VLOOKUP(C92,'تقرير المصروفات حسب الشهر'!$C$1282:$AD$1393,22,FALSE),0)</f>
        <v>0</v>
      </c>
      <c r="O92" s="344">
        <f>IFERROR(VLOOKUP(C92,'تقرير المصروفات حسب الشهر'!$C$1409:$AD$1524,22,FALSE),0)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الشهر'!$C$10:$AD$119,22,FALSE),0)</f>
        <v>808</v>
      </c>
      <c r="E93" s="330">
        <f>IFERROR(VLOOKUP(C93,'تقرير المصروفات حسب الشهر'!$C$136:$AD$245,22,FALSE),0)</f>
        <v>1058</v>
      </c>
      <c r="F93" s="330">
        <f>IFERROR(VLOOKUP(C93,'تقرير المصروفات حسب الشهر'!$C$263:$AD$370,22,FALSE),0)</f>
        <v>0</v>
      </c>
      <c r="G93" s="330">
        <f>IFERROR(VLOOKUP(C93,'تقرير المصروفات حسب الشهر'!$C$391:$AD$499,22,FALSE),0)</f>
        <v>0</v>
      </c>
      <c r="H93" s="330">
        <f>IFERROR(VLOOKUP(C93,'تقرير المصروفات حسب الشهر'!$C$519:$AD$627,22,FALSE),0)</f>
        <v>700</v>
      </c>
      <c r="I93" s="330">
        <f>IFERROR(VLOOKUP(C93,'تقرير المصروفات حسب الشهر'!$C$647:$AD$756,22,FALSE),0)</f>
        <v>0</v>
      </c>
      <c r="J93" s="330">
        <f>IFERROR(VLOOKUP(C93,'تقرير المصروفات حسب الشهر'!$C$775:$AD$884,22,FALSE),0)</f>
        <v>0</v>
      </c>
      <c r="K93" s="330">
        <f>IFERROR(VLOOKUP(C93,'تقرير المصروفات حسب الشهر'!$C$902:$AD$1011,22,FALSE),0)</f>
        <v>0</v>
      </c>
      <c r="L93" s="330">
        <f>IFERROR(VLOOKUP(C93,'تقرير المصروفات حسب الشهر'!$C$1028:$AD$1138,22,FALSE),0)</f>
        <v>0</v>
      </c>
      <c r="M93" s="344">
        <f>IFERROR(VLOOKUP(C93,'تقرير المصروفات حسب الشهر'!$C$1155:$AD$1266,22,FALSE),0)</f>
        <v>0</v>
      </c>
      <c r="N93" s="344">
        <f>IFERROR(VLOOKUP(C93,'تقرير المصروفات حسب الشهر'!$C$1282:$AD$1393,22,FALSE),0)</f>
        <v>0</v>
      </c>
      <c r="O93" s="344">
        <f>IFERROR(VLOOKUP(C93,'تقرير المصروفات حسب الشهر'!$C$1409:$AD$1524,22,FALSE),0)</f>
        <v>0</v>
      </c>
      <c r="P93" s="332">
        <f t="shared" si="7"/>
        <v>2566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الشهر'!$C$10:$AD$119,22,FALSE),0)</f>
        <v>709.96</v>
      </c>
      <c r="E94" s="330">
        <f>IFERROR(VLOOKUP(C94,'تقرير المصروفات حسب الشهر'!$C$136:$AD$245,22,FALSE),0)</f>
        <v>709.96</v>
      </c>
      <c r="F94" s="330">
        <f>IFERROR(VLOOKUP(C94,'تقرير المصروفات حسب الشهر'!$C$263:$AD$370,22,FALSE),0)</f>
        <v>1153.43</v>
      </c>
      <c r="G94" s="330">
        <f>IFERROR(VLOOKUP(C94,'تقرير المصروفات حسب الشهر'!$C$391:$AD$499,22,FALSE),0)</f>
        <v>710.87</v>
      </c>
      <c r="H94" s="330">
        <f>IFERROR(VLOOKUP(C94,'تقرير المصروفات حسب الشهر'!$C$519:$AD$627,22,FALSE),0)</f>
        <v>752.96</v>
      </c>
      <c r="I94" s="330">
        <f>IFERROR(VLOOKUP(C94,'تقرير المصروفات حسب الشهر'!$C$647:$AD$756,22,FALSE),0)</f>
        <v>796.06</v>
      </c>
      <c r="J94" s="330">
        <f>IFERROR(VLOOKUP(C94,'تقرير المصروفات حسب الشهر'!$C$775:$AD$884,22,FALSE),0)</f>
        <v>0</v>
      </c>
      <c r="K94" s="330">
        <f>IFERROR(VLOOKUP(C94,'تقرير المصروفات حسب الشهر'!$C$902:$AD$1011,22,FALSE),0)</f>
        <v>0</v>
      </c>
      <c r="L94" s="330">
        <f>IFERROR(VLOOKUP(C94,'تقرير المصروفات حسب الشهر'!$C$1028:$AD$1138,22,FALSE),0)</f>
        <v>0</v>
      </c>
      <c r="M94" s="344">
        <f>IFERROR(VLOOKUP(C94,'تقرير المصروفات حسب الشهر'!$C$1155:$AD$1266,22,FALSE),0)</f>
        <v>0</v>
      </c>
      <c r="N94" s="344">
        <f>IFERROR(VLOOKUP(C94,'تقرير المصروفات حسب الشهر'!$C$1282:$AD$1393,22,FALSE),0)</f>
        <v>0</v>
      </c>
      <c r="O94" s="344">
        <f>IFERROR(VLOOKUP(C94,'تقرير المصروفات حسب الشهر'!$C$1409:$AD$1524,22,FALSE),0)</f>
        <v>0</v>
      </c>
      <c r="P94" s="332">
        <f t="shared" si="7"/>
        <v>4833.24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الشهر'!$C$10:$AD$119,22,FALSE),0)</f>
        <v>1065</v>
      </c>
      <c r="E95" s="330">
        <f>IFERROR(VLOOKUP(C95,'تقرير المصروفات حسب الشهر'!$C$136:$AD$245,22,FALSE),0)</f>
        <v>1065</v>
      </c>
      <c r="F95" s="330">
        <f>IFERROR(VLOOKUP(C95,'تقرير المصروفات حسب الشهر'!$C$263:$AD$370,22,FALSE),0)</f>
        <v>0</v>
      </c>
      <c r="G95" s="330">
        <f>IFERROR(VLOOKUP(C95,'تقرير المصروفات حسب الشهر'!$C$391:$AD$499,22,FALSE),0)</f>
        <v>2130</v>
      </c>
      <c r="H95" s="330">
        <f>IFERROR(VLOOKUP(C95,'تقرير المصروفات حسب الشهر'!$C$519:$AD$627,22,FALSE),0)</f>
        <v>0</v>
      </c>
      <c r="I95" s="330">
        <f>IFERROR(VLOOKUP(C95,'تقرير المصروفات حسب الشهر'!$C$647:$AD$756,22,FALSE),0)</f>
        <v>2130</v>
      </c>
      <c r="J95" s="330">
        <f>IFERROR(VLOOKUP(C95,'تقرير المصروفات حسب الشهر'!$C$775:$AD$884,22,FALSE),0)</f>
        <v>0</v>
      </c>
      <c r="K95" s="330">
        <f>IFERROR(VLOOKUP(C95,'تقرير المصروفات حسب الشهر'!$C$902:$AD$1011,22,FALSE),0)</f>
        <v>0</v>
      </c>
      <c r="L95" s="330">
        <f>IFERROR(VLOOKUP(C95,'تقرير المصروفات حسب الشهر'!$C$1028:$AD$1138,22,FALSE),0)</f>
        <v>0</v>
      </c>
      <c r="M95" s="344">
        <f>IFERROR(VLOOKUP(C95,'تقرير المصروفات حسب الشهر'!$C$1155:$AD$1266,22,FALSE),0)</f>
        <v>0</v>
      </c>
      <c r="N95" s="344">
        <f>IFERROR(VLOOKUP(C95,'تقرير المصروفات حسب الشهر'!$C$1282:$AD$1393,22,FALSE),0)</f>
        <v>0</v>
      </c>
      <c r="O95" s="344">
        <f>IFERROR(VLOOKUP(C95,'تقرير المصروفات حسب الشهر'!$C$1409:$AD$1524,22,FALSE),0)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الشهر'!$C$10:$AD$119,22,FALSE),0)</f>
        <v>0</v>
      </c>
      <c r="E96" s="330">
        <f>IFERROR(VLOOKUP(C96,'تقرير المصروفات حسب الشهر'!$C$136:$AD$245,22,FALSE),0)</f>
        <v>0</v>
      </c>
      <c r="F96" s="330">
        <f>IFERROR(VLOOKUP(C96,'تقرير المصروفات حسب الشهر'!$C$263:$AD$370,22,FALSE),0)</f>
        <v>0</v>
      </c>
      <c r="G96" s="330">
        <f>IFERROR(VLOOKUP(C96,'تقرير المصروفات حسب الشهر'!$C$391:$AD$499,22,FALSE),0)</f>
        <v>0</v>
      </c>
      <c r="H96" s="330">
        <f>IFERROR(VLOOKUP(C96,'تقرير المصروفات حسب الشهر'!$C$519:$AD$627,22,FALSE),0)</f>
        <v>0</v>
      </c>
      <c r="I96" s="330">
        <f>IFERROR(VLOOKUP(C96,'تقرير المصروفات حسب الشهر'!$C$647:$AD$756,22,FALSE),0)</f>
        <v>0</v>
      </c>
      <c r="J96" s="330">
        <f>IFERROR(VLOOKUP(C96,'تقرير المصروفات حسب الشهر'!$C$775:$AD$884,22,FALSE),0)</f>
        <v>0</v>
      </c>
      <c r="K96" s="330">
        <f>IFERROR(VLOOKUP(C96,'تقرير المصروفات حسب الشهر'!$C$902:$AD$1011,22,FALSE),0)</f>
        <v>0</v>
      </c>
      <c r="L96" s="330">
        <f>IFERROR(VLOOKUP(C96,'تقرير المصروفات حسب الشهر'!$C$1028:$AD$1138,22,FALSE),0)</f>
        <v>0</v>
      </c>
      <c r="M96" s="344">
        <f>IFERROR(VLOOKUP(C96,'تقرير المصروفات حسب الشهر'!$C$1155:$AD$1266,22,FALSE),0)</f>
        <v>0</v>
      </c>
      <c r="N96" s="344">
        <f>IFERROR(VLOOKUP(C96,'تقرير المصروفات حسب الشهر'!$C$1282:$AD$1393,22,FALSE),0)</f>
        <v>0</v>
      </c>
      <c r="O96" s="344">
        <f>IFERROR(VLOOKUP(C96,'تقرير المصروفات حسب الشهر'!$C$1409:$AD$1524,22,FALSE),0)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الشهر'!$C$10:$AD$119,22,FALSE),0)</f>
        <v>0</v>
      </c>
      <c r="E97" s="330">
        <f>IFERROR(VLOOKUP(C97,'تقرير المصروفات حسب الشهر'!$C$136:$AD$245,22,FALSE),0)</f>
        <v>0</v>
      </c>
      <c r="F97" s="330">
        <f>IFERROR(VLOOKUP(C97,'تقرير المصروفات حسب الشهر'!$C$263:$AD$370,22,FALSE),0)</f>
        <v>0</v>
      </c>
      <c r="G97" s="330">
        <f>IFERROR(VLOOKUP(C97,'تقرير المصروفات حسب الشهر'!$C$391:$AD$499,22,FALSE),0)</f>
        <v>0</v>
      </c>
      <c r="H97" s="330">
        <f>IFERROR(VLOOKUP(C97,'تقرير المصروفات حسب الشهر'!$C$519:$AD$627,22,FALSE),0)</f>
        <v>0</v>
      </c>
      <c r="I97" s="330">
        <f>IFERROR(VLOOKUP(C97,'تقرير المصروفات حسب الشهر'!$C$647:$AD$756,22,FALSE),0)</f>
        <v>0</v>
      </c>
      <c r="J97" s="330">
        <f>IFERROR(VLOOKUP(C97,'تقرير المصروفات حسب الشهر'!$C$775:$AD$884,22,FALSE),0)</f>
        <v>0</v>
      </c>
      <c r="K97" s="330">
        <f>IFERROR(VLOOKUP(C97,'تقرير المصروفات حسب الشهر'!$C$902:$AD$1011,22,FALSE),0)</f>
        <v>0</v>
      </c>
      <c r="L97" s="330">
        <f>IFERROR(VLOOKUP(C97,'تقرير المصروفات حسب الشهر'!$C$1028:$AD$1138,22,FALSE),0)</f>
        <v>0</v>
      </c>
      <c r="M97" s="344">
        <f>IFERROR(VLOOKUP(C97,'تقرير المصروفات حسب الشهر'!$C$1155:$AD$1266,22,FALSE),0)</f>
        <v>0</v>
      </c>
      <c r="N97" s="344">
        <f>IFERROR(VLOOKUP(C97,'تقرير المصروفات حسب الشهر'!$C$1282:$AD$1393,22,FALSE),0)</f>
        <v>0</v>
      </c>
      <c r="O97" s="344">
        <f>IFERROR(VLOOKUP(C97,'تقرير المصروفات حسب الشهر'!$C$1409:$AD$1524,22,FALSE),0)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الشهر'!$C$10:$AD$119,22,FALSE),0)</f>
        <v>0</v>
      </c>
      <c r="E98" s="330">
        <f>IFERROR(VLOOKUP(C98,'تقرير المصروفات حسب الشهر'!$C$136:$AD$245,22,FALSE),0)</f>
        <v>0</v>
      </c>
      <c r="F98" s="330">
        <f>IFERROR(VLOOKUP(C98,'تقرير المصروفات حسب الشهر'!$C$263:$AD$370,22,FALSE),0)</f>
        <v>0</v>
      </c>
      <c r="G98" s="330">
        <f>IFERROR(VLOOKUP(C98,'تقرير المصروفات حسب الشهر'!$C$391:$AD$499,22,FALSE),0)</f>
        <v>0</v>
      </c>
      <c r="H98" s="330">
        <f>IFERROR(VLOOKUP(C98,'تقرير المصروفات حسب الشهر'!$C$519:$AD$627,22,FALSE),0)</f>
        <v>0</v>
      </c>
      <c r="I98" s="330">
        <f>IFERROR(VLOOKUP(C98,'تقرير المصروفات حسب الشهر'!$C$647:$AD$756,22,FALSE),0)</f>
        <v>0</v>
      </c>
      <c r="J98" s="330">
        <f>IFERROR(VLOOKUP(C98,'تقرير المصروفات حسب الشهر'!$C$775:$AD$884,22,FALSE),0)</f>
        <v>0</v>
      </c>
      <c r="K98" s="330">
        <f>IFERROR(VLOOKUP(C98,'تقرير المصروفات حسب الشهر'!$C$902:$AD$1011,22,FALSE),0)</f>
        <v>0</v>
      </c>
      <c r="L98" s="330">
        <f>IFERROR(VLOOKUP(C98,'تقرير المصروفات حسب الشهر'!$C$1028:$AD$1138,22,FALSE),0)</f>
        <v>0</v>
      </c>
      <c r="M98" s="344">
        <f>IFERROR(VLOOKUP(C98,'تقرير المصروفات حسب الشهر'!$C$1155:$AD$1266,22,FALSE),0)</f>
        <v>0</v>
      </c>
      <c r="N98" s="344">
        <f>IFERROR(VLOOKUP(C98,'تقرير المصروفات حسب الشهر'!$C$1282:$AD$1393,22,FALSE),0)</f>
        <v>0</v>
      </c>
      <c r="O98" s="344">
        <f>IFERROR(VLOOKUP(C98,'تقرير المصروفات حسب الشهر'!$C$1409:$AD$1524,22,FALSE),0)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الشهر'!$C$10:$AD$119,22,FALSE),0)</f>
        <v>103.5</v>
      </c>
      <c r="E99" s="330">
        <f>IFERROR(VLOOKUP(C99,'تقرير المصروفات حسب الشهر'!$C$136:$AD$245,22,FALSE),0)</f>
        <v>103.5</v>
      </c>
      <c r="F99" s="330">
        <f>IFERROR(VLOOKUP(C99,'تقرير المصروفات حسب الشهر'!$C$263:$AD$370,22,FALSE),0)</f>
        <v>103.5</v>
      </c>
      <c r="G99" s="330">
        <f>IFERROR(VLOOKUP(C99,'تقرير المصروفات حسب الشهر'!$C$391:$AD$499,22,FALSE),0)</f>
        <v>0</v>
      </c>
      <c r="H99" s="330">
        <f>IFERROR(VLOOKUP(C99,'تقرير المصروفات حسب الشهر'!$C$519:$AD$627,22,FALSE),0)</f>
        <v>0</v>
      </c>
      <c r="I99" s="330">
        <f>IFERROR(VLOOKUP(C99,'تقرير المصروفات حسب الشهر'!$C$647:$AD$756,22,FALSE),0)</f>
        <v>0</v>
      </c>
      <c r="J99" s="330">
        <f>IFERROR(VLOOKUP(C99,'تقرير المصروفات حسب الشهر'!$C$775:$AD$884,22,FALSE),0)</f>
        <v>0</v>
      </c>
      <c r="K99" s="330">
        <f>IFERROR(VLOOKUP(C99,'تقرير المصروفات حسب الشهر'!$C$902:$AD$1011,22,FALSE),0)</f>
        <v>0</v>
      </c>
      <c r="L99" s="330">
        <f>IFERROR(VLOOKUP(C99,'تقرير المصروفات حسب الشهر'!$C$1028:$AD$1138,22,FALSE),0)</f>
        <v>0</v>
      </c>
      <c r="M99" s="344">
        <f>IFERROR(VLOOKUP(C99,'تقرير المصروفات حسب الشهر'!$C$1155:$AD$1266,22,FALSE),0)</f>
        <v>0</v>
      </c>
      <c r="N99" s="344">
        <f>IFERROR(VLOOKUP(C99,'تقرير المصروفات حسب الشهر'!$C$1282:$AD$1393,22,FALSE),0)</f>
        <v>0</v>
      </c>
      <c r="O99" s="344">
        <f>IFERROR(VLOOKUP(C99,'تقرير المصروفات حسب الشهر'!$C$1409:$AD$1524,22,FALSE),0)</f>
        <v>0</v>
      </c>
      <c r="P99" s="332">
        <f t="shared" si="7"/>
        <v>310.5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الشهر'!$C$10:$AD$119,22,FALSE),0)</f>
        <v>0</v>
      </c>
      <c r="E100" s="330">
        <f>IFERROR(VLOOKUP(C100,'تقرير المصروفات حسب الشهر'!$C$136:$AD$245,22,FALSE),0)</f>
        <v>0</v>
      </c>
      <c r="F100" s="330">
        <f>IFERROR(VLOOKUP(C100,'تقرير المصروفات حسب الشهر'!$C$263:$AD$370,22,FALSE),0)</f>
        <v>0</v>
      </c>
      <c r="G100" s="330">
        <f>IFERROR(VLOOKUP(C100,'تقرير المصروفات حسب الشهر'!$C$391:$AD$499,22,FALSE),0)</f>
        <v>0</v>
      </c>
      <c r="H100" s="330">
        <f>IFERROR(VLOOKUP(C100,'تقرير المصروفات حسب الشهر'!$C$519:$AD$627,22,FALSE),0)</f>
        <v>0</v>
      </c>
      <c r="I100" s="330">
        <f>IFERROR(VLOOKUP(C100,'تقرير المصروفات حسب الشهر'!$C$647:$AD$756,22,FALSE),0)</f>
        <v>0</v>
      </c>
      <c r="J100" s="330">
        <f>IFERROR(VLOOKUP(C100,'تقرير المصروفات حسب الشهر'!$C$775:$AD$884,22,FALSE),0)</f>
        <v>0</v>
      </c>
      <c r="K100" s="330">
        <f>IFERROR(VLOOKUP(C100,'تقرير المصروفات حسب الشهر'!$C$902:$AD$1011,22,FALSE),0)</f>
        <v>0</v>
      </c>
      <c r="L100" s="330">
        <f>IFERROR(VLOOKUP(C100,'تقرير المصروفات حسب الشهر'!$C$1028:$AD$1138,22,FALSE),0)</f>
        <v>0</v>
      </c>
      <c r="M100" s="344">
        <f>IFERROR(VLOOKUP(C100,'تقرير المصروفات حسب الشهر'!$C$1155:$AD$1266,22,FALSE),0)</f>
        <v>0</v>
      </c>
      <c r="N100" s="344">
        <f>IFERROR(VLOOKUP(C100,'تقرير المصروفات حسب الشهر'!$C$1282:$AD$1393,22,FALSE),0)</f>
        <v>0</v>
      </c>
      <c r="O100" s="344">
        <f>IFERROR(VLOOKUP(C100,'تقرير المصروفات حسب الشهر'!$C$1409:$AD$1524,22,FALSE),0)</f>
        <v>0</v>
      </c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الشهر'!$C$10:$AD$119,22,FALSE),0)</f>
        <v>0</v>
      </c>
      <c r="E101" s="330">
        <f>IFERROR(VLOOKUP(C101,'تقرير المصروفات حسب الشهر'!$C$136:$AD$245,22,FALSE),0)</f>
        <v>0</v>
      </c>
      <c r="F101" s="330">
        <f>IFERROR(VLOOKUP(C101,'تقرير المصروفات حسب الشهر'!$C$263:$AD$370,22,FALSE),0)</f>
        <v>0</v>
      </c>
      <c r="G101" s="330">
        <f>IFERROR(VLOOKUP(C101,'تقرير المصروفات حسب الشهر'!$C$391:$AD$499,22,FALSE),0)</f>
        <v>0</v>
      </c>
      <c r="H101" s="330">
        <f>IFERROR(VLOOKUP(C101,'تقرير المصروفات حسب الشهر'!$C$519:$AD$627,22,FALSE),0)</f>
        <v>0</v>
      </c>
      <c r="I101" s="330">
        <f>IFERROR(VLOOKUP(C101,'تقرير المصروفات حسب الشهر'!$C$647:$AD$756,22,FALSE),0)</f>
        <v>0</v>
      </c>
      <c r="J101" s="330">
        <f>IFERROR(VLOOKUP(C101,'تقرير المصروفات حسب الشهر'!$C$775:$AD$884,22,FALSE),0)</f>
        <v>0</v>
      </c>
      <c r="K101" s="330">
        <f>IFERROR(VLOOKUP(C101,'تقرير المصروفات حسب الشهر'!$C$902:$AD$1011,22,FALSE),0)</f>
        <v>0</v>
      </c>
      <c r="L101" s="330">
        <f>IFERROR(VLOOKUP(C101,'تقرير المصروفات حسب الشهر'!$C$1028:$AD$1138,22,FALSE),0)</f>
        <v>0</v>
      </c>
      <c r="M101" s="344">
        <f>IFERROR(VLOOKUP(C101,'تقرير المصروفات حسب الشهر'!$C$1155:$AD$1266,22,FALSE),0)</f>
        <v>0</v>
      </c>
      <c r="N101" s="344">
        <f>IFERROR(VLOOKUP(C101,'تقرير المصروفات حسب الشهر'!$C$1282:$AD$1393,22,FALSE),0)</f>
        <v>0</v>
      </c>
      <c r="O101" s="344">
        <f>IFERROR(VLOOKUP(C101,'تقرير المصروفات حسب الشهر'!$C$1409:$AD$1524,22,FALSE),0)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الشهر'!$C$10:$AD$119,22,FALSE),0)</f>
        <v>85.83</v>
      </c>
      <c r="E102" s="330">
        <f>IFERROR(VLOOKUP(C102,'تقرير المصروفات حسب الشهر'!$C$136:$AD$245,22,FALSE),0)</f>
        <v>85.83</v>
      </c>
      <c r="F102" s="330">
        <f>IFERROR(VLOOKUP(C102,'تقرير المصروفات حسب الشهر'!$C$263:$AD$370,22,FALSE),0)</f>
        <v>85.83</v>
      </c>
      <c r="G102" s="330">
        <f>IFERROR(VLOOKUP(C102,'تقرير المصروفات حسب الشهر'!$C$391:$AD$499,22,FALSE),0)</f>
        <v>21.9</v>
      </c>
      <c r="H102" s="330">
        <f>IFERROR(VLOOKUP(C102,'تقرير المصروفات حسب الشهر'!$C$519:$AD$627,22,FALSE),0)</f>
        <v>0</v>
      </c>
      <c r="I102" s="330">
        <f>IFERROR(VLOOKUP(C102,'تقرير المصروفات حسب الشهر'!$C$647:$AD$756,22,FALSE),0)</f>
        <v>0</v>
      </c>
      <c r="J102" s="330">
        <f>IFERROR(VLOOKUP(C102,'تقرير المصروفات حسب الشهر'!$C$775:$AD$884,22,FALSE),0)</f>
        <v>0</v>
      </c>
      <c r="K102" s="330">
        <f>IFERROR(VLOOKUP(C102,'تقرير المصروفات حسب الشهر'!$C$902:$AD$1011,22,FALSE),0)</f>
        <v>0</v>
      </c>
      <c r="L102" s="330">
        <f>IFERROR(VLOOKUP(C102,'تقرير المصروفات حسب الشهر'!$C$1028:$AD$1138,22,FALSE),0)</f>
        <v>0</v>
      </c>
      <c r="M102" s="344">
        <f>IFERROR(VLOOKUP(C102,'تقرير المصروفات حسب الشهر'!$C$1155:$AD$1266,22,FALSE),0)</f>
        <v>0</v>
      </c>
      <c r="N102" s="344">
        <f>IFERROR(VLOOKUP(C102,'تقرير المصروفات حسب الشهر'!$C$1282:$AD$1393,22,FALSE),0)</f>
        <v>0</v>
      </c>
      <c r="O102" s="344">
        <f>IFERROR(VLOOKUP(C102,'تقرير المصروفات حسب الشهر'!$C$1409:$AD$1524,22,FALSE),0)</f>
        <v>0</v>
      </c>
      <c r="P102" s="332">
        <f t="shared" si="7"/>
        <v>279.39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الشهر'!$C$10:$AD$119,22,FALSE),0)</f>
        <v>14.67</v>
      </c>
      <c r="E103" s="330">
        <f>IFERROR(VLOOKUP(C103,'تقرير المصروفات حسب الشهر'!$C$136:$AD$245,22,FALSE),0)</f>
        <v>14.67</v>
      </c>
      <c r="F103" s="330">
        <f>IFERROR(VLOOKUP(C103,'تقرير المصروفات حسب الشهر'!$C$263:$AD$370,22,FALSE),0)</f>
        <v>14.67</v>
      </c>
      <c r="G103" s="330">
        <f>IFERROR(VLOOKUP(C103,'تقرير المصروفات حسب الشهر'!$C$391:$AD$499,22,FALSE),0)</f>
        <v>2.9</v>
      </c>
      <c r="H103" s="330">
        <f>IFERROR(VLOOKUP(C103,'تقرير المصروفات حسب الشهر'!$C$519:$AD$627,22,FALSE),0)</f>
        <v>0</v>
      </c>
      <c r="I103" s="330">
        <f>IFERROR(VLOOKUP(C103,'تقرير المصروفات حسب الشهر'!$C$647:$AD$756,22,FALSE),0)</f>
        <v>0</v>
      </c>
      <c r="J103" s="330">
        <f>IFERROR(VLOOKUP(C103,'تقرير المصروفات حسب الشهر'!$C$775:$AD$884,22,FALSE),0)</f>
        <v>0</v>
      </c>
      <c r="K103" s="330">
        <f>IFERROR(VLOOKUP(C103,'تقرير المصروفات حسب الشهر'!$C$902:$AD$1011,22,FALSE),0)</f>
        <v>0</v>
      </c>
      <c r="L103" s="330">
        <f>IFERROR(VLOOKUP(C103,'تقرير المصروفات حسب الشهر'!$C$1028:$AD$1138,22,FALSE),0)</f>
        <v>0</v>
      </c>
      <c r="M103" s="344">
        <f>IFERROR(VLOOKUP(C103,'تقرير المصروفات حسب الشهر'!$C$1155:$AD$1266,22,FALSE),0)</f>
        <v>0</v>
      </c>
      <c r="N103" s="344">
        <f>IFERROR(VLOOKUP(C103,'تقرير المصروفات حسب الشهر'!$C$1282:$AD$1393,22,FALSE),0)</f>
        <v>0</v>
      </c>
      <c r="O103" s="344">
        <f>IFERROR(VLOOKUP(C103,'تقرير المصروفات حسب الشهر'!$C$1409:$AD$1524,22,FALSE),0)</f>
        <v>0</v>
      </c>
      <c r="P103" s="332">
        <f t="shared" si="7"/>
        <v>46.91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الشهر'!$C$10:$AD$119,22,FALSE),0)</f>
        <v>0</v>
      </c>
      <c r="E104" s="330">
        <f>IFERROR(VLOOKUP(C104,'تقرير المصروفات حسب الشهر'!$C$136:$AD$245,22,FALSE),0)</f>
        <v>0</v>
      </c>
      <c r="F104" s="330">
        <f>IFERROR(VLOOKUP(C104,'تقرير المصروفات حسب الشهر'!$C$263:$AD$370,22,FALSE),0)</f>
        <v>0</v>
      </c>
      <c r="G104" s="330">
        <f>IFERROR(VLOOKUP(C104,'تقرير المصروفات حسب الشهر'!$C$391:$AD$499,22,FALSE),0)</f>
        <v>0</v>
      </c>
      <c r="H104" s="330">
        <f>IFERROR(VLOOKUP(C104,'تقرير المصروفات حسب الشهر'!$C$519:$AD$627,22,FALSE),0)</f>
        <v>0</v>
      </c>
      <c r="I104" s="330">
        <f>IFERROR(VLOOKUP(C104,'تقرير المصروفات حسب الشهر'!$C$647:$AD$756,22,FALSE),0)</f>
        <v>0</v>
      </c>
      <c r="J104" s="330">
        <f>IFERROR(VLOOKUP(C104,'تقرير المصروفات حسب الشهر'!$C$775:$AD$884,22,FALSE),0)</f>
        <v>0</v>
      </c>
      <c r="K104" s="330">
        <f>IFERROR(VLOOKUP(C104,'تقرير المصروفات حسب الشهر'!$C$902:$AD$1011,22,FALSE),0)</f>
        <v>0</v>
      </c>
      <c r="L104" s="330">
        <f>IFERROR(VLOOKUP(C104,'تقرير المصروفات حسب الشهر'!$C$1028:$AD$1138,22,FALSE),0)</f>
        <v>0</v>
      </c>
      <c r="M104" s="344">
        <f>IFERROR(VLOOKUP(C104,'تقرير المصروفات حسب الشهر'!$C$1155:$AD$1266,22,FALSE),0)</f>
        <v>0</v>
      </c>
      <c r="N104" s="344">
        <f>IFERROR(VLOOKUP(C104,'تقرير المصروفات حسب الشهر'!$C$1282:$AD$1393,22,FALSE),0)</f>
        <v>0</v>
      </c>
      <c r="O104" s="344">
        <f>IFERROR(VLOOKUP(C104,'تقرير المصروفات حسب الشهر'!$C$1409:$AD$1524,22,FALSE),0)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الشهر'!$C$10:$AD$119,22,FALSE),0)</f>
        <v>0</v>
      </c>
      <c r="E105" s="330">
        <f>IFERROR(VLOOKUP(C105,'تقرير المصروفات حسب الشهر'!$C$136:$AD$245,22,FALSE),0)</f>
        <v>0</v>
      </c>
      <c r="F105" s="330">
        <f>IFERROR(VLOOKUP(C105,'تقرير المصروفات حسب الشهر'!$C$263:$AD$370,22,FALSE),0)</f>
        <v>0</v>
      </c>
      <c r="G105" s="330">
        <f>IFERROR(VLOOKUP(C105,'تقرير المصروفات حسب الشهر'!$C$391:$AD$499,22,FALSE),0)</f>
        <v>0</v>
      </c>
      <c r="H105" s="330">
        <f>IFERROR(VLOOKUP(C105,'تقرير المصروفات حسب الشهر'!$C$519:$AD$627,22,FALSE),0)</f>
        <v>0</v>
      </c>
      <c r="I105" s="330">
        <f>IFERROR(VLOOKUP(C105,'تقرير المصروفات حسب الشهر'!$C$647:$AD$756,22,FALSE),0)</f>
        <v>0</v>
      </c>
      <c r="J105" s="330">
        <f>IFERROR(VLOOKUP(C105,'تقرير المصروفات حسب الشهر'!$C$775:$AD$884,22,FALSE),0)</f>
        <v>0</v>
      </c>
      <c r="K105" s="330">
        <f>IFERROR(VLOOKUP(C105,'تقرير المصروفات حسب الشهر'!$C$902:$AD$1011,22,FALSE),0)</f>
        <v>0</v>
      </c>
      <c r="L105" s="330">
        <f>IFERROR(VLOOKUP(C105,'تقرير المصروفات حسب الشهر'!$C$1028:$AD$1138,22,FALSE),0)</f>
        <v>0</v>
      </c>
      <c r="M105" s="344">
        <f>IFERROR(VLOOKUP(C105,'تقرير المصروفات حسب الشهر'!$C$1155:$AD$1266,22,FALSE),0)</f>
        <v>0</v>
      </c>
      <c r="N105" s="344">
        <f>IFERROR(VLOOKUP(C105,'تقرير المصروفات حسب الشهر'!$C$1282:$AD$1393,22,FALSE),0)</f>
        <v>0</v>
      </c>
      <c r="O105" s="344">
        <f>IFERROR(VLOOKUP(C105,'تقرير المصروفات حسب الشهر'!$C$1409:$AD$1524,22,FALSE),0)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الشهر'!$C$10:$AD$119,22,FALSE),0)</f>
        <v>0</v>
      </c>
      <c r="E106" s="330">
        <f>IFERROR(VLOOKUP(C106,'تقرير المصروفات حسب الشهر'!$C$136:$AD$245,22,FALSE),0)</f>
        <v>0</v>
      </c>
      <c r="F106" s="330">
        <f>IFERROR(VLOOKUP(C106,'تقرير المصروفات حسب الشهر'!$C$263:$AD$370,22,FALSE),0)</f>
        <v>0</v>
      </c>
      <c r="G106" s="330">
        <f>IFERROR(VLOOKUP(C106,'تقرير المصروفات حسب الشهر'!$C$391:$AD$499,22,FALSE),0)</f>
        <v>0</v>
      </c>
      <c r="H106" s="330">
        <f>IFERROR(VLOOKUP(C106,'تقرير المصروفات حسب الشهر'!$C$519:$AD$627,22,FALSE),0)</f>
        <v>0</v>
      </c>
      <c r="I106" s="330">
        <f>IFERROR(VLOOKUP(C106,'تقرير المصروفات حسب الشهر'!$C$647:$AD$756,22,FALSE),0)</f>
        <v>0</v>
      </c>
      <c r="J106" s="330">
        <f>IFERROR(VLOOKUP(C106,'تقرير المصروفات حسب الشهر'!$C$775:$AD$884,22,FALSE),0)</f>
        <v>0</v>
      </c>
      <c r="K106" s="330">
        <f>IFERROR(VLOOKUP(C106,'تقرير المصروفات حسب الشهر'!$C$902:$AD$1011,22,FALSE),0)</f>
        <v>0</v>
      </c>
      <c r="L106" s="330">
        <f>IFERROR(VLOOKUP(C106,'تقرير المصروفات حسب الشهر'!$C$1028:$AD$1138,22,FALSE),0)</f>
        <v>0</v>
      </c>
      <c r="M106" s="344">
        <f>IFERROR(VLOOKUP(C106,'تقرير المصروفات حسب الشهر'!$C$1155:$AD$1266,22,FALSE),0)</f>
        <v>0</v>
      </c>
      <c r="N106" s="344">
        <f>IFERROR(VLOOKUP(C106,'تقرير المصروفات حسب الشهر'!$C$1282:$AD$1393,22,FALSE),0)</f>
        <v>0</v>
      </c>
      <c r="O106" s="344">
        <f>IFERROR(VLOOKUP(C106,'تقرير المصروفات حسب الشهر'!$C$1409:$AD$1524,22,FALSE),0)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الشهر'!$C$10:$AD$119,22,FALSE),0)</f>
        <v>0</v>
      </c>
      <c r="E107" s="330">
        <f>IFERROR(VLOOKUP(C107,'تقرير المصروفات حسب الشهر'!$C$136:$AD$245,22,FALSE),0)</f>
        <v>0</v>
      </c>
      <c r="F107" s="330">
        <f>IFERROR(VLOOKUP(C107,'تقرير المصروفات حسب الشهر'!$C$263:$AD$370,22,FALSE),0)</f>
        <v>0</v>
      </c>
      <c r="G107" s="330">
        <f>IFERROR(VLOOKUP(C107,'تقرير المصروفات حسب الشهر'!$C$391:$AD$499,22,FALSE),0)</f>
        <v>0</v>
      </c>
      <c r="H107" s="330">
        <f>IFERROR(VLOOKUP(C107,'تقرير المصروفات حسب الشهر'!$C$519:$AD$627,22,FALSE),0)</f>
        <v>0</v>
      </c>
      <c r="I107" s="330">
        <f>IFERROR(VLOOKUP(C107,'تقرير المصروفات حسب الشهر'!$C$647:$AD$756,22,FALSE),0)</f>
        <v>0</v>
      </c>
      <c r="J107" s="330">
        <f>IFERROR(VLOOKUP(C107,'تقرير المصروفات حسب الشهر'!$C$775:$AD$884,22,FALSE),0)</f>
        <v>0</v>
      </c>
      <c r="K107" s="330">
        <f>IFERROR(VLOOKUP(C107,'تقرير المصروفات حسب الشهر'!$C$902:$AD$1011,22,FALSE),0)</f>
        <v>0</v>
      </c>
      <c r="L107" s="330">
        <f>IFERROR(VLOOKUP(C107,'تقرير المصروفات حسب الشهر'!$C$1028:$AD$1138,22,FALSE),0)</f>
        <v>0</v>
      </c>
      <c r="M107" s="344">
        <f>IFERROR(VLOOKUP(C107,'تقرير المصروفات حسب الشهر'!$C$1155:$AD$1266,22,FALSE),0)</f>
        <v>0</v>
      </c>
      <c r="N107" s="344">
        <f>IFERROR(VLOOKUP(C107,'تقرير المصروفات حسب الشهر'!$C$1282:$AD$1393,22,FALSE),0)</f>
        <v>0</v>
      </c>
      <c r="O107" s="344">
        <f>IFERROR(VLOOKUP(C107,'تقرير المصروفات حسب الشهر'!$C$1409:$AD$1524,22,FALSE),0)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الشهر'!$C$10:$AD$119,22,FALSE),0)</f>
        <v>0</v>
      </c>
      <c r="E108" s="330">
        <f>IFERROR(VLOOKUP(C108,'تقرير المصروفات حسب الشهر'!$C$136:$AD$245,22,FALSE),0)</f>
        <v>0</v>
      </c>
      <c r="F108" s="330">
        <f>IFERROR(VLOOKUP(C108,'تقرير المصروفات حسب الشهر'!$C$263:$AD$370,22,FALSE),0)</f>
        <v>0</v>
      </c>
      <c r="G108" s="330">
        <f>IFERROR(VLOOKUP(C108,'تقرير المصروفات حسب الشهر'!$C$391:$AD$499,22,FALSE),0)</f>
        <v>0</v>
      </c>
      <c r="H108" s="330">
        <f>IFERROR(VLOOKUP(C108,'تقرير المصروفات حسب الشهر'!$C$519:$AD$627,22,FALSE),0)</f>
        <v>0</v>
      </c>
      <c r="I108" s="330">
        <f>IFERROR(VLOOKUP(C108,'تقرير المصروفات حسب الشهر'!$C$647:$AD$756,22,FALSE),0)</f>
        <v>0</v>
      </c>
      <c r="J108" s="330">
        <f>IFERROR(VLOOKUP(C108,'تقرير المصروفات حسب الشهر'!$C$775:$AD$884,22,FALSE),0)</f>
        <v>0</v>
      </c>
      <c r="K108" s="330">
        <f>IFERROR(VLOOKUP(C108,'تقرير المصروفات حسب الشهر'!$C$902:$AD$1011,22,FALSE),0)</f>
        <v>0</v>
      </c>
      <c r="L108" s="330">
        <f>IFERROR(VLOOKUP(C108,'تقرير المصروفات حسب الشهر'!$C$1028:$AD$1138,22,FALSE),0)</f>
        <v>0</v>
      </c>
      <c r="M108" s="344">
        <f>IFERROR(VLOOKUP(C108,'تقرير المصروفات حسب الشهر'!$C$1155:$AD$1266,22,FALSE),0)</f>
        <v>0</v>
      </c>
      <c r="N108" s="344">
        <f>IFERROR(VLOOKUP(C108,'تقرير المصروفات حسب الشهر'!$C$1282:$AD$1393,22,FALSE),0)</f>
        <v>0</v>
      </c>
      <c r="O108" s="344">
        <f>IFERROR(VLOOKUP(C108,'تقرير المصروفات حسب الشهر'!$C$1409:$AD$1524,22,FALSE),0)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الشهر'!$C$10:$AD$119,22,FALSE),0)</f>
        <v>0</v>
      </c>
      <c r="E109" s="330">
        <f>IFERROR(VLOOKUP(C109,'تقرير المصروفات حسب الشهر'!$C$136:$AD$245,22,FALSE),0)</f>
        <v>0</v>
      </c>
      <c r="F109" s="330">
        <f>IFERROR(VLOOKUP(C109,'تقرير المصروفات حسب الشهر'!$C$263:$AD$370,22,FALSE),0)</f>
        <v>0</v>
      </c>
      <c r="G109" s="330">
        <f>IFERROR(VLOOKUP(C109,'تقرير المصروفات حسب الشهر'!$C$391:$AD$499,22,FALSE),0)</f>
        <v>0</v>
      </c>
      <c r="H109" s="330">
        <f>IFERROR(VLOOKUP(C109,'تقرير المصروفات حسب الشهر'!$C$519:$AD$627,22,FALSE),0)</f>
        <v>0</v>
      </c>
      <c r="I109" s="330">
        <f>IFERROR(VLOOKUP(C109,'تقرير المصروفات حسب الشهر'!$C$647:$AD$756,22,FALSE),0)</f>
        <v>0</v>
      </c>
      <c r="J109" s="330">
        <f>IFERROR(VLOOKUP(C109,'تقرير المصروفات حسب الشهر'!$C$775:$AD$884,22,FALSE),0)</f>
        <v>0</v>
      </c>
      <c r="K109" s="330">
        <f>IFERROR(VLOOKUP(C109,'تقرير المصروفات حسب الشهر'!$C$902:$AD$1011,22,FALSE),0)</f>
        <v>0</v>
      </c>
      <c r="L109" s="330">
        <f>IFERROR(VLOOKUP(C109,'تقرير المصروفات حسب الشهر'!$C$1028:$AD$1138,22,FALSE),0)</f>
        <v>0</v>
      </c>
      <c r="M109" s="344">
        <f>IFERROR(VLOOKUP(C109,'تقرير المصروفات حسب الشهر'!$C$1155:$AD$1266,22,FALSE),0)</f>
        <v>0</v>
      </c>
      <c r="N109" s="344">
        <f>IFERROR(VLOOKUP(C109,'تقرير المصروفات حسب الشهر'!$C$1282:$AD$1393,22,FALSE),0)</f>
        <v>0</v>
      </c>
      <c r="O109" s="344">
        <f>IFERROR(VLOOKUP(C109,'تقرير المصروفات حسب الشهر'!$C$1409:$AD$1524,22,FALSE),0)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الشهر'!$C$10:$AD$119,22,FALSE),0)</f>
        <v>0</v>
      </c>
      <c r="E110" s="330">
        <f>IFERROR(VLOOKUP(C110,'تقرير المصروفات حسب الشهر'!$C$136:$AD$245,22,FALSE),0)</f>
        <v>0</v>
      </c>
      <c r="F110" s="330">
        <f>IFERROR(VLOOKUP(C110,'تقرير المصروفات حسب الشهر'!$C$263:$AD$370,22,FALSE),0)</f>
        <v>0</v>
      </c>
      <c r="G110" s="330">
        <f>IFERROR(VLOOKUP(C110,'تقرير المصروفات حسب الشهر'!$C$391:$AD$499,22,FALSE),0)</f>
        <v>0</v>
      </c>
      <c r="H110" s="330">
        <f>IFERROR(VLOOKUP(C110,'تقرير المصروفات حسب الشهر'!$C$519:$AD$627,22,FALSE),0)</f>
        <v>0</v>
      </c>
      <c r="I110" s="330">
        <f>IFERROR(VLOOKUP(C110,'تقرير المصروفات حسب الشهر'!$C$647:$AD$756,22,FALSE),0)</f>
        <v>0</v>
      </c>
      <c r="J110" s="330">
        <f>IFERROR(VLOOKUP(C110,'تقرير المصروفات حسب الشهر'!$C$775:$AD$884,22,FALSE),0)</f>
        <v>0</v>
      </c>
      <c r="K110" s="330">
        <f>IFERROR(VLOOKUP(C110,'تقرير المصروفات حسب الشهر'!$C$902:$AD$1011,22,FALSE),0)</f>
        <v>0</v>
      </c>
      <c r="L110" s="330">
        <f>IFERROR(VLOOKUP(C110,'تقرير المصروفات حسب الشهر'!$C$1028:$AD$1138,22,FALSE),0)</f>
        <v>0</v>
      </c>
      <c r="M110" s="344">
        <f>IFERROR(VLOOKUP(C110,'تقرير المصروفات حسب الشهر'!$C$1155:$AD$1266,22,FALSE),0)</f>
        <v>0</v>
      </c>
      <c r="N110" s="344">
        <f>IFERROR(VLOOKUP(C110,'تقرير المصروفات حسب الشهر'!$C$1282:$AD$1393,22,FALSE),0)</f>
        <v>0</v>
      </c>
      <c r="O110" s="344">
        <f>IFERROR(VLOOKUP(C110,'تقرير المصروفات حسب الشهر'!$C$1409:$AD$1524,22,FALSE),0)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الشهر'!$C$10:$AD$119,22,FALSE),0)</f>
        <v>0</v>
      </c>
      <c r="E111" s="330">
        <f>IFERROR(VLOOKUP(C111,'تقرير المصروفات حسب الشهر'!$C$136:$AD$245,22,FALSE),0)</f>
        <v>0</v>
      </c>
      <c r="F111" s="330">
        <f>IFERROR(VLOOKUP(C111,'تقرير المصروفات حسب الشهر'!$C$263:$AD$370,22,FALSE),0)</f>
        <v>0</v>
      </c>
      <c r="G111" s="330">
        <f>IFERROR(VLOOKUP(C111,'تقرير المصروفات حسب الشهر'!$C$391:$AD$499,22,FALSE),0)</f>
        <v>0</v>
      </c>
      <c r="H111" s="330">
        <f>IFERROR(VLOOKUP(C111,'تقرير المصروفات حسب الشهر'!$C$519:$AD$627,22,FALSE),0)</f>
        <v>0</v>
      </c>
      <c r="I111" s="330">
        <f>IFERROR(VLOOKUP(C111,'تقرير المصروفات حسب الشهر'!$C$647:$AD$756,22,FALSE),0)</f>
        <v>0</v>
      </c>
      <c r="J111" s="330">
        <f>IFERROR(VLOOKUP(C111,'تقرير المصروفات حسب الشهر'!$C$775:$AD$884,22,FALSE),0)</f>
        <v>0</v>
      </c>
      <c r="K111" s="330">
        <f>IFERROR(VLOOKUP(C111,'تقرير المصروفات حسب الشهر'!$C$902:$AD$1011,22,FALSE),0)</f>
        <v>0</v>
      </c>
      <c r="L111" s="330">
        <f>IFERROR(VLOOKUP(C111,'تقرير المصروفات حسب الشهر'!$C$1028:$AD$1138,22,FALSE),0)</f>
        <v>0</v>
      </c>
      <c r="M111" s="344">
        <f>IFERROR(VLOOKUP(C111,'تقرير المصروفات حسب الشهر'!$C$1155:$AD$1266,22,FALSE),0)</f>
        <v>0</v>
      </c>
      <c r="N111" s="344">
        <f>IFERROR(VLOOKUP(C111,'تقرير المصروفات حسب الشهر'!$C$1282:$AD$1393,22,FALSE),0)</f>
        <v>0</v>
      </c>
      <c r="O111" s="344">
        <f>IFERROR(VLOOKUP(C111,'تقرير المصروفات حسب الشهر'!$C$1409:$AD$1524,22,FALSE),0)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الشهر'!$C$10:$AD$119,22,FALSE),0)</f>
        <v>0</v>
      </c>
      <c r="E112" s="330">
        <f>IFERROR(VLOOKUP(C112,'تقرير المصروفات حسب الشهر'!$C$136:$AD$245,22,FALSE),0)</f>
        <v>0</v>
      </c>
      <c r="F112" s="330">
        <f>IFERROR(VLOOKUP(C112,'تقرير المصروفات حسب الشهر'!$C$263:$AD$370,22,FALSE),0)</f>
        <v>0</v>
      </c>
      <c r="G112" s="330">
        <f>IFERROR(VLOOKUP(C112,'تقرير المصروفات حسب الشهر'!$C$391:$AD$499,22,FALSE),0)</f>
        <v>0</v>
      </c>
      <c r="H112" s="330">
        <f>IFERROR(VLOOKUP(C112,'تقرير المصروفات حسب الشهر'!$C$519:$AD$627,22,FALSE),0)</f>
        <v>0</v>
      </c>
      <c r="I112" s="330">
        <f>IFERROR(VLOOKUP(C112,'تقرير المصروفات حسب الشهر'!$C$647:$AD$756,22,FALSE),0)</f>
        <v>0</v>
      </c>
      <c r="J112" s="330">
        <f>IFERROR(VLOOKUP(C112,'تقرير المصروفات حسب الشهر'!$C$775:$AD$884,22,FALSE),0)</f>
        <v>0</v>
      </c>
      <c r="K112" s="330">
        <f>IFERROR(VLOOKUP(C112,'تقرير المصروفات حسب الشهر'!$C$902:$AD$1011,22,FALSE),0)</f>
        <v>0</v>
      </c>
      <c r="L112" s="330">
        <f>IFERROR(VLOOKUP(C112,'تقرير المصروفات حسب الشهر'!$C$1028:$AD$1138,22,FALSE),0)</f>
        <v>0</v>
      </c>
      <c r="M112" s="344">
        <f>IFERROR(VLOOKUP(C112,'تقرير المصروفات حسب الشهر'!$C$1155:$AD$1266,22,FALSE),0)</f>
        <v>0</v>
      </c>
      <c r="N112" s="344">
        <f>IFERROR(VLOOKUP(C112,'تقرير المصروفات حسب الشهر'!$C$1282:$AD$1393,22,FALSE),0)</f>
        <v>0</v>
      </c>
      <c r="O112" s="344">
        <f>IFERROR(VLOOKUP(C112,'تقرير المصروفات حسب الشهر'!$C$1409:$AD$1524,22,FALSE),0)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الشهر'!$C$10:$AD$119,22,FALSE),0)</f>
        <v>0</v>
      </c>
      <c r="E113" s="330">
        <f>IFERROR(VLOOKUP(C113,'تقرير المصروفات حسب الشهر'!$C$136:$AD$245,22,FALSE),0)</f>
        <v>0</v>
      </c>
      <c r="F113" s="330">
        <f>IFERROR(VLOOKUP(C113,'تقرير المصروفات حسب الشهر'!$C$263:$AD$370,22,FALSE),0)</f>
        <v>0</v>
      </c>
      <c r="G113" s="330">
        <f>IFERROR(VLOOKUP(C113,'تقرير المصروفات حسب الشهر'!$C$391:$AD$499,22,FALSE),0)</f>
        <v>0</v>
      </c>
      <c r="H113" s="330">
        <f>IFERROR(VLOOKUP(C113,'تقرير المصروفات حسب الشهر'!$C$519:$AD$627,22,FALSE),0)</f>
        <v>0</v>
      </c>
      <c r="I113" s="330">
        <f>IFERROR(VLOOKUP(C113,'تقرير المصروفات حسب الشهر'!$C$647:$AD$756,22,FALSE),0)</f>
        <v>0</v>
      </c>
      <c r="J113" s="330">
        <f>IFERROR(VLOOKUP(C113,'تقرير المصروفات حسب الشهر'!$C$775:$AD$884,22,FALSE),0)</f>
        <v>0</v>
      </c>
      <c r="K113" s="330">
        <f>IFERROR(VLOOKUP(C113,'تقرير المصروفات حسب الشهر'!$C$902:$AD$1011,22,FALSE),0)</f>
        <v>0</v>
      </c>
      <c r="L113" s="330">
        <f>IFERROR(VLOOKUP(C113,'تقرير المصروفات حسب الشهر'!$C$1028:$AD$1138,22,FALSE),0)</f>
        <v>0</v>
      </c>
      <c r="M113" s="344">
        <f>IFERROR(VLOOKUP(C113,'تقرير المصروفات حسب الشهر'!$C$1155:$AD$1266,22,FALSE),0)</f>
        <v>0</v>
      </c>
      <c r="N113" s="344">
        <f>IFERROR(VLOOKUP(C113,'تقرير المصروفات حسب الشهر'!$C$1282:$AD$1393,22,FALSE),0)</f>
        <v>0</v>
      </c>
      <c r="O113" s="344">
        <f>IFERROR(VLOOKUP(C113,'تقرير المصروفات حسب الشهر'!$C$1409:$AD$1524,22,FALSE),0)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الشهر'!$C$10:$AD$119,22,FALSE),0)</f>
        <v>0</v>
      </c>
      <c r="E114" s="330">
        <f>IFERROR(VLOOKUP(C114,'تقرير المصروفات حسب الشهر'!$C$136:$AD$245,22,FALSE),0)</f>
        <v>0</v>
      </c>
      <c r="F114" s="330">
        <f>IFERROR(VLOOKUP(C114,'تقرير المصروفات حسب الشهر'!$C$263:$AD$370,22,FALSE),0)</f>
        <v>0</v>
      </c>
      <c r="G114" s="330">
        <f>IFERROR(VLOOKUP(C114,'تقرير المصروفات حسب الشهر'!$C$391:$AD$499,22,FALSE),0)</f>
        <v>0</v>
      </c>
      <c r="H114" s="330">
        <f>IFERROR(VLOOKUP(C114,'تقرير المصروفات حسب الشهر'!$C$519:$AD$627,22,FALSE),0)</f>
        <v>0</v>
      </c>
      <c r="I114" s="330">
        <f>IFERROR(VLOOKUP(C114,'تقرير المصروفات حسب الشهر'!$C$647:$AD$756,22,FALSE),0)</f>
        <v>0</v>
      </c>
      <c r="J114" s="330">
        <f>IFERROR(VLOOKUP(C114,'تقرير المصروفات حسب الشهر'!$C$775:$AD$884,22,FALSE),0)</f>
        <v>0</v>
      </c>
      <c r="K114" s="330">
        <f>IFERROR(VLOOKUP(C114,'تقرير المصروفات حسب الشهر'!$C$902:$AD$1011,22,FALSE),0)</f>
        <v>0</v>
      </c>
      <c r="L114" s="330">
        <f>IFERROR(VLOOKUP(C114,'تقرير المصروفات حسب الشهر'!$C$1028:$AD$1138,22,FALSE),0)</f>
        <v>0</v>
      </c>
      <c r="M114" s="344">
        <f>IFERROR(VLOOKUP(C114,'تقرير المصروفات حسب الشهر'!$C$1155:$AD$1266,22,FALSE),0)</f>
        <v>0</v>
      </c>
      <c r="N114" s="344">
        <f>IFERROR(VLOOKUP(C114,'تقرير المصروفات حسب الشهر'!$C$1282:$AD$1393,22,FALSE),0)</f>
        <v>0</v>
      </c>
      <c r="O114" s="344">
        <f>IFERROR(VLOOKUP(C114,'تقرير المصروفات حسب الشهر'!$C$1409:$AD$1524,22,FALSE),0)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الشهر'!$C$10:$AD$119,22,FALSE),0)</f>
        <v>0</v>
      </c>
      <c r="E115" s="330">
        <f>IFERROR(VLOOKUP(C115,'تقرير المصروفات حسب الشهر'!$C$136:$AD$245,22,FALSE),0)</f>
        <v>0</v>
      </c>
      <c r="F115" s="330">
        <f>IFERROR(VLOOKUP(C115,'تقرير المصروفات حسب الشهر'!$C$263:$AD$370,22,FALSE),0)</f>
        <v>0</v>
      </c>
      <c r="G115" s="330">
        <f>IFERROR(VLOOKUP(C115,'تقرير المصروفات حسب الشهر'!$C$391:$AD$499,22,FALSE),0)</f>
        <v>0</v>
      </c>
      <c r="H115" s="330">
        <f>IFERROR(VLOOKUP(C115,'تقرير المصروفات حسب الشهر'!$C$519:$AD$627,22,FALSE),0)</f>
        <v>0</v>
      </c>
      <c r="I115" s="330">
        <f>IFERROR(VLOOKUP(C115,'تقرير المصروفات حسب الشهر'!$C$647:$AD$756,22,FALSE),0)</f>
        <v>0</v>
      </c>
      <c r="J115" s="330">
        <f>IFERROR(VLOOKUP(C115,'تقرير المصروفات حسب الشهر'!$C$775:$AD$884,22,FALSE),0)</f>
        <v>0</v>
      </c>
      <c r="K115" s="330">
        <f>IFERROR(VLOOKUP(C115,'تقرير المصروفات حسب الشهر'!$C$902:$AD$1011,22,FALSE),0)</f>
        <v>0</v>
      </c>
      <c r="L115" s="330">
        <f>IFERROR(VLOOKUP(C115,'تقرير المصروفات حسب الشهر'!$C$1028:$AD$1138,22,FALSE),0)</f>
        <v>0</v>
      </c>
      <c r="M115" s="344">
        <f>IFERROR(VLOOKUP(C115,'تقرير المصروفات حسب الشهر'!$C$1155:$AD$1266,22,FALSE),0)</f>
        <v>0</v>
      </c>
      <c r="N115" s="344">
        <f>IFERROR(VLOOKUP(C115,'تقرير المصروفات حسب الشهر'!$C$1282:$AD$1393,22,FALSE),0)</f>
        <v>0</v>
      </c>
      <c r="O115" s="344">
        <f>IFERROR(VLOOKUP(C115,'تقرير المصروفات حسب الشهر'!$C$1409:$AD$1524,22,FALSE),0)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الشهر'!$C$10:$AD$119,22,FALSE),0)</f>
        <v>0</v>
      </c>
      <c r="E116" s="330">
        <f>IFERROR(VLOOKUP(C116,'تقرير المصروفات حسب الشهر'!$C$136:$AD$245,22,FALSE),0)</f>
        <v>0</v>
      </c>
      <c r="F116" s="330">
        <f>IFERROR(VLOOKUP(C116,'تقرير المصروفات حسب الشهر'!$C$263:$AD$370,22,FALSE),0)</f>
        <v>0</v>
      </c>
      <c r="G116" s="330">
        <f>IFERROR(VLOOKUP(C116,'تقرير المصروفات حسب الشهر'!$C$391:$AD$499,22,FALSE),0)</f>
        <v>0</v>
      </c>
      <c r="H116" s="330">
        <f>IFERROR(VLOOKUP(C116,'تقرير المصروفات حسب الشهر'!$C$519:$AD$627,22,FALSE),0)</f>
        <v>0</v>
      </c>
      <c r="I116" s="330">
        <f>IFERROR(VLOOKUP(C116,'تقرير المصروفات حسب الشهر'!$C$647:$AD$756,22,FALSE),0)</f>
        <v>0</v>
      </c>
      <c r="J116" s="330">
        <f>IFERROR(VLOOKUP(C116,'تقرير المصروفات حسب الشهر'!$C$775:$AD$884,22,FALSE),0)</f>
        <v>0</v>
      </c>
      <c r="K116" s="330">
        <f>IFERROR(VLOOKUP(C116,'تقرير المصروفات حسب الشهر'!$C$902:$AD$1011,22,FALSE),0)</f>
        <v>0</v>
      </c>
      <c r="L116" s="330">
        <f>IFERROR(VLOOKUP(C116,'تقرير المصروفات حسب الشهر'!$C$1028:$AD$1138,22,FALSE),0)</f>
        <v>0</v>
      </c>
      <c r="M116" s="344">
        <f>IFERROR(VLOOKUP(C116,'تقرير المصروفات حسب الشهر'!$C$1155:$AD$1266,22,FALSE),0)</f>
        <v>0</v>
      </c>
      <c r="N116" s="344">
        <f>IFERROR(VLOOKUP(C116,'تقرير المصروفات حسب الشهر'!$C$1282:$AD$1393,22,FALSE),0)</f>
        <v>0</v>
      </c>
      <c r="O116" s="344">
        <f>IFERROR(VLOOKUP(C116,'تقرير المصروفات حسب الشهر'!$C$1409:$AD$1524,22,FALSE),0)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الشهر'!$C$10:$AD$119,22,FALSE),0)</f>
        <v>0</v>
      </c>
      <c r="E117" s="330">
        <f>IFERROR(VLOOKUP(C117,'تقرير المصروفات حسب الشهر'!$C$136:$AD$245,22,FALSE),0)</f>
        <v>0</v>
      </c>
      <c r="F117" s="330">
        <f>IFERROR(VLOOKUP(C117,'تقرير المصروفات حسب الشهر'!$C$263:$AD$370,22,FALSE),0)</f>
        <v>0</v>
      </c>
      <c r="G117" s="330">
        <f>IFERROR(VLOOKUP(C117,'تقرير المصروفات حسب الشهر'!$C$391:$AD$499,22,FALSE),0)</f>
        <v>0</v>
      </c>
      <c r="H117" s="330">
        <f>IFERROR(VLOOKUP(C117,'تقرير المصروفات حسب الشهر'!$C$519:$AD$627,22,FALSE),0)</f>
        <v>0</v>
      </c>
      <c r="I117" s="330">
        <f>IFERROR(VLOOKUP(C117,'تقرير المصروفات حسب الشهر'!$C$647:$AD$756,22,FALSE),0)</f>
        <v>0</v>
      </c>
      <c r="J117" s="330">
        <f>IFERROR(VLOOKUP(C117,'تقرير المصروفات حسب الشهر'!$C$775:$AD$884,22,FALSE),0)</f>
        <v>0</v>
      </c>
      <c r="K117" s="330">
        <f>IFERROR(VLOOKUP(C117,'تقرير المصروفات حسب الشهر'!$C$902:$AD$1011,22,FALSE),0)</f>
        <v>0</v>
      </c>
      <c r="L117" s="330">
        <f>IFERROR(VLOOKUP(C117,'تقرير المصروفات حسب الشهر'!$C$1028:$AD$1138,22,FALSE),0)</f>
        <v>0</v>
      </c>
      <c r="M117" s="344">
        <f>IFERROR(VLOOKUP(C117,'تقرير المصروفات حسب الشهر'!$C$1155:$AD$1266,22,FALSE),0)</f>
        <v>0</v>
      </c>
      <c r="N117" s="344">
        <f>IFERROR(VLOOKUP(C117,'تقرير المصروفات حسب الشهر'!$C$1282:$AD$1393,22,FALSE),0)</f>
        <v>0</v>
      </c>
      <c r="O117" s="344">
        <f>IFERROR(VLOOKUP(C117,'تقرير المصروفات حسب الشهر'!$C$1409:$AD$1524,22,FALSE),0)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الشهر'!$C$10:$AD$119,22,FALSE),0)</f>
        <v>0</v>
      </c>
      <c r="E118" s="330">
        <f>IFERROR(VLOOKUP(C118,'تقرير المصروفات حسب الشهر'!$C$136:$AD$245,22,FALSE),0)</f>
        <v>0</v>
      </c>
      <c r="F118" s="330">
        <f>IFERROR(VLOOKUP(C118,'تقرير المصروفات حسب الشهر'!$C$263:$AD$370,22,FALSE),0)</f>
        <v>0</v>
      </c>
      <c r="G118" s="330">
        <f>IFERROR(VLOOKUP(C118,'تقرير المصروفات حسب الشهر'!$C$391:$AD$499,22,FALSE),0)</f>
        <v>0</v>
      </c>
      <c r="H118" s="330">
        <f>IFERROR(VLOOKUP(C118,'تقرير المصروفات حسب الشهر'!$C$519:$AD$627,22,FALSE),0)</f>
        <v>0</v>
      </c>
      <c r="I118" s="330">
        <f>IFERROR(VLOOKUP(C118,'تقرير المصروفات حسب الشهر'!$C$647:$AD$756,22,FALSE),0)</f>
        <v>0</v>
      </c>
      <c r="J118" s="330">
        <f>IFERROR(VLOOKUP(C118,'تقرير المصروفات حسب الشهر'!$C$775:$AD$884,22,FALSE),0)</f>
        <v>0</v>
      </c>
      <c r="K118" s="330">
        <f>IFERROR(VLOOKUP(C118,'تقرير المصروفات حسب الشهر'!$C$902:$AD$1011,22,FALSE),0)</f>
        <v>0</v>
      </c>
      <c r="L118" s="330">
        <f>IFERROR(VLOOKUP(C118,'تقرير المصروفات حسب الشهر'!$C$1028:$AD$1138,22,FALSE),0)</f>
        <v>0</v>
      </c>
      <c r="M118" s="344">
        <f>IFERROR(VLOOKUP(C118,'تقرير المصروفات حسب الشهر'!$C$1155:$AD$1266,22,FALSE),0)</f>
        <v>0</v>
      </c>
      <c r="N118" s="344">
        <f>IFERROR(VLOOKUP(C118,'تقرير المصروفات حسب الشهر'!$C$1282:$AD$1393,22,FALSE),0)</f>
        <v>0</v>
      </c>
      <c r="O118" s="344">
        <f>IFERROR(VLOOKUP(C118,'تقرير المصروفات حسب الشهر'!$C$1409:$AD$1524,22,FALSE),0)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الشهر'!$C$10:$AD$119,22,FALSE),0)</f>
        <v>0</v>
      </c>
      <c r="E119" s="330">
        <f>IFERROR(VLOOKUP(C119,'تقرير المصروفات حسب الشهر'!$C$136:$AD$245,22,FALSE),0)</f>
        <v>0</v>
      </c>
      <c r="F119" s="330">
        <f>IFERROR(VLOOKUP(C119,'تقرير المصروفات حسب الشهر'!$C$263:$AD$370,22,FALSE),0)</f>
        <v>0</v>
      </c>
      <c r="G119" s="330">
        <f>IFERROR(VLOOKUP(C119,'تقرير المصروفات حسب الشهر'!$C$391:$AD$499,22,FALSE),0)</f>
        <v>2161.8200000000002</v>
      </c>
      <c r="H119" s="330">
        <f>IFERROR(VLOOKUP(C119,'تقرير المصروفات حسب الشهر'!$C$519:$AD$627,22,FALSE),0)</f>
        <v>0</v>
      </c>
      <c r="I119" s="330">
        <f>IFERROR(VLOOKUP(C119,'تقرير المصروفات حسب الشهر'!$C$647:$AD$756,22,FALSE),0)</f>
        <v>0</v>
      </c>
      <c r="J119" s="330">
        <f>IFERROR(VLOOKUP(C119,'تقرير المصروفات حسب الشهر'!$C$775:$AD$884,22,FALSE),0)</f>
        <v>0</v>
      </c>
      <c r="K119" s="330">
        <f>IFERROR(VLOOKUP(C119,'تقرير المصروفات حسب الشهر'!$C$902:$AD$1011,22,FALSE),0)</f>
        <v>0</v>
      </c>
      <c r="L119" s="330">
        <f>IFERROR(VLOOKUP(C119,'تقرير المصروفات حسب الشهر'!$C$1028:$AD$1138,22,FALSE),0)</f>
        <v>0</v>
      </c>
      <c r="M119" s="344">
        <f>IFERROR(VLOOKUP(C119,'تقرير المصروفات حسب الشهر'!$C$1155:$AD$1266,22,FALSE),0)</f>
        <v>0</v>
      </c>
      <c r="N119" s="344">
        <f>IFERROR(VLOOKUP(C119,'تقرير المصروفات حسب الشهر'!$C$1282:$AD$1393,22,FALSE),0)</f>
        <v>0</v>
      </c>
      <c r="O119" s="344">
        <f>IFERROR(VLOOKUP(C119,'تقرير المصروفات حسب الشهر'!$C$1409:$AD$1524,22,FALSE),0)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الشهر'!$C$10:$AD$119,22,FALSE),0)</f>
        <v>0</v>
      </c>
      <c r="E120" s="330">
        <f>IFERROR(VLOOKUP(C120,'تقرير المصروفات حسب الشهر'!$C$136:$AD$245,22,FALSE),0)</f>
        <v>0</v>
      </c>
      <c r="F120" s="330">
        <f>IFERROR(VLOOKUP(C120,'تقرير المصروفات حسب الشهر'!$C$263:$AD$370,22,FALSE),0)</f>
        <v>0</v>
      </c>
      <c r="G120" s="330">
        <f>IFERROR(VLOOKUP(C120,'تقرير المصروفات حسب الشهر'!$C$391:$AD$499,22,FALSE),0)</f>
        <v>0</v>
      </c>
      <c r="H120" s="330">
        <f>IFERROR(VLOOKUP(C120,'تقرير المصروفات حسب الشهر'!$C$519:$AD$627,22,FALSE),0)</f>
        <v>0</v>
      </c>
      <c r="I120" s="330">
        <f>IFERROR(VLOOKUP(C120,'تقرير المصروفات حسب الشهر'!$C$647:$AD$756,22,FALSE),0)</f>
        <v>0</v>
      </c>
      <c r="J120" s="330">
        <f>IFERROR(VLOOKUP(C120,'تقرير المصروفات حسب الشهر'!$C$775:$AD$884,22,FALSE),0)</f>
        <v>0</v>
      </c>
      <c r="K120" s="330">
        <f>IFERROR(VLOOKUP(C120,'تقرير المصروفات حسب الشهر'!$C$902:$AD$1011,22,FALSE),0)</f>
        <v>0</v>
      </c>
      <c r="L120" s="330">
        <f>IFERROR(VLOOKUP(C120,'تقرير المصروفات حسب الشهر'!$C$1028:$AD$1138,22,FALSE),0)</f>
        <v>0</v>
      </c>
      <c r="M120" s="344">
        <f>IFERROR(VLOOKUP(C120,'تقرير المصروفات حسب الشهر'!$C$1155:$AD$1266,22,FALSE),0)</f>
        <v>0</v>
      </c>
      <c r="N120" s="344">
        <f>IFERROR(VLOOKUP(C120,'تقرير المصروفات حسب الشهر'!$C$1282:$AD$1393,22,FALSE),0)</f>
        <v>0</v>
      </c>
      <c r="O120" s="344">
        <f>IFERROR(VLOOKUP(C120,'تقرير المصروفات حسب الشهر'!$C$1409:$AD$1524,22,FALSE),0)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الشهر'!$C$10:$AD$119,22,FALSE),0)</f>
        <v>0</v>
      </c>
      <c r="E121" s="330">
        <f>IFERROR(VLOOKUP(C121,'تقرير المصروفات حسب الشهر'!$C$136:$AD$245,22,FALSE),0)</f>
        <v>0</v>
      </c>
      <c r="F121" s="330">
        <f>IFERROR(VLOOKUP(C121,'تقرير المصروفات حسب الشهر'!$C$263:$AD$370,22,FALSE),0)</f>
        <v>0</v>
      </c>
      <c r="G121" s="330">
        <f>IFERROR(VLOOKUP(C121,'تقرير المصروفات حسب الشهر'!$C$391:$AD$499,22,FALSE),0)</f>
        <v>0</v>
      </c>
      <c r="H121" s="330">
        <f>IFERROR(VLOOKUP(C121,'تقرير المصروفات حسب الشهر'!$C$519:$AD$627,22,FALSE),0)</f>
        <v>0</v>
      </c>
      <c r="I121" s="330">
        <f>IFERROR(VLOOKUP(C121,'تقرير المصروفات حسب الشهر'!$C$647:$AD$756,22,FALSE),0)</f>
        <v>0</v>
      </c>
      <c r="J121" s="330">
        <f>IFERROR(VLOOKUP(C121,'تقرير المصروفات حسب الشهر'!$C$775:$AD$884,22,FALSE),0)</f>
        <v>0</v>
      </c>
      <c r="K121" s="330">
        <f>IFERROR(VLOOKUP(C121,'تقرير المصروفات حسب الشهر'!$C$902:$AD$1011,22,FALSE),0)</f>
        <v>0</v>
      </c>
      <c r="L121" s="330">
        <f>IFERROR(VLOOKUP(C121,'تقرير المصروفات حسب الشهر'!$C$1028:$AD$1138,22,FALSE),0)</f>
        <v>0</v>
      </c>
      <c r="M121" s="344">
        <f>IFERROR(VLOOKUP(C121,'تقرير المصروفات حسب الشهر'!$C$1155:$AD$1266,22,FALSE),0)</f>
        <v>0</v>
      </c>
      <c r="N121" s="344">
        <f>IFERROR(VLOOKUP(C121,'تقرير المصروفات حسب الشهر'!$C$1282:$AD$1393,22,FALSE),0)</f>
        <v>0</v>
      </c>
      <c r="O121" s="344">
        <f>IFERROR(VLOOKUP(C121,'تقرير المصروفات حسب الشهر'!$C$1409:$AD$1524,22,FALSE),0)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الشهر'!$C$10:$AD$119,22,FALSE),0)</f>
        <v>0</v>
      </c>
      <c r="E122" s="330">
        <f>IFERROR(VLOOKUP(C122,'تقرير المصروفات حسب الشهر'!$C$136:$AD$245,22,FALSE),0)</f>
        <v>0</v>
      </c>
      <c r="F122" s="330">
        <f>IFERROR(VLOOKUP(C122,'تقرير المصروفات حسب الشهر'!$C$263:$AD$370,22,FALSE),0)</f>
        <v>0</v>
      </c>
      <c r="G122" s="330">
        <f>IFERROR(VLOOKUP(C122,'تقرير المصروفات حسب الشهر'!$C$391:$AD$499,22,FALSE),0)</f>
        <v>0</v>
      </c>
      <c r="H122" s="330">
        <f>IFERROR(VLOOKUP(C122,'تقرير المصروفات حسب الشهر'!$C$519:$AD$627,22,FALSE),0)</f>
        <v>0</v>
      </c>
      <c r="I122" s="330">
        <f>IFERROR(VLOOKUP(C122,'تقرير المصروفات حسب الشهر'!$C$647:$AD$756,22,FALSE),0)</f>
        <v>0</v>
      </c>
      <c r="J122" s="330">
        <f>IFERROR(VLOOKUP(C122,'تقرير المصروفات حسب الشهر'!$C$775:$AD$884,22,FALSE),0)</f>
        <v>0</v>
      </c>
      <c r="K122" s="330">
        <f>IFERROR(VLOOKUP(C122,'تقرير المصروفات حسب الشهر'!$C$902:$AD$1011,22,FALSE),0)</f>
        <v>0</v>
      </c>
      <c r="L122" s="330">
        <f>IFERROR(VLOOKUP(C122,'تقرير المصروفات حسب الشهر'!$C$1028:$AD$1138,22,FALSE),0)</f>
        <v>0</v>
      </c>
      <c r="M122" s="344">
        <f>IFERROR(VLOOKUP(C122,'تقرير المصروفات حسب الشهر'!$C$1155:$AD$1266,22,FALSE),0)</f>
        <v>0</v>
      </c>
      <c r="N122" s="344">
        <f>IFERROR(VLOOKUP(C122,'تقرير المصروفات حسب الشهر'!$C$1282:$AD$1393,22,FALSE),0)</f>
        <v>0</v>
      </c>
      <c r="O122" s="344">
        <f>IFERROR(VLOOKUP(C122,'تقرير المصروفات حسب الشهر'!$C$1409:$AD$1524,22,FALSE),0)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الشهر'!$C$10:$AD$119,22,FALSE),0)</f>
        <v>0</v>
      </c>
      <c r="E123" s="330">
        <f>IFERROR(VLOOKUP(C123,'تقرير المصروفات حسب الشهر'!$C$136:$AD$245,22,FALSE),0)</f>
        <v>0</v>
      </c>
      <c r="F123" s="330">
        <f>IFERROR(VLOOKUP(C123,'تقرير المصروفات حسب الشهر'!$C$263:$AD$370,22,FALSE),0)</f>
        <v>0</v>
      </c>
      <c r="G123" s="330">
        <f>IFERROR(VLOOKUP(C123,'تقرير المصروفات حسب الشهر'!$C$391:$AD$499,22,FALSE),0)</f>
        <v>0</v>
      </c>
      <c r="H123" s="330">
        <f>IFERROR(VLOOKUP(C123,'تقرير المصروفات حسب الشهر'!$C$519:$AD$627,22,FALSE),0)</f>
        <v>0</v>
      </c>
      <c r="I123" s="330">
        <f>IFERROR(VLOOKUP(C123,'تقرير المصروفات حسب الشهر'!$C$647:$AD$756,22,FALSE),0)</f>
        <v>0</v>
      </c>
      <c r="J123" s="330">
        <f>IFERROR(VLOOKUP(C123,'تقرير المصروفات حسب الشهر'!$C$775:$AD$884,22,FALSE),0)</f>
        <v>0</v>
      </c>
      <c r="K123" s="330">
        <f>IFERROR(VLOOKUP(C123,'تقرير المصروفات حسب الشهر'!$C$902:$AD$1011,22,FALSE),0)</f>
        <v>0</v>
      </c>
      <c r="L123" s="330">
        <f>IFERROR(VLOOKUP(C123,'تقرير المصروفات حسب الشهر'!$C$1028:$AD$1138,22,FALSE),0)</f>
        <v>0</v>
      </c>
      <c r="M123" s="344">
        <f>IFERROR(VLOOKUP(C123,'تقرير المصروفات حسب الشهر'!$C$1155:$AD$1266,22,FALSE),0)</f>
        <v>0</v>
      </c>
      <c r="N123" s="344">
        <f>IFERROR(VLOOKUP(C123,'تقرير المصروفات حسب الشهر'!$C$1282:$AD$1393,22,FALSE),0)</f>
        <v>0</v>
      </c>
      <c r="O123" s="344">
        <f>IFERROR(VLOOKUP(C123,'تقرير المصروفات حسب الشهر'!$C$1409:$AD$1524,22,FALSE),0)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الشهر'!$C$10:$AD$119,22,FALSE),0)</f>
        <v>0</v>
      </c>
      <c r="E124" s="330">
        <f>IFERROR(VLOOKUP(C124,'تقرير المصروفات حسب الشهر'!$C$136:$AD$245,22,FALSE),0)</f>
        <v>0</v>
      </c>
      <c r="F124" s="330">
        <f>IFERROR(VLOOKUP(C124,'تقرير المصروفات حسب الشهر'!$C$263:$AD$370,22,FALSE),0)</f>
        <v>0</v>
      </c>
      <c r="G124" s="330">
        <f>IFERROR(VLOOKUP(C124,'تقرير المصروفات حسب الشهر'!$C$391:$AD$499,22,FALSE),0)</f>
        <v>0</v>
      </c>
      <c r="H124" s="330">
        <f>IFERROR(VLOOKUP(C124,'تقرير المصروفات حسب الشهر'!$C$519:$AD$627,22,FALSE),0)</f>
        <v>0</v>
      </c>
      <c r="I124" s="330">
        <f>IFERROR(VLOOKUP(C124,'تقرير المصروفات حسب الشهر'!$C$647:$AD$756,22,FALSE),0)</f>
        <v>0</v>
      </c>
      <c r="J124" s="330">
        <f>IFERROR(VLOOKUP(C124,'تقرير المصروفات حسب الشهر'!$C$775:$AD$884,22,FALSE),0)</f>
        <v>0</v>
      </c>
      <c r="K124" s="330">
        <f>IFERROR(VLOOKUP(C124,'تقرير المصروفات حسب الشهر'!$C$902:$AD$1011,22,FALSE),0)</f>
        <v>0</v>
      </c>
      <c r="L124" s="330">
        <f>IFERROR(VLOOKUP(C124,'تقرير المصروفات حسب الشهر'!$C$1028:$AD$1138,22,FALSE),0)</f>
        <v>0</v>
      </c>
      <c r="M124" s="344">
        <f>IFERROR(VLOOKUP(C124,'تقرير المصروفات حسب الشهر'!$C$1155:$AD$1266,22,FALSE),0)</f>
        <v>0</v>
      </c>
      <c r="N124" s="344">
        <f>IFERROR(VLOOKUP(C124,'تقرير المصروفات حسب الشهر'!$C$1282:$AD$1393,22,FALSE),0)</f>
        <v>0</v>
      </c>
      <c r="O124" s="344">
        <f>IFERROR(VLOOKUP(C124,'تقرير المصروفات حسب الشهر'!$C$1409:$AD$1524,22,FALSE),0)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الشهر'!$C$10:$AD$119,22,FALSE),0)</f>
        <v>0</v>
      </c>
      <c r="E125" s="330">
        <f>IFERROR(VLOOKUP(C125,'تقرير المصروفات حسب الشهر'!$C$136:$AD$245,22,FALSE),0)</f>
        <v>0</v>
      </c>
      <c r="F125" s="330">
        <f>IFERROR(VLOOKUP(C125,'تقرير المصروفات حسب الشهر'!$C$263:$AD$370,22,FALSE),0)</f>
        <v>0</v>
      </c>
      <c r="G125" s="330">
        <f>IFERROR(VLOOKUP(C125,'تقرير المصروفات حسب الشهر'!$C$391:$AD$499,22,FALSE),0)</f>
        <v>0</v>
      </c>
      <c r="H125" s="330">
        <f>IFERROR(VLOOKUP(C125,'تقرير المصروفات حسب الشهر'!$C$519:$AD$627,22,FALSE),0)</f>
        <v>0</v>
      </c>
      <c r="I125" s="330">
        <f>IFERROR(VLOOKUP(C125,'تقرير المصروفات حسب الشهر'!$C$647:$AD$756,22,FALSE),0)</f>
        <v>0</v>
      </c>
      <c r="J125" s="330">
        <f>IFERROR(VLOOKUP(C125,'تقرير المصروفات حسب الشهر'!$C$775:$AD$884,22,FALSE),0)</f>
        <v>0</v>
      </c>
      <c r="K125" s="330">
        <f>IFERROR(VLOOKUP(C125,'تقرير المصروفات حسب الشهر'!$C$902:$AD$1011,22,FALSE),0)</f>
        <v>0</v>
      </c>
      <c r="L125" s="330">
        <f>IFERROR(VLOOKUP(C125,'تقرير المصروفات حسب الشهر'!$C$1028:$AD$1138,22,FALSE),0)</f>
        <v>0</v>
      </c>
      <c r="M125" s="344">
        <f>IFERROR(VLOOKUP(C125,'تقرير المصروفات حسب الشهر'!$C$1155:$AD$1266,22,FALSE),0)</f>
        <v>0</v>
      </c>
      <c r="N125" s="344">
        <f>IFERROR(VLOOKUP(C125,'تقرير المصروفات حسب الشهر'!$C$1282:$AD$1393,22,FALSE),0)</f>
        <v>0</v>
      </c>
      <c r="O125" s="344">
        <f>IFERROR(VLOOKUP(C125,'تقرير المصروفات حسب الشهر'!$C$1409:$AD$1524,22,FALSE),0)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الشهر'!$C$10:$AD$119,22,FALSE),0)</f>
        <v>0</v>
      </c>
      <c r="E126" s="330">
        <f>IFERROR(VLOOKUP(C126,'تقرير المصروفات حسب الشهر'!$C$136:$AD$245,22,FALSE),0)</f>
        <v>0</v>
      </c>
      <c r="F126" s="330">
        <f>IFERROR(VLOOKUP(C126,'تقرير المصروفات حسب الشهر'!$C$263:$AD$370,22,FALSE),0)</f>
        <v>0</v>
      </c>
      <c r="G126" s="330">
        <f>IFERROR(VLOOKUP(C126,'تقرير المصروفات حسب الشهر'!$C$391:$AD$499,22,FALSE),0)</f>
        <v>0</v>
      </c>
      <c r="H126" s="330">
        <f>IFERROR(VLOOKUP(C126,'تقرير المصروفات حسب الشهر'!$C$519:$AD$627,22,FALSE),0)</f>
        <v>0</v>
      </c>
      <c r="I126" s="330">
        <f>IFERROR(VLOOKUP(C126,'تقرير المصروفات حسب الشهر'!$C$647:$AD$756,22,FALSE),0)</f>
        <v>0</v>
      </c>
      <c r="J126" s="330">
        <f>IFERROR(VLOOKUP(C126,'تقرير المصروفات حسب الشهر'!$C$775:$AD$884,22,FALSE),0)</f>
        <v>0</v>
      </c>
      <c r="K126" s="330">
        <f>IFERROR(VLOOKUP(C126,'تقرير المصروفات حسب الشهر'!$C$902:$AD$1011,22,FALSE),0)</f>
        <v>0</v>
      </c>
      <c r="L126" s="330">
        <f>IFERROR(VLOOKUP(C126,'تقرير المصروفات حسب الشهر'!$C$1028:$AD$1138,22,FALSE),0)</f>
        <v>0</v>
      </c>
      <c r="M126" s="344">
        <f>IFERROR(VLOOKUP(C126,'تقرير المصروفات حسب الشهر'!$C$1155:$AD$1266,22,FALSE),0)</f>
        <v>0</v>
      </c>
      <c r="N126" s="344">
        <f>IFERROR(VLOOKUP(C126,'تقرير المصروفات حسب الشهر'!$C$1282:$AD$1393,22,FALSE),0)</f>
        <v>0</v>
      </c>
      <c r="O126" s="344">
        <f>IFERROR(VLOOKUP(C126,'تقرير المصروفات حسب الشهر'!$C$1409:$AD$1524,22,FALSE),0)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الشهر'!$C$10:$AD$119,22,FALSE),0)</f>
        <v>0</v>
      </c>
      <c r="E127" s="330">
        <f>IFERROR(VLOOKUP(C127,'تقرير المصروفات حسب الشهر'!$C$136:$AD$245,22,FALSE),0)</f>
        <v>0</v>
      </c>
      <c r="F127" s="330">
        <f>IFERROR(VLOOKUP(C127,'تقرير المصروفات حسب الشهر'!$C$263:$AD$370,22,FALSE),0)</f>
        <v>0</v>
      </c>
      <c r="G127" s="330">
        <f>IFERROR(VLOOKUP(C127,'تقرير المصروفات حسب الشهر'!$C$391:$AD$499,22,FALSE),0)</f>
        <v>0</v>
      </c>
      <c r="H127" s="330">
        <f>IFERROR(VLOOKUP(C127,'تقرير المصروفات حسب الشهر'!$C$519:$AD$627,22,FALSE),0)</f>
        <v>0</v>
      </c>
      <c r="I127" s="330">
        <f>IFERROR(VLOOKUP(C127,'تقرير المصروفات حسب الشهر'!$C$647:$AD$756,22,FALSE),0)</f>
        <v>0</v>
      </c>
      <c r="J127" s="330">
        <f>IFERROR(VLOOKUP(C127,'تقرير المصروفات حسب الشهر'!$C$775:$AD$884,22,FALSE),0)</f>
        <v>0</v>
      </c>
      <c r="K127" s="330">
        <f>IFERROR(VLOOKUP(C127,'تقرير المصروفات حسب الشهر'!$C$902:$AD$1011,22,FALSE),0)</f>
        <v>0</v>
      </c>
      <c r="L127" s="330">
        <f>IFERROR(VLOOKUP(C127,'تقرير المصروفات حسب الشهر'!$C$1028:$AD$1138,22,FALSE),0)</f>
        <v>0</v>
      </c>
      <c r="M127" s="344">
        <f>IFERROR(VLOOKUP(C127,'تقرير المصروفات حسب الشهر'!$C$1155:$AD$1266,22,FALSE),0)</f>
        <v>0</v>
      </c>
      <c r="N127" s="344">
        <f>IFERROR(VLOOKUP(C127,'تقرير المصروفات حسب الشهر'!$C$1282:$AD$1393,22,FALSE),0)</f>
        <v>0</v>
      </c>
      <c r="O127" s="344">
        <f>IFERROR(VLOOKUP(C127,'تقرير المصروفات حسب الشهر'!$C$1409:$AD$1524,22,FALSE),0)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الشهر'!$C$10:$AD$119,22,FALSE),0)</f>
        <v>0</v>
      </c>
      <c r="E128" s="330">
        <f>IFERROR(VLOOKUP(C128,'تقرير المصروفات حسب الشهر'!$C$136:$AD$245,22,FALSE),0)</f>
        <v>0</v>
      </c>
      <c r="F128" s="330">
        <f>IFERROR(VLOOKUP(C128,'تقرير المصروفات حسب الشهر'!$C$263:$AD$370,22,FALSE),0)</f>
        <v>0</v>
      </c>
      <c r="G128" s="330">
        <f>IFERROR(VLOOKUP(C128,'تقرير المصروفات حسب الشهر'!$C$391:$AD$499,22,FALSE),0)</f>
        <v>0</v>
      </c>
      <c r="H128" s="330">
        <f>IFERROR(VLOOKUP(C128,'تقرير المصروفات حسب الشهر'!$C$519:$AD$627,22,FALSE),0)</f>
        <v>0</v>
      </c>
      <c r="I128" s="330">
        <f>IFERROR(VLOOKUP(C128,'تقرير المصروفات حسب الشهر'!$C$647:$AD$756,22,FALSE),0)</f>
        <v>0</v>
      </c>
      <c r="J128" s="330">
        <f>IFERROR(VLOOKUP(C128,'تقرير المصروفات حسب الشهر'!$C$775:$AD$884,22,FALSE),0)</f>
        <v>0</v>
      </c>
      <c r="K128" s="330">
        <f>IFERROR(VLOOKUP(C128,'تقرير المصروفات حسب الشهر'!$C$902:$AD$1011,22,FALSE),0)</f>
        <v>0</v>
      </c>
      <c r="L128" s="330">
        <f>IFERROR(VLOOKUP(C128,'تقرير المصروفات حسب الشهر'!$C$1028:$AD$1138,22,FALSE),0)</f>
        <v>0</v>
      </c>
      <c r="M128" s="344">
        <f>IFERROR(VLOOKUP(C128,'تقرير المصروفات حسب الشهر'!$C$1155:$AD$1266,22,FALSE),0)</f>
        <v>0</v>
      </c>
      <c r="N128" s="344">
        <f>IFERROR(VLOOKUP(C128,'تقرير المصروفات حسب الشهر'!$C$1282:$AD$1393,22,FALSE),0)</f>
        <v>0</v>
      </c>
      <c r="O128" s="344">
        <f>IFERROR(VLOOKUP(C128,'تقرير المصروفات حسب الشهر'!$C$1409:$AD$1524,22,FALSE),0)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الشهر'!$C$10:$AD$119,22,FALSE),0)</f>
        <v>506.25</v>
      </c>
      <c r="E129" s="330">
        <f>IFERROR(VLOOKUP(C129,'تقرير المصروفات حسب الشهر'!$C$136:$AD$245,22,FALSE),0)</f>
        <v>506.25</v>
      </c>
      <c r="F129" s="330">
        <f>IFERROR(VLOOKUP(C129,'تقرير المصروفات حسب الشهر'!$C$263:$AD$370,22,FALSE),0)</f>
        <v>506.25</v>
      </c>
      <c r="G129" s="330">
        <f>IFERROR(VLOOKUP(C129,'تقرير المصروفات حسب الشهر'!$C$391:$AD$499,22,FALSE),0)</f>
        <v>506.25</v>
      </c>
      <c r="H129" s="330">
        <f>IFERROR(VLOOKUP(C129,'تقرير المصروفات حسب الشهر'!$C$519:$AD$627,22,FALSE),0)</f>
        <v>506.25</v>
      </c>
      <c r="I129" s="330">
        <f>IFERROR(VLOOKUP(C129,'تقرير المصروفات حسب الشهر'!$C$647:$AD$756,22,FALSE),0)</f>
        <v>506.25</v>
      </c>
      <c r="J129" s="330">
        <f>IFERROR(VLOOKUP(C129,'تقرير المصروفات حسب الشهر'!$C$775:$AD$884,22,FALSE),0)</f>
        <v>0</v>
      </c>
      <c r="K129" s="330">
        <f>IFERROR(VLOOKUP(C129,'تقرير المصروفات حسب الشهر'!$C$902:$AD$1011,22,FALSE),0)</f>
        <v>0</v>
      </c>
      <c r="L129" s="330">
        <f>IFERROR(VLOOKUP(C129,'تقرير المصروفات حسب الشهر'!$C$1028:$AD$1138,22,FALSE),0)</f>
        <v>0</v>
      </c>
      <c r="M129" s="344">
        <f>IFERROR(VLOOKUP(C129,'تقرير المصروفات حسب الشهر'!$C$1155:$AD$1266,22,FALSE),0)</f>
        <v>0</v>
      </c>
      <c r="N129" s="344">
        <f>IFERROR(VLOOKUP(C129,'تقرير المصروفات حسب الشهر'!$C$1282:$AD$1393,22,FALSE),0)</f>
        <v>0</v>
      </c>
      <c r="O129" s="344">
        <f>IFERROR(VLOOKUP(C129,'تقرير المصروفات حسب الشهر'!$C$1409:$AD$1524,22,FALSE),0)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الشهر'!$C$10:$AD$119,22,FALSE),0)</f>
        <v>0</v>
      </c>
      <c r="E130" s="330">
        <f>IFERROR(VLOOKUP(C130,'تقرير المصروفات حسب الشهر'!$C$136:$AD$245,22,FALSE),0)</f>
        <v>0</v>
      </c>
      <c r="F130" s="330">
        <f>IFERROR(VLOOKUP(C130,'تقرير المصروفات حسب الشهر'!$C$263:$AD$370,22,FALSE),0)</f>
        <v>0</v>
      </c>
      <c r="G130" s="330">
        <f>IFERROR(VLOOKUP(C130,'تقرير المصروفات حسب الشهر'!$C$391:$AD$499,22,FALSE),0)</f>
        <v>0</v>
      </c>
      <c r="H130" s="330">
        <f>IFERROR(VLOOKUP(C130,'تقرير المصروفات حسب الشهر'!$C$519:$AD$627,22,FALSE),0)</f>
        <v>0</v>
      </c>
      <c r="I130" s="330">
        <f>IFERROR(VLOOKUP(C130,'تقرير المصروفات حسب الشهر'!$C$647:$AD$756,22,FALSE),0)</f>
        <v>0</v>
      </c>
      <c r="J130" s="330">
        <f>IFERROR(VLOOKUP(C130,'تقرير المصروفات حسب الشهر'!$C$775:$AD$884,22,FALSE),0)</f>
        <v>0</v>
      </c>
      <c r="K130" s="330">
        <f>IFERROR(VLOOKUP(C130,'تقرير المصروفات حسب الشهر'!$C$902:$AD$1011,22,FALSE),0)</f>
        <v>0</v>
      </c>
      <c r="L130" s="330">
        <f>IFERROR(VLOOKUP(C130,'تقرير المصروفات حسب الشهر'!$C$1028:$AD$1138,22,FALSE),0)</f>
        <v>0</v>
      </c>
      <c r="M130" s="344">
        <f>IFERROR(VLOOKUP(C130,'تقرير المصروفات حسب الشهر'!$C$1155:$AD$1266,22,FALSE),0)</f>
        <v>0</v>
      </c>
      <c r="N130" s="344">
        <f>IFERROR(VLOOKUP(C130,'تقرير المصروفات حسب الشهر'!$C$1282:$AD$1393,22,FALSE),0)</f>
        <v>0</v>
      </c>
      <c r="O130" s="344">
        <f>IFERROR(VLOOKUP(C130,'تقرير المصروفات حسب الشهر'!$C$1409:$AD$1524,22,FALSE),0)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الشهر'!$C$10:$AD$119,22,FALSE),0)</f>
        <v>0</v>
      </c>
      <c r="E131" s="330">
        <f>IFERROR(VLOOKUP(C131,'تقرير المصروفات حسب الشهر'!$C$136:$AD$245,22,FALSE),0)</f>
        <v>0</v>
      </c>
      <c r="F131" s="330">
        <f>IFERROR(VLOOKUP(C131,'تقرير المصروفات حسب الشهر'!$C$263:$AD$370,22,FALSE),0)</f>
        <v>0</v>
      </c>
      <c r="G131" s="330">
        <f>IFERROR(VLOOKUP(C131,'تقرير المصروفات حسب الشهر'!$C$391:$AD$499,22,FALSE),0)</f>
        <v>0</v>
      </c>
      <c r="H131" s="330">
        <f>IFERROR(VLOOKUP(C131,'تقرير المصروفات حسب الشهر'!$C$519:$AD$627,22,FALSE),0)</f>
        <v>0</v>
      </c>
      <c r="I131" s="330">
        <f>IFERROR(VLOOKUP(C131,'تقرير المصروفات حسب الشهر'!$C$647:$AD$756,22,FALSE),0)</f>
        <v>0</v>
      </c>
      <c r="J131" s="330">
        <f>IFERROR(VLOOKUP(C131,'تقرير المصروفات حسب الشهر'!$C$775:$AD$884,22,FALSE),0)</f>
        <v>0</v>
      </c>
      <c r="K131" s="330">
        <f>IFERROR(VLOOKUP(C131,'تقرير المصروفات حسب الشهر'!$C$902:$AD$1011,22,FALSE),0)</f>
        <v>0</v>
      </c>
      <c r="L131" s="330">
        <f>IFERROR(VLOOKUP(C131,'تقرير المصروفات حسب الشهر'!$C$1028:$AD$1138,22,FALSE),0)</f>
        <v>0</v>
      </c>
      <c r="M131" s="344">
        <f>IFERROR(VLOOKUP(C131,'تقرير المصروفات حسب الشهر'!$C$1155:$AD$1266,22,FALSE),0)</f>
        <v>0</v>
      </c>
      <c r="N131" s="344">
        <f>IFERROR(VLOOKUP(C131,'تقرير المصروفات حسب الشهر'!$C$1282:$AD$1393,22,FALSE),0)</f>
        <v>0</v>
      </c>
      <c r="O131" s="344">
        <f>IFERROR(VLOOKUP(C131,'تقرير المصروفات حسب الشهر'!$C$1409:$AD$1524,22,FALSE),0)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282145.65000000002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900269.87000000023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618124.2200000002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7030A0"/>
  </sheetPr>
  <dimension ref="A1:T140"/>
  <sheetViews>
    <sheetView rightToLeft="1" topLeftCell="J120" workbookViewId="0">
      <selection activeCell="P137" sqref="P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276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35</v>
      </c>
      <c r="B8" s="357"/>
      <c r="C8" s="337" t="s">
        <v>242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1912476.6899999997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26248.779999999973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127453.27999999998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1785023.4099999997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1669906.69</v>
      </c>
    </row>
    <row r="13" spans="1:20" ht="18" customHeight="1">
      <c r="B13" s="94"/>
      <c r="C13" s="339" t="s">
        <v>247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242569.99999999991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247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275195.37999999989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الشهر'!$C$10:$AD$119,23,FALSE),0)</f>
        <v>0</v>
      </c>
      <c r="E22" s="330">
        <f>IFERROR(VLOOKUP(C22,'تقرير المصروفات حسب الشهر'!$C$136:$AD$245,23,FALSE),0)</f>
        <v>0</v>
      </c>
      <c r="F22" s="330">
        <f>IFERROR(VLOOKUP(C22,'تقرير المصروفات حسب الشهر'!$C$263:$AD$370,23,FALSE),0)</f>
        <v>0</v>
      </c>
      <c r="G22" s="330">
        <f>IFERROR(VLOOKUP(C22,'تقرير المصروفات حسب الشهر'!$C$391:$AD$499,23,FALSE),0)</f>
        <v>0</v>
      </c>
      <c r="H22" s="330">
        <f>IFERROR(VLOOKUP(C22,'تقرير المصروفات حسب الشهر'!$C$519:$AD$627,23,FALSE),0)</f>
        <v>0</v>
      </c>
      <c r="I22" s="330">
        <f>IFERROR(VLOOKUP(C22,'تقرير المصروفات حسب الشهر'!$C$647:$AD$756,23,FALSE),0)</f>
        <v>0</v>
      </c>
      <c r="J22" s="330">
        <f>IFERROR(VLOOKUP(C22,'تقرير المصروفات حسب الشهر'!$C$775:$AD$884,23,FALSE),0)</f>
        <v>0</v>
      </c>
      <c r="K22" s="330">
        <f>IFERROR(VLOOKUP(C22,'تقرير المصروفات حسب الشهر'!$C$902:$AD$1011,23,FALSE),0)</f>
        <v>0</v>
      </c>
      <c r="L22" s="330">
        <f>IFERROR(VLOOKUP(C22,'تقرير المصروفات حسب الشهر'!$C$1028:$AD$1138,23,FALSE),0)</f>
        <v>0</v>
      </c>
      <c r="M22" s="344">
        <f>IFERROR(VLOOKUP(C22,'تقرير المصروفات حسب الشهر'!$C$1155:$AD$1266,23,FALSE),0)</f>
        <v>0</v>
      </c>
      <c r="N22" s="344">
        <f>IFERROR(VLOOKUP(C22,'تقرير المصروفات حسب الشهر'!$C$1282:$AD$1393,23,FALSE),0)</f>
        <v>0</v>
      </c>
      <c r="O22" s="344">
        <f>IFERROR(VLOOKUP(C22,'تقرير المصروفات حسب الشهر'!$C$1409:$AI$1524,23,FALSE),0)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الشهر'!$C$10:$AD$119,23,FALSE),0)</f>
        <v>14867.63</v>
      </c>
      <c r="E23" s="330">
        <f>IFERROR(VLOOKUP(C23,'تقرير المصروفات حسب الشهر'!$C$136:$AD$245,23,FALSE),0)</f>
        <v>14222</v>
      </c>
      <c r="F23" s="330">
        <f>IFERROR(VLOOKUP(C23,'تقرير المصروفات حسب الشهر'!$C$263:$AD$370,23,FALSE),0)</f>
        <v>12492.22</v>
      </c>
      <c r="G23" s="330">
        <f>IFERROR(VLOOKUP(C23,'تقرير المصروفات حسب الشهر'!$C$391:$AD$499,23,FALSE),0)</f>
        <v>14697.08</v>
      </c>
      <c r="H23" s="330">
        <f>IFERROR(VLOOKUP(C23,'تقرير المصروفات حسب الشهر'!$C$519:$AD$627,23,FALSE),0)</f>
        <v>13859.59</v>
      </c>
      <c r="I23" s="330">
        <f>IFERROR(VLOOKUP(C23,'تقرير المصروفات حسب الشهر'!$C$647:$AD$756,23,FALSE),0)</f>
        <v>12853.44</v>
      </c>
      <c r="J23" s="330">
        <f>IFERROR(VLOOKUP(C23,'تقرير المصروفات حسب الشهر'!$C$775:$AD$884,23,FALSE),0)</f>
        <v>0</v>
      </c>
      <c r="K23" s="330">
        <f>IFERROR(VLOOKUP(C23,'تقرير المصروفات حسب الشهر'!$C$902:$AD$1011,23,FALSE),0)</f>
        <v>0</v>
      </c>
      <c r="L23" s="330">
        <f>IFERROR(VLOOKUP(C23,'تقرير المصروفات حسب الشهر'!$C$1028:$AD$1138,23,FALSE),0)</f>
        <v>0</v>
      </c>
      <c r="M23" s="344">
        <f>IFERROR(VLOOKUP(C23,'تقرير المصروفات حسب الشهر'!$C$1155:$AD$1266,23,FALSE),0)</f>
        <v>0</v>
      </c>
      <c r="N23" s="344">
        <f>IFERROR(VLOOKUP(C23,'تقرير المصروفات حسب الشهر'!$C$1282:$AD$1393,23,FALSE),0)</f>
        <v>0</v>
      </c>
      <c r="O23" s="344">
        <f>IFERROR(VLOOKUP(C23,'تقرير المصروفات حسب الشهر'!$C$1409:$AI$1524,23,FALSE),0)</f>
        <v>0</v>
      </c>
      <c r="P23" s="332">
        <f t="shared" si="5"/>
        <v>82991.960000000006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الشهر'!$C$10:$AD$119,23,FALSE),0)</f>
        <v>0</v>
      </c>
      <c r="E24" s="330">
        <f>IFERROR(VLOOKUP(C24,'تقرير المصروفات حسب الشهر'!$C$136:$AD$245,23,FALSE),0)</f>
        <v>0</v>
      </c>
      <c r="F24" s="330">
        <f>IFERROR(VLOOKUP(C24,'تقرير المصروفات حسب الشهر'!$C$263:$AD$370,23,FALSE),0)</f>
        <v>0</v>
      </c>
      <c r="G24" s="330">
        <f>IFERROR(VLOOKUP(C24,'تقرير المصروفات حسب الشهر'!$C$391:$AD$499,23,FALSE),0)</f>
        <v>0</v>
      </c>
      <c r="H24" s="330">
        <f>IFERROR(VLOOKUP(C24,'تقرير المصروفات حسب الشهر'!$C$519:$AD$627,23,FALSE),0)</f>
        <v>0</v>
      </c>
      <c r="I24" s="330">
        <f>IFERROR(VLOOKUP(C24,'تقرير المصروفات حسب الشهر'!$C$647:$AD$756,23,FALSE),0)</f>
        <v>0</v>
      </c>
      <c r="J24" s="330">
        <f>IFERROR(VLOOKUP(C24,'تقرير المصروفات حسب الشهر'!$C$775:$AD$884,23,FALSE),0)</f>
        <v>0</v>
      </c>
      <c r="K24" s="330">
        <f>IFERROR(VLOOKUP(C24,'تقرير المصروفات حسب الشهر'!$C$902:$AD$1011,23,FALSE),0)</f>
        <v>0</v>
      </c>
      <c r="L24" s="330">
        <f>IFERROR(VLOOKUP(C24,'تقرير المصروفات حسب الشهر'!$C$1028:$AD$1138,23,FALSE),0)</f>
        <v>0</v>
      </c>
      <c r="M24" s="344">
        <f>IFERROR(VLOOKUP(C24,'تقرير المصروفات حسب الشهر'!$C$1155:$AD$1266,23,FALSE),0)</f>
        <v>0</v>
      </c>
      <c r="N24" s="344">
        <f>IFERROR(VLOOKUP(C24,'تقرير المصروفات حسب الشهر'!$C$1282:$AD$1393,23,FALSE),0)</f>
        <v>0</v>
      </c>
      <c r="O24" s="344">
        <f>IFERROR(VLOOKUP(C24,'تقرير المصروفات حسب الشهر'!$C$1409:$AI$1524,23,FALSE),0)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الشهر'!$C$10:$AD$119,23,FALSE),0)</f>
        <v>0</v>
      </c>
      <c r="E25" s="330">
        <f>IFERROR(VLOOKUP(C25,'تقرير المصروفات حسب الشهر'!$C$136:$AD$245,23,FALSE),0)</f>
        <v>0</v>
      </c>
      <c r="F25" s="330">
        <f>IFERROR(VLOOKUP(C25,'تقرير المصروفات حسب الشهر'!$C$263:$AD$370,23,FALSE),0)</f>
        <v>0</v>
      </c>
      <c r="G25" s="330">
        <f>IFERROR(VLOOKUP(C25,'تقرير المصروفات حسب الشهر'!$C$391:$AD$499,23,FALSE),0)</f>
        <v>0</v>
      </c>
      <c r="H25" s="330">
        <f>IFERROR(VLOOKUP(C25,'تقرير المصروفات حسب الشهر'!$C$519:$AD$627,23,FALSE),0)</f>
        <v>0</v>
      </c>
      <c r="I25" s="330">
        <f>IFERROR(VLOOKUP(C25,'تقرير المصروفات حسب الشهر'!$C$647:$AD$756,23,FALSE),0)</f>
        <v>0</v>
      </c>
      <c r="J25" s="330">
        <f>IFERROR(VLOOKUP(C25,'تقرير المصروفات حسب الشهر'!$C$775:$AD$884,23,FALSE),0)</f>
        <v>0</v>
      </c>
      <c r="K25" s="330">
        <f>IFERROR(VLOOKUP(C25,'تقرير المصروفات حسب الشهر'!$C$902:$AD$1011,23,FALSE),0)</f>
        <v>0</v>
      </c>
      <c r="L25" s="330">
        <f>IFERROR(VLOOKUP(C25,'تقرير المصروفات حسب الشهر'!$C$1028:$AD$1138,23,FALSE),0)</f>
        <v>0</v>
      </c>
      <c r="M25" s="344">
        <f>IFERROR(VLOOKUP(C25,'تقرير المصروفات حسب الشهر'!$C$1155:$AD$1266,23,FALSE),0)</f>
        <v>0</v>
      </c>
      <c r="N25" s="344">
        <f>IFERROR(VLOOKUP(C25,'تقرير المصروفات حسب الشهر'!$C$1282:$AD$1393,23,FALSE),0)</f>
        <v>0</v>
      </c>
      <c r="O25" s="344">
        <f>IFERROR(VLOOKUP(C25,'تقرير المصروفات حسب الشهر'!$C$1409:$AI$1524,23,FALSE),0)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الشهر'!$C$10:$AD$119,23,FALSE),0)</f>
        <v>0</v>
      </c>
      <c r="E26" s="330">
        <f>IFERROR(VLOOKUP(C26,'تقرير المصروفات حسب الشهر'!$C$136:$AD$245,23,FALSE),0)</f>
        <v>0</v>
      </c>
      <c r="F26" s="330">
        <f>IFERROR(VLOOKUP(C26,'تقرير المصروفات حسب الشهر'!$C$263:$AD$370,23,FALSE),0)</f>
        <v>0</v>
      </c>
      <c r="G26" s="330">
        <f>IFERROR(VLOOKUP(C26,'تقرير المصروفات حسب الشهر'!$C$391:$AD$499,23,FALSE),0)</f>
        <v>0</v>
      </c>
      <c r="H26" s="330">
        <f>IFERROR(VLOOKUP(C26,'تقرير المصروفات حسب الشهر'!$C$519:$AD$627,23,FALSE),0)</f>
        <v>0</v>
      </c>
      <c r="I26" s="330">
        <f>IFERROR(VLOOKUP(C26,'تقرير المصروفات حسب الشهر'!$C$647:$AD$756,23,FALSE),0)</f>
        <v>0</v>
      </c>
      <c r="J26" s="330">
        <f>IFERROR(VLOOKUP(C26,'تقرير المصروفات حسب الشهر'!$C$775:$AD$884,23,FALSE),0)</f>
        <v>0</v>
      </c>
      <c r="K26" s="330">
        <f>IFERROR(VLOOKUP(C26,'تقرير المصروفات حسب الشهر'!$C$902:$AD$1011,23,FALSE),0)</f>
        <v>0</v>
      </c>
      <c r="L26" s="330">
        <f>IFERROR(VLOOKUP(C26,'تقرير المصروفات حسب الشهر'!$C$1028:$AD$1138,23,FALSE),0)</f>
        <v>0</v>
      </c>
      <c r="M26" s="344">
        <f>IFERROR(VLOOKUP(C26,'تقرير المصروفات حسب الشهر'!$C$1155:$AD$1266,23,FALSE),0)</f>
        <v>0</v>
      </c>
      <c r="N26" s="344">
        <f>IFERROR(VLOOKUP(C26,'تقرير المصروفات حسب الشهر'!$C$1282:$AD$1393,23,FALSE),0)</f>
        <v>0</v>
      </c>
      <c r="O26" s="344">
        <f>IFERROR(VLOOKUP(C26,'تقرير المصروفات حسب الشهر'!$C$1409:$AI$1524,23,FALSE),0)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الشهر'!$C$10:$AD$119,23,FALSE),0)</f>
        <v>0</v>
      </c>
      <c r="E27" s="330">
        <f>IFERROR(VLOOKUP(C27,'تقرير المصروفات حسب الشهر'!$C$136:$AD$245,23,FALSE),0)</f>
        <v>0</v>
      </c>
      <c r="F27" s="330">
        <f>IFERROR(VLOOKUP(C27,'تقرير المصروفات حسب الشهر'!$C$263:$AD$370,23,FALSE),0)</f>
        <v>0</v>
      </c>
      <c r="G27" s="330">
        <f>IFERROR(VLOOKUP(C27,'تقرير المصروفات حسب الشهر'!$C$391:$AD$499,23,FALSE),0)</f>
        <v>0</v>
      </c>
      <c r="H27" s="330">
        <f>IFERROR(VLOOKUP(C27,'تقرير المصروفات حسب الشهر'!$C$519:$AD$627,23,FALSE),0)</f>
        <v>0</v>
      </c>
      <c r="I27" s="330">
        <f>IFERROR(VLOOKUP(C27,'تقرير المصروفات حسب الشهر'!$C$647:$AD$756,23,FALSE),0)</f>
        <v>0</v>
      </c>
      <c r="J27" s="330">
        <f>IFERROR(VLOOKUP(C27,'تقرير المصروفات حسب الشهر'!$C$775:$AD$884,23,FALSE),0)</f>
        <v>0</v>
      </c>
      <c r="K27" s="330">
        <f>IFERROR(VLOOKUP(C27,'تقرير المصروفات حسب الشهر'!$C$902:$AD$1011,23,FALSE),0)</f>
        <v>0</v>
      </c>
      <c r="L27" s="330">
        <f>IFERROR(VLOOKUP(C27,'تقرير المصروفات حسب الشهر'!$C$1028:$AD$1138,23,FALSE),0)</f>
        <v>0</v>
      </c>
      <c r="M27" s="344">
        <f>IFERROR(VLOOKUP(C27,'تقرير المصروفات حسب الشهر'!$C$1155:$AD$1266,23,FALSE),0)</f>
        <v>0</v>
      </c>
      <c r="N27" s="344">
        <f>IFERROR(VLOOKUP(C27,'تقرير المصروفات حسب الشهر'!$C$1282:$AD$1393,23,FALSE),0)</f>
        <v>0</v>
      </c>
      <c r="O27" s="344">
        <f>IFERROR(VLOOKUP(C27,'تقرير المصروفات حسب الشهر'!$C$1409:$AI$1524,23,FALSE),0)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الشهر'!$C$10:$AD$119,23,FALSE),0)</f>
        <v>0</v>
      </c>
      <c r="E28" s="330">
        <f>IFERROR(VLOOKUP(C28,'تقرير المصروفات حسب الشهر'!$C$136:$AD$245,23,FALSE),0)</f>
        <v>0</v>
      </c>
      <c r="F28" s="330">
        <f>IFERROR(VLOOKUP(C28,'تقرير المصروفات حسب الشهر'!$C$263:$AD$370,23,FALSE),0)</f>
        <v>0</v>
      </c>
      <c r="G28" s="330">
        <f>IFERROR(VLOOKUP(C28,'تقرير المصروفات حسب الشهر'!$C$391:$AD$499,23,FALSE),0)</f>
        <v>0</v>
      </c>
      <c r="H28" s="330">
        <f>IFERROR(VLOOKUP(C28,'تقرير المصروفات حسب الشهر'!$C$519:$AD$627,23,FALSE),0)</f>
        <v>0</v>
      </c>
      <c r="I28" s="330">
        <f>IFERROR(VLOOKUP(C28,'تقرير المصروفات حسب الشهر'!$C$647:$AD$756,23,FALSE),0)</f>
        <v>0</v>
      </c>
      <c r="J28" s="330">
        <f>IFERROR(VLOOKUP(C28,'تقرير المصروفات حسب الشهر'!$C$775:$AD$884,23,FALSE),0)</f>
        <v>0</v>
      </c>
      <c r="K28" s="330">
        <f>IFERROR(VLOOKUP(C28,'تقرير المصروفات حسب الشهر'!$C$902:$AD$1011,23,FALSE),0)</f>
        <v>0</v>
      </c>
      <c r="L28" s="330">
        <f>IFERROR(VLOOKUP(C28,'تقرير المصروفات حسب الشهر'!$C$1028:$AD$1138,23,FALSE),0)</f>
        <v>0</v>
      </c>
      <c r="M28" s="344">
        <f>IFERROR(VLOOKUP(C28,'تقرير المصروفات حسب الشهر'!$C$1155:$AD$1266,23,FALSE),0)</f>
        <v>0</v>
      </c>
      <c r="N28" s="344">
        <f>IFERROR(VLOOKUP(C28,'تقرير المصروفات حسب الشهر'!$C$1282:$AD$1393,23,FALSE),0)</f>
        <v>0</v>
      </c>
      <c r="O28" s="344">
        <f>IFERROR(VLOOKUP(C28,'تقرير المصروفات حسب الشهر'!$C$1409:$AI$1524,23,FALSE),0)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الشهر'!$C$10:$AD$119,23,FALSE),0)</f>
        <v>0</v>
      </c>
      <c r="E29" s="330">
        <f>IFERROR(VLOOKUP(C29,'تقرير المصروفات حسب الشهر'!$C$136:$AD$245,23,FALSE),0)</f>
        <v>0</v>
      </c>
      <c r="F29" s="330">
        <f>IFERROR(VLOOKUP(C29,'تقرير المصروفات حسب الشهر'!$C$263:$AD$370,23,FALSE),0)</f>
        <v>0</v>
      </c>
      <c r="G29" s="330">
        <f>IFERROR(VLOOKUP(C29,'تقرير المصروفات حسب الشهر'!$C$391:$AD$499,23,FALSE),0)</f>
        <v>0</v>
      </c>
      <c r="H29" s="330">
        <f>IFERROR(VLOOKUP(C29,'تقرير المصروفات حسب الشهر'!$C$519:$AD$627,23,FALSE),0)</f>
        <v>0</v>
      </c>
      <c r="I29" s="330">
        <f>IFERROR(VLOOKUP(C29,'تقرير المصروفات حسب الشهر'!$C$647:$AD$756,23,FALSE),0)</f>
        <v>0</v>
      </c>
      <c r="J29" s="330">
        <f>IFERROR(VLOOKUP(C29,'تقرير المصروفات حسب الشهر'!$C$775:$AD$884,23,FALSE),0)</f>
        <v>0</v>
      </c>
      <c r="K29" s="330">
        <f>IFERROR(VLOOKUP(C29,'تقرير المصروفات حسب الشهر'!$C$902:$AD$1011,23,FALSE),0)</f>
        <v>0</v>
      </c>
      <c r="L29" s="330">
        <f>IFERROR(VLOOKUP(C29,'تقرير المصروفات حسب الشهر'!$C$1028:$AD$1138,23,FALSE),0)</f>
        <v>0</v>
      </c>
      <c r="M29" s="344">
        <f>IFERROR(VLOOKUP(C29,'تقرير المصروفات حسب الشهر'!$C$1155:$AD$1266,23,FALSE),0)</f>
        <v>0</v>
      </c>
      <c r="N29" s="344">
        <f>IFERROR(VLOOKUP(C29,'تقرير المصروفات حسب الشهر'!$C$1282:$AD$1393,23,FALSE),0)</f>
        <v>0</v>
      </c>
      <c r="O29" s="344">
        <f>IFERROR(VLOOKUP(C29,'تقرير المصروفات حسب الشهر'!$C$1409:$AI$1524,23,FALSE),0)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الشهر'!$C$10:$AD$119,23,FALSE),0)</f>
        <v>0</v>
      </c>
      <c r="E30" s="330">
        <f>IFERROR(VLOOKUP(C30,'تقرير المصروفات حسب الشهر'!$C$136:$AD$245,23,FALSE),0)</f>
        <v>0</v>
      </c>
      <c r="F30" s="330">
        <f>IFERROR(VLOOKUP(C30,'تقرير المصروفات حسب الشهر'!$C$263:$AD$370,23,FALSE),0)</f>
        <v>0</v>
      </c>
      <c r="G30" s="330">
        <f>IFERROR(VLOOKUP(C30,'تقرير المصروفات حسب الشهر'!$C$391:$AD$499,23,FALSE),0)</f>
        <v>0</v>
      </c>
      <c r="H30" s="330">
        <f>IFERROR(VLOOKUP(C30,'تقرير المصروفات حسب الشهر'!$C$519:$AD$627,23,FALSE),0)</f>
        <v>0</v>
      </c>
      <c r="I30" s="330">
        <f>IFERROR(VLOOKUP(C30,'تقرير المصروفات حسب الشهر'!$C$647:$AD$756,23,FALSE),0)</f>
        <v>0</v>
      </c>
      <c r="J30" s="330">
        <f>IFERROR(VLOOKUP(C30,'تقرير المصروفات حسب الشهر'!$C$775:$AD$884,23,FALSE),0)</f>
        <v>0</v>
      </c>
      <c r="K30" s="330">
        <f>IFERROR(VLOOKUP(C30,'تقرير المصروفات حسب الشهر'!$C$902:$AD$1011,23,FALSE),0)</f>
        <v>0</v>
      </c>
      <c r="L30" s="330">
        <f>IFERROR(VLOOKUP(C30,'تقرير المصروفات حسب الشهر'!$C$1028:$AD$1138,23,FALSE),0)</f>
        <v>0</v>
      </c>
      <c r="M30" s="344">
        <f>IFERROR(VLOOKUP(C30,'تقرير المصروفات حسب الشهر'!$C$1155:$AD$1266,23,FALSE),0)</f>
        <v>0</v>
      </c>
      <c r="N30" s="344">
        <f>IFERROR(VLOOKUP(C30,'تقرير المصروفات حسب الشهر'!$C$1282:$AD$1393,23,FALSE),0)</f>
        <v>0</v>
      </c>
      <c r="O30" s="344">
        <f>IFERROR(VLOOKUP(C30,'تقرير المصروفات حسب الشهر'!$C$1409:$AI$1524,23,FALSE),0)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الشهر'!$C$10:$AD$119,23,FALSE),0)</f>
        <v>62.18</v>
      </c>
      <c r="E31" s="330">
        <f>IFERROR(VLOOKUP(C31,'تقرير المصروفات حسب الشهر'!$C$136:$AD$245,23,FALSE),0)</f>
        <v>62.18</v>
      </c>
      <c r="F31" s="330">
        <f>IFERROR(VLOOKUP(C31,'تقرير المصروفات حسب الشهر'!$C$263:$AD$370,23,FALSE),0)</f>
        <v>62.18</v>
      </c>
      <c r="G31" s="330">
        <f>IFERROR(VLOOKUP(C31,'تقرير المصروفات حسب الشهر'!$C$391:$AD$499,23,FALSE),0)</f>
        <v>62.18</v>
      </c>
      <c r="H31" s="330">
        <f>IFERROR(VLOOKUP(C31,'تقرير المصروفات حسب الشهر'!$C$519:$AD$627,23,FALSE),0)</f>
        <v>183.18</v>
      </c>
      <c r="I31" s="330">
        <f>IFERROR(VLOOKUP(C31,'تقرير المصروفات حسب الشهر'!$C$647:$AD$756,23,FALSE),0)</f>
        <v>889.79</v>
      </c>
      <c r="J31" s="330">
        <f>IFERROR(VLOOKUP(C31,'تقرير المصروفات حسب الشهر'!$C$775:$AD$884,23,FALSE),0)</f>
        <v>0</v>
      </c>
      <c r="K31" s="330">
        <f>IFERROR(VLOOKUP(C31,'تقرير المصروفات حسب الشهر'!$C$902:$AD$1011,23,FALSE),0)</f>
        <v>0</v>
      </c>
      <c r="L31" s="330">
        <f>IFERROR(VLOOKUP(C31,'تقرير المصروفات حسب الشهر'!$C$1028:$AD$1138,23,FALSE),0)</f>
        <v>0</v>
      </c>
      <c r="M31" s="344">
        <f>IFERROR(VLOOKUP(C31,'تقرير المصروفات حسب الشهر'!$C$1155:$AD$1266,23,FALSE),0)</f>
        <v>0</v>
      </c>
      <c r="N31" s="344">
        <f>IFERROR(VLOOKUP(C31,'تقرير المصروفات حسب الشهر'!$C$1282:$AD$1393,23,FALSE),0)</f>
        <v>0</v>
      </c>
      <c r="O31" s="344">
        <f>IFERROR(VLOOKUP(C31,'تقرير المصروفات حسب الشهر'!$C$1409:$AI$1524,23,FALSE),0)</f>
        <v>0</v>
      </c>
      <c r="P31" s="332">
        <f t="shared" si="5"/>
        <v>1321.69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الشهر'!$C$10:$AD$119,23,FALSE),0)</f>
        <v>0</v>
      </c>
      <c r="E32" s="330">
        <f>IFERROR(VLOOKUP(C32,'تقرير المصروفات حسب الشهر'!$C$136:$AD$245,23,FALSE),0)</f>
        <v>0</v>
      </c>
      <c r="F32" s="330">
        <f>IFERROR(VLOOKUP(C32,'تقرير المصروفات حسب الشهر'!$C$263:$AD$370,23,FALSE),0)</f>
        <v>0</v>
      </c>
      <c r="G32" s="330">
        <f>IFERROR(VLOOKUP(C32,'تقرير المصروفات حسب الشهر'!$C$391:$AD$499,23,FALSE),0)</f>
        <v>0</v>
      </c>
      <c r="H32" s="330">
        <f>IFERROR(VLOOKUP(C32,'تقرير المصروفات حسب الشهر'!$C$519:$AD$627,23,FALSE),0)</f>
        <v>0</v>
      </c>
      <c r="I32" s="330">
        <f>IFERROR(VLOOKUP(C32,'تقرير المصروفات حسب الشهر'!$C$647:$AD$756,23,FALSE),0)</f>
        <v>0</v>
      </c>
      <c r="J32" s="330">
        <f>IFERROR(VLOOKUP(C32,'تقرير المصروفات حسب الشهر'!$C$775:$AD$884,23,FALSE),0)</f>
        <v>0</v>
      </c>
      <c r="K32" s="330">
        <f>IFERROR(VLOOKUP(C32,'تقرير المصروفات حسب الشهر'!$C$902:$AD$1011,23,FALSE),0)</f>
        <v>0</v>
      </c>
      <c r="L32" s="330">
        <f>IFERROR(VLOOKUP(C32,'تقرير المصروفات حسب الشهر'!$C$1028:$AD$1138,23,FALSE),0)</f>
        <v>0</v>
      </c>
      <c r="M32" s="344">
        <f>IFERROR(VLOOKUP(C32,'تقرير المصروفات حسب الشهر'!$C$1155:$AD$1266,23,FALSE),0)</f>
        <v>0</v>
      </c>
      <c r="N32" s="344">
        <f>IFERROR(VLOOKUP(C32,'تقرير المصروفات حسب الشهر'!$C$1282:$AD$1393,23,FALSE),0)</f>
        <v>0</v>
      </c>
      <c r="O32" s="344">
        <f>IFERROR(VLOOKUP(C32,'تقرير المصروفات حسب الشهر'!$C$1409:$AI$1524,23,FALSE),0)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الشهر'!$C$10:$AD$119,23,FALSE),0)</f>
        <v>0</v>
      </c>
      <c r="E33" s="330">
        <f>IFERROR(VLOOKUP(C33,'تقرير المصروفات حسب الشهر'!$C$136:$AD$245,23,FALSE),0)</f>
        <v>0</v>
      </c>
      <c r="F33" s="330">
        <f>IFERROR(VLOOKUP(C33,'تقرير المصروفات حسب الشهر'!$C$263:$AD$370,23,FALSE),0)</f>
        <v>0</v>
      </c>
      <c r="G33" s="330">
        <f>IFERROR(VLOOKUP(C33,'تقرير المصروفات حسب الشهر'!$C$391:$AD$499,23,FALSE),0)</f>
        <v>0</v>
      </c>
      <c r="H33" s="330">
        <f>IFERROR(VLOOKUP(C33,'تقرير المصروفات حسب الشهر'!$C$519:$AD$627,23,FALSE),0)</f>
        <v>0</v>
      </c>
      <c r="I33" s="330">
        <f>IFERROR(VLOOKUP(C33,'تقرير المصروفات حسب الشهر'!$C$647:$AD$756,23,FALSE),0)</f>
        <v>0</v>
      </c>
      <c r="J33" s="330">
        <f>IFERROR(VLOOKUP(C33,'تقرير المصروفات حسب الشهر'!$C$775:$AD$884,23,FALSE),0)</f>
        <v>0</v>
      </c>
      <c r="K33" s="330">
        <f>IFERROR(VLOOKUP(C33,'تقرير المصروفات حسب الشهر'!$C$902:$AD$1011,23,FALSE),0)</f>
        <v>0</v>
      </c>
      <c r="L33" s="330">
        <f>IFERROR(VLOOKUP(C33,'تقرير المصروفات حسب الشهر'!$C$1028:$AD$1138,23,FALSE),0)</f>
        <v>0</v>
      </c>
      <c r="M33" s="344">
        <f>IFERROR(VLOOKUP(C33,'تقرير المصروفات حسب الشهر'!$C$1155:$AD$1266,23,FALSE),0)</f>
        <v>0</v>
      </c>
      <c r="N33" s="344">
        <f>IFERROR(VLOOKUP(C33,'تقرير المصروفات حسب الشهر'!$C$1282:$AD$1393,23,FALSE),0)</f>
        <v>0</v>
      </c>
      <c r="O33" s="344">
        <f>IFERROR(VLOOKUP(C33,'تقرير المصروفات حسب الشهر'!$C$1409:$AI$1524,23,FALSE),0)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الشهر'!$C$10:$AD$119,23,FALSE),0)</f>
        <v>0</v>
      </c>
      <c r="E34" s="330">
        <f>IFERROR(VLOOKUP(C34,'تقرير المصروفات حسب الشهر'!$C$136:$AD$245,23,FALSE),0)</f>
        <v>0</v>
      </c>
      <c r="F34" s="330">
        <f>IFERROR(VLOOKUP(C34,'تقرير المصروفات حسب الشهر'!$C$263:$AD$370,23,FALSE),0)</f>
        <v>0</v>
      </c>
      <c r="G34" s="330">
        <f>IFERROR(VLOOKUP(C34,'تقرير المصروفات حسب الشهر'!$C$391:$AD$499,23,FALSE),0)</f>
        <v>0</v>
      </c>
      <c r="H34" s="330">
        <f>IFERROR(VLOOKUP(C34,'تقرير المصروفات حسب الشهر'!$C$519:$AD$627,23,FALSE),0)</f>
        <v>0</v>
      </c>
      <c r="I34" s="330">
        <f>IFERROR(VLOOKUP(C34,'تقرير المصروفات حسب الشهر'!$C$647:$AD$756,23,FALSE),0)</f>
        <v>0</v>
      </c>
      <c r="J34" s="330">
        <f>IFERROR(VLOOKUP(C34,'تقرير المصروفات حسب الشهر'!$C$775:$AD$884,23,FALSE),0)</f>
        <v>0</v>
      </c>
      <c r="K34" s="330">
        <f>IFERROR(VLOOKUP(C34,'تقرير المصروفات حسب الشهر'!$C$902:$AD$1011,23,FALSE),0)</f>
        <v>0</v>
      </c>
      <c r="L34" s="330">
        <f>IFERROR(VLOOKUP(C34,'تقرير المصروفات حسب الشهر'!$C$1028:$AD$1138,23,FALSE),0)</f>
        <v>0</v>
      </c>
      <c r="M34" s="344">
        <f>IFERROR(VLOOKUP(C34,'تقرير المصروفات حسب الشهر'!$C$1155:$AD$1266,23,FALSE),0)</f>
        <v>0</v>
      </c>
      <c r="N34" s="344">
        <f>IFERROR(VLOOKUP(C34,'تقرير المصروفات حسب الشهر'!$C$1282:$AD$1393,23,FALSE),0)</f>
        <v>0</v>
      </c>
      <c r="O34" s="344">
        <f>IFERROR(VLOOKUP(C34,'تقرير المصروفات حسب الشهر'!$C$1409:$AI$1524,23,FALSE),0)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الشهر'!$C$10:$AD$119,23,FALSE),0)</f>
        <v>0</v>
      </c>
      <c r="E35" s="330">
        <f>IFERROR(VLOOKUP(C35,'تقرير المصروفات حسب الشهر'!$C$136:$AD$245,23,FALSE),0)</f>
        <v>0</v>
      </c>
      <c r="F35" s="330">
        <f>IFERROR(VLOOKUP(C35,'تقرير المصروفات حسب الشهر'!$C$263:$AD$370,23,FALSE),0)</f>
        <v>0</v>
      </c>
      <c r="G35" s="330">
        <f>IFERROR(VLOOKUP(C35,'تقرير المصروفات حسب الشهر'!$C$391:$AD$499,23,FALSE),0)</f>
        <v>0</v>
      </c>
      <c r="H35" s="330">
        <f>IFERROR(VLOOKUP(C35,'تقرير المصروفات حسب الشهر'!$C$519:$AD$627,23,FALSE),0)</f>
        <v>0</v>
      </c>
      <c r="I35" s="330">
        <f>IFERROR(VLOOKUP(C35,'تقرير المصروفات حسب الشهر'!$C$647:$AD$756,23,FALSE),0)</f>
        <v>0</v>
      </c>
      <c r="J35" s="330">
        <f>IFERROR(VLOOKUP(C35,'تقرير المصروفات حسب الشهر'!$C$775:$AD$884,23,FALSE),0)</f>
        <v>0</v>
      </c>
      <c r="K35" s="330">
        <f>IFERROR(VLOOKUP(C35,'تقرير المصروفات حسب الشهر'!$C$902:$AD$1011,23,FALSE),0)</f>
        <v>0</v>
      </c>
      <c r="L35" s="330">
        <f>IFERROR(VLOOKUP(C35,'تقرير المصروفات حسب الشهر'!$C$1028:$AD$1138,23,FALSE),0)</f>
        <v>0</v>
      </c>
      <c r="M35" s="344">
        <f>IFERROR(VLOOKUP(C35,'تقرير المصروفات حسب الشهر'!$C$1155:$AD$1266,23,FALSE),0)</f>
        <v>0</v>
      </c>
      <c r="N35" s="344">
        <f>IFERROR(VLOOKUP(C35,'تقرير المصروفات حسب الشهر'!$C$1282:$AD$1393,23,FALSE),0)</f>
        <v>0</v>
      </c>
      <c r="O35" s="344">
        <f>IFERROR(VLOOKUP(C35,'تقرير المصروفات حسب الشهر'!$C$1409:$AI$1524,23,FALSE),0)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الشهر'!$C$10:$AD$119,23,FALSE),0)</f>
        <v>0</v>
      </c>
      <c r="E36" s="330">
        <f>IFERROR(VLOOKUP(C36,'تقرير المصروفات حسب الشهر'!$C$136:$AD$245,23,FALSE),0)</f>
        <v>0</v>
      </c>
      <c r="F36" s="330">
        <f>IFERROR(VLOOKUP(C36,'تقرير المصروفات حسب الشهر'!$C$263:$AD$370,23,FALSE),0)</f>
        <v>0</v>
      </c>
      <c r="G36" s="330">
        <f>IFERROR(VLOOKUP(C36,'تقرير المصروفات حسب الشهر'!$C$391:$AD$499,23,FALSE),0)</f>
        <v>0</v>
      </c>
      <c r="H36" s="330">
        <f>IFERROR(VLOOKUP(C36,'تقرير المصروفات حسب الشهر'!$C$519:$AD$627,23,FALSE),0)</f>
        <v>750</v>
      </c>
      <c r="I36" s="330">
        <f>IFERROR(VLOOKUP(C36,'تقرير المصروفات حسب الشهر'!$C$647:$AD$756,23,FALSE),0)</f>
        <v>0</v>
      </c>
      <c r="J36" s="330">
        <f>IFERROR(VLOOKUP(C36,'تقرير المصروفات حسب الشهر'!$C$775:$AD$884,23,FALSE),0)</f>
        <v>0</v>
      </c>
      <c r="K36" s="330">
        <f>IFERROR(VLOOKUP(C36,'تقرير المصروفات حسب الشهر'!$C$902:$AD$1011,23,FALSE),0)</f>
        <v>0</v>
      </c>
      <c r="L36" s="330">
        <f>IFERROR(VLOOKUP(C36,'تقرير المصروفات حسب الشهر'!$C$1028:$AD$1138,23,FALSE),0)</f>
        <v>0</v>
      </c>
      <c r="M36" s="344">
        <f>IFERROR(VLOOKUP(C36,'تقرير المصروفات حسب الشهر'!$C$1155:$AD$1266,23,FALSE),0)</f>
        <v>0</v>
      </c>
      <c r="N36" s="344">
        <f>IFERROR(VLOOKUP(C36,'تقرير المصروفات حسب الشهر'!$C$1282:$AD$1393,23,FALSE),0)</f>
        <v>0</v>
      </c>
      <c r="O36" s="344">
        <f>IFERROR(VLOOKUP(C36,'تقرير المصروفات حسب الشهر'!$C$1409:$AI$1524,23,FALSE),0)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الشهر'!$C$10:$AD$119,23,FALSE),0)</f>
        <v>0</v>
      </c>
      <c r="E37" s="330">
        <f>IFERROR(VLOOKUP(C37,'تقرير المصروفات حسب الشهر'!$C$136:$AD$245,23,FALSE),0)</f>
        <v>0</v>
      </c>
      <c r="F37" s="330">
        <f>IFERROR(VLOOKUP(C37,'تقرير المصروفات حسب الشهر'!$C$263:$AD$370,23,FALSE),0)</f>
        <v>0</v>
      </c>
      <c r="G37" s="330">
        <f>IFERROR(VLOOKUP(C37,'تقرير المصروفات حسب الشهر'!$C$391:$AD$499,23,FALSE),0)</f>
        <v>0</v>
      </c>
      <c r="H37" s="330">
        <f>IFERROR(VLOOKUP(C37,'تقرير المصروفات حسب الشهر'!$C$519:$AD$627,23,FALSE),0)</f>
        <v>0</v>
      </c>
      <c r="I37" s="330">
        <f>IFERROR(VLOOKUP(C37,'تقرير المصروفات حسب الشهر'!$C$647:$AD$756,23,FALSE),0)</f>
        <v>0</v>
      </c>
      <c r="J37" s="330">
        <f>IFERROR(VLOOKUP(C37,'تقرير المصروفات حسب الشهر'!$C$775:$AD$884,23,FALSE),0)</f>
        <v>0</v>
      </c>
      <c r="K37" s="330">
        <f>IFERROR(VLOOKUP(C37,'تقرير المصروفات حسب الشهر'!$C$902:$AD$1011,23,FALSE),0)</f>
        <v>0</v>
      </c>
      <c r="L37" s="330">
        <f>IFERROR(VLOOKUP(C37,'تقرير المصروفات حسب الشهر'!$C$1028:$AD$1138,23,FALSE),0)</f>
        <v>0</v>
      </c>
      <c r="M37" s="344">
        <f>IFERROR(VLOOKUP(C37,'تقرير المصروفات حسب الشهر'!$C$1155:$AD$1266,23,FALSE),0)</f>
        <v>0</v>
      </c>
      <c r="N37" s="344">
        <f>IFERROR(VLOOKUP(C37,'تقرير المصروفات حسب الشهر'!$C$1282:$AD$1393,23,FALSE),0)</f>
        <v>0</v>
      </c>
      <c r="O37" s="344">
        <f>IFERROR(VLOOKUP(C37,'تقرير المصروفات حسب الشهر'!$C$1409:$AI$1524,23,FALSE),0)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الشهر'!$C$10:$AD$119,23,FALSE),0)</f>
        <v>0</v>
      </c>
      <c r="E38" s="330">
        <f>IFERROR(VLOOKUP(C38,'تقرير المصروفات حسب الشهر'!$C$136:$AD$245,23,FALSE),0)</f>
        <v>0</v>
      </c>
      <c r="F38" s="330">
        <f>IFERROR(VLOOKUP(C38,'تقرير المصروفات حسب الشهر'!$C$263:$AD$370,23,FALSE),0)</f>
        <v>0</v>
      </c>
      <c r="G38" s="330">
        <f>IFERROR(VLOOKUP(C38,'تقرير المصروفات حسب الشهر'!$C$391:$AD$499,23,FALSE),0)</f>
        <v>0</v>
      </c>
      <c r="H38" s="330">
        <f>IFERROR(VLOOKUP(C38,'تقرير المصروفات حسب الشهر'!$C$519:$AD$627,23,FALSE),0)</f>
        <v>0</v>
      </c>
      <c r="I38" s="330">
        <f>IFERROR(VLOOKUP(C38,'تقرير المصروفات حسب الشهر'!$C$647:$AD$756,23,FALSE),0)</f>
        <v>0</v>
      </c>
      <c r="J38" s="330">
        <f>IFERROR(VLOOKUP(C38,'تقرير المصروفات حسب الشهر'!$C$775:$AD$884,23,FALSE),0)</f>
        <v>0</v>
      </c>
      <c r="K38" s="330">
        <f>IFERROR(VLOOKUP(C38,'تقرير المصروفات حسب الشهر'!$C$902:$AD$1011,23,FALSE),0)</f>
        <v>0</v>
      </c>
      <c r="L38" s="330">
        <f>IFERROR(VLOOKUP(C38,'تقرير المصروفات حسب الشهر'!$C$1028:$AD$1138,23,FALSE),0)</f>
        <v>0</v>
      </c>
      <c r="M38" s="344">
        <f>IFERROR(VLOOKUP(C38,'تقرير المصروفات حسب الشهر'!$C$1155:$AD$1266,23,FALSE),0)</f>
        <v>0</v>
      </c>
      <c r="N38" s="344">
        <f>IFERROR(VLOOKUP(C38,'تقرير المصروفات حسب الشهر'!$C$1282:$AD$1393,23,FALSE),0)</f>
        <v>0</v>
      </c>
      <c r="O38" s="344">
        <f>IFERROR(VLOOKUP(C38,'تقرير المصروفات حسب الشهر'!$C$1409:$AI$1524,23,FALSE),0)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الشهر'!$C$10:$AD$119,23,FALSE),0)</f>
        <v>0</v>
      </c>
      <c r="E39" s="330">
        <f>IFERROR(VLOOKUP(C39,'تقرير المصروفات حسب الشهر'!$C$136:$AD$245,23,FALSE),0)</f>
        <v>0</v>
      </c>
      <c r="F39" s="330">
        <f>IFERROR(VLOOKUP(C39,'تقرير المصروفات حسب الشهر'!$C$263:$AD$370,23,FALSE),0)</f>
        <v>0</v>
      </c>
      <c r="G39" s="330">
        <f>IFERROR(VLOOKUP(C39,'تقرير المصروفات حسب الشهر'!$C$391:$AD$499,23,FALSE),0)</f>
        <v>649</v>
      </c>
      <c r="H39" s="330">
        <f>IFERROR(VLOOKUP(C39,'تقرير المصروفات حسب الشهر'!$C$519:$AD$627,23,FALSE),0)</f>
        <v>0</v>
      </c>
      <c r="I39" s="330">
        <f>IFERROR(VLOOKUP(C39,'تقرير المصروفات حسب الشهر'!$C$647:$AD$756,23,FALSE),0)</f>
        <v>0</v>
      </c>
      <c r="J39" s="330">
        <f>IFERROR(VLOOKUP(C39,'تقرير المصروفات حسب الشهر'!$C$775:$AD$884,23,FALSE),0)</f>
        <v>0</v>
      </c>
      <c r="K39" s="330">
        <f>IFERROR(VLOOKUP(C39,'تقرير المصروفات حسب الشهر'!$C$902:$AD$1011,23,FALSE),0)</f>
        <v>0</v>
      </c>
      <c r="L39" s="330">
        <f>IFERROR(VLOOKUP(C39,'تقرير المصروفات حسب الشهر'!$C$1028:$AD$1138,23,FALSE),0)</f>
        <v>0</v>
      </c>
      <c r="M39" s="344">
        <f>IFERROR(VLOOKUP(C39,'تقرير المصروفات حسب الشهر'!$C$1155:$AD$1266,23,FALSE),0)</f>
        <v>0</v>
      </c>
      <c r="N39" s="344">
        <f>IFERROR(VLOOKUP(C39,'تقرير المصروفات حسب الشهر'!$C$1282:$AD$1393,23,FALSE),0)</f>
        <v>0</v>
      </c>
      <c r="O39" s="344">
        <f>IFERROR(VLOOKUP(C39,'تقرير المصروفات حسب الشهر'!$C$1409:$AI$1524,23,FALSE),0)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الشهر'!$C$10:$AD$119,23,FALSE),0)</f>
        <v>0</v>
      </c>
      <c r="E40" s="330">
        <f>IFERROR(VLOOKUP(C40,'تقرير المصروفات حسب الشهر'!$C$136:$AD$245,23,FALSE),0)</f>
        <v>0</v>
      </c>
      <c r="F40" s="330">
        <f>IFERROR(VLOOKUP(C40,'تقرير المصروفات حسب الشهر'!$C$263:$AD$370,23,FALSE),0)</f>
        <v>0</v>
      </c>
      <c r="G40" s="330">
        <f>IFERROR(VLOOKUP(C40,'تقرير المصروفات حسب الشهر'!$C$391:$AD$499,23,FALSE),0)</f>
        <v>0</v>
      </c>
      <c r="H40" s="330">
        <f>IFERROR(VLOOKUP(C40,'تقرير المصروفات حسب الشهر'!$C$519:$AD$627,23,FALSE),0)</f>
        <v>0</v>
      </c>
      <c r="I40" s="330">
        <f>IFERROR(VLOOKUP(C40,'تقرير المصروفات حسب الشهر'!$C$647:$AD$756,23,FALSE),0)</f>
        <v>0</v>
      </c>
      <c r="J40" s="330">
        <f>IFERROR(VLOOKUP(C40,'تقرير المصروفات حسب الشهر'!$C$775:$AD$884,23,FALSE),0)</f>
        <v>0</v>
      </c>
      <c r="K40" s="330">
        <f>IFERROR(VLOOKUP(C40,'تقرير المصروفات حسب الشهر'!$C$902:$AD$1011,23,FALSE),0)</f>
        <v>0</v>
      </c>
      <c r="L40" s="330">
        <f>IFERROR(VLOOKUP(C40,'تقرير المصروفات حسب الشهر'!$C$1028:$AD$1138,23,FALSE),0)</f>
        <v>0</v>
      </c>
      <c r="M40" s="344">
        <f>IFERROR(VLOOKUP(C40,'تقرير المصروفات حسب الشهر'!$C$1155:$AD$1266,23,FALSE),0)</f>
        <v>0</v>
      </c>
      <c r="N40" s="344">
        <f>IFERROR(VLOOKUP(C40,'تقرير المصروفات حسب الشهر'!$C$1282:$AD$1393,23,FALSE),0)</f>
        <v>0</v>
      </c>
      <c r="O40" s="344">
        <f>IFERROR(VLOOKUP(C40,'تقرير المصروفات حسب الشهر'!$C$1409:$AI$1524,23,FALSE),0)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الشهر'!$C$10:$AD$119,23,FALSE),0)</f>
        <v>0</v>
      </c>
      <c r="E41" s="330">
        <f>IFERROR(VLOOKUP(C41,'تقرير المصروفات حسب الشهر'!$C$136:$AD$245,23,FALSE),0)</f>
        <v>0</v>
      </c>
      <c r="F41" s="330">
        <f>IFERROR(VLOOKUP(C41,'تقرير المصروفات حسب الشهر'!$C$263:$AD$370,23,FALSE),0)</f>
        <v>0</v>
      </c>
      <c r="G41" s="330">
        <f>IFERROR(VLOOKUP(C41,'تقرير المصروفات حسب الشهر'!$C$391:$AD$499,23,FALSE),0)</f>
        <v>0</v>
      </c>
      <c r="H41" s="330">
        <f>IFERROR(VLOOKUP(C41,'تقرير المصروفات حسب الشهر'!$C$519:$AD$627,23,FALSE),0)</f>
        <v>0</v>
      </c>
      <c r="I41" s="330">
        <f>IFERROR(VLOOKUP(C41,'تقرير المصروفات حسب الشهر'!$C$647:$AD$756,23,FALSE),0)</f>
        <v>0</v>
      </c>
      <c r="J41" s="330">
        <f>IFERROR(VLOOKUP(C41,'تقرير المصروفات حسب الشهر'!$C$775:$AD$884,23,FALSE),0)</f>
        <v>0</v>
      </c>
      <c r="K41" s="330">
        <f>IFERROR(VLOOKUP(C41,'تقرير المصروفات حسب الشهر'!$C$902:$AD$1011,23,FALSE),0)</f>
        <v>0</v>
      </c>
      <c r="L41" s="330">
        <f>IFERROR(VLOOKUP(C41,'تقرير المصروفات حسب الشهر'!$C$1028:$AD$1138,23,FALSE),0)</f>
        <v>0</v>
      </c>
      <c r="M41" s="344">
        <f>IFERROR(VLOOKUP(C41,'تقرير المصروفات حسب الشهر'!$C$1155:$AD$1266,23,FALSE),0)</f>
        <v>0</v>
      </c>
      <c r="N41" s="344">
        <f>IFERROR(VLOOKUP(C41,'تقرير المصروفات حسب الشهر'!$C$1282:$AD$1393,23,FALSE),0)</f>
        <v>0</v>
      </c>
      <c r="O41" s="344">
        <f>IFERROR(VLOOKUP(C41,'تقرير المصروفات حسب الشهر'!$C$1409:$AI$1524,23,FALSE),0)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الشهر'!$C$10:$AD$119,23,FALSE),0)</f>
        <v>0</v>
      </c>
      <c r="E42" s="330">
        <f>IFERROR(VLOOKUP(C42,'تقرير المصروفات حسب الشهر'!$C$136:$AD$245,23,FALSE),0)</f>
        <v>0</v>
      </c>
      <c r="F42" s="330">
        <f>IFERROR(VLOOKUP(C42,'تقرير المصروفات حسب الشهر'!$C$263:$AD$370,23,FALSE),0)</f>
        <v>0</v>
      </c>
      <c r="G42" s="330">
        <f>IFERROR(VLOOKUP(C42,'تقرير المصروفات حسب الشهر'!$C$391:$AD$499,23,FALSE),0)</f>
        <v>0</v>
      </c>
      <c r="H42" s="330">
        <f>IFERROR(VLOOKUP(C42,'تقرير المصروفات حسب الشهر'!$C$519:$AD$627,23,FALSE),0)</f>
        <v>0</v>
      </c>
      <c r="I42" s="330">
        <f>IFERROR(VLOOKUP(C42,'تقرير المصروفات حسب الشهر'!$C$647:$AD$756,23,FALSE),0)</f>
        <v>0</v>
      </c>
      <c r="J42" s="330">
        <f>IFERROR(VLOOKUP(C42,'تقرير المصروفات حسب الشهر'!$C$775:$AD$884,23,FALSE),0)</f>
        <v>0</v>
      </c>
      <c r="K42" s="330">
        <f>IFERROR(VLOOKUP(C42,'تقرير المصروفات حسب الشهر'!$C$902:$AD$1011,23,FALSE),0)</f>
        <v>0</v>
      </c>
      <c r="L42" s="330">
        <f>IFERROR(VLOOKUP(C42,'تقرير المصروفات حسب الشهر'!$C$1028:$AD$1138,23,FALSE),0)</f>
        <v>0</v>
      </c>
      <c r="M42" s="344">
        <f>IFERROR(VLOOKUP(C42,'تقرير المصروفات حسب الشهر'!$C$1155:$AD$1266,23,FALSE),0)</f>
        <v>0</v>
      </c>
      <c r="N42" s="344">
        <f>IFERROR(VLOOKUP(C42,'تقرير المصروفات حسب الشهر'!$C$1282:$AD$1393,23,FALSE),0)</f>
        <v>0</v>
      </c>
      <c r="O42" s="344">
        <f>IFERROR(VLOOKUP(C42,'تقرير المصروفات حسب الشهر'!$C$1409:$AI$1524,23,FALSE),0)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الشهر'!$C$10:$AD$119,23,FALSE),0)</f>
        <v>0</v>
      </c>
      <c r="E43" s="330">
        <f>IFERROR(VLOOKUP(C43,'تقرير المصروفات حسب الشهر'!$C$136:$AD$245,23,FALSE),0)</f>
        <v>0</v>
      </c>
      <c r="F43" s="330">
        <f>IFERROR(VLOOKUP(C43,'تقرير المصروفات حسب الشهر'!$C$263:$AD$370,23,FALSE),0)</f>
        <v>0</v>
      </c>
      <c r="G43" s="330">
        <f>IFERROR(VLOOKUP(C43,'تقرير المصروفات حسب الشهر'!$C$391:$AD$499,23,FALSE),0)</f>
        <v>0</v>
      </c>
      <c r="H43" s="330">
        <f>IFERROR(VLOOKUP(C43,'تقرير المصروفات حسب الشهر'!$C$519:$AD$627,23,FALSE),0)</f>
        <v>0</v>
      </c>
      <c r="I43" s="330">
        <f>IFERROR(VLOOKUP(C43,'تقرير المصروفات حسب الشهر'!$C$647:$AD$756,23,FALSE),0)</f>
        <v>0</v>
      </c>
      <c r="J43" s="330">
        <f>IFERROR(VLOOKUP(C43,'تقرير المصروفات حسب الشهر'!$C$775:$AD$884,23,FALSE),0)</f>
        <v>0</v>
      </c>
      <c r="K43" s="330">
        <f>IFERROR(VLOOKUP(C43,'تقرير المصروفات حسب الشهر'!$C$902:$AD$1011,23,FALSE),0)</f>
        <v>0</v>
      </c>
      <c r="L43" s="330">
        <f>IFERROR(VLOOKUP(C43,'تقرير المصروفات حسب الشهر'!$C$1028:$AD$1138,23,FALSE),0)</f>
        <v>0</v>
      </c>
      <c r="M43" s="344">
        <f>IFERROR(VLOOKUP(C43,'تقرير المصروفات حسب الشهر'!$C$1155:$AD$1266,23,FALSE),0)</f>
        <v>0</v>
      </c>
      <c r="N43" s="344">
        <f>IFERROR(VLOOKUP(C43,'تقرير المصروفات حسب الشهر'!$C$1282:$AD$1393,23,FALSE),0)</f>
        <v>0</v>
      </c>
      <c r="O43" s="344">
        <f>IFERROR(VLOOKUP(C43,'تقرير المصروفات حسب الشهر'!$C$1409:$AI$1524,23,FALSE),0)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الشهر'!$C$10:$AD$119,23,FALSE),0)</f>
        <v>0</v>
      </c>
      <c r="E44" s="330">
        <f>IFERROR(VLOOKUP(C44,'تقرير المصروفات حسب الشهر'!$C$136:$AD$245,23,FALSE),0)</f>
        <v>0</v>
      </c>
      <c r="F44" s="330">
        <f>IFERROR(VLOOKUP(C44,'تقرير المصروفات حسب الشهر'!$C$263:$AD$370,23,FALSE),0)</f>
        <v>0</v>
      </c>
      <c r="G44" s="330">
        <f>IFERROR(VLOOKUP(C44,'تقرير المصروفات حسب الشهر'!$C$391:$AD$499,23,FALSE),0)</f>
        <v>0</v>
      </c>
      <c r="H44" s="330">
        <f>IFERROR(VLOOKUP(C44,'تقرير المصروفات حسب الشهر'!$C$519:$AD$627,23,FALSE),0)</f>
        <v>0</v>
      </c>
      <c r="I44" s="330">
        <f>IFERROR(VLOOKUP(C44,'تقرير المصروفات حسب الشهر'!$C$647:$AD$756,23,FALSE),0)</f>
        <v>0</v>
      </c>
      <c r="J44" s="330">
        <f>IFERROR(VLOOKUP(C44,'تقرير المصروفات حسب الشهر'!$C$775:$AD$884,23,FALSE),0)</f>
        <v>0</v>
      </c>
      <c r="K44" s="330">
        <f>IFERROR(VLOOKUP(C44,'تقرير المصروفات حسب الشهر'!$C$902:$AD$1011,23,FALSE),0)</f>
        <v>0</v>
      </c>
      <c r="L44" s="330">
        <f>IFERROR(VLOOKUP(C44,'تقرير المصروفات حسب الشهر'!$C$1028:$AD$1138,23,FALSE),0)</f>
        <v>0</v>
      </c>
      <c r="M44" s="344">
        <f>IFERROR(VLOOKUP(C44,'تقرير المصروفات حسب الشهر'!$C$1155:$AD$1266,23,FALSE),0)</f>
        <v>0</v>
      </c>
      <c r="N44" s="344">
        <f>IFERROR(VLOOKUP(C44,'تقرير المصروفات حسب الشهر'!$C$1282:$AD$1393,23,FALSE),0)</f>
        <v>0</v>
      </c>
      <c r="O44" s="344">
        <f>IFERROR(VLOOKUP(C44,'تقرير المصروفات حسب الشهر'!$C$1409:$AI$1524,23,FALSE),0)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الشهر'!$C$10:$AD$119,23,FALSE),0)</f>
        <v>0</v>
      </c>
      <c r="E45" s="330">
        <f>IFERROR(VLOOKUP(C45,'تقرير المصروفات حسب الشهر'!$C$136:$AD$245,23,FALSE),0)</f>
        <v>0</v>
      </c>
      <c r="F45" s="330">
        <f>IFERROR(VLOOKUP(C45,'تقرير المصروفات حسب الشهر'!$C$263:$AD$370,23,FALSE),0)</f>
        <v>0</v>
      </c>
      <c r="G45" s="330">
        <f>IFERROR(VLOOKUP(C45,'تقرير المصروفات حسب الشهر'!$C$391:$AD$499,23,FALSE),0)</f>
        <v>0</v>
      </c>
      <c r="H45" s="330">
        <f>IFERROR(VLOOKUP(C45,'تقرير المصروفات حسب الشهر'!$C$519:$AD$627,23,FALSE),0)</f>
        <v>0</v>
      </c>
      <c r="I45" s="330">
        <f>IFERROR(VLOOKUP(C45,'تقرير المصروفات حسب الشهر'!$C$647:$AD$756,23,FALSE),0)</f>
        <v>0</v>
      </c>
      <c r="J45" s="330">
        <f>IFERROR(VLOOKUP(C45,'تقرير المصروفات حسب الشهر'!$C$775:$AD$884,23,FALSE),0)</f>
        <v>0</v>
      </c>
      <c r="K45" s="330">
        <f>IFERROR(VLOOKUP(C45,'تقرير المصروفات حسب الشهر'!$C$902:$AD$1011,23,FALSE),0)</f>
        <v>0</v>
      </c>
      <c r="L45" s="330">
        <f>IFERROR(VLOOKUP(C45,'تقرير المصروفات حسب الشهر'!$C$1028:$AD$1138,23,FALSE),0)</f>
        <v>0</v>
      </c>
      <c r="M45" s="344">
        <f>IFERROR(VLOOKUP(C45,'تقرير المصروفات حسب الشهر'!$C$1155:$AD$1266,23,FALSE),0)</f>
        <v>0</v>
      </c>
      <c r="N45" s="344">
        <f>IFERROR(VLOOKUP(C45,'تقرير المصروفات حسب الشهر'!$C$1282:$AD$1393,23,FALSE),0)</f>
        <v>0</v>
      </c>
      <c r="O45" s="344">
        <f>IFERROR(VLOOKUP(C45,'تقرير المصروفات حسب الشهر'!$C$1409:$AI$1524,23,FALSE),0)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الشهر'!$C$10:$AD$119,23,FALSE),0)</f>
        <v>0</v>
      </c>
      <c r="E46" s="330">
        <f>IFERROR(VLOOKUP(C46,'تقرير المصروفات حسب الشهر'!$C$136:$AD$245,23,FALSE),0)</f>
        <v>0</v>
      </c>
      <c r="F46" s="330">
        <f>IFERROR(VLOOKUP(C46,'تقرير المصروفات حسب الشهر'!$C$263:$AD$370,23,FALSE),0)</f>
        <v>0</v>
      </c>
      <c r="G46" s="330">
        <f>IFERROR(VLOOKUP(C46,'تقرير المصروفات حسب الشهر'!$C$391:$AD$499,23,FALSE),0)</f>
        <v>0</v>
      </c>
      <c r="H46" s="330">
        <f>IFERROR(VLOOKUP(C46,'تقرير المصروفات حسب الشهر'!$C$519:$AD$627,23,FALSE),0)</f>
        <v>0</v>
      </c>
      <c r="I46" s="330">
        <f>IFERROR(VLOOKUP(C46,'تقرير المصروفات حسب الشهر'!$C$647:$AD$756,23,FALSE),0)</f>
        <v>0</v>
      </c>
      <c r="J46" s="330">
        <f>IFERROR(VLOOKUP(C46,'تقرير المصروفات حسب الشهر'!$C$775:$AD$884,23,FALSE),0)</f>
        <v>0</v>
      </c>
      <c r="K46" s="330">
        <f>IFERROR(VLOOKUP(C46,'تقرير المصروفات حسب الشهر'!$C$902:$AD$1011,23,FALSE),0)</f>
        <v>0</v>
      </c>
      <c r="L46" s="330">
        <f>IFERROR(VLOOKUP(C46,'تقرير المصروفات حسب الشهر'!$C$1028:$AD$1138,23,FALSE),0)</f>
        <v>0</v>
      </c>
      <c r="M46" s="344">
        <f>IFERROR(VLOOKUP(C46,'تقرير المصروفات حسب الشهر'!$C$1155:$AD$1266,23,FALSE),0)</f>
        <v>0</v>
      </c>
      <c r="N46" s="344">
        <f>IFERROR(VLOOKUP(C46,'تقرير المصروفات حسب الشهر'!$C$1282:$AD$1393,23,FALSE),0)</f>
        <v>0</v>
      </c>
      <c r="O46" s="344">
        <f>IFERROR(VLOOKUP(C46,'تقرير المصروفات حسب الشهر'!$C$1409:$AI$1524,23,FALSE),0)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الشهر'!$C$10:$AD$119,23,FALSE),0)</f>
        <v>0</v>
      </c>
      <c r="E47" s="330">
        <f>IFERROR(VLOOKUP(C47,'تقرير المصروفات حسب الشهر'!$C$136:$AD$245,23,FALSE),0)</f>
        <v>0</v>
      </c>
      <c r="F47" s="330">
        <f>IFERROR(VLOOKUP(C47,'تقرير المصروفات حسب الشهر'!$C$263:$AD$370,23,FALSE),0)</f>
        <v>0</v>
      </c>
      <c r="G47" s="330">
        <f>IFERROR(VLOOKUP(C47,'تقرير المصروفات حسب الشهر'!$C$391:$AD$499,23,FALSE),0)</f>
        <v>0</v>
      </c>
      <c r="H47" s="330">
        <f>IFERROR(VLOOKUP(C47,'تقرير المصروفات حسب الشهر'!$C$519:$AD$627,23,FALSE),0)</f>
        <v>0</v>
      </c>
      <c r="I47" s="330">
        <f>IFERROR(VLOOKUP(C47,'تقرير المصروفات حسب الشهر'!$C$647:$AD$756,23,FALSE),0)</f>
        <v>0</v>
      </c>
      <c r="J47" s="330">
        <f>IFERROR(VLOOKUP(C47,'تقرير المصروفات حسب الشهر'!$C$775:$AD$884,23,FALSE),0)</f>
        <v>0</v>
      </c>
      <c r="K47" s="330">
        <f>IFERROR(VLOOKUP(C47,'تقرير المصروفات حسب الشهر'!$C$902:$AD$1011,23,FALSE),0)</f>
        <v>0</v>
      </c>
      <c r="L47" s="330">
        <f>IFERROR(VLOOKUP(C47,'تقرير المصروفات حسب الشهر'!$C$1028:$AD$1138,23,FALSE),0)</f>
        <v>0</v>
      </c>
      <c r="M47" s="344">
        <f>IFERROR(VLOOKUP(C47,'تقرير المصروفات حسب الشهر'!$C$1155:$AD$1266,23,FALSE),0)</f>
        <v>0</v>
      </c>
      <c r="N47" s="344">
        <f>IFERROR(VLOOKUP(C47,'تقرير المصروفات حسب الشهر'!$C$1282:$AD$1393,23,FALSE),0)</f>
        <v>0</v>
      </c>
      <c r="O47" s="344">
        <f>IFERROR(VLOOKUP(C47,'تقرير المصروفات حسب الشهر'!$C$1409:$AI$1524,23,FALSE),0)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الشهر'!$C$10:$AD$119,23,FALSE),0)</f>
        <v>0</v>
      </c>
      <c r="E48" s="330">
        <f>IFERROR(VLOOKUP(C48,'تقرير المصروفات حسب الشهر'!$C$136:$AD$245,23,FALSE),0)</f>
        <v>0</v>
      </c>
      <c r="F48" s="330">
        <f>IFERROR(VLOOKUP(C48,'تقرير المصروفات حسب الشهر'!$C$263:$AD$370,23,FALSE),0)</f>
        <v>0</v>
      </c>
      <c r="G48" s="330">
        <f>IFERROR(VLOOKUP(C48,'تقرير المصروفات حسب الشهر'!$C$391:$AD$499,23,FALSE),0)</f>
        <v>0</v>
      </c>
      <c r="H48" s="330">
        <f>IFERROR(VLOOKUP(C48,'تقرير المصروفات حسب الشهر'!$C$519:$AD$627,23,FALSE),0)</f>
        <v>0</v>
      </c>
      <c r="I48" s="330">
        <f>IFERROR(VLOOKUP(C48,'تقرير المصروفات حسب الشهر'!$C$647:$AD$756,23,FALSE),0)</f>
        <v>0</v>
      </c>
      <c r="J48" s="330">
        <f>IFERROR(VLOOKUP(C48,'تقرير المصروفات حسب الشهر'!$C$775:$AD$884,23,FALSE),0)</f>
        <v>0</v>
      </c>
      <c r="K48" s="330">
        <f>IFERROR(VLOOKUP(C48,'تقرير المصروفات حسب الشهر'!$C$902:$AD$1011,23,FALSE),0)</f>
        <v>0</v>
      </c>
      <c r="L48" s="330">
        <f>IFERROR(VLOOKUP(C48,'تقرير المصروفات حسب الشهر'!$C$1028:$AD$1138,23,FALSE),0)</f>
        <v>0</v>
      </c>
      <c r="M48" s="344">
        <f>IFERROR(VLOOKUP(C48,'تقرير المصروفات حسب الشهر'!$C$1155:$AD$1266,23,FALSE),0)</f>
        <v>0</v>
      </c>
      <c r="N48" s="344">
        <f>IFERROR(VLOOKUP(C48,'تقرير المصروفات حسب الشهر'!$C$1282:$AD$1393,23,FALSE),0)</f>
        <v>0</v>
      </c>
      <c r="O48" s="344">
        <f>IFERROR(VLOOKUP(C48,'تقرير المصروفات حسب الشهر'!$C$1409:$AI$1524,23,FALSE),0)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الشهر'!$C$10:$AD$119,23,FALSE),0)</f>
        <v>0</v>
      </c>
      <c r="E49" s="330">
        <f>IFERROR(VLOOKUP(C49,'تقرير المصروفات حسب الشهر'!$C$136:$AD$245,23,FALSE),0)</f>
        <v>0</v>
      </c>
      <c r="F49" s="330">
        <f>IFERROR(VLOOKUP(C49,'تقرير المصروفات حسب الشهر'!$C$263:$AD$370,23,FALSE),0)</f>
        <v>0</v>
      </c>
      <c r="G49" s="330">
        <f>IFERROR(VLOOKUP(C49,'تقرير المصروفات حسب الشهر'!$C$391:$AD$499,23,FALSE),0)</f>
        <v>0</v>
      </c>
      <c r="H49" s="330">
        <f>IFERROR(VLOOKUP(C49,'تقرير المصروفات حسب الشهر'!$C$519:$AD$627,23,FALSE),0)</f>
        <v>0</v>
      </c>
      <c r="I49" s="330">
        <f>IFERROR(VLOOKUP(C49,'تقرير المصروفات حسب الشهر'!$C$647:$AD$756,23,FALSE),0)</f>
        <v>0</v>
      </c>
      <c r="J49" s="330">
        <f>IFERROR(VLOOKUP(C49,'تقرير المصروفات حسب الشهر'!$C$775:$AD$884,23,FALSE),0)</f>
        <v>0</v>
      </c>
      <c r="K49" s="330">
        <f>IFERROR(VLOOKUP(C49,'تقرير المصروفات حسب الشهر'!$C$902:$AD$1011,23,FALSE),0)</f>
        <v>0</v>
      </c>
      <c r="L49" s="330">
        <f>IFERROR(VLOOKUP(C49,'تقرير المصروفات حسب الشهر'!$C$1028:$AD$1138,23,FALSE),0)</f>
        <v>0</v>
      </c>
      <c r="M49" s="344">
        <f>IFERROR(VLOOKUP(C49,'تقرير المصروفات حسب الشهر'!$C$1155:$AD$1266,23,FALSE),0)</f>
        <v>0</v>
      </c>
      <c r="N49" s="344">
        <f>IFERROR(VLOOKUP(C49,'تقرير المصروفات حسب الشهر'!$C$1282:$AD$1393,23,FALSE),0)</f>
        <v>0</v>
      </c>
      <c r="O49" s="344">
        <f>IFERROR(VLOOKUP(C49,'تقرير المصروفات حسب الشهر'!$C$1409:$AI$1524,23,FALSE),0)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الشهر'!$C$10:$AD$119,23,FALSE),0)</f>
        <v>0</v>
      </c>
      <c r="E50" s="330">
        <f>IFERROR(VLOOKUP(C50,'تقرير المصروفات حسب الشهر'!$C$136:$AD$245,23,FALSE),0)</f>
        <v>0</v>
      </c>
      <c r="F50" s="330">
        <f>IFERROR(VLOOKUP(C50,'تقرير المصروفات حسب الشهر'!$C$263:$AD$370,23,FALSE),0)</f>
        <v>0</v>
      </c>
      <c r="G50" s="330">
        <f>IFERROR(VLOOKUP(C50,'تقرير المصروفات حسب الشهر'!$C$391:$AD$499,23,FALSE),0)</f>
        <v>0</v>
      </c>
      <c r="H50" s="330">
        <f>IFERROR(VLOOKUP(C50,'تقرير المصروفات حسب الشهر'!$C$519:$AD$627,23,FALSE),0)</f>
        <v>0</v>
      </c>
      <c r="I50" s="330">
        <f>IFERROR(VLOOKUP(C50,'تقرير المصروفات حسب الشهر'!$C$647:$AD$756,23,FALSE),0)</f>
        <v>0</v>
      </c>
      <c r="J50" s="330">
        <f>IFERROR(VLOOKUP(C50,'تقرير المصروفات حسب الشهر'!$C$775:$AD$884,23,FALSE),0)</f>
        <v>0</v>
      </c>
      <c r="K50" s="330">
        <f>IFERROR(VLOOKUP(C50,'تقرير المصروفات حسب الشهر'!$C$902:$AD$1011,23,FALSE),0)</f>
        <v>0</v>
      </c>
      <c r="L50" s="330">
        <f>IFERROR(VLOOKUP(C50,'تقرير المصروفات حسب الشهر'!$C$1028:$AD$1138,23,FALSE),0)</f>
        <v>0</v>
      </c>
      <c r="M50" s="344">
        <f>IFERROR(VLOOKUP(C50,'تقرير المصروفات حسب الشهر'!$C$1155:$AD$1266,23,FALSE),0)</f>
        <v>0</v>
      </c>
      <c r="N50" s="344">
        <f>IFERROR(VLOOKUP(C50,'تقرير المصروفات حسب الشهر'!$C$1282:$AD$1393,23,FALSE),0)</f>
        <v>0</v>
      </c>
      <c r="O50" s="344">
        <f>IFERROR(VLOOKUP(C50,'تقرير المصروفات حسب الشهر'!$C$1409:$AI$1524,23,FALSE),0)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الشهر'!$C$10:$AD$119,23,FALSE),0)</f>
        <v>0</v>
      </c>
      <c r="E51" s="330">
        <f>IFERROR(VLOOKUP(C51,'تقرير المصروفات حسب الشهر'!$C$136:$AD$245,23,FALSE),0)</f>
        <v>0</v>
      </c>
      <c r="F51" s="330">
        <f>IFERROR(VLOOKUP(C51,'تقرير المصروفات حسب الشهر'!$C$263:$AD$370,23,FALSE),0)</f>
        <v>0</v>
      </c>
      <c r="G51" s="330">
        <f>IFERROR(VLOOKUP(C51,'تقرير المصروفات حسب الشهر'!$C$391:$AD$499,23,FALSE),0)</f>
        <v>0</v>
      </c>
      <c r="H51" s="330">
        <f>IFERROR(VLOOKUP(C51,'تقرير المصروفات حسب الشهر'!$C$519:$AD$627,23,FALSE),0)</f>
        <v>0</v>
      </c>
      <c r="I51" s="330">
        <f>IFERROR(VLOOKUP(C51,'تقرير المصروفات حسب الشهر'!$C$647:$AD$756,23,FALSE),0)</f>
        <v>0</v>
      </c>
      <c r="J51" s="330">
        <f>IFERROR(VLOOKUP(C51,'تقرير المصروفات حسب الشهر'!$C$775:$AD$884,23,FALSE),0)</f>
        <v>0</v>
      </c>
      <c r="K51" s="330">
        <f>IFERROR(VLOOKUP(C51,'تقرير المصروفات حسب الشهر'!$C$902:$AD$1011,23,FALSE),0)</f>
        <v>0</v>
      </c>
      <c r="L51" s="330">
        <f>IFERROR(VLOOKUP(C51,'تقرير المصروفات حسب الشهر'!$C$1028:$AD$1138,23,FALSE),0)</f>
        <v>0</v>
      </c>
      <c r="M51" s="344">
        <f>IFERROR(VLOOKUP(C51,'تقرير المصروفات حسب الشهر'!$C$1155:$AD$1266,23,FALSE),0)</f>
        <v>0</v>
      </c>
      <c r="N51" s="344">
        <f>IFERROR(VLOOKUP(C51,'تقرير المصروفات حسب الشهر'!$C$1282:$AD$1393,23,FALSE),0)</f>
        <v>0</v>
      </c>
      <c r="O51" s="344">
        <f>IFERROR(VLOOKUP(C51,'تقرير المصروفات حسب الشهر'!$C$1409:$AI$1524,23,FALSE),0)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الشهر'!$C$10:$AD$119,23,FALSE),0)</f>
        <v>0</v>
      </c>
      <c r="E52" s="330">
        <f>IFERROR(VLOOKUP(C52,'تقرير المصروفات حسب الشهر'!$C$136:$AD$245,23,FALSE),0)</f>
        <v>0</v>
      </c>
      <c r="F52" s="330">
        <f>IFERROR(VLOOKUP(C52,'تقرير المصروفات حسب الشهر'!$C$263:$AD$370,23,FALSE),0)</f>
        <v>0</v>
      </c>
      <c r="G52" s="330">
        <f>IFERROR(VLOOKUP(C52,'تقرير المصروفات حسب الشهر'!$C$391:$AD$499,23,FALSE),0)</f>
        <v>0</v>
      </c>
      <c r="H52" s="330">
        <f>IFERROR(VLOOKUP(C52,'تقرير المصروفات حسب الشهر'!$C$519:$AD$627,23,FALSE),0)</f>
        <v>0</v>
      </c>
      <c r="I52" s="330">
        <f>IFERROR(VLOOKUP(C52,'تقرير المصروفات حسب الشهر'!$C$647:$AD$756,23,FALSE),0)</f>
        <v>0</v>
      </c>
      <c r="J52" s="330">
        <f>IFERROR(VLOOKUP(C52,'تقرير المصروفات حسب الشهر'!$C$775:$AD$884,23,FALSE),0)</f>
        <v>0</v>
      </c>
      <c r="K52" s="330">
        <f>IFERROR(VLOOKUP(C52,'تقرير المصروفات حسب الشهر'!$C$902:$AD$1011,23,FALSE),0)</f>
        <v>0</v>
      </c>
      <c r="L52" s="330">
        <f>IFERROR(VLOOKUP(C52,'تقرير المصروفات حسب الشهر'!$C$1028:$AD$1138,23,FALSE),0)</f>
        <v>0</v>
      </c>
      <c r="M52" s="344">
        <f>IFERROR(VLOOKUP(C52,'تقرير المصروفات حسب الشهر'!$C$1155:$AD$1266,23,FALSE),0)</f>
        <v>0</v>
      </c>
      <c r="N52" s="344">
        <f>IFERROR(VLOOKUP(C52,'تقرير المصروفات حسب الشهر'!$C$1282:$AD$1393,23,FALSE),0)</f>
        <v>0</v>
      </c>
      <c r="O52" s="344">
        <f>IFERROR(VLOOKUP(C52,'تقرير المصروفات حسب الشهر'!$C$1409:$AI$1524,23,FALSE),0)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الشهر'!$C$10:$AD$119,23,FALSE),0)</f>
        <v>0</v>
      </c>
      <c r="E53" s="330">
        <f>IFERROR(VLOOKUP(C53,'تقرير المصروفات حسب الشهر'!$C$136:$AD$245,23,FALSE),0)</f>
        <v>0</v>
      </c>
      <c r="F53" s="330">
        <f>IFERROR(VLOOKUP(C53,'تقرير المصروفات حسب الشهر'!$C$263:$AD$370,23,FALSE),0)</f>
        <v>0</v>
      </c>
      <c r="G53" s="330">
        <f>IFERROR(VLOOKUP(C53,'تقرير المصروفات حسب الشهر'!$C$391:$AD$499,23,FALSE),0)</f>
        <v>0</v>
      </c>
      <c r="H53" s="330">
        <f>IFERROR(VLOOKUP(C53,'تقرير المصروفات حسب الشهر'!$C$519:$AD$627,23,FALSE),0)</f>
        <v>0</v>
      </c>
      <c r="I53" s="330">
        <f>IFERROR(VLOOKUP(C53,'تقرير المصروفات حسب الشهر'!$C$647:$AD$756,23,FALSE),0)</f>
        <v>0</v>
      </c>
      <c r="J53" s="330">
        <f>IFERROR(VLOOKUP(C53,'تقرير المصروفات حسب الشهر'!$C$775:$AD$884,23,FALSE),0)</f>
        <v>0</v>
      </c>
      <c r="K53" s="330">
        <f>IFERROR(VLOOKUP(C53,'تقرير المصروفات حسب الشهر'!$C$902:$AD$1011,23,FALSE),0)</f>
        <v>0</v>
      </c>
      <c r="L53" s="330">
        <f>IFERROR(VLOOKUP(C53,'تقرير المصروفات حسب الشهر'!$C$1028:$AD$1138,23,FALSE),0)</f>
        <v>0</v>
      </c>
      <c r="M53" s="344">
        <f>IFERROR(VLOOKUP(C53,'تقرير المصروفات حسب الشهر'!$C$1155:$AD$1266,23,FALSE),0)</f>
        <v>0</v>
      </c>
      <c r="N53" s="344">
        <f>IFERROR(VLOOKUP(C53,'تقرير المصروفات حسب الشهر'!$C$1282:$AD$1393,23,FALSE),0)</f>
        <v>0</v>
      </c>
      <c r="O53" s="344">
        <f>IFERROR(VLOOKUP(C53,'تقرير المصروفات حسب الشهر'!$C$1409:$AI$1524,23,FALSE),0)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الشهر'!$C$10:$AD$119,23,FALSE),0)</f>
        <v>0</v>
      </c>
      <c r="E54" s="330">
        <f>IFERROR(VLOOKUP(C54,'تقرير المصروفات حسب الشهر'!$C$136:$AD$245,23,FALSE),0)</f>
        <v>200</v>
      </c>
      <c r="F54" s="330">
        <f>IFERROR(VLOOKUP(C54,'تقرير المصروفات حسب الشهر'!$C$263:$AD$370,23,FALSE),0)</f>
        <v>0</v>
      </c>
      <c r="G54" s="330">
        <f>IFERROR(VLOOKUP(C54,'تقرير المصروفات حسب الشهر'!$C$391:$AD$499,23,FALSE),0)</f>
        <v>0</v>
      </c>
      <c r="H54" s="330">
        <f>IFERROR(VLOOKUP(C54,'تقرير المصروفات حسب الشهر'!$C$519:$AD$627,23,FALSE),0)</f>
        <v>0</v>
      </c>
      <c r="I54" s="330">
        <f>IFERROR(VLOOKUP(C54,'تقرير المصروفات حسب الشهر'!$C$647:$AD$756,23,FALSE),0)</f>
        <v>0</v>
      </c>
      <c r="J54" s="330">
        <f>IFERROR(VLOOKUP(C54,'تقرير المصروفات حسب الشهر'!$C$775:$AD$884,23,FALSE),0)</f>
        <v>0</v>
      </c>
      <c r="K54" s="330">
        <f>IFERROR(VLOOKUP(C54,'تقرير المصروفات حسب الشهر'!$C$902:$AD$1011,23,FALSE),0)</f>
        <v>0</v>
      </c>
      <c r="L54" s="330">
        <f>IFERROR(VLOOKUP(C54,'تقرير المصروفات حسب الشهر'!$C$1028:$AD$1138,23,FALSE),0)</f>
        <v>0</v>
      </c>
      <c r="M54" s="344">
        <f>IFERROR(VLOOKUP(C54,'تقرير المصروفات حسب الشهر'!$C$1155:$AD$1266,23,FALSE),0)</f>
        <v>0</v>
      </c>
      <c r="N54" s="344">
        <f>IFERROR(VLOOKUP(C54,'تقرير المصروفات حسب الشهر'!$C$1282:$AD$1393,23,FALSE),0)</f>
        <v>0</v>
      </c>
      <c r="O54" s="344">
        <f>IFERROR(VLOOKUP(C54,'تقرير المصروفات حسب الشهر'!$C$1409:$AI$1524,23,FALSE),0)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الشهر'!$C$10:$AD$119,23,FALSE),0)</f>
        <v>0</v>
      </c>
      <c r="E55" s="330">
        <f>IFERROR(VLOOKUP(C55,'تقرير المصروفات حسب الشهر'!$C$136:$AD$245,23,FALSE),0)</f>
        <v>0</v>
      </c>
      <c r="F55" s="330">
        <f>IFERROR(VLOOKUP(C55,'تقرير المصروفات حسب الشهر'!$C$263:$AD$370,23,FALSE),0)</f>
        <v>0</v>
      </c>
      <c r="G55" s="330">
        <f>IFERROR(VLOOKUP(C55,'تقرير المصروفات حسب الشهر'!$C$391:$AD$499,23,FALSE),0)</f>
        <v>0</v>
      </c>
      <c r="H55" s="330">
        <f>IFERROR(VLOOKUP(C55,'تقرير المصروفات حسب الشهر'!$C$519:$AD$627,23,FALSE),0)</f>
        <v>0</v>
      </c>
      <c r="I55" s="330">
        <f>IFERROR(VLOOKUP(C55,'تقرير المصروفات حسب الشهر'!$C$647:$AD$756,23,FALSE),0)</f>
        <v>0</v>
      </c>
      <c r="J55" s="330">
        <f>IFERROR(VLOOKUP(C55,'تقرير المصروفات حسب الشهر'!$C$775:$AD$884,23,FALSE),0)</f>
        <v>0</v>
      </c>
      <c r="K55" s="330">
        <f>IFERROR(VLOOKUP(C55,'تقرير المصروفات حسب الشهر'!$C$902:$AD$1011,23,FALSE),0)</f>
        <v>0</v>
      </c>
      <c r="L55" s="330">
        <f>IFERROR(VLOOKUP(C55,'تقرير المصروفات حسب الشهر'!$C$1028:$AD$1138,23,FALSE),0)</f>
        <v>0</v>
      </c>
      <c r="M55" s="344">
        <f>IFERROR(VLOOKUP(C55,'تقرير المصروفات حسب الشهر'!$C$1155:$AD$1266,23,FALSE),0)</f>
        <v>0</v>
      </c>
      <c r="N55" s="344">
        <f>IFERROR(VLOOKUP(C55,'تقرير المصروفات حسب الشهر'!$C$1282:$AD$1393,23,FALSE),0)</f>
        <v>0</v>
      </c>
      <c r="O55" s="344">
        <f>IFERROR(VLOOKUP(C55,'تقرير المصروفات حسب الشهر'!$C$1409:$AI$1524,23,FALSE),0)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الشهر'!$C$10:$AD$119,23,FALSE),0)</f>
        <v>0</v>
      </c>
      <c r="E56" s="330">
        <f>IFERROR(VLOOKUP(C56,'تقرير المصروفات حسب الشهر'!$C$136:$AD$245,23,FALSE),0)</f>
        <v>0</v>
      </c>
      <c r="F56" s="330">
        <f>IFERROR(VLOOKUP(C56,'تقرير المصروفات حسب الشهر'!$C$263:$AD$370,23,FALSE),0)</f>
        <v>0</v>
      </c>
      <c r="G56" s="330">
        <f>IFERROR(VLOOKUP(C56,'تقرير المصروفات حسب الشهر'!$C$391:$AD$499,23,FALSE),0)</f>
        <v>0</v>
      </c>
      <c r="H56" s="330">
        <f>IFERROR(VLOOKUP(C56,'تقرير المصروفات حسب الشهر'!$C$519:$AD$627,23,FALSE),0)</f>
        <v>0</v>
      </c>
      <c r="I56" s="330">
        <f>IFERROR(VLOOKUP(C56,'تقرير المصروفات حسب الشهر'!$C$647:$AD$756,23,FALSE),0)</f>
        <v>0</v>
      </c>
      <c r="J56" s="330">
        <f>IFERROR(VLOOKUP(C56,'تقرير المصروفات حسب الشهر'!$C$775:$AD$884,23,FALSE),0)</f>
        <v>0</v>
      </c>
      <c r="K56" s="330">
        <f>IFERROR(VLOOKUP(C56,'تقرير المصروفات حسب الشهر'!$C$902:$AD$1011,23,FALSE),0)</f>
        <v>0</v>
      </c>
      <c r="L56" s="330">
        <f>IFERROR(VLOOKUP(C56,'تقرير المصروفات حسب الشهر'!$C$1028:$AD$1138,23,FALSE),0)</f>
        <v>0</v>
      </c>
      <c r="M56" s="344">
        <f>IFERROR(VLOOKUP(C56,'تقرير المصروفات حسب الشهر'!$C$1155:$AD$1266,23,FALSE),0)</f>
        <v>0</v>
      </c>
      <c r="N56" s="344">
        <f>IFERROR(VLOOKUP(C56,'تقرير المصروفات حسب الشهر'!$C$1282:$AD$1393,23,FALSE),0)</f>
        <v>0</v>
      </c>
      <c r="O56" s="344">
        <f>IFERROR(VLOOKUP(C56,'تقرير المصروفات حسب الشهر'!$C$1409:$AI$1524,23,FALSE),0)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الشهر'!$C$10:$AD$119,23,FALSE),0)</f>
        <v>0</v>
      </c>
      <c r="E57" s="330">
        <f>IFERROR(VLOOKUP(C57,'تقرير المصروفات حسب الشهر'!$C$136:$AD$245,23,FALSE),0)</f>
        <v>0</v>
      </c>
      <c r="F57" s="330">
        <f>IFERROR(VLOOKUP(C57,'تقرير المصروفات حسب الشهر'!$C$263:$AD$370,23,FALSE),0)</f>
        <v>0</v>
      </c>
      <c r="G57" s="330">
        <f>IFERROR(VLOOKUP(C57,'تقرير المصروفات حسب الشهر'!$C$391:$AD$499,23,FALSE),0)</f>
        <v>0</v>
      </c>
      <c r="H57" s="330">
        <f>IFERROR(VLOOKUP(C57,'تقرير المصروفات حسب الشهر'!$C$519:$AD$627,23,FALSE),0)</f>
        <v>0</v>
      </c>
      <c r="I57" s="330">
        <f>IFERROR(VLOOKUP(C57,'تقرير المصروفات حسب الشهر'!$C$647:$AD$756,23,FALSE),0)</f>
        <v>0</v>
      </c>
      <c r="J57" s="330">
        <f>IFERROR(VLOOKUP(C57,'تقرير المصروفات حسب الشهر'!$C$775:$AD$884,23,FALSE),0)</f>
        <v>0</v>
      </c>
      <c r="K57" s="330">
        <f>IFERROR(VLOOKUP(C57,'تقرير المصروفات حسب الشهر'!$C$902:$AD$1011,23,FALSE),0)</f>
        <v>0</v>
      </c>
      <c r="L57" s="330">
        <f>IFERROR(VLOOKUP(C57,'تقرير المصروفات حسب الشهر'!$C$1028:$AD$1138,23,FALSE),0)</f>
        <v>0</v>
      </c>
      <c r="M57" s="344">
        <f>IFERROR(VLOOKUP(C57,'تقرير المصروفات حسب الشهر'!$C$1155:$AD$1266,23,FALSE),0)</f>
        <v>0</v>
      </c>
      <c r="N57" s="344">
        <f>IFERROR(VLOOKUP(C57,'تقرير المصروفات حسب الشهر'!$C$1282:$AD$1393,23,FALSE),0)</f>
        <v>0</v>
      </c>
      <c r="O57" s="344">
        <f>IFERROR(VLOOKUP(C57,'تقرير المصروفات حسب الشهر'!$C$1409:$AI$1524,23,FALSE),0)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الشهر'!$C$10:$AD$119,23,FALSE),0)</f>
        <v>0</v>
      </c>
      <c r="E58" s="330">
        <f>IFERROR(VLOOKUP(C58,'تقرير المصروفات حسب الشهر'!$C$136:$AD$245,23,FALSE),0)</f>
        <v>0</v>
      </c>
      <c r="F58" s="330">
        <f>IFERROR(VLOOKUP(C58,'تقرير المصروفات حسب الشهر'!$C$263:$AD$370,23,FALSE),0)</f>
        <v>0</v>
      </c>
      <c r="G58" s="330">
        <f>IFERROR(VLOOKUP(C58,'تقرير المصروفات حسب الشهر'!$C$391:$AD$499,23,FALSE),0)</f>
        <v>0</v>
      </c>
      <c r="H58" s="330">
        <f>IFERROR(VLOOKUP(C58,'تقرير المصروفات حسب الشهر'!$C$519:$AD$627,23,FALSE),0)</f>
        <v>0</v>
      </c>
      <c r="I58" s="330">
        <f>IFERROR(VLOOKUP(C58,'تقرير المصروفات حسب الشهر'!$C$647:$AD$756,23,FALSE),0)</f>
        <v>0</v>
      </c>
      <c r="J58" s="330">
        <f>IFERROR(VLOOKUP(C58,'تقرير المصروفات حسب الشهر'!$C$775:$AD$884,23,FALSE),0)</f>
        <v>0</v>
      </c>
      <c r="K58" s="330">
        <f>IFERROR(VLOOKUP(C58,'تقرير المصروفات حسب الشهر'!$C$902:$AD$1011,23,FALSE),0)</f>
        <v>0</v>
      </c>
      <c r="L58" s="330">
        <f>IFERROR(VLOOKUP(C58,'تقرير المصروفات حسب الشهر'!$C$1028:$AD$1138,23,FALSE),0)</f>
        <v>0</v>
      </c>
      <c r="M58" s="344">
        <f>IFERROR(VLOOKUP(C58,'تقرير المصروفات حسب الشهر'!$C$1155:$AD$1266,23,FALSE),0)</f>
        <v>0</v>
      </c>
      <c r="N58" s="344">
        <f>IFERROR(VLOOKUP(C58,'تقرير المصروفات حسب الشهر'!$C$1282:$AD$1393,23,FALSE),0)</f>
        <v>0</v>
      </c>
      <c r="O58" s="344">
        <f>IFERROR(VLOOKUP(C58,'تقرير المصروفات حسب الشهر'!$C$1409:$AI$1524,23,FALSE),0)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الشهر'!$C$10:$AD$119,23,FALSE),0)</f>
        <v>3222.25</v>
      </c>
      <c r="E59" s="330">
        <f>IFERROR(VLOOKUP(C59,'تقرير المصروفات حسب الشهر'!$C$136:$AD$245,23,FALSE),0)</f>
        <v>4800</v>
      </c>
      <c r="F59" s="330">
        <f>IFERROR(VLOOKUP(C59,'تقرير المصروفات حسب الشهر'!$C$263:$AD$370,23,FALSE),0)</f>
        <v>5600</v>
      </c>
      <c r="G59" s="330">
        <f>IFERROR(VLOOKUP(C59,'تقرير المصروفات حسب الشهر'!$C$391:$AD$499,23,FALSE),0)</f>
        <v>3222.25</v>
      </c>
      <c r="H59" s="330">
        <f>IFERROR(VLOOKUP(C59,'تقرير المصروفات حسب الشهر'!$C$519:$AD$627,23,FALSE),0)</f>
        <v>0</v>
      </c>
      <c r="I59" s="330">
        <f>IFERROR(VLOOKUP(C59,'تقرير المصروفات حسب الشهر'!$C$647:$AD$756,23,FALSE),0)</f>
        <v>6900</v>
      </c>
      <c r="J59" s="330">
        <f>IFERROR(VLOOKUP(C59,'تقرير المصروفات حسب الشهر'!$C$775:$AD$884,23,FALSE),0)</f>
        <v>0</v>
      </c>
      <c r="K59" s="330">
        <f>IFERROR(VLOOKUP(C59,'تقرير المصروفات حسب الشهر'!$C$902:$AD$1011,23,FALSE),0)</f>
        <v>0</v>
      </c>
      <c r="L59" s="330">
        <f>IFERROR(VLOOKUP(C59,'تقرير المصروفات حسب الشهر'!$C$1028:$AD$1138,23,FALSE),0)</f>
        <v>0</v>
      </c>
      <c r="M59" s="344">
        <f>IFERROR(VLOOKUP(C59,'تقرير المصروفات حسب الشهر'!$C$1155:$AD$1266,23,FALSE),0)</f>
        <v>0</v>
      </c>
      <c r="N59" s="344">
        <f>IFERROR(VLOOKUP(C59,'تقرير المصروفات حسب الشهر'!$C$1282:$AD$1393,23,FALSE),0)</f>
        <v>0</v>
      </c>
      <c r="O59" s="344">
        <f>IFERROR(VLOOKUP(C59,'تقرير المصروفات حسب الشهر'!$C$1409:$AI$1524,23,FALSE),0)</f>
        <v>0</v>
      </c>
      <c r="P59" s="332">
        <f t="shared" si="6"/>
        <v>23744.5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الشهر'!$C$10:$AD$119,23,FALSE),0)</f>
        <v>0</v>
      </c>
      <c r="E60" s="330">
        <f>IFERROR(VLOOKUP(C60,'تقرير المصروفات حسب الشهر'!$C$136:$AD$245,23,FALSE),0)</f>
        <v>0</v>
      </c>
      <c r="F60" s="330">
        <f>IFERROR(VLOOKUP(C60,'تقرير المصروفات حسب الشهر'!$C$263:$AD$370,23,FALSE),0)</f>
        <v>3300</v>
      </c>
      <c r="G60" s="330">
        <f>IFERROR(VLOOKUP(C60,'تقرير المصروفات حسب الشهر'!$C$391:$AD$499,23,FALSE),0)</f>
        <v>0</v>
      </c>
      <c r="H60" s="330">
        <f>IFERROR(VLOOKUP(C60,'تقرير المصروفات حسب الشهر'!$C$519:$AD$627,23,FALSE),0)</f>
        <v>0</v>
      </c>
      <c r="I60" s="330">
        <f>IFERROR(VLOOKUP(C60,'تقرير المصروفات حسب الشهر'!$C$647:$AD$756,23,FALSE),0)</f>
        <v>0</v>
      </c>
      <c r="J60" s="330">
        <f>IFERROR(VLOOKUP(C60,'تقرير المصروفات حسب الشهر'!$C$775:$AD$884,23,FALSE),0)</f>
        <v>0</v>
      </c>
      <c r="K60" s="330">
        <f>IFERROR(VLOOKUP(C60,'تقرير المصروفات حسب الشهر'!$C$902:$AD$1011,23,FALSE),0)</f>
        <v>0</v>
      </c>
      <c r="L60" s="330">
        <f>IFERROR(VLOOKUP(C60,'تقرير المصروفات حسب الشهر'!$C$1028:$AD$1138,23,FALSE),0)</f>
        <v>0</v>
      </c>
      <c r="M60" s="344">
        <f>IFERROR(VLOOKUP(C60,'تقرير المصروفات حسب الشهر'!$C$1155:$AD$1266,23,FALSE),0)</f>
        <v>0</v>
      </c>
      <c r="N60" s="344">
        <f>IFERROR(VLOOKUP(C60,'تقرير المصروفات حسب الشهر'!$C$1282:$AD$1393,23,FALSE),0)</f>
        <v>0</v>
      </c>
      <c r="O60" s="344">
        <f>IFERROR(VLOOKUP(C60,'تقرير المصروفات حسب الشهر'!$C$1409:$AI$1524,23,FALSE),0)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الشهر'!$C$10:$AD$119,23,FALSE),0)</f>
        <v>0</v>
      </c>
      <c r="E61" s="330">
        <f>IFERROR(VLOOKUP(C61,'تقرير المصروفات حسب الشهر'!$C$136:$AD$245,23,FALSE),0)</f>
        <v>0</v>
      </c>
      <c r="F61" s="330">
        <f>IFERROR(VLOOKUP(C61,'تقرير المصروفات حسب الشهر'!$C$263:$AD$370,23,FALSE),0)</f>
        <v>0</v>
      </c>
      <c r="G61" s="330">
        <f>IFERROR(VLOOKUP(C61,'تقرير المصروفات حسب الشهر'!$C$391:$AD$499,23,FALSE),0)</f>
        <v>0</v>
      </c>
      <c r="H61" s="330">
        <f>IFERROR(VLOOKUP(C61,'تقرير المصروفات حسب الشهر'!$C$519:$AD$627,23,FALSE),0)</f>
        <v>0</v>
      </c>
      <c r="I61" s="330">
        <f>IFERROR(VLOOKUP(C61,'تقرير المصروفات حسب الشهر'!$C$647:$AD$756,23,FALSE),0)</f>
        <v>0</v>
      </c>
      <c r="J61" s="330">
        <f>IFERROR(VLOOKUP(C61,'تقرير المصروفات حسب الشهر'!$C$775:$AD$884,23,FALSE),0)</f>
        <v>0</v>
      </c>
      <c r="K61" s="330">
        <f>IFERROR(VLOOKUP(C61,'تقرير المصروفات حسب الشهر'!$C$902:$AD$1011,23,FALSE),0)</f>
        <v>0</v>
      </c>
      <c r="L61" s="330">
        <f>IFERROR(VLOOKUP(C61,'تقرير المصروفات حسب الشهر'!$C$1028:$AD$1138,23,FALSE),0)</f>
        <v>0</v>
      </c>
      <c r="M61" s="344">
        <f>IFERROR(VLOOKUP(C61,'تقرير المصروفات حسب الشهر'!$C$1155:$AD$1266,23,FALSE),0)</f>
        <v>0</v>
      </c>
      <c r="N61" s="344">
        <f>IFERROR(VLOOKUP(C61,'تقرير المصروفات حسب الشهر'!$C$1282:$AD$1393,23,FALSE),0)</f>
        <v>0</v>
      </c>
      <c r="O61" s="344">
        <f>IFERROR(VLOOKUP(C61,'تقرير المصروفات حسب الشهر'!$C$1409:$AI$1524,23,FALSE),0)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الشهر'!$C$10:$AD$119,23,FALSE),0)</f>
        <v>0</v>
      </c>
      <c r="E62" s="330">
        <f>IFERROR(VLOOKUP(C62,'تقرير المصروفات حسب الشهر'!$C$136:$AD$245,23,FALSE),0)</f>
        <v>0</v>
      </c>
      <c r="F62" s="330">
        <f>IFERROR(VLOOKUP(C62,'تقرير المصروفات حسب الشهر'!$C$263:$AD$370,23,FALSE),0)</f>
        <v>0</v>
      </c>
      <c r="G62" s="330">
        <f>IFERROR(VLOOKUP(C62,'تقرير المصروفات حسب الشهر'!$C$391:$AD$499,23,FALSE),0)</f>
        <v>0</v>
      </c>
      <c r="H62" s="330">
        <f>IFERROR(VLOOKUP(C62,'تقرير المصروفات حسب الشهر'!$C$519:$AD$627,23,FALSE),0)</f>
        <v>0</v>
      </c>
      <c r="I62" s="330">
        <f>IFERROR(VLOOKUP(C62,'تقرير المصروفات حسب الشهر'!$C$647:$AD$756,23,FALSE),0)</f>
        <v>0</v>
      </c>
      <c r="J62" s="330">
        <f>IFERROR(VLOOKUP(C62,'تقرير المصروفات حسب الشهر'!$C$775:$AD$884,23,FALSE),0)</f>
        <v>0</v>
      </c>
      <c r="K62" s="330">
        <f>IFERROR(VLOOKUP(C62,'تقرير المصروفات حسب الشهر'!$C$902:$AD$1011,23,FALSE),0)</f>
        <v>0</v>
      </c>
      <c r="L62" s="330">
        <f>IFERROR(VLOOKUP(C62,'تقرير المصروفات حسب الشهر'!$C$1028:$AD$1138,23,FALSE),0)</f>
        <v>0</v>
      </c>
      <c r="M62" s="344">
        <f>IFERROR(VLOOKUP(C62,'تقرير المصروفات حسب الشهر'!$C$1155:$AD$1266,23,FALSE),0)</f>
        <v>0</v>
      </c>
      <c r="N62" s="344">
        <f>IFERROR(VLOOKUP(C62,'تقرير المصروفات حسب الشهر'!$C$1282:$AD$1393,23,FALSE),0)</f>
        <v>0</v>
      </c>
      <c r="O62" s="344">
        <f>IFERROR(VLOOKUP(C62,'تقرير المصروفات حسب الشهر'!$C$1409:$AI$1524,23,FALSE),0)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الشهر'!$C$10:$AD$119,23,FALSE),0)</f>
        <v>0</v>
      </c>
      <c r="E63" s="330">
        <f>IFERROR(VLOOKUP(C63,'تقرير المصروفات حسب الشهر'!$C$136:$AD$245,23,FALSE),0)</f>
        <v>0</v>
      </c>
      <c r="F63" s="330">
        <f>IFERROR(VLOOKUP(C63,'تقرير المصروفات حسب الشهر'!$C$263:$AD$370,23,FALSE),0)</f>
        <v>0</v>
      </c>
      <c r="G63" s="330">
        <f>IFERROR(VLOOKUP(C63,'تقرير المصروفات حسب الشهر'!$C$391:$AD$499,23,FALSE),0)</f>
        <v>0</v>
      </c>
      <c r="H63" s="330">
        <f>IFERROR(VLOOKUP(C63,'تقرير المصروفات حسب الشهر'!$C$519:$AD$627,23,FALSE),0)</f>
        <v>0</v>
      </c>
      <c r="I63" s="330">
        <f>IFERROR(VLOOKUP(C63,'تقرير المصروفات حسب الشهر'!$C$647:$AD$756,23,FALSE),0)</f>
        <v>0</v>
      </c>
      <c r="J63" s="330">
        <f>IFERROR(VLOOKUP(C63,'تقرير المصروفات حسب الشهر'!$C$775:$AD$884,23,FALSE),0)</f>
        <v>0</v>
      </c>
      <c r="K63" s="330">
        <f>IFERROR(VLOOKUP(C63,'تقرير المصروفات حسب الشهر'!$C$902:$AD$1011,23,FALSE),0)</f>
        <v>0</v>
      </c>
      <c r="L63" s="330">
        <f>IFERROR(VLOOKUP(C63,'تقرير المصروفات حسب الشهر'!$C$1028:$AD$1138,23,FALSE),0)</f>
        <v>0</v>
      </c>
      <c r="M63" s="344">
        <f>IFERROR(VLOOKUP(C63,'تقرير المصروفات حسب الشهر'!$C$1155:$AD$1266,23,FALSE),0)</f>
        <v>0</v>
      </c>
      <c r="N63" s="344">
        <f>IFERROR(VLOOKUP(C63,'تقرير المصروفات حسب الشهر'!$C$1282:$AD$1393,23,FALSE),0)</f>
        <v>0</v>
      </c>
      <c r="O63" s="344">
        <f>IFERROR(VLOOKUP(C63,'تقرير المصروفات حسب الشهر'!$C$1409:$AI$1524,23,FALSE),0)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الشهر'!$C$10:$AD$119,23,FALSE),0)</f>
        <v>0</v>
      </c>
      <c r="E64" s="330">
        <f>IFERROR(VLOOKUP(C64,'تقرير المصروفات حسب الشهر'!$C$136:$AD$245,23,FALSE),0)</f>
        <v>0</v>
      </c>
      <c r="F64" s="330">
        <f>IFERROR(VLOOKUP(C64,'تقرير المصروفات حسب الشهر'!$C$263:$AD$370,23,FALSE),0)</f>
        <v>0</v>
      </c>
      <c r="G64" s="330">
        <f>IFERROR(VLOOKUP(C64,'تقرير المصروفات حسب الشهر'!$C$391:$AD$499,23,FALSE),0)</f>
        <v>540</v>
      </c>
      <c r="H64" s="330">
        <f>IFERROR(VLOOKUP(C64,'تقرير المصروفات حسب الشهر'!$C$519:$AD$627,23,FALSE),0)</f>
        <v>0</v>
      </c>
      <c r="I64" s="330">
        <f>IFERROR(VLOOKUP(C64,'تقرير المصروفات حسب الشهر'!$C$647:$AD$756,23,FALSE),0)</f>
        <v>0</v>
      </c>
      <c r="J64" s="330">
        <f>IFERROR(VLOOKUP(C64,'تقرير المصروفات حسب الشهر'!$C$775:$AD$884,23,FALSE),0)</f>
        <v>0</v>
      </c>
      <c r="K64" s="330">
        <f>IFERROR(VLOOKUP(C64,'تقرير المصروفات حسب الشهر'!$C$902:$AD$1011,23,FALSE),0)</f>
        <v>0</v>
      </c>
      <c r="L64" s="330">
        <f>IFERROR(VLOOKUP(C64,'تقرير المصروفات حسب الشهر'!$C$1028:$AD$1138,23,FALSE),0)</f>
        <v>0</v>
      </c>
      <c r="M64" s="344">
        <f>IFERROR(VLOOKUP(C64,'تقرير المصروفات حسب الشهر'!$C$1155:$AD$1266,23,FALSE),0)</f>
        <v>0</v>
      </c>
      <c r="N64" s="344">
        <f>IFERROR(VLOOKUP(C64,'تقرير المصروفات حسب الشهر'!$C$1282:$AD$1393,23,FALSE),0)</f>
        <v>0</v>
      </c>
      <c r="O64" s="344">
        <f>IFERROR(VLOOKUP(C64,'تقرير المصروفات حسب الشهر'!$C$1409:$AI$1524,23,FALSE),0)</f>
        <v>0</v>
      </c>
      <c r="P64" s="332">
        <f t="shared" si="6"/>
        <v>540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الشهر'!$C$10:$AD$119,23,FALSE),0)</f>
        <v>0</v>
      </c>
      <c r="E65" s="330">
        <f>IFERROR(VLOOKUP(C65,'تقرير المصروفات حسب الشهر'!$C$136:$AD$245,23,FALSE),0)</f>
        <v>0</v>
      </c>
      <c r="F65" s="330">
        <f>IFERROR(VLOOKUP(C65,'تقرير المصروفات حسب الشهر'!$C$263:$AD$370,23,FALSE),0)</f>
        <v>0</v>
      </c>
      <c r="G65" s="330">
        <f>IFERROR(VLOOKUP(C65,'تقرير المصروفات حسب الشهر'!$C$391:$AD$499,23,FALSE),0)</f>
        <v>0</v>
      </c>
      <c r="H65" s="330">
        <f>IFERROR(VLOOKUP(C65,'تقرير المصروفات حسب الشهر'!$C$519:$AD$627,23,FALSE),0)</f>
        <v>0</v>
      </c>
      <c r="I65" s="330">
        <f>IFERROR(VLOOKUP(C65,'تقرير المصروفات حسب الشهر'!$C$647:$AD$756,23,FALSE),0)</f>
        <v>0</v>
      </c>
      <c r="J65" s="330">
        <f>IFERROR(VLOOKUP(C65,'تقرير المصروفات حسب الشهر'!$C$775:$AD$884,23,FALSE),0)</f>
        <v>0</v>
      </c>
      <c r="K65" s="330">
        <f>IFERROR(VLOOKUP(C65,'تقرير المصروفات حسب الشهر'!$C$902:$AD$1011,23,FALSE),0)</f>
        <v>0</v>
      </c>
      <c r="L65" s="330">
        <f>IFERROR(VLOOKUP(C65,'تقرير المصروفات حسب الشهر'!$C$1028:$AD$1138,23,FALSE),0)</f>
        <v>0</v>
      </c>
      <c r="M65" s="344">
        <f>IFERROR(VLOOKUP(C65,'تقرير المصروفات حسب الشهر'!$C$1155:$AD$1266,23,FALSE),0)</f>
        <v>0</v>
      </c>
      <c r="N65" s="344">
        <f>IFERROR(VLOOKUP(C65,'تقرير المصروفات حسب الشهر'!$C$1282:$AD$1393,23,FALSE),0)</f>
        <v>0</v>
      </c>
      <c r="O65" s="344">
        <f>IFERROR(VLOOKUP(C65,'تقرير المصروفات حسب الشهر'!$C$1409:$AI$1524,23,FALSE),0)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الشهر'!$C$10:$AD$119,23,FALSE),0)</f>
        <v>0</v>
      </c>
      <c r="E66" s="330">
        <f>IFERROR(VLOOKUP(C66,'تقرير المصروفات حسب الشهر'!$C$136:$AD$245,23,FALSE),0)</f>
        <v>0</v>
      </c>
      <c r="F66" s="330">
        <f>IFERROR(VLOOKUP(C66,'تقرير المصروفات حسب الشهر'!$C$263:$AD$370,23,FALSE),0)</f>
        <v>0</v>
      </c>
      <c r="G66" s="330">
        <f>IFERROR(VLOOKUP(C66,'تقرير المصروفات حسب الشهر'!$C$391:$AD$499,23,FALSE),0)</f>
        <v>0</v>
      </c>
      <c r="H66" s="330">
        <f>IFERROR(VLOOKUP(C66,'تقرير المصروفات حسب الشهر'!$C$519:$AD$627,23,FALSE),0)</f>
        <v>0</v>
      </c>
      <c r="I66" s="330">
        <f>IFERROR(VLOOKUP(C66,'تقرير المصروفات حسب الشهر'!$C$647:$AD$756,23,FALSE),0)</f>
        <v>0</v>
      </c>
      <c r="J66" s="330">
        <f>IFERROR(VLOOKUP(C66,'تقرير المصروفات حسب الشهر'!$C$775:$AD$884,23,FALSE),0)</f>
        <v>0</v>
      </c>
      <c r="K66" s="330">
        <f>IFERROR(VLOOKUP(C66,'تقرير المصروفات حسب الشهر'!$C$902:$AD$1011,23,FALSE),0)</f>
        <v>0</v>
      </c>
      <c r="L66" s="330">
        <f>IFERROR(VLOOKUP(C66,'تقرير المصروفات حسب الشهر'!$C$1028:$AD$1138,23,FALSE),0)</f>
        <v>0</v>
      </c>
      <c r="M66" s="344">
        <f>IFERROR(VLOOKUP(C66,'تقرير المصروفات حسب الشهر'!$C$1155:$AD$1266,23,FALSE),0)</f>
        <v>0</v>
      </c>
      <c r="N66" s="344">
        <f>IFERROR(VLOOKUP(C66,'تقرير المصروفات حسب الشهر'!$C$1282:$AD$1393,23,FALSE),0)</f>
        <v>0</v>
      </c>
      <c r="O66" s="344">
        <f>IFERROR(VLOOKUP(C66,'تقرير المصروفات حسب الشهر'!$C$1409:$AI$1524,23,FALSE),0)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الشهر'!$C$10:$AD$119,23,FALSE),0)</f>
        <v>0</v>
      </c>
      <c r="E67" s="330">
        <f>IFERROR(VLOOKUP(C67,'تقرير المصروفات حسب الشهر'!$C$136:$AD$245,23,FALSE),0)</f>
        <v>0</v>
      </c>
      <c r="F67" s="330">
        <f>IFERROR(VLOOKUP(C67,'تقرير المصروفات حسب الشهر'!$C$263:$AD$370,23,FALSE),0)</f>
        <v>0</v>
      </c>
      <c r="G67" s="330">
        <f>IFERROR(VLOOKUP(C67,'تقرير المصروفات حسب الشهر'!$C$391:$AD$499,23,FALSE),0)</f>
        <v>0</v>
      </c>
      <c r="H67" s="330">
        <f>IFERROR(VLOOKUP(C67,'تقرير المصروفات حسب الشهر'!$C$519:$AD$627,23,FALSE),0)</f>
        <v>0</v>
      </c>
      <c r="I67" s="330">
        <f>IFERROR(VLOOKUP(C67,'تقرير المصروفات حسب الشهر'!$C$647:$AD$756,23,FALSE),0)</f>
        <v>0</v>
      </c>
      <c r="J67" s="330">
        <f>IFERROR(VLOOKUP(C67,'تقرير المصروفات حسب الشهر'!$C$775:$AD$884,23,FALSE),0)</f>
        <v>0</v>
      </c>
      <c r="K67" s="330">
        <f>IFERROR(VLOOKUP(C67,'تقرير المصروفات حسب الشهر'!$C$902:$AD$1011,23,FALSE),0)</f>
        <v>0</v>
      </c>
      <c r="L67" s="330">
        <f>IFERROR(VLOOKUP(C67,'تقرير المصروفات حسب الشهر'!$C$1028:$AD$1138,23,FALSE),0)</f>
        <v>0</v>
      </c>
      <c r="M67" s="344">
        <f>IFERROR(VLOOKUP(C67,'تقرير المصروفات حسب الشهر'!$C$1155:$AD$1266,23,FALSE),0)</f>
        <v>0</v>
      </c>
      <c r="N67" s="344">
        <f>IFERROR(VLOOKUP(C67,'تقرير المصروفات حسب الشهر'!$C$1282:$AD$1393,23,FALSE),0)</f>
        <v>0</v>
      </c>
      <c r="O67" s="344">
        <f>IFERROR(VLOOKUP(C67,'تقرير المصروفات حسب الشهر'!$C$1409:$AI$1524,23,FALSE),0)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الشهر'!$C$10:$AD$119,23,FALSE),0)</f>
        <v>0</v>
      </c>
      <c r="E68" s="330">
        <f>IFERROR(VLOOKUP(C68,'تقرير المصروفات حسب الشهر'!$C$136:$AD$245,23,FALSE),0)</f>
        <v>0</v>
      </c>
      <c r="F68" s="330">
        <f>IFERROR(VLOOKUP(C68,'تقرير المصروفات حسب الشهر'!$C$263:$AD$370,23,FALSE),0)</f>
        <v>0</v>
      </c>
      <c r="G68" s="330">
        <f>IFERROR(VLOOKUP(C68,'تقرير المصروفات حسب الشهر'!$C$391:$AD$499,23,FALSE),0)</f>
        <v>0</v>
      </c>
      <c r="H68" s="330">
        <f>IFERROR(VLOOKUP(C68,'تقرير المصروفات حسب الشهر'!$C$519:$AD$627,23,FALSE),0)</f>
        <v>0</v>
      </c>
      <c r="I68" s="330">
        <f>IFERROR(VLOOKUP(C68,'تقرير المصروفات حسب الشهر'!$C$647:$AD$756,23,FALSE),0)</f>
        <v>0</v>
      </c>
      <c r="J68" s="330">
        <f>IFERROR(VLOOKUP(C68,'تقرير المصروفات حسب الشهر'!$C$775:$AD$884,23,FALSE),0)</f>
        <v>0</v>
      </c>
      <c r="K68" s="330">
        <f>IFERROR(VLOOKUP(C68,'تقرير المصروفات حسب الشهر'!$C$902:$AD$1011,23,FALSE),0)</f>
        <v>0</v>
      </c>
      <c r="L68" s="330">
        <f>IFERROR(VLOOKUP(C68,'تقرير المصروفات حسب الشهر'!$C$1028:$AD$1138,23,FALSE),0)</f>
        <v>0</v>
      </c>
      <c r="M68" s="344">
        <f>IFERROR(VLOOKUP(C68,'تقرير المصروفات حسب الشهر'!$C$1155:$AD$1266,23,FALSE),0)</f>
        <v>0</v>
      </c>
      <c r="N68" s="344">
        <f>IFERROR(VLOOKUP(C68,'تقرير المصروفات حسب الشهر'!$C$1282:$AD$1393,23,FALSE),0)</f>
        <v>0</v>
      </c>
      <c r="O68" s="344">
        <f>IFERROR(VLOOKUP(C68,'تقرير المصروفات حسب الشهر'!$C$1409:$AI$1524,23,FALSE),0)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الشهر'!$C$10:$AD$119,23,FALSE),0)</f>
        <v>0</v>
      </c>
      <c r="E69" s="330">
        <f>IFERROR(VLOOKUP(C69,'تقرير المصروفات حسب الشهر'!$C$136:$AD$245,23,FALSE),0)</f>
        <v>0</v>
      </c>
      <c r="F69" s="330">
        <f>IFERROR(VLOOKUP(C69,'تقرير المصروفات حسب الشهر'!$C$263:$AD$370,23,FALSE),0)</f>
        <v>0</v>
      </c>
      <c r="G69" s="330">
        <f>IFERROR(VLOOKUP(C69,'تقرير المصروفات حسب الشهر'!$C$391:$AD$499,23,FALSE),0)</f>
        <v>0</v>
      </c>
      <c r="H69" s="330">
        <f>IFERROR(VLOOKUP(C69,'تقرير المصروفات حسب الشهر'!$C$519:$AD$627,23,FALSE),0)</f>
        <v>0</v>
      </c>
      <c r="I69" s="330">
        <f>IFERROR(VLOOKUP(C69,'تقرير المصروفات حسب الشهر'!$C$647:$AD$756,23,FALSE),0)</f>
        <v>0</v>
      </c>
      <c r="J69" s="330">
        <f>IFERROR(VLOOKUP(C69,'تقرير المصروفات حسب الشهر'!$C$775:$AD$884,23,FALSE),0)</f>
        <v>0</v>
      </c>
      <c r="K69" s="330">
        <f>IFERROR(VLOOKUP(C69,'تقرير المصروفات حسب الشهر'!$C$902:$AD$1011,23,FALSE),0)</f>
        <v>0</v>
      </c>
      <c r="L69" s="330">
        <f>IFERROR(VLOOKUP(C69,'تقرير المصروفات حسب الشهر'!$C$1028:$AD$1138,23,FALSE),0)</f>
        <v>0</v>
      </c>
      <c r="M69" s="344">
        <f>IFERROR(VLOOKUP(C69,'تقرير المصروفات حسب الشهر'!$C$1155:$AD$1266,23,FALSE),0)</f>
        <v>0</v>
      </c>
      <c r="N69" s="344">
        <f>IFERROR(VLOOKUP(C69,'تقرير المصروفات حسب الشهر'!$C$1282:$AD$1393,23,FALSE),0)</f>
        <v>0</v>
      </c>
      <c r="O69" s="344">
        <f>IFERROR(VLOOKUP(C69,'تقرير المصروفات حسب الشهر'!$C$1409:$AI$1524,23,FALSE),0)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الشهر'!$C$10:$AD$119,23,FALSE),0)</f>
        <v>0</v>
      </c>
      <c r="E70" s="330">
        <f>IFERROR(VLOOKUP(C70,'تقرير المصروفات حسب الشهر'!$C$136:$AD$245,23,FALSE),0)</f>
        <v>0</v>
      </c>
      <c r="F70" s="330">
        <f>IFERROR(VLOOKUP(C70,'تقرير المصروفات حسب الشهر'!$C$263:$AD$370,23,FALSE),0)</f>
        <v>0</v>
      </c>
      <c r="G70" s="330">
        <f>IFERROR(VLOOKUP(C70,'تقرير المصروفات حسب الشهر'!$C$391:$AD$499,23,FALSE),0)</f>
        <v>0</v>
      </c>
      <c r="H70" s="330">
        <f>IFERROR(VLOOKUP(C70,'تقرير المصروفات حسب الشهر'!$C$519:$AD$627,23,FALSE),0)</f>
        <v>0</v>
      </c>
      <c r="I70" s="330">
        <f>IFERROR(VLOOKUP(C70,'تقرير المصروفات حسب الشهر'!$C$647:$AD$756,23,FALSE),0)</f>
        <v>0</v>
      </c>
      <c r="J70" s="330">
        <f>IFERROR(VLOOKUP(C70,'تقرير المصروفات حسب الشهر'!$C$775:$AD$884,23,FALSE),0)</f>
        <v>0</v>
      </c>
      <c r="K70" s="330">
        <f>IFERROR(VLOOKUP(C70,'تقرير المصروفات حسب الشهر'!$C$902:$AD$1011,23,FALSE),0)</f>
        <v>0</v>
      </c>
      <c r="L70" s="330">
        <f>IFERROR(VLOOKUP(C70,'تقرير المصروفات حسب الشهر'!$C$1028:$AD$1138,23,FALSE),0)</f>
        <v>0</v>
      </c>
      <c r="M70" s="344">
        <f>IFERROR(VLOOKUP(C70,'تقرير المصروفات حسب الشهر'!$C$1155:$AD$1266,23,FALSE),0)</f>
        <v>0</v>
      </c>
      <c r="N70" s="344">
        <f>IFERROR(VLOOKUP(C70,'تقرير المصروفات حسب الشهر'!$C$1282:$AD$1393,23,FALSE),0)</f>
        <v>0</v>
      </c>
      <c r="O70" s="344">
        <f>IFERROR(VLOOKUP(C70,'تقرير المصروفات حسب الشهر'!$C$1409:$AI$1524,23,FALSE),0)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الشهر'!$C$10:$AD$119,23,FALSE),0)</f>
        <v>0</v>
      </c>
      <c r="E71" s="330">
        <f>IFERROR(VLOOKUP(C71,'تقرير المصروفات حسب الشهر'!$C$136:$AD$245,23,FALSE),0)</f>
        <v>0</v>
      </c>
      <c r="F71" s="330">
        <f>IFERROR(VLOOKUP(C71,'تقرير المصروفات حسب الشهر'!$C$263:$AD$370,23,FALSE),0)</f>
        <v>0</v>
      </c>
      <c r="G71" s="330">
        <f>IFERROR(VLOOKUP(C71,'تقرير المصروفات حسب الشهر'!$C$391:$AD$499,23,FALSE),0)</f>
        <v>0</v>
      </c>
      <c r="H71" s="330">
        <f>IFERROR(VLOOKUP(C71,'تقرير المصروفات حسب الشهر'!$C$519:$AD$627,23,FALSE),0)</f>
        <v>0</v>
      </c>
      <c r="I71" s="330">
        <f>IFERROR(VLOOKUP(C71,'تقرير المصروفات حسب الشهر'!$C$647:$AD$756,23,FALSE),0)</f>
        <v>0</v>
      </c>
      <c r="J71" s="330">
        <f>IFERROR(VLOOKUP(C71,'تقرير المصروفات حسب الشهر'!$C$775:$AD$884,23,FALSE),0)</f>
        <v>0</v>
      </c>
      <c r="K71" s="330">
        <f>IFERROR(VLOOKUP(C71,'تقرير المصروفات حسب الشهر'!$C$902:$AD$1011,23,FALSE),0)</f>
        <v>0</v>
      </c>
      <c r="L71" s="330">
        <f>IFERROR(VLOOKUP(C71,'تقرير المصروفات حسب الشهر'!$C$1028:$AD$1138,23,FALSE),0)</f>
        <v>0</v>
      </c>
      <c r="M71" s="344">
        <f>IFERROR(VLOOKUP(C71,'تقرير المصروفات حسب الشهر'!$C$1155:$AD$1266,23,FALSE),0)</f>
        <v>0</v>
      </c>
      <c r="N71" s="344">
        <f>IFERROR(VLOOKUP(C71,'تقرير المصروفات حسب الشهر'!$C$1282:$AD$1393,23,FALSE),0)</f>
        <v>0</v>
      </c>
      <c r="O71" s="344">
        <f>IFERROR(VLOOKUP(C71,'تقرير المصروفات حسب الشهر'!$C$1409:$AI$1524,23,FALSE),0)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الشهر'!$C$10:$AD$119,23,FALSE),0)</f>
        <v>0</v>
      </c>
      <c r="E72" s="330">
        <f>IFERROR(VLOOKUP(C72,'تقرير المصروفات حسب الشهر'!$C$136:$AD$245,23,FALSE),0)</f>
        <v>0</v>
      </c>
      <c r="F72" s="330">
        <f>IFERROR(VLOOKUP(C72,'تقرير المصروفات حسب الشهر'!$C$263:$AD$370,23,FALSE),0)</f>
        <v>0</v>
      </c>
      <c r="G72" s="330">
        <f>IFERROR(VLOOKUP(C72,'تقرير المصروفات حسب الشهر'!$C$391:$AD$499,23,FALSE),0)</f>
        <v>0</v>
      </c>
      <c r="H72" s="330">
        <f>IFERROR(VLOOKUP(C72,'تقرير المصروفات حسب الشهر'!$C$519:$AD$627,23,FALSE),0)</f>
        <v>0</v>
      </c>
      <c r="I72" s="330">
        <f>IFERROR(VLOOKUP(C72,'تقرير المصروفات حسب الشهر'!$C$647:$AD$756,23,FALSE),0)</f>
        <v>0</v>
      </c>
      <c r="J72" s="330">
        <f>IFERROR(VLOOKUP(C72,'تقرير المصروفات حسب الشهر'!$C$775:$AD$884,23,FALSE),0)</f>
        <v>0</v>
      </c>
      <c r="K72" s="330">
        <f>IFERROR(VLOOKUP(C72,'تقرير المصروفات حسب الشهر'!$C$902:$AD$1011,23,FALSE),0)</f>
        <v>0</v>
      </c>
      <c r="L72" s="330">
        <f>IFERROR(VLOOKUP(C72,'تقرير المصروفات حسب الشهر'!$C$1028:$AD$1138,23,FALSE),0)</f>
        <v>0</v>
      </c>
      <c r="M72" s="344">
        <f>IFERROR(VLOOKUP(C72,'تقرير المصروفات حسب الشهر'!$C$1155:$AD$1266,23,FALSE),0)</f>
        <v>0</v>
      </c>
      <c r="N72" s="344">
        <f>IFERROR(VLOOKUP(C72,'تقرير المصروفات حسب الشهر'!$C$1282:$AD$1393,23,FALSE),0)</f>
        <v>0</v>
      </c>
      <c r="O72" s="344">
        <f>IFERROR(VLOOKUP(C72,'تقرير المصروفات حسب الشهر'!$C$1409:$AI$1524,23,FALSE),0)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الشهر'!$C$10:$AD$119,23,FALSE),0)</f>
        <v>0</v>
      </c>
      <c r="E73" s="330">
        <f>IFERROR(VLOOKUP(C73,'تقرير المصروفات حسب الشهر'!$C$136:$AD$245,23,FALSE),0)</f>
        <v>0</v>
      </c>
      <c r="F73" s="330">
        <f>IFERROR(VLOOKUP(C73,'تقرير المصروفات حسب الشهر'!$C$263:$AD$370,23,FALSE),0)</f>
        <v>0</v>
      </c>
      <c r="G73" s="330">
        <f>IFERROR(VLOOKUP(C73,'تقرير المصروفات حسب الشهر'!$C$391:$AD$499,23,FALSE),0)</f>
        <v>0</v>
      </c>
      <c r="H73" s="330">
        <f>IFERROR(VLOOKUP(C73,'تقرير المصروفات حسب الشهر'!$C$519:$AD$627,23,FALSE),0)</f>
        <v>0</v>
      </c>
      <c r="I73" s="330">
        <f>IFERROR(VLOOKUP(C73,'تقرير المصروفات حسب الشهر'!$C$647:$AD$756,23,FALSE),0)</f>
        <v>0</v>
      </c>
      <c r="J73" s="330">
        <f>IFERROR(VLOOKUP(C73,'تقرير المصروفات حسب الشهر'!$C$775:$AD$884,23,FALSE),0)</f>
        <v>0</v>
      </c>
      <c r="K73" s="330">
        <f>IFERROR(VLOOKUP(C73,'تقرير المصروفات حسب الشهر'!$C$902:$AD$1011,23,FALSE),0)</f>
        <v>0</v>
      </c>
      <c r="L73" s="330">
        <f>IFERROR(VLOOKUP(C73,'تقرير المصروفات حسب الشهر'!$C$1028:$AD$1138,23,FALSE),0)</f>
        <v>0</v>
      </c>
      <c r="M73" s="344">
        <f>IFERROR(VLOOKUP(C73,'تقرير المصروفات حسب الشهر'!$C$1155:$AD$1266,23,FALSE),0)</f>
        <v>0</v>
      </c>
      <c r="N73" s="344">
        <f>IFERROR(VLOOKUP(C73,'تقرير المصروفات حسب الشهر'!$C$1282:$AD$1393,23,FALSE),0)</f>
        <v>0</v>
      </c>
      <c r="O73" s="344">
        <f>IFERROR(VLOOKUP(C73,'تقرير المصروفات حسب الشهر'!$C$1409:$AI$1524,23,FALSE),0)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الشهر'!$C$10:$AD$119,23,FALSE),0)</f>
        <v>0</v>
      </c>
      <c r="E74" s="330">
        <f>IFERROR(VLOOKUP(C74,'تقرير المصروفات حسب الشهر'!$C$136:$AD$245,23,FALSE),0)</f>
        <v>0</v>
      </c>
      <c r="F74" s="330">
        <f>IFERROR(VLOOKUP(C74,'تقرير المصروفات حسب الشهر'!$C$263:$AD$370,23,FALSE),0)</f>
        <v>0</v>
      </c>
      <c r="G74" s="330">
        <f>IFERROR(VLOOKUP(C74,'تقرير المصروفات حسب الشهر'!$C$391:$AD$499,23,FALSE),0)</f>
        <v>0</v>
      </c>
      <c r="H74" s="330">
        <f>IFERROR(VLOOKUP(C74,'تقرير المصروفات حسب الشهر'!$C$519:$AD$627,23,FALSE),0)</f>
        <v>0</v>
      </c>
      <c r="I74" s="330">
        <f>IFERROR(VLOOKUP(C74,'تقرير المصروفات حسب الشهر'!$C$647:$AD$756,23,FALSE),0)</f>
        <v>0</v>
      </c>
      <c r="J74" s="330">
        <f>IFERROR(VLOOKUP(C74,'تقرير المصروفات حسب الشهر'!$C$775:$AD$884,23,FALSE),0)</f>
        <v>0</v>
      </c>
      <c r="K74" s="330">
        <f>IFERROR(VLOOKUP(C74,'تقرير المصروفات حسب الشهر'!$C$902:$AD$1011,23,FALSE),0)</f>
        <v>0</v>
      </c>
      <c r="L74" s="330">
        <f>IFERROR(VLOOKUP(C74,'تقرير المصروفات حسب الشهر'!$C$1028:$AD$1138,23,FALSE),0)</f>
        <v>0</v>
      </c>
      <c r="M74" s="344">
        <f>IFERROR(VLOOKUP(C74,'تقرير المصروفات حسب الشهر'!$C$1155:$AD$1266,23,FALSE),0)</f>
        <v>0</v>
      </c>
      <c r="N74" s="344">
        <f>IFERROR(VLOOKUP(C74,'تقرير المصروفات حسب الشهر'!$C$1282:$AD$1393,23,FALSE),0)</f>
        <v>0</v>
      </c>
      <c r="O74" s="344">
        <f>IFERROR(VLOOKUP(C74,'تقرير المصروفات حسب الشهر'!$C$1409:$AI$1524,23,FALSE),0)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الشهر'!$C$10:$AD$119,23,FALSE),0)</f>
        <v>0</v>
      </c>
      <c r="E75" s="330">
        <f>IFERROR(VLOOKUP(C75,'تقرير المصروفات حسب الشهر'!$C$136:$AD$245,23,FALSE),0)</f>
        <v>0</v>
      </c>
      <c r="F75" s="330">
        <f>IFERROR(VLOOKUP(C75,'تقرير المصروفات حسب الشهر'!$C$263:$AD$370,23,FALSE),0)</f>
        <v>0</v>
      </c>
      <c r="G75" s="330">
        <f>IFERROR(VLOOKUP(C75,'تقرير المصروفات حسب الشهر'!$C$391:$AD$499,23,FALSE),0)</f>
        <v>0</v>
      </c>
      <c r="H75" s="330">
        <f>IFERROR(VLOOKUP(C75,'تقرير المصروفات حسب الشهر'!$C$519:$AD$627,23,FALSE),0)</f>
        <v>0</v>
      </c>
      <c r="I75" s="330">
        <f>IFERROR(VLOOKUP(C75,'تقرير المصروفات حسب الشهر'!$C$647:$AD$756,23,FALSE),0)</f>
        <v>0</v>
      </c>
      <c r="J75" s="330">
        <f>IFERROR(VLOOKUP(C75,'تقرير المصروفات حسب الشهر'!$C$775:$AD$884,23,FALSE),0)</f>
        <v>0</v>
      </c>
      <c r="K75" s="330">
        <f>IFERROR(VLOOKUP(C75,'تقرير المصروفات حسب الشهر'!$C$902:$AD$1011,23,FALSE),0)</f>
        <v>0</v>
      </c>
      <c r="L75" s="330">
        <f>IFERROR(VLOOKUP(C75,'تقرير المصروفات حسب الشهر'!$C$1028:$AD$1138,23,FALSE),0)</f>
        <v>0</v>
      </c>
      <c r="M75" s="344">
        <f>IFERROR(VLOOKUP(C75,'تقرير المصروفات حسب الشهر'!$C$1155:$AD$1266,23,FALSE),0)</f>
        <v>0</v>
      </c>
      <c r="N75" s="344">
        <f>IFERROR(VLOOKUP(C75,'تقرير المصروفات حسب الشهر'!$C$1282:$AD$1393,23,FALSE),0)</f>
        <v>0</v>
      </c>
      <c r="O75" s="344">
        <f>IFERROR(VLOOKUP(C75,'تقرير المصروفات حسب الشهر'!$C$1409:$AI$1524,23,FALSE),0)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الشهر'!$C$10:$AD$119,23,FALSE),0)</f>
        <v>0</v>
      </c>
      <c r="E76" s="330">
        <f>IFERROR(VLOOKUP(C76,'تقرير المصروفات حسب الشهر'!$C$136:$AD$245,23,FALSE),0)</f>
        <v>0</v>
      </c>
      <c r="F76" s="330">
        <f>IFERROR(VLOOKUP(C76,'تقرير المصروفات حسب الشهر'!$C$263:$AD$370,23,FALSE),0)</f>
        <v>0</v>
      </c>
      <c r="G76" s="330">
        <f>IFERROR(VLOOKUP(C76,'تقرير المصروفات حسب الشهر'!$C$391:$AD$499,23,FALSE),0)</f>
        <v>0</v>
      </c>
      <c r="H76" s="330">
        <f>IFERROR(VLOOKUP(C76,'تقرير المصروفات حسب الشهر'!$C$519:$AD$627,23,FALSE),0)</f>
        <v>0</v>
      </c>
      <c r="I76" s="330">
        <f>IFERROR(VLOOKUP(C76,'تقرير المصروفات حسب الشهر'!$C$647:$AD$756,23,FALSE),0)</f>
        <v>0</v>
      </c>
      <c r="J76" s="330">
        <f>IFERROR(VLOOKUP(C76,'تقرير المصروفات حسب الشهر'!$C$775:$AD$884,23,FALSE),0)</f>
        <v>0</v>
      </c>
      <c r="K76" s="330">
        <f>IFERROR(VLOOKUP(C76,'تقرير المصروفات حسب الشهر'!$C$902:$AD$1011,23,FALSE),0)</f>
        <v>0</v>
      </c>
      <c r="L76" s="330">
        <f>IFERROR(VLOOKUP(C76,'تقرير المصروفات حسب الشهر'!$C$1028:$AD$1138,23,FALSE),0)</f>
        <v>0</v>
      </c>
      <c r="M76" s="344">
        <f>IFERROR(VLOOKUP(C76,'تقرير المصروفات حسب الشهر'!$C$1155:$AD$1266,23,FALSE),0)</f>
        <v>0</v>
      </c>
      <c r="N76" s="344">
        <f>IFERROR(VLOOKUP(C76,'تقرير المصروفات حسب الشهر'!$C$1282:$AD$1393,23,FALSE),0)</f>
        <v>0</v>
      </c>
      <c r="O76" s="344">
        <f>IFERROR(VLOOKUP(C76,'تقرير المصروفات حسب الشهر'!$C$1409:$AI$1524,23,FALSE),0)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الشهر'!$C$10:$AD$119,23,FALSE),0)</f>
        <v>0</v>
      </c>
      <c r="E77" s="330">
        <f>IFERROR(VLOOKUP(C77,'تقرير المصروفات حسب الشهر'!$C$136:$AD$245,23,FALSE),0)</f>
        <v>0</v>
      </c>
      <c r="F77" s="330">
        <f>IFERROR(VLOOKUP(C77,'تقرير المصروفات حسب الشهر'!$C$263:$AD$370,23,FALSE),0)</f>
        <v>0</v>
      </c>
      <c r="G77" s="330">
        <f>IFERROR(VLOOKUP(C77,'تقرير المصروفات حسب الشهر'!$C$391:$AD$499,23,FALSE),0)</f>
        <v>0</v>
      </c>
      <c r="H77" s="330">
        <f>IFERROR(VLOOKUP(C77,'تقرير المصروفات حسب الشهر'!$C$519:$AD$627,23,FALSE),0)</f>
        <v>0</v>
      </c>
      <c r="I77" s="330">
        <f>IFERROR(VLOOKUP(C77,'تقرير المصروفات حسب الشهر'!$C$647:$AD$756,23,FALSE),0)</f>
        <v>0</v>
      </c>
      <c r="J77" s="330">
        <f>IFERROR(VLOOKUP(C77,'تقرير المصروفات حسب الشهر'!$C$775:$AD$884,23,FALSE),0)</f>
        <v>0</v>
      </c>
      <c r="K77" s="330">
        <f>IFERROR(VLOOKUP(C77,'تقرير المصروفات حسب الشهر'!$C$902:$AD$1011,23,FALSE),0)</f>
        <v>0</v>
      </c>
      <c r="L77" s="330">
        <f>IFERROR(VLOOKUP(C77,'تقرير المصروفات حسب الشهر'!$C$1028:$AD$1138,23,FALSE),0)</f>
        <v>0</v>
      </c>
      <c r="M77" s="344">
        <f>IFERROR(VLOOKUP(C77,'تقرير المصروفات حسب الشهر'!$C$1155:$AD$1266,23,FALSE),0)</f>
        <v>0</v>
      </c>
      <c r="N77" s="344">
        <f>IFERROR(VLOOKUP(C77,'تقرير المصروفات حسب الشهر'!$C$1282:$AD$1393,23,FALSE),0)</f>
        <v>0</v>
      </c>
      <c r="O77" s="344">
        <f>IFERROR(VLOOKUP(C77,'تقرير المصروفات حسب الشهر'!$C$1409:$AI$1524,23,FALSE),0)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الشهر'!$C$10:$AD$119,23,FALSE),0)</f>
        <v>0</v>
      </c>
      <c r="E78" s="330">
        <f>IFERROR(VLOOKUP(C78,'تقرير المصروفات حسب الشهر'!$C$136:$AD$245,23,FALSE),0)</f>
        <v>0</v>
      </c>
      <c r="F78" s="330">
        <f>IFERROR(VLOOKUP(C78,'تقرير المصروفات حسب الشهر'!$C$263:$AD$370,23,FALSE),0)</f>
        <v>0</v>
      </c>
      <c r="G78" s="330">
        <f>IFERROR(VLOOKUP(C78,'تقرير المصروفات حسب الشهر'!$C$391:$AD$499,23,FALSE),0)</f>
        <v>0</v>
      </c>
      <c r="H78" s="330">
        <f>IFERROR(VLOOKUP(C78,'تقرير المصروفات حسب الشهر'!$C$519:$AD$627,23,FALSE),0)</f>
        <v>0</v>
      </c>
      <c r="I78" s="330">
        <f>IFERROR(VLOOKUP(C78,'تقرير المصروفات حسب الشهر'!$C$647:$AD$756,23,FALSE),0)</f>
        <v>0</v>
      </c>
      <c r="J78" s="330">
        <f>IFERROR(VLOOKUP(C78,'تقرير المصروفات حسب الشهر'!$C$775:$AD$884,23,FALSE),0)</f>
        <v>0</v>
      </c>
      <c r="K78" s="330">
        <f>IFERROR(VLOOKUP(C78,'تقرير المصروفات حسب الشهر'!$C$902:$AD$1011,23,FALSE),0)</f>
        <v>0</v>
      </c>
      <c r="L78" s="330">
        <f>IFERROR(VLOOKUP(C78,'تقرير المصروفات حسب الشهر'!$C$1028:$AD$1138,23,FALSE),0)</f>
        <v>0</v>
      </c>
      <c r="M78" s="344">
        <f>IFERROR(VLOOKUP(C78,'تقرير المصروفات حسب الشهر'!$C$1155:$AD$1266,23,FALSE),0)</f>
        <v>0</v>
      </c>
      <c r="N78" s="344">
        <f>IFERROR(VLOOKUP(C78,'تقرير المصروفات حسب الشهر'!$C$1282:$AD$1393,23,FALSE),0)</f>
        <v>0</v>
      </c>
      <c r="O78" s="344">
        <f>IFERROR(VLOOKUP(C78,'تقرير المصروفات حسب الشهر'!$C$1409:$AI$1524,23,FALSE),0)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الشهر'!$C$10:$AD$119,23,FALSE),0)</f>
        <v>0</v>
      </c>
      <c r="E79" s="330">
        <f>IFERROR(VLOOKUP(C79,'تقرير المصروفات حسب الشهر'!$C$136:$AD$245,23,FALSE),0)</f>
        <v>0</v>
      </c>
      <c r="F79" s="330">
        <f>IFERROR(VLOOKUP(C79,'تقرير المصروفات حسب الشهر'!$C$263:$AD$370,23,FALSE),0)</f>
        <v>0</v>
      </c>
      <c r="G79" s="330">
        <f>IFERROR(VLOOKUP(C79,'تقرير المصروفات حسب الشهر'!$C$391:$AD$499,23,FALSE),0)</f>
        <v>0</v>
      </c>
      <c r="H79" s="330">
        <f>IFERROR(VLOOKUP(C79,'تقرير المصروفات حسب الشهر'!$C$519:$AD$627,23,FALSE),0)</f>
        <v>0</v>
      </c>
      <c r="I79" s="330">
        <f>IFERROR(VLOOKUP(C79,'تقرير المصروفات حسب الشهر'!$C$647:$AD$756,23,FALSE),0)</f>
        <v>0</v>
      </c>
      <c r="J79" s="330">
        <f>IFERROR(VLOOKUP(C79,'تقرير المصروفات حسب الشهر'!$C$775:$AD$884,23,FALSE),0)</f>
        <v>0</v>
      </c>
      <c r="K79" s="330">
        <f>IFERROR(VLOOKUP(C79,'تقرير المصروفات حسب الشهر'!$C$902:$AD$1011,23,FALSE),0)</f>
        <v>0</v>
      </c>
      <c r="L79" s="330">
        <f>IFERROR(VLOOKUP(C79,'تقرير المصروفات حسب الشهر'!$C$1028:$AD$1138,23,FALSE),0)</f>
        <v>0</v>
      </c>
      <c r="M79" s="344">
        <f>IFERROR(VLOOKUP(C79,'تقرير المصروفات حسب الشهر'!$C$1155:$AD$1266,23,FALSE),0)</f>
        <v>0</v>
      </c>
      <c r="N79" s="344">
        <f>IFERROR(VLOOKUP(C79,'تقرير المصروفات حسب الشهر'!$C$1282:$AD$1393,23,FALSE),0)</f>
        <v>0</v>
      </c>
      <c r="O79" s="344">
        <f>IFERROR(VLOOKUP(C79,'تقرير المصروفات حسب الشهر'!$C$1409:$AI$1524,23,FALSE),0)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الشهر'!$C$10:$AD$119,23,FALSE),0)</f>
        <v>0</v>
      </c>
      <c r="E80" s="330">
        <f>IFERROR(VLOOKUP(C80,'تقرير المصروفات حسب الشهر'!$C$136:$AD$245,23,FALSE),0)</f>
        <v>0</v>
      </c>
      <c r="F80" s="330">
        <f>IFERROR(VLOOKUP(C80,'تقرير المصروفات حسب الشهر'!$C$263:$AD$370,23,FALSE),0)</f>
        <v>0</v>
      </c>
      <c r="G80" s="330">
        <f>IFERROR(VLOOKUP(C80,'تقرير المصروفات حسب الشهر'!$C$391:$AD$499,23,FALSE),0)</f>
        <v>0</v>
      </c>
      <c r="H80" s="330">
        <f>IFERROR(VLOOKUP(C80,'تقرير المصروفات حسب الشهر'!$C$519:$AD$627,23,FALSE),0)</f>
        <v>0</v>
      </c>
      <c r="I80" s="330">
        <f>IFERROR(VLOOKUP(C80,'تقرير المصروفات حسب الشهر'!$C$647:$AD$756,23,FALSE),0)</f>
        <v>0</v>
      </c>
      <c r="J80" s="330">
        <f>IFERROR(VLOOKUP(C80,'تقرير المصروفات حسب الشهر'!$C$775:$AD$884,23,FALSE),0)</f>
        <v>0</v>
      </c>
      <c r="K80" s="330">
        <f>IFERROR(VLOOKUP(C80,'تقرير المصروفات حسب الشهر'!$C$902:$AD$1011,23,FALSE),0)</f>
        <v>0</v>
      </c>
      <c r="L80" s="330">
        <f>IFERROR(VLOOKUP(C80,'تقرير المصروفات حسب الشهر'!$C$1028:$AD$1138,23,FALSE),0)</f>
        <v>0</v>
      </c>
      <c r="M80" s="344">
        <f>IFERROR(VLOOKUP(C80,'تقرير المصروفات حسب الشهر'!$C$1155:$AD$1266,23,FALSE),0)</f>
        <v>0</v>
      </c>
      <c r="N80" s="344">
        <f>IFERROR(VLOOKUP(C80,'تقرير المصروفات حسب الشهر'!$C$1282:$AD$1393,23,FALSE),0)</f>
        <v>0</v>
      </c>
      <c r="O80" s="344">
        <f>IFERROR(VLOOKUP(C80,'تقرير المصروفات حسب الشهر'!$C$1409:$AI$1524,23,FALSE),0)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الشهر'!$C$10:$AD$119,23,FALSE),0)</f>
        <v>3000</v>
      </c>
      <c r="E81" s="330">
        <f>IFERROR(VLOOKUP(C81,'تقرير المصروفات حسب الشهر'!$C$136:$AD$245,23,FALSE),0)</f>
        <v>200</v>
      </c>
      <c r="F81" s="330">
        <f>IFERROR(VLOOKUP(C81,'تقرير المصروفات حسب الشهر'!$C$263:$AD$370,23,FALSE),0)</f>
        <v>200</v>
      </c>
      <c r="G81" s="330">
        <f>IFERROR(VLOOKUP(C81,'تقرير المصروفات حسب الشهر'!$C$391:$AD$499,23,FALSE),0)</f>
        <v>1350</v>
      </c>
      <c r="H81" s="330">
        <f>IFERROR(VLOOKUP(C81,'تقرير المصروفات حسب الشهر'!$C$519:$AD$627,23,FALSE),0)</f>
        <v>200</v>
      </c>
      <c r="I81" s="330">
        <f>IFERROR(VLOOKUP(C81,'تقرير المصروفات حسب الشهر'!$C$647:$AD$756,23,FALSE),0)</f>
        <v>200</v>
      </c>
      <c r="J81" s="330">
        <f>IFERROR(VLOOKUP(C81,'تقرير المصروفات حسب الشهر'!$C$775:$AD$884,23,FALSE),0)</f>
        <v>0</v>
      </c>
      <c r="K81" s="330">
        <f>IFERROR(VLOOKUP(C81,'تقرير المصروفات حسب الشهر'!$C$902:$AD$1011,23,FALSE),0)</f>
        <v>0</v>
      </c>
      <c r="L81" s="330">
        <f>IFERROR(VLOOKUP(C81,'تقرير المصروفات حسب الشهر'!$C$1028:$AD$1138,23,FALSE),0)</f>
        <v>0</v>
      </c>
      <c r="M81" s="344">
        <f>IFERROR(VLOOKUP(C81,'تقرير المصروفات حسب الشهر'!$C$1155:$AD$1266,23,FALSE),0)</f>
        <v>0</v>
      </c>
      <c r="N81" s="344">
        <f>IFERROR(VLOOKUP(C81,'تقرير المصروفات حسب الشهر'!$C$1282:$AD$1393,23,FALSE),0)</f>
        <v>0</v>
      </c>
      <c r="O81" s="344">
        <f>IFERROR(VLOOKUP(C81,'تقرير المصروفات حسب الشهر'!$C$1409:$AI$1524,23,FALSE),0)</f>
        <v>0</v>
      </c>
      <c r="P81" s="332">
        <f t="shared" si="6"/>
        <v>5150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الشهر'!$C$10:$AD$119,23,FALSE),0)</f>
        <v>0</v>
      </c>
      <c r="E82" s="330">
        <f>IFERROR(VLOOKUP(C82,'تقرير المصروفات حسب الشهر'!$C$136:$AD$245,23,FALSE),0)</f>
        <v>0</v>
      </c>
      <c r="F82" s="330">
        <f>IFERROR(VLOOKUP(C82,'تقرير المصروفات حسب الشهر'!$C$263:$AD$370,23,FALSE),0)</f>
        <v>0</v>
      </c>
      <c r="G82" s="330">
        <f>IFERROR(VLOOKUP(C82,'تقرير المصروفات حسب الشهر'!$C$391:$AD$499,23,FALSE),0)</f>
        <v>0</v>
      </c>
      <c r="H82" s="330">
        <f>IFERROR(VLOOKUP(C82,'تقرير المصروفات حسب الشهر'!$C$519:$AD$627,23,FALSE),0)</f>
        <v>0</v>
      </c>
      <c r="I82" s="330">
        <f>IFERROR(VLOOKUP(C82,'تقرير المصروفات حسب الشهر'!$C$647:$AD$756,23,FALSE),0)</f>
        <v>0</v>
      </c>
      <c r="J82" s="330">
        <f>IFERROR(VLOOKUP(C82,'تقرير المصروفات حسب الشهر'!$C$775:$AD$884,23,FALSE),0)</f>
        <v>0</v>
      </c>
      <c r="K82" s="330">
        <f>IFERROR(VLOOKUP(C82,'تقرير المصروفات حسب الشهر'!$C$902:$AD$1011,23,FALSE),0)</f>
        <v>0</v>
      </c>
      <c r="L82" s="330">
        <f>IFERROR(VLOOKUP(C82,'تقرير المصروفات حسب الشهر'!$C$1028:$AD$1138,23,FALSE),0)</f>
        <v>0</v>
      </c>
      <c r="M82" s="344">
        <f>IFERROR(VLOOKUP(C82,'تقرير المصروفات حسب الشهر'!$C$1155:$AD$1266,23,FALSE),0)</f>
        <v>0</v>
      </c>
      <c r="N82" s="344">
        <f>IFERROR(VLOOKUP(C82,'تقرير المصروفات حسب الشهر'!$C$1282:$AD$1393,23,FALSE),0)</f>
        <v>0</v>
      </c>
      <c r="O82" s="344">
        <f>IFERROR(VLOOKUP(C82,'تقرير المصروفات حسب الشهر'!$C$1409:$AI$1524,23,FALSE),0)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الشهر'!$C$10:$AD$119,23,FALSE),0)</f>
        <v>0</v>
      </c>
      <c r="E83" s="330">
        <f>IFERROR(VLOOKUP(C83,'تقرير المصروفات حسب الشهر'!$C$136:$AD$245,23,FALSE),0)</f>
        <v>0</v>
      </c>
      <c r="F83" s="330">
        <f>IFERROR(VLOOKUP(C83,'تقرير المصروفات حسب الشهر'!$C$263:$AD$370,23,FALSE),0)</f>
        <v>0</v>
      </c>
      <c r="G83" s="330">
        <f>IFERROR(VLOOKUP(C83,'تقرير المصروفات حسب الشهر'!$C$391:$AD$499,23,FALSE),0)</f>
        <v>0</v>
      </c>
      <c r="H83" s="330">
        <f>IFERROR(VLOOKUP(C83,'تقرير المصروفات حسب الشهر'!$C$519:$AD$627,23,FALSE),0)</f>
        <v>0</v>
      </c>
      <c r="I83" s="330">
        <f>IFERROR(VLOOKUP(C83,'تقرير المصروفات حسب الشهر'!$C$647:$AD$756,23,FALSE),0)</f>
        <v>0</v>
      </c>
      <c r="J83" s="330">
        <f>IFERROR(VLOOKUP(C83,'تقرير المصروفات حسب الشهر'!$C$775:$AD$884,23,FALSE),0)</f>
        <v>0</v>
      </c>
      <c r="K83" s="330">
        <f>IFERROR(VLOOKUP(C83,'تقرير المصروفات حسب الشهر'!$C$902:$AD$1011,23,FALSE),0)</f>
        <v>0</v>
      </c>
      <c r="L83" s="330">
        <f>IFERROR(VLOOKUP(C83,'تقرير المصروفات حسب الشهر'!$C$1028:$AD$1138,23,FALSE),0)</f>
        <v>0</v>
      </c>
      <c r="M83" s="344">
        <f>IFERROR(VLOOKUP(C83,'تقرير المصروفات حسب الشهر'!$C$1155:$AD$1266,23,FALSE),0)</f>
        <v>0</v>
      </c>
      <c r="N83" s="344">
        <f>IFERROR(VLOOKUP(C83,'تقرير المصروفات حسب الشهر'!$C$1282:$AD$1393,23,FALSE),0)</f>
        <v>0</v>
      </c>
      <c r="O83" s="344">
        <f>IFERROR(VLOOKUP(C83,'تقرير المصروفات حسب الشهر'!$C$1409:$AI$1524,23,FALSE),0)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الشهر'!$C$10:$AD$119,23,FALSE),0)</f>
        <v>0</v>
      </c>
      <c r="E84" s="330">
        <f>IFERROR(VLOOKUP(C84,'تقرير المصروفات حسب الشهر'!$C$136:$AD$245,23,FALSE),0)</f>
        <v>0</v>
      </c>
      <c r="F84" s="330">
        <f>IFERROR(VLOOKUP(C84,'تقرير المصروفات حسب الشهر'!$C$263:$AD$370,23,FALSE),0)</f>
        <v>0</v>
      </c>
      <c r="G84" s="330">
        <f>IFERROR(VLOOKUP(C84,'تقرير المصروفات حسب الشهر'!$C$391:$AD$499,23,FALSE),0)</f>
        <v>0</v>
      </c>
      <c r="H84" s="330">
        <f>IFERROR(VLOOKUP(C84,'تقرير المصروفات حسب الشهر'!$C$519:$AD$627,23,FALSE),0)</f>
        <v>0</v>
      </c>
      <c r="I84" s="330">
        <f>IFERROR(VLOOKUP(C84,'تقرير المصروفات حسب الشهر'!$C$647:$AD$756,23,FALSE),0)</f>
        <v>0</v>
      </c>
      <c r="J84" s="330">
        <f>IFERROR(VLOOKUP(C84,'تقرير المصروفات حسب الشهر'!$C$775:$AD$884,23,FALSE),0)</f>
        <v>0</v>
      </c>
      <c r="K84" s="330">
        <f>IFERROR(VLOOKUP(C84,'تقرير المصروفات حسب الشهر'!$C$902:$AD$1011,23,FALSE),0)</f>
        <v>0</v>
      </c>
      <c r="L84" s="330">
        <f>IFERROR(VLOOKUP(C84,'تقرير المصروفات حسب الشهر'!$C$1028:$AD$1138,23,FALSE),0)</f>
        <v>0</v>
      </c>
      <c r="M84" s="344">
        <f>IFERROR(VLOOKUP(C84,'تقرير المصروفات حسب الشهر'!$C$1155:$AD$1266,23,FALSE),0)</f>
        <v>0</v>
      </c>
      <c r="N84" s="344">
        <f>IFERROR(VLOOKUP(C84,'تقرير المصروفات حسب الشهر'!$C$1282:$AD$1393,23,FALSE),0)</f>
        <v>0</v>
      </c>
      <c r="O84" s="344">
        <f>IFERROR(VLOOKUP(C84,'تقرير المصروفات حسب الشهر'!$C$1409:$AI$1524,23,FALSE),0)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الشهر'!$C$10:$AD$119,23,FALSE),0)</f>
        <v>0</v>
      </c>
      <c r="E85" s="330">
        <f>IFERROR(VLOOKUP(C85,'تقرير المصروفات حسب الشهر'!$C$136:$AD$245,23,FALSE),0)</f>
        <v>0</v>
      </c>
      <c r="F85" s="330">
        <f>IFERROR(VLOOKUP(C85,'تقرير المصروفات حسب الشهر'!$C$263:$AD$370,23,FALSE),0)</f>
        <v>0</v>
      </c>
      <c r="G85" s="330">
        <f>IFERROR(VLOOKUP(C85,'تقرير المصروفات حسب الشهر'!$C$391:$AD$499,23,FALSE),0)</f>
        <v>0</v>
      </c>
      <c r="H85" s="330">
        <f>IFERROR(VLOOKUP(C85,'تقرير المصروفات حسب الشهر'!$C$519:$AD$627,23,FALSE),0)</f>
        <v>0</v>
      </c>
      <c r="I85" s="330">
        <f>IFERROR(VLOOKUP(C85,'تقرير المصروفات حسب الشهر'!$C$647:$AD$756,23,FALSE),0)</f>
        <v>0</v>
      </c>
      <c r="J85" s="330">
        <f>IFERROR(VLOOKUP(C85,'تقرير المصروفات حسب الشهر'!$C$775:$AD$884,23,FALSE),0)</f>
        <v>0</v>
      </c>
      <c r="K85" s="330">
        <f>IFERROR(VLOOKUP(C85,'تقرير المصروفات حسب الشهر'!$C$902:$AD$1011,23,FALSE),0)</f>
        <v>0</v>
      </c>
      <c r="L85" s="330">
        <f>IFERROR(VLOOKUP(C85,'تقرير المصروفات حسب الشهر'!$C$1028:$AD$1138,23,FALSE),0)</f>
        <v>0</v>
      </c>
      <c r="M85" s="344">
        <f>IFERROR(VLOOKUP(C85,'تقرير المصروفات حسب الشهر'!$C$1155:$AD$1266,23,FALSE),0)</f>
        <v>0</v>
      </c>
      <c r="N85" s="344">
        <f>IFERROR(VLOOKUP(C85,'تقرير المصروفات حسب الشهر'!$C$1282:$AD$1393,23,FALSE),0)</f>
        <v>0</v>
      </c>
      <c r="O85" s="344">
        <f>IFERROR(VLOOKUP(C85,'تقرير المصروفات حسب الشهر'!$C$1409:$AI$1524,23,FALSE),0)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الشهر'!$C$10:$AD$119,23,FALSE),0)</f>
        <v>1766.5</v>
      </c>
      <c r="E86" s="330">
        <f>IFERROR(VLOOKUP(C86,'تقرير المصروفات حسب الشهر'!$C$136:$AD$245,23,FALSE),0)</f>
        <v>0</v>
      </c>
      <c r="F86" s="330">
        <f>IFERROR(VLOOKUP(C86,'تقرير المصروفات حسب الشهر'!$C$263:$AD$370,23,FALSE),0)</f>
        <v>0</v>
      </c>
      <c r="G86" s="330">
        <f>IFERROR(VLOOKUP(C86,'تقرير المصروفات حسب الشهر'!$C$391:$AD$499,23,FALSE),0)</f>
        <v>1288</v>
      </c>
      <c r="H86" s="330">
        <f>IFERROR(VLOOKUP(C86,'تقرير المصروفات حسب الشهر'!$C$519:$AD$627,23,FALSE),0)</f>
        <v>0</v>
      </c>
      <c r="I86" s="330">
        <f>IFERROR(VLOOKUP(C86,'تقرير المصروفات حسب الشهر'!$C$647:$AD$756,23,FALSE),0)</f>
        <v>0</v>
      </c>
      <c r="J86" s="330">
        <f>IFERROR(VLOOKUP(C86,'تقرير المصروفات حسب الشهر'!$C$775:$AD$884,23,FALSE),0)</f>
        <v>0</v>
      </c>
      <c r="K86" s="330">
        <f>IFERROR(VLOOKUP(C86,'تقرير المصروفات حسب الشهر'!$C$902:$AD$1011,23,FALSE),0)</f>
        <v>0</v>
      </c>
      <c r="L86" s="330">
        <f>IFERROR(VLOOKUP(C86,'تقرير المصروفات حسب الشهر'!$C$1028:$AD$1138,23,FALSE),0)</f>
        <v>0</v>
      </c>
      <c r="M86" s="344">
        <f>IFERROR(VLOOKUP(C86,'تقرير المصروفات حسب الشهر'!$C$1155:$AD$1266,23,FALSE),0)</f>
        <v>0</v>
      </c>
      <c r="N86" s="344">
        <f>IFERROR(VLOOKUP(C86,'تقرير المصروفات حسب الشهر'!$C$1282:$AD$1393,23,FALSE),0)</f>
        <v>0</v>
      </c>
      <c r="O86" s="344">
        <f>IFERROR(VLOOKUP(C86,'تقرير المصروفات حسب الشهر'!$C$1409:$AI$1524,23,FALSE),0)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الشهر'!$C$10:$AD$119,23,FALSE),0)</f>
        <v>0</v>
      </c>
      <c r="E87" s="330">
        <f>IFERROR(VLOOKUP(C87,'تقرير المصروفات حسب الشهر'!$C$136:$AD$245,23,FALSE),0)</f>
        <v>0</v>
      </c>
      <c r="F87" s="330">
        <f>IFERROR(VLOOKUP(C87,'تقرير المصروفات حسب الشهر'!$C$263:$AD$370,23,FALSE),0)</f>
        <v>0</v>
      </c>
      <c r="G87" s="330">
        <f>IFERROR(VLOOKUP(C87,'تقرير المصروفات حسب الشهر'!$C$391:$AD$499,23,FALSE),0)</f>
        <v>0</v>
      </c>
      <c r="H87" s="330">
        <f>IFERROR(VLOOKUP(C87,'تقرير المصروفات حسب الشهر'!$C$519:$AD$627,23,FALSE),0)</f>
        <v>0</v>
      </c>
      <c r="I87" s="330">
        <f>IFERROR(VLOOKUP(C87,'تقرير المصروفات حسب الشهر'!$C$647:$AD$756,23,FALSE),0)</f>
        <v>0</v>
      </c>
      <c r="J87" s="330">
        <f>IFERROR(VLOOKUP(C87,'تقرير المصروفات حسب الشهر'!$C$775:$AD$884,23,FALSE),0)</f>
        <v>0</v>
      </c>
      <c r="K87" s="330">
        <f>IFERROR(VLOOKUP(C87,'تقرير المصروفات حسب الشهر'!$C$902:$AD$1011,23,FALSE),0)</f>
        <v>0</v>
      </c>
      <c r="L87" s="330">
        <f>IFERROR(VLOOKUP(C87,'تقرير المصروفات حسب الشهر'!$C$1028:$AD$1138,23,FALSE),0)</f>
        <v>0</v>
      </c>
      <c r="M87" s="344">
        <f>IFERROR(VLOOKUP(C87,'تقرير المصروفات حسب الشهر'!$C$1155:$AD$1266,23,FALSE),0)</f>
        <v>0</v>
      </c>
      <c r="N87" s="344">
        <f>IFERROR(VLOOKUP(C87,'تقرير المصروفات حسب الشهر'!$C$1282:$AD$1393,23,FALSE),0)</f>
        <v>0</v>
      </c>
      <c r="O87" s="344">
        <f>IFERROR(VLOOKUP(C87,'تقرير المصروفات حسب الشهر'!$C$1409:$AI$1524,23,FALSE),0)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الشهر'!$C$10:$AD$119,23,FALSE),0)</f>
        <v>0</v>
      </c>
      <c r="E88" s="330">
        <f>IFERROR(VLOOKUP(C88,'تقرير المصروفات حسب الشهر'!$C$136:$AD$245,23,FALSE),0)</f>
        <v>0</v>
      </c>
      <c r="F88" s="330">
        <f>IFERROR(VLOOKUP(C88,'تقرير المصروفات حسب الشهر'!$C$263:$AD$370,23,FALSE),0)</f>
        <v>0</v>
      </c>
      <c r="G88" s="330">
        <f>IFERROR(VLOOKUP(C88,'تقرير المصروفات حسب الشهر'!$C$391:$AD$499,23,FALSE),0)</f>
        <v>0</v>
      </c>
      <c r="H88" s="330">
        <f>IFERROR(VLOOKUP(C88,'تقرير المصروفات حسب الشهر'!$C$519:$AD$627,23,FALSE),0)</f>
        <v>0</v>
      </c>
      <c r="I88" s="330">
        <f>IFERROR(VLOOKUP(C88,'تقرير المصروفات حسب الشهر'!$C$647:$AD$756,23,FALSE),0)</f>
        <v>0</v>
      </c>
      <c r="J88" s="330">
        <f>IFERROR(VLOOKUP(C88,'تقرير المصروفات حسب الشهر'!$C$775:$AD$884,23,FALSE),0)</f>
        <v>0</v>
      </c>
      <c r="K88" s="330">
        <f>IFERROR(VLOOKUP(C88,'تقرير المصروفات حسب الشهر'!$C$902:$AD$1011,23,FALSE),0)</f>
        <v>0</v>
      </c>
      <c r="L88" s="330">
        <f>IFERROR(VLOOKUP(C88,'تقرير المصروفات حسب الشهر'!$C$1028:$AD$1138,23,FALSE),0)</f>
        <v>0</v>
      </c>
      <c r="M88" s="344">
        <f>IFERROR(VLOOKUP(C88,'تقرير المصروفات حسب الشهر'!$C$1155:$AD$1266,23,FALSE),0)</f>
        <v>0</v>
      </c>
      <c r="N88" s="344">
        <f>IFERROR(VLOOKUP(C88,'تقرير المصروفات حسب الشهر'!$C$1282:$AD$1393,23,FALSE),0)</f>
        <v>0</v>
      </c>
      <c r="O88" s="344">
        <f>IFERROR(VLOOKUP(C88,'تقرير المصروفات حسب الشهر'!$C$1409:$AI$1524,23,FALSE),0)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الشهر'!$C$10:$AD$119,23,FALSE),0)</f>
        <v>0</v>
      </c>
      <c r="E89" s="330">
        <f>IFERROR(VLOOKUP(C89,'تقرير المصروفات حسب الشهر'!$C$136:$AD$245,23,FALSE),0)</f>
        <v>0</v>
      </c>
      <c r="F89" s="330">
        <f>IFERROR(VLOOKUP(C89,'تقرير المصروفات حسب الشهر'!$C$263:$AD$370,23,FALSE),0)</f>
        <v>0</v>
      </c>
      <c r="G89" s="330">
        <f>IFERROR(VLOOKUP(C89,'تقرير المصروفات حسب الشهر'!$C$391:$AD$499,23,FALSE),0)</f>
        <v>0</v>
      </c>
      <c r="H89" s="330">
        <f>IFERROR(VLOOKUP(C89,'تقرير المصروفات حسب الشهر'!$C$519:$AD$627,23,FALSE),0)</f>
        <v>0</v>
      </c>
      <c r="I89" s="330">
        <f>IFERROR(VLOOKUP(C89,'تقرير المصروفات حسب الشهر'!$C$647:$AD$756,23,FALSE),0)</f>
        <v>0</v>
      </c>
      <c r="J89" s="330">
        <f>IFERROR(VLOOKUP(C89,'تقرير المصروفات حسب الشهر'!$C$775:$AD$884,23,FALSE),0)</f>
        <v>0</v>
      </c>
      <c r="K89" s="330">
        <f>IFERROR(VLOOKUP(C89,'تقرير المصروفات حسب الشهر'!$C$902:$AD$1011,23,FALSE),0)</f>
        <v>0</v>
      </c>
      <c r="L89" s="330">
        <f>IFERROR(VLOOKUP(C89,'تقرير المصروفات حسب الشهر'!$C$1028:$AD$1138,23,FALSE),0)</f>
        <v>0</v>
      </c>
      <c r="M89" s="344">
        <f>IFERROR(VLOOKUP(C89,'تقرير المصروفات حسب الشهر'!$C$1155:$AD$1266,23,FALSE),0)</f>
        <v>0</v>
      </c>
      <c r="N89" s="344">
        <f>IFERROR(VLOOKUP(C89,'تقرير المصروفات حسب الشهر'!$C$1282:$AD$1393,23,FALSE),0)</f>
        <v>0</v>
      </c>
      <c r="O89" s="344">
        <f>IFERROR(VLOOKUP(C89,'تقرير المصروفات حسب الشهر'!$C$1409:$AI$1524,23,FALSE),0)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الشهر'!$C$10:$AD$119,23,FALSE),0)</f>
        <v>0</v>
      </c>
      <c r="E90" s="330">
        <f>IFERROR(VLOOKUP(C90,'تقرير المصروفات حسب الشهر'!$C$136:$AD$245,23,FALSE),0)</f>
        <v>0</v>
      </c>
      <c r="F90" s="330">
        <f>IFERROR(VLOOKUP(C90,'تقرير المصروفات حسب الشهر'!$C$263:$AD$370,23,FALSE),0)</f>
        <v>0</v>
      </c>
      <c r="G90" s="330">
        <f>IFERROR(VLOOKUP(C90,'تقرير المصروفات حسب الشهر'!$C$391:$AD$499,23,FALSE),0)</f>
        <v>0</v>
      </c>
      <c r="H90" s="330">
        <f>IFERROR(VLOOKUP(C90,'تقرير المصروفات حسب الشهر'!$C$519:$AD$627,23,FALSE),0)</f>
        <v>0</v>
      </c>
      <c r="I90" s="330">
        <f>IFERROR(VLOOKUP(C90,'تقرير المصروفات حسب الشهر'!$C$647:$AD$756,23,FALSE),0)</f>
        <v>0</v>
      </c>
      <c r="J90" s="330">
        <f>IFERROR(VLOOKUP(C90,'تقرير المصروفات حسب الشهر'!$C$775:$AD$884,23,FALSE),0)</f>
        <v>0</v>
      </c>
      <c r="K90" s="330">
        <f>IFERROR(VLOOKUP(C90,'تقرير المصروفات حسب الشهر'!$C$902:$AD$1011,23,FALSE),0)</f>
        <v>0</v>
      </c>
      <c r="L90" s="330">
        <f>IFERROR(VLOOKUP(C90,'تقرير المصروفات حسب الشهر'!$C$1028:$AD$1138,23,FALSE),0)</f>
        <v>0</v>
      </c>
      <c r="M90" s="344">
        <f>IFERROR(VLOOKUP(C90,'تقرير المصروفات حسب الشهر'!$C$1155:$AD$1266,23,FALSE),0)</f>
        <v>0</v>
      </c>
      <c r="N90" s="344">
        <f>IFERROR(VLOOKUP(C90,'تقرير المصروفات حسب الشهر'!$C$1282:$AD$1393,23,FALSE),0)</f>
        <v>0</v>
      </c>
      <c r="O90" s="344">
        <f>IFERROR(VLOOKUP(C90,'تقرير المصروفات حسب الشهر'!$C$1409:$AI$1524,23,FALSE),0)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الشهر'!$C$10:$AD$119,23,FALSE),0)</f>
        <v>1350</v>
      </c>
      <c r="E91" s="330">
        <f>IFERROR(VLOOKUP(C91,'تقرير المصروفات حسب الشهر'!$C$136:$AD$245,23,FALSE),0)</f>
        <v>1500</v>
      </c>
      <c r="F91" s="330">
        <f>IFERROR(VLOOKUP(C91,'تقرير المصروفات حسب الشهر'!$C$263:$AD$370,23,FALSE),0)</f>
        <v>0</v>
      </c>
      <c r="G91" s="330">
        <f>IFERROR(VLOOKUP(C91,'تقرير المصروفات حسب الشهر'!$C$391:$AD$499,23,FALSE),0)</f>
        <v>0</v>
      </c>
      <c r="H91" s="330">
        <f>IFERROR(VLOOKUP(C91,'تقرير المصروفات حسب الشهر'!$C$519:$AD$627,23,FALSE),0)</f>
        <v>0</v>
      </c>
      <c r="I91" s="330">
        <f>IFERROR(VLOOKUP(C91,'تقرير المصروفات حسب الشهر'!$C$647:$AD$756,23,FALSE),0)</f>
        <v>0</v>
      </c>
      <c r="J91" s="330">
        <f>IFERROR(VLOOKUP(C91,'تقرير المصروفات حسب الشهر'!$C$775:$AD$884,23,FALSE),0)</f>
        <v>0</v>
      </c>
      <c r="K91" s="330">
        <f>IFERROR(VLOOKUP(C91,'تقرير المصروفات حسب الشهر'!$C$902:$AD$1011,23,FALSE),0)</f>
        <v>0</v>
      </c>
      <c r="L91" s="330">
        <f>IFERROR(VLOOKUP(C91,'تقرير المصروفات حسب الشهر'!$C$1028:$AD$1138,23,FALSE),0)</f>
        <v>0</v>
      </c>
      <c r="M91" s="344">
        <f>IFERROR(VLOOKUP(C91,'تقرير المصروفات حسب الشهر'!$C$1155:$AD$1266,23,FALSE),0)</f>
        <v>0</v>
      </c>
      <c r="N91" s="344">
        <f>IFERROR(VLOOKUP(C91,'تقرير المصروفات حسب الشهر'!$C$1282:$AD$1393,23,FALSE),0)</f>
        <v>0</v>
      </c>
      <c r="O91" s="344">
        <f>IFERROR(VLOOKUP(C91,'تقرير المصروفات حسب الشهر'!$C$1409:$AI$1524,23,FALSE),0)</f>
        <v>0</v>
      </c>
      <c r="P91" s="332">
        <f t="shared" si="7"/>
        <v>2850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الشهر'!$C$10:$AD$119,23,FALSE),0)</f>
        <v>0</v>
      </c>
      <c r="E92" s="330">
        <f>IFERROR(VLOOKUP(C92,'تقرير المصروفات حسب الشهر'!$C$136:$AD$245,23,FALSE),0)</f>
        <v>0</v>
      </c>
      <c r="F92" s="330">
        <f>IFERROR(VLOOKUP(C92,'تقرير المصروفات حسب الشهر'!$C$263:$AD$370,23,FALSE),0)</f>
        <v>0</v>
      </c>
      <c r="G92" s="330">
        <f>IFERROR(VLOOKUP(C92,'تقرير المصروفات حسب الشهر'!$C$391:$AD$499,23,FALSE),0)</f>
        <v>0</v>
      </c>
      <c r="H92" s="330">
        <f>IFERROR(VLOOKUP(C92,'تقرير المصروفات حسب الشهر'!$C$519:$AD$627,23,FALSE),0)</f>
        <v>0</v>
      </c>
      <c r="I92" s="330">
        <f>IFERROR(VLOOKUP(C92,'تقرير المصروفات حسب الشهر'!$C$647:$AD$756,23,FALSE),0)</f>
        <v>0</v>
      </c>
      <c r="J92" s="330">
        <f>IFERROR(VLOOKUP(C92,'تقرير المصروفات حسب الشهر'!$C$775:$AD$884,23,FALSE),0)</f>
        <v>0</v>
      </c>
      <c r="K92" s="330">
        <f>IFERROR(VLOOKUP(C92,'تقرير المصروفات حسب الشهر'!$C$902:$AD$1011,23,FALSE),0)</f>
        <v>0</v>
      </c>
      <c r="L92" s="330">
        <f>IFERROR(VLOOKUP(C92,'تقرير المصروفات حسب الشهر'!$C$1028:$AD$1138,23,FALSE),0)</f>
        <v>0</v>
      </c>
      <c r="M92" s="344">
        <f>IFERROR(VLOOKUP(C92,'تقرير المصروفات حسب الشهر'!$C$1155:$AD$1266,23,FALSE),0)</f>
        <v>0</v>
      </c>
      <c r="N92" s="344">
        <f>IFERROR(VLOOKUP(C92,'تقرير المصروفات حسب الشهر'!$C$1282:$AD$1393,23,FALSE),0)</f>
        <v>0</v>
      </c>
      <c r="O92" s="344">
        <f>IFERROR(VLOOKUP(C92,'تقرير المصروفات حسب الشهر'!$C$1409:$AI$1524,23,FALSE),0)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الشهر'!$C$10:$AD$119,23,FALSE),0)</f>
        <v>808</v>
      </c>
      <c r="E93" s="330">
        <f>IFERROR(VLOOKUP(C93,'تقرير المصروفات حسب الشهر'!$C$136:$AD$245,23,FALSE),0)</f>
        <v>0</v>
      </c>
      <c r="F93" s="330">
        <f>IFERROR(VLOOKUP(C93,'تقرير المصروفات حسب الشهر'!$C$263:$AD$370,23,FALSE),0)</f>
        <v>0</v>
      </c>
      <c r="G93" s="330">
        <f>IFERROR(VLOOKUP(C93,'تقرير المصروفات حسب الشهر'!$C$391:$AD$499,23,FALSE),0)</f>
        <v>0</v>
      </c>
      <c r="H93" s="330">
        <f>IFERROR(VLOOKUP(C93,'تقرير المصروفات حسب الشهر'!$C$519:$AD$627,23,FALSE),0)</f>
        <v>700</v>
      </c>
      <c r="I93" s="330">
        <f>IFERROR(VLOOKUP(C93,'تقرير المصروفات حسب الشهر'!$C$647:$AD$756,23,FALSE),0)</f>
        <v>0</v>
      </c>
      <c r="J93" s="330">
        <f>IFERROR(VLOOKUP(C93,'تقرير المصروفات حسب الشهر'!$C$775:$AD$884,23,FALSE),0)</f>
        <v>0</v>
      </c>
      <c r="K93" s="330">
        <f>IFERROR(VLOOKUP(C93,'تقرير المصروفات حسب الشهر'!$C$902:$AD$1011,23,FALSE),0)</f>
        <v>0</v>
      </c>
      <c r="L93" s="330">
        <f>IFERROR(VLOOKUP(C93,'تقرير المصروفات حسب الشهر'!$C$1028:$AD$1138,23,FALSE),0)</f>
        <v>0</v>
      </c>
      <c r="M93" s="344">
        <f>IFERROR(VLOOKUP(C93,'تقرير المصروفات حسب الشهر'!$C$1155:$AD$1266,23,FALSE),0)</f>
        <v>0</v>
      </c>
      <c r="N93" s="344">
        <f>IFERROR(VLOOKUP(C93,'تقرير المصروفات حسب الشهر'!$C$1282:$AD$1393,23,FALSE),0)</f>
        <v>0</v>
      </c>
      <c r="O93" s="344">
        <f>IFERROR(VLOOKUP(C93,'تقرير المصروفات حسب الشهر'!$C$1409:$AI$1524,23,FALSE),0)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الشهر'!$C$10:$AD$119,23,FALSE),0)</f>
        <v>572</v>
      </c>
      <c r="E94" s="330">
        <f>IFERROR(VLOOKUP(C94,'تقرير المصروفات حسب الشهر'!$C$136:$AD$245,23,FALSE),0)</f>
        <v>425</v>
      </c>
      <c r="F94" s="330">
        <f>IFERROR(VLOOKUP(C94,'تقرير المصروفات حسب الشهر'!$C$263:$AD$370,23,FALSE),0)</f>
        <v>490</v>
      </c>
      <c r="G94" s="330">
        <f>IFERROR(VLOOKUP(C94,'تقرير المصروفات حسب الشهر'!$C$391:$AD$499,23,FALSE),0)</f>
        <v>0</v>
      </c>
      <c r="H94" s="330">
        <f>IFERROR(VLOOKUP(C94,'تقرير المصروفات حسب الشهر'!$C$519:$AD$627,23,FALSE),0)</f>
        <v>0</v>
      </c>
      <c r="I94" s="330">
        <f>IFERROR(VLOOKUP(C94,'تقرير المصروفات حسب الشهر'!$C$647:$AD$756,23,FALSE),0)</f>
        <v>866.06</v>
      </c>
      <c r="J94" s="330">
        <f>IFERROR(VLOOKUP(C94,'تقرير المصروفات حسب الشهر'!$C$775:$AD$884,23,FALSE),0)</f>
        <v>0</v>
      </c>
      <c r="K94" s="330">
        <f>IFERROR(VLOOKUP(C94,'تقرير المصروفات حسب الشهر'!$C$902:$AD$1011,23,FALSE),0)</f>
        <v>0</v>
      </c>
      <c r="L94" s="330">
        <f>IFERROR(VLOOKUP(C94,'تقرير المصروفات حسب الشهر'!$C$1028:$AD$1138,23,FALSE),0)</f>
        <v>0</v>
      </c>
      <c r="M94" s="344">
        <f>IFERROR(VLOOKUP(C94,'تقرير المصروفات حسب الشهر'!$C$1155:$AD$1266,23,FALSE),0)</f>
        <v>0</v>
      </c>
      <c r="N94" s="344">
        <f>IFERROR(VLOOKUP(C94,'تقرير المصروفات حسب الشهر'!$C$1282:$AD$1393,23,FALSE),0)</f>
        <v>0</v>
      </c>
      <c r="O94" s="344">
        <f>IFERROR(VLOOKUP(C94,'تقرير المصروفات حسب الشهر'!$C$1409:$AI$1524,23,FALSE),0)</f>
        <v>0</v>
      </c>
      <c r="P94" s="332">
        <f t="shared" si="7"/>
        <v>2353.06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الشهر'!$C$10:$AD$119,23,FALSE),0)</f>
        <v>1065</v>
      </c>
      <c r="E95" s="330">
        <f>IFERROR(VLOOKUP(C95,'تقرير المصروفات حسب الشهر'!$C$136:$AD$245,23,FALSE),0)</f>
        <v>1065</v>
      </c>
      <c r="F95" s="330">
        <f>IFERROR(VLOOKUP(C95,'تقرير المصروفات حسب الشهر'!$C$263:$AD$370,23,FALSE),0)</f>
        <v>0</v>
      </c>
      <c r="G95" s="330">
        <f>IFERROR(VLOOKUP(C95,'تقرير المصروفات حسب الشهر'!$C$391:$AD$499,23,FALSE),0)</f>
        <v>2130</v>
      </c>
      <c r="H95" s="330">
        <f>IFERROR(VLOOKUP(C95,'تقرير المصروفات حسب الشهر'!$C$519:$AD$627,23,FALSE),0)</f>
        <v>0</v>
      </c>
      <c r="I95" s="330">
        <f>IFERROR(VLOOKUP(C95,'تقرير المصروفات حسب الشهر'!$C$647:$AD$756,23,FALSE),0)</f>
        <v>2130</v>
      </c>
      <c r="J95" s="330">
        <f>IFERROR(VLOOKUP(C95,'تقرير المصروفات حسب الشهر'!$C$775:$AD$884,23,FALSE),0)</f>
        <v>0</v>
      </c>
      <c r="K95" s="330">
        <f>IFERROR(VLOOKUP(C95,'تقرير المصروفات حسب الشهر'!$C$902:$AD$1011,23,FALSE),0)</f>
        <v>0</v>
      </c>
      <c r="L95" s="330">
        <f>IFERROR(VLOOKUP(C95,'تقرير المصروفات حسب الشهر'!$C$1028:$AD$1138,23,FALSE),0)</f>
        <v>0</v>
      </c>
      <c r="M95" s="344">
        <f>IFERROR(VLOOKUP(C95,'تقرير المصروفات حسب الشهر'!$C$1155:$AD$1266,23,FALSE),0)</f>
        <v>0</v>
      </c>
      <c r="N95" s="344">
        <f>IFERROR(VLOOKUP(C95,'تقرير المصروفات حسب الشهر'!$C$1282:$AD$1393,23,FALSE),0)</f>
        <v>0</v>
      </c>
      <c r="O95" s="344">
        <f>IFERROR(VLOOKUP(C95,'تقرير المصروفات حسب الشهر'!$C$1409:$AI$1524,23,FALSE),0)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الشهر'!$C$10:$AD$119,23,FALSE),0)</f>
        <v>0</v>
      </c>
      <c r="E96" s="330">
        <f>IFERROR(VLOOKUP(C96,'تقرير المصروفات حسب الشهر'!$C$136:$AD$245,23,FALSE),0)</f>
        <v>0</v>
      </c>
      <c r="F96" s="330">
        <f>IFERROR(VLOOKUP(C96,'تقرير المصروفات حسب الشهر'!$C$263:$AD$370,23,FALSE),0)</f>
        <v>0</v>
      </c>
      <c r="G96" s="330">
        <f>IFERROR(VLOOKUP(C96,'تقرير المصروفات حسب الشهر'!$C$391:$AD$499,23,FALSE),0)</f>
        <v>0</v>
      </c>
      <c r="H96" s="330">
        <f>IFERROR(VLOOKUP(C96,'تقرير المصروفات حسب الشهر'!$C$519:$AD$627,23,FALSE),0)</f>
        <v>0</v>
      </c>
      <c r="I96" s="330">
        <f>IFERROR(VLOOKUP(C96,'تقرير المصروفات حسب الشهر'!$C$647:$AD$756,23,FALSE),0)</f>
        <v>0</v>
      </c>
      <c r="J96" s="330">
        <f>IFERROR(VLOOKUP(C96,'تقرير المصروفات حسب الشهر'!$C$775:$AD$884,23,FALSE),0)</f>
        <v>0</v>
      </c>
      <c r="K96" s="330">
        <f>IFERROR(VLOOKUP(C96,'تقرير المصروفات حسب الشهر'!$C$902:$AD$1011,23,FALSE),0)</f>
        <v>0</v>
      </c>
      <c r="L96" s="330">
        <f>IFERROR(VLOOKUP(C96,'تقرير المصروفات حسب الشهر'!$C$1028:$AD$1138,23,FALSE),0)</f>
        <v>0</v>
      </c>
      <c r="M96" s="344">
        <f>IFERROR(VLOOKUP(C96,'تقرير المصروفات حسب الشهر'!$C$1155:$AD$1266,23,FALSE),0)</f>
        <v>0</v>
      </c>
      <c r="N96" s="344">
        <f>IFERROR(VLOOKUP(C96,'تقرير المصروفات حسب الشهر'!$C$1282:$AD$1393,23,FALSE),0)</f>
        <v>0</v>
      </c>
      <c r="O96" s="344">
        <f>IFERROR(VLOOKUP(C96,'تقرير المصروفات حسب الشهر'!$C$1409:$AI$1524,23,FALSE),0)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الشهر'!$C$10:$AD$119,23,FALSE),0)</f>
        <v>0</v>
      </c>
      <c r="E97" s="330">
        <f>IFERROR(VLOOKUP(C97,'تقرير المصروفات حسب الشهر'!$C$136:$AD$245,23,FALSE),0)</f>
        <v>0</v>
      </c>
      <c r="F97" s="330">
        <f>IFERROR(VLOOKUP(C97,'تقرير المصروفات حسب الشهر'!$C$263:$AD$370,23,FALSE),0)</f>
        <v>0</v>
      </c>
      <c r="G97" s="330">
        <f>IFERROR(VLOOKUP(C97,'تقرير المصروفات حسب الشهر'!$C$391:$AD$499,23,FALSE),0)</f>
        <v>0</v>
      </c>
      <c r="H97" s="330">
        <f>IFERROR(VLOOKUP(C97,'تقرير المصروفات حسب الشهر'!$C$519:$AD$627,23,FALSE),0)</f>
        <v>0</v>
      </c>
      <c r="I97" s="330">
        <f>IFERROR(VLOOKUP(C97,'تقرير المصروفات حسب الشهر'!$C$647:$AD$756,23,FALSE),0)</f>
        <v>0</v>
      </c>
      <c r="J97" s="330">
        <f>IFERROR(VLOOKUP(C97,'تقرير المصروفات حسب الشهر'!$C$775:$AD$884,23,FALSE),0)</f>
        <v>0</v>
      </c>
      <c r="K97" s="330">
        <f>IFERROR(VLOOKUP(C97,'تقرير المصروفات حسب الشهر'!$C$902:$AD$1011,23,FALSE),0)</f>
        <v>0</v>
      </c>
      <c r="L97" s="330">
        <f>IFERROR(VLOOKUP(C97,'تقرير المصروفات حسب الشهر'!$C$1028:$AD$1138,23,FALSE),0)</f>
        <v>0</v>
      </c>
      <c r="M97" s="344">
        <f>IFERROR(VLOOKUP(C97,'تقرير المصروفات حسب الشهر'!$C$1155:$AD$1266,23,FALSE),0)</f>
        <v>0</v>
      </c>
      <c r="N97" s="344">
        <f>IFERROR(VLOOKUP(C97,'تقرير المصروفات حسب الشهر'!$C$1282:$AD$1393,23,FALSE),0)</f>
        <v>0</v>
      </c>
      <c r="O97" s="344">
        <f>IFERROR(VLOOKUP(C97,'تقرير المصروفات حسب الشهر'!$C$1409:$AI$1524,23,FALSE),0)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الشهر'!$C$10:$AD$119,23,FALSE),0)</f>
        <v>0</v>
      </c>
      <c r="E98" s="330">
        <f>IFERROR(VLOOKUP(C98,'تقرير المصروفات حسب الشهر'!$C$136:$AD$245,23,FALSE),0)</f>
        <v>0</v>
      </c>
      <c r="F98" s="330">
        <f>IFERROR(VLOOKUP(C98,'تقرير المصروفات حسب الشهر'!$C$263:$AD$370,23,FALSE),0)</f>
        <v>0</v>
      </c>
      <c r="G98" s="330">
        <f>IFERROR(VLOOKUP(C98,'تقرير المصروفات حسب الشهر'!$C$391:$AD$499,23,FALSE),0)</f>
        <v>0</v>
      </c>
      <c r="H98" s="330">
        <f>IFERROR(VLOOKUP(C98,'تقرير المصروفات حسب الشهر'!$C$519:$AD$627,23,FALSE),0)</f>
        <v>0</v>
      </c>
      <c r="I98" s="330">
        <f>IFERROR(VLOOKUP(C98,'تقرير المصروفات حسب الشهر'!$C$647:$AD$756,23,FALSE),0)</f>
        <v>0</v>
      </c>
      <c r="J98" s="330">
        <f>IFERROR(VLOOKUP(C98,'تقرير المصروفات حسب الشهر'!$C$775:$AD$884,23,FALSE),0)</f>
        <v>0</v>
      </c>
      <c r="K98" s="330">
        <f>IFERROR(VLOOKUP(C98,'تقرير المصروفات حسب الشهر'!$C$902:$AD$1011,23,FALSE),0)</f>
        <v>0</v>
      </c>
      <c r="L98" s="330">
        <f>IFERROR(VLOOKUP(C98,'تقرير المصروفات حسب الشهر'!$C$1028:$AD$1138,23,FALSE),0)</f>
        <v>0</v>
      </c>
      <c r="M98" s="344">
        <f>IFERROR(VLOOKUP(C98,'تقرير المصروفات حسب الشهر'!$C$1155:$AD$1266,23,FALSE),0)</f>
        <v>0</v>
      </c>
      <c r="N98" s="344">
        <f>IFERROR(VLOOKUP(C98,'تقرير المصروفات حسب الشهر'!$C$1282:$AD$1393,23,FALSE),0)</f>
        <v>0</v>
      </c>
      <c r="O98" s="344">
        <f>IFERROR(VLOOKUP(C98,'تقرير المصروفات حسب الشهر'!$C$1409:$AI$1524,23,FALSE),0)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الشهر'!$C$10:$AD$119,23,FALSE),0)</f>
        <v>0</v>
      </c>
      <c r="E99" s="330">
        <f>IFERROR(VLOOKUP(C99,'تقرير المصروفات حسب الشهر'!$C$136:$AD$245,23,FALSE),0)</f>
        <v>0</v>
      </c>
      <c r="F99" s="330">
        <f>IFERROR(VLOOKUP(C99,'تقرير المصروفات حسب الشهر'!$C$263:$AD$370,23,FALSE),0)</f>
        <v>0</v>
      </c>
      <c r="G99" s="330">
        <f>IFERROR(VLOOKUP(C99,'تقرير المصروفات حسب الشهر'!$C$391:$AD$499,23,FALSE),0)</f>
        <v>0</v>
      </c>
      <c r="H99" s="330">
        <f>IFERROR(VLOOKUP(C99,'تقرير المصروفات حسب الشهر'!$C$519:$AD$627,23,FALSE),0)</f>
        <v>0</v>
      </c>
      <c r="I99" s="330">
        <f>IFERROR(VLOOKUP(C99,'تقرير المصروفات حسب الشهر'!$C$647:$AD$756,23,FALSE),0)</f>
        <v>0</v>
      </c>
      <c r="J99" s="330">
        <f>IFERROR(VLOOKUP(C99,'تقرير المصروفات حسب الشهر'!$C$775:$AD$884,23,FALSE),0)</f>
        <v>0</v>
      </c>
      <c r="K99" s="330">
        <f>IFERROR(VLOOKUP(C99,'تقرير المصروفات حسب الشهر'!$C$902:$AD$1011,23,FALSE),0)</f>
        <v>0</v>
      </c>
      <c r="L99" s="330">
        <f>IFERROR(VLOOKUP(C99,'تقرير المصروفات حسب الشهر'!$C$1028:$AD$1138,23,FALSE),0)</f>
        <v>0</v>
      </c>
      <c r="M99" s="344">
        <f>IFERROR(VLOOKUP(C99,'تقرير المصروفات حسب الشهر'!$C$1155:$AD$1266,23,FALSE),0)</f>
        <v>0</v>
      </c>
      <c r="N99" s="344">
        <f>IFERROR(VLOOKUP(C99,'تقرير المصروفات حسب الشهر'!$C$1282:$AD$1393,23,FALSE),0)</f>
        <v>0</v>
      </c>
      <c r="O99" s="344">
        <f>IFERROR(VLOOKUP(C99,'تقرير المصروفات حسب الشهر'!$C$1409:$AI$1524,23,FALSE),0)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الشهر'!$C$10:$AD$119,23,FALSE),0)</f>
        <v>134.19</v>
      </c>
      <c r="E100" s="330">
        <f>IFERROR(VLOOKUP(C100,'تقرير المصروفات حسب الشهر'!$C$136:$AD$245,23,FALSE),0)</f>
        <v>134.19</v>
      </c>
      <c r="F100" s="330">
        <f>IFERROR(VLOOKUP(C100,'تقرير المصروفات حسب الشهر'!$C$263:$AD$370,23,FALSE),0)</f>
        <v>134.19</v>
      </c>
      <c r="G100" s="330">
        <f>IFERROR(VLOOKUP(C100,'تقرير المصروفات حسب الشهر'!$C$391:$AD$499,23,FALSE),0)</f>
        <v>134.19</v>
      </c>
      <c r="H100" s="330">
        <f>IFERROR(VLOOKUP(C100,'تقرير المصروفات حسب الشهر'!$C$519:$AD$627,23,FALSE),0)</f>
        <v>134.19</v>
      </c>
      <c r="I100" s="330">
        <f>IFERROR(VLOOKUP(C100,'تقرير المصروفات حسب الشهر'!$C$647:$AD$756,23,FALSE),0)</f>
        <v>134.19</v>
      </c>
      <c r="J100" s="330">
        <f>IFERROR(VLOOKUP(C100,'تقرير المصروفات حسب الشهر'!$C$775:$AD$884,23,FALSE),0)</f>
        <v>0</v>
      </c>
      <c r="K100" s="330">
        <f>IFERROR(VLOOKUP(C100,'تقرير المصروفات حسب الشهر'!$C$902:$AD$1011,23,FALSE),0)</f>
        <v>0</v>
      </c>
      <c r="L100" s="330">
        <f>IFERROR(VLOOKUP(C100,'تقرير المصروفات حسب الشهر'!$C$1028:$AD$1138,23,FALSE),0)</f>
        <v>0</v>
      </c>
      <c r="M100" s="344">
        <f>IFERROR(VLOOKUP(C100,'تقرير المصروفات حسب الشهر'!$C$1155:$AD$1266,23,FALSE),0)</f>
        <v>0</v>
      </c>
      <c r="N100" s="344">
        <f>IFERROR(VLOOKUP(C100,'تقرير المصروفات حسب الشهر'!$C$1282:$AD$1393,23,FALSE),0)</f>
        <v>0</v>
      </c>
      <c r="O100" s="344">
        <f>IFERROR(VLOOKUP(C100,'تقرير المصروفات حسب الشهر'!$C$1409:$AI$1524,23,FALSE),0)</f>
        <v>0</v>
      </c>
      <c r="P100" s="332">
        <f t="shared" si="7"/>
        <v>805.1400000000001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الشهر'!$C$10:$AD$119,23,FALSE),0)</f>
        <v>0</v>
      </c>
      <c r="E101" s="330">
        <f>IFERROR(VLOOKUP(C101,'تقرير المصروفات حسب الشهر'!$C$136:$AD$245,23,FALSE),0)</f>
        <v>0</v>
      </c>
      <c r="F101" s="330">
        <f>IFERROR(VLOOKUP(C101,'تقرير المصروفات حسب الشهر'!$C$263:$AD$370,23,FALSE),0)</f>
        <v>0</v>
      </c>
      <c r="G101" s="330">
        <f>IFERROR(VLOOKUP(C101,'تقرير المصروفات حسب الشهر'!$C$391:$AD$499,23,FALSE),0)</f>
        <v>0</v>
      </c>
      <c r="H101" s="330">
        <f>IFERROR(VLOOKUP(C101,'تقرير المصروفات حسب الشهر'!$C$519:$AD$627,23,FALSE),0)</f>
        <v>0</v>
      </c>
      <c r="I101" s="330">
        <f>IFERROR(VLOOKUP(C101,'تقرير المصروفات حسب الشهر'!$C$647:$AD$756,23,FALSE),0)</f>
        <v>0</v>
      </c>
      <c r="J101" s="330">
        <f>IFERROR(VLOOKUP(C101,'تقرير المصروفات حسب الشهر'!$C$775:$AD$884,23,FALSE),0)</f>
        <v>0</v>
      </c>
      <c r="K101" s="330">
        <f>IFERROR(VLOOKUP(C101,'تقرير المصروفات حسب الشهر'!$C$902:$AD$1011,23,FALSE),0)</f>
        <v>0</v>
      </c>
      <c r="L101" s="330">
        <f>IFERROR(VLOOKUP(C101,'تقرير المصروفات حسب الشهر'!$C$1028:$AD$1138,23,FALSE),0)</f>
        <v>0</v>
      </c>
      <c r="M101" s="344">
        <f>IFERROR(VLOOKUP(C101,'تقرير المصروفات حسب الشهر'!$C$1155:$AD$1266,23,FALSE),0)</f>
        <v>0</v>
      </c>
      <c r="N101" s="344">
        <f>IFERROR(VLOOKUP(C101,'تقرير المصروفات حسب الشهر'!$C$1282:$AD$1393,23,FALSE),0)</f>
        <v>0</v>
      </c>
      <c r="O101" s="344">
        <f>IFERROR(VLOOKUP(C101,'تقرير المصروفات حسب الشهر'!$C$1409:$AI$1524,23,FALSE),0)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الشهر'!$C$10:$AD$119,23,FALSE),0)</f>
        <v>52.92</v>
      </c>
      <c r="E102" s="330">
        <f>IFERROR(VLOOKUP(C102,'تقرير المصروفات حسب الشهر'!$C$136:$AD$245,23,FALSE),0)</f>
        <v>52.92</v>
      </c>
      <c r="F102" s="330">
        <f>IFERROR(VLOOKUP(C102,'تقرير المصروفات حسب الشهر'!$C$263:$AD$370,23,FALSE),0)</f>
        <v>52.92</v>
      </c>
      <c r="G102" s="330">
        <f>IFERROR(VLOOKUP(C102,'تقرير المصروفات حسب الشهر'!$C$391:$AD$499,23,FALSE),0)</f>
        <v>52.92</v>
      </c>
      <c r="H102" s="330">
        <f>IFERROR(VLOOKUP(C102,'تقرير المصروفات حسب الشهر'!$C$519:$AD$627,23,FALSE),0)</f>
        <v>52.92</v>
      </c>
      <c r="I102" s="330">
        <f>IFERROR(VLOOKUP(C102,'تقرير المصروفات حسب الشهر'!$C$647:$AD$756,23,FALSE),0)</f>
        <v>52.92</v>
      </c>
      <c r="J102" s="330">
        <f>IFERROR(VLOOKUP(C102,'تقرير المصروفات حسب الشهر'!$C$775:$AD$884,23,FALSE),0)</f>
        <v>0</v>
      </c>
      <c r="K102" s="330">
        <f>IFERROR(VLOOKUP(C102,'تقرير المصروفات حسب الشهر'!$C$902:$AD$1011,23,FALSE),0)</f>
        <v>0</v>
      </c>
      <c r="L102" s="330">
        <f>IFERROR(VLOOKUP(C102,'تقرير المصروفات حسب الشهر'!$C$1028:$AD$1138,23,FALSE),0)</f>
        <v>0</v>
      </c>
      <c r="M102" s="344">
        <f>IFERROR(VLOOKUP(C102,'تقرير المصروفات حسب الشهر'!$C$1155:$AD$1266,23,FALSE),0)</f>
        <v>0</v>
      </c>
      <c r="N102" s="344">
        <f>IFERROR(VLOOKUP(C102,'تقرير المصروفات حسب الشهر'!$C$1282:$AD$1393,23,FALSE),0)</f>
        <v>0</v>
      </c>
      <c r="O102" s="344">
        <f>IFERROR(VLOOKUP(C102,'تقرير المصروفات حسب الشهر'!$C$1409:$AI$1524,23,FALSE),0)</f>
        <v>0</v>
      </c>
      <c r="P102" s="332">
        <f t="shared" si="7"/>
        <v>317.52000000000004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الشهر'!$C$10:$AD$119,23,FALSE),0)</f>
        <v>918.67</v>
      </c>
      <c r="E103" s="330">
        <f>IFERROR(VLOOKUP(C103,'تقرير المصروفات حسب الشهر'!$C$136:$AD$245,23,FALSE),0)</f>
        <v>918.67</v>
      </c>
      <c r="F103" s="330">
        <f>IFERROR(VLOOKUP(C103,'تقرير المصروفات حسب الشهر'!$C$263:$AD$370,23,FALSE),0)</f>
        <v>918.67</v>
      </c>
      <c r="G103" s="330">
        <f>IFERROR(VLOOKUP(C103,'تقرير المصروفات حسب الشهر'!$C$391:$AD$499,23,FALSE),0)</f>
        <v>918.67</v>
      </c>
      <c r="H103" s="330">
        <f>IFERROR(VLOOKUP(C103,'تقرير المصروفات حسب الشهر'!$C$519:$AD$627,23,FALSE),0)</f>
        <v>87.91</v>
      </c>
      <c r="I103" s="330">
        <f>IFERROR(VLOOKUP(C103,'تقرير المصروفات حسب الشهر'!$C$647:$AD$756,23,FALSE),0)</f>
        <v>0</v>
      </c>
      <c r="J103" s="330">
        <f>IFERROR(VLOOKUP(C103,'تقرير المصروفات حسب الشهر'!$C$775:$AD$884,23,FALSE),0)</f>
        <v>0</v>
      </c>
      <c r="K103" s="330">
        <f>IFERROR(VLOOKUP(C103,'تقرير المصروفات حسب الشهر'!$C$902:$AD$1011,23,FALSE),0)</f>
        <v>0</v>
      </c>
      <c r="L103" s="330">
        <f>IFERROR(VLOOKUP(C103,'تقرير المصروفات حسب الشهر'!$C$1028:$AD$1138,23,FALSE),0)</f>
        <v>0</v>
      </c>
      <c r="M103" s="344">
        <f>IFERROR(VLOOKUP(C103,'تقرير المصروفات حسب الشهر'!$C$1155:$AD$1266,23,FALSE),0)</f>
        <v>0</v>
      </c>
      <c r="N103" s="344">
        <f>IFERROR(VLOOKUP(C103,'تقرير المصروفات حسب الشهر'!$C$1282:$AD$1393,23,FALSE),0)</f>
        <v>0</v>
      </c>
      <c r="O103" s="344">
        <f>IFERROR(VLOOKUP(C103,'تقرير المصروفات حسب الشهر'!$C$1409:$AI$1524,23,FALSE),0)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الشهر'!$C$10:$AD$119,23,FALSE),0)</f>
        <v>0</v>
      </c>
      <c r="E104" s="330">
        <f>IFERROR(VLOOKUP(C104,'تقرير المصروفات حسب الشهر'!$C$136:$AD$245,23,FALSE),0)</f>
        <v>0</v>
      </c>
      <c r="F104" s="330">
        <f>IFERROR(VLOOKUP(C104,'تقرير المصروفات حسب الشهر'!$C$263:$AD$370,23,FALSE),0)</f>
        <v>0</v>
      </c>
      <c r="G104" s="330">
        <f>IFERROR(VLOOKUP(C104,'تقرير المصروفات حسب الشهر'!$C$391:$AD$499,23,FALSE),0)</f>
        <v>0</v>
      </c>
      <c r="H104" s="330">
        <f>IFERROR(VLOOKUP(C104,'تقرير المصروفات حسب الشهر'!$C$519:$AD$627,23,FALSE),0)</f>
        <v>0</v>
      </c>
      <c r="I104" s="330">
        <f>IFERROR(VLOOKUP(C104,'تقرير المصروفات حسب الشهر'!$C$647:$AD$756,23,FALSE),0)</f>
        <v>0</v>
      </c>
      <c r="J104" s="330">
        <f>IFERROR(VLOOKUP(C104,'تقرير المصروفات حسب الشهر'!$C$775:$AD$884,23,FALSE),0)</f>
        <v>0</v>
      </c>
      <c r="K104" s="330">
        <f>IFERROR(VLOOKUP(C104,'تقرير المصروفات حسب الشهر'!$C$902:$AD$1011,23,FALSE),0)</f>
        <v>0</v>
      </c>
      <c r="L104" s="330">
        <f>IFERROR(VLOOKUP(C104,'تقرير المصروفات حسب الشهر'!$C$1028:$AD$1138,23,FALSE),0)</f>
        <v>0</v>
      </c>
      <c r="M104" s="344">
        <f>IFERROR(VLOOKUP(C104,'تقرير المصروفات حسب الشهر'!$C$1155:$AD$1266,23,FALSE),0)</f>
        <v>0</v>
      </c>
      <c r="N104" s="344">
        <f>IFERROR(VLOOKUP(C104,'تقرير المصروفات حسب الشهر'!$C$1282:$AD$1393,23,FALSE),0)</f>
        <v>0</v>
      </c>
      <c r="O104" s="344">
        <f>IFERROR(VLOOKUP(C104,'تقرير المصروفات حسب الشهر'!$C$1409:$AI$1524,23,FALSE),0)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الشهر'!$C$10:$AD$119,23,FALSE),0)</f>
        <v>0</v>
      </c>
      <c r="E105" s="330">
        <f>IFERROR(VLOOKUP(C105,'تقرير المصروفات حسب الشهر'!$C$136:$AD$245,23,FALSE),0)</f>
        <v>0</v>
      </c>
      <c r="F105" s="330">
        <f>IFERROR(VLOOKUP(C105,'تقرير المصروفات حسب الشهر'!$C$263:$AD$370,23,FALSE),0)</f>
        <v>0</v>
      </c>
      <c r="G105" s="330">
        <f>IFERROR(VLOOKUP(C105,'تقرير المصروفات حسب الشهر'!$C$391:$AD$499,23,FALSE),0)</f>
        <v>0</v>
      </c>
      <c r="H105" s="330">
        <f>IFERROR(VLOOKUP(C105,'تقرير المصروفات حسب الشهر'!$C$519:$AD$627,23,FALSE),0)</f>
        <v>0</v>
      </c>
      <c r="I105" s="330">
        <f>IFERROR(VLOOKUP(C105,'تقرير المصروفات حسب الشهر'!$C$647:$AD$756,23,FALSE),0)</f>
        <v>0</v>
      </c>
      <c r="J105" s="330">
        <f>IFERROR(VLOOKUP(C105,'تقرير المصروفات حسب الشهر'!$C$775:$AD$884,23,FALSE),0)</f>
        <v>0</v>
      </c>
      <c r="K105" s="330">
        <f>IFERROR(VLOOKUP(C105,'تقرير المصروفات حسب الشهر'!$C$902:$AD$1011,23,FALSE),0)</f>
        <v>0</v>
      </c>
      <c r="L105" s="330">
        <f>IFERROR(VLOOKUP(C105,'تقرير المصروفات حسب الشهر'!$C$1028:$AD$1138,23,FALSE),0)</f>
        <v>0</v>
      </c>
      <c r="M105" s="344">
        <f>IFERROR(VLOOKUP(C105,'تقرير المصروفات حسب الشهر'!$C$1155:$AD$1266,23,FALSE),0)</f>
        <v>0</v>
      </c>
      <c r="N105" s="344">
        <f>IFERROR(VLOOKUP(C105,'تقرير المصروفات حسب الشهر'!$C$1282:$AD$1393,23,FALSE),0)</f>
        <v>0</v>
      </c>
      <c r="O105" s="344">
        <f>IFERROR(VLOOKUP(C105,'تقرير المصروفات حسب الشهر'!$C$1409:$AI$1524,23,FALSE),0)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الشهر'!$C$10:$AD$119,23,FALSE),0)</f>
        <v>0</v>
      </c>
      <c r="E106" s="330">
        <f>IFERROR(VLOOKUP(C106,'تقرير المصروفات حسب الشهر'!$C$136:$AD$245,23,FALSE),0)</f>
        <v>0</v>
      </c>
      <c r="F106" s="330">
        <f>IFERROR(VLOOKUP(C106,'تقرير المصروفات حسب الشهر'!$C$263:$AD$370,23,FALSE),0)</f>
        <v>0</v>
      </c>
      <c r="G106" s="330">
        <f>IFERROR(VLOOKUP(C106,'تقرير المصروفات حسب الشهر'!$C$391:$AD$499,23,FALSE),0)</f>
        <v>0</v>
      </c>
      <c r="H106" s="330">
        <f>IFERROR(VLOOKUP(C106,'تقرير المصروفات حسب الشهر'!$C$519:$AD$627,23,FALSE),0)</f>
        <v>0</v>
      </c>
      <c r="I106" s="330">
        <f>IFERROR(VLOOKUP(C106,'تقرير المصروفات حسب الشهر'!$C$647:$AD$756,23,FALSE),0)</f>
        <v>0</v>
      </c>
      <c r="J106" s="330">
        <f>IFERROR(VLOOKUP(C106,'تقرير المصروفات حسب الشهر'!$C$775:$AD$884,23,FALSE),0)</f>
        <v>0</v>
      </c>
      <c r="K106" s="330">
        <f>IFERROR(VLOOKUP(C106,'تقرير المصروفات حسب الشهر'!$C$902:$AD$1011,23,FALSE),0)</f>
        <v>0</v>
      </c>
      <c r="L106" s="330">
        <f>IFERROR(VLOOKUP(C106,'تقرير المصروفات حسب الشهر'!$C$1028:$AD$1138,23,FALSE),0)</f>
        <v>0</v>
      </c>
      <c r="M106" s="344">
        <f>IFERROR(VLOOKUP(C106,'تقرير المصروفات حسب الشهر'!$C$1155:$AD$1266,23,FALSE),0)</f>
        <v>0</v>
      </c>
      <c r="N106" s="344">
        <f>IFERROR(VLOOKUP(C106,'تقرير المصروفات حسب الشهر'!$C$1282:$AD$1393,23,FALSE),0)</f>
        <v>0</v>
      </c>
      <c r="O106" s="344">
        <f>IFERROR(VLOOKUP(C106,'تقرير المصروفات حسب الشهر'!$C$1409:$AI$1524,23,FALSE),0)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الشهر'!$C$10:$AD$119,23,FALSE),0)</f>
        <v>0</v>
      </c>
      <c r="E107" s="330">
        <f>IFERROR(VLOOKUP(C107,'تقرير المصروفات حسب الشهر'!$C$136:$AD$245,23,FALSE),0)</f>
        <v>0</v>
      </c>
      <c r="F107" s="330">
        <f>IFERROR(VLOOKUP(C107,'تقرير المصروفات حسب الشهر'!$C$263:$AD$370,23,FALSE),0)</f>
        <v>0</v>
      </c>
      <c r="G107" s="330">
        <f>IFERROR(VLOOKUP(C107,'تقرير المصروفات حسب الشهر'!$C$391:$AD$499,23,FALSE),0)</f>
        <v>0</v>
      </c>
      <c r="H107" s="330">
        <f>IFERROR(VLOOKUP(C107,'تقرير المصروفات حسب الشهر'!$C$519:$AD$627,23,FALSE),0)</f>
        <v>0</v>
      </c>
      <c r="I107" s="330">
        <f>IFERROR(VLOOKUP(C107,'تقرير المصروفات حسب الشهر'!$C$647:$AD$756,23,FALSE),0)</f>
        <v>0</v>
      </c>
      <c r="J107" s="330">
        <f>IFERROR(VLOOKUP(C107,'تقرير المصروفات حسب الشهر'!$C$775:$AD$884,23,FALSE),0)</f>
        <v>0</v>
      </c>
      <c r="K107" s="330">
        <f>IFERROR(VLOOKUP(C107,'تقرير المصروفات حسب الشهر'!$C$902:$AD$1011,23,FALSE),0)</f>
        <v>0</v>
      </c>
      <c r="L107" s="330">
        <f>IFERROR(VLOOKUP(C107,'تقرير المصروفات حسب الشهر'!$C$1028:$AD$1138,23,FALSE),0)</f>
        <v>0</v>
      </c>
      <c r="M107" s="344">
        <f>IFERROR(VLOOKUP(C107,'تقرير المصروفات حسب الشهر'!$C$1155:$AD$1266,23,FALSE),0)</f>
        <v>0</v>
      </c>
      <c r="N107" s="344">
        <f>IFERROR(VLOOKUP(C107,'تقرير المصروفات حسب الشهر'!$C$1282:$AD$1393,23,FALSE),0)</f>
        <v>0</v>
      </c>
      <c r="O107" s="344">
        <f>IFERROR(VLOOKUP(C107,'تقرير المصروفات حسب الشهر'!$C$1409:$AI$1524,23,FALSE),0)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الشهر'!$C$10:$AD$119,23,FALSE),0)</f>
        <v>0</v>
      </c>
      <c r="E108" s="330">
        <f>IFERROR(VLOOKUP(C108,'تقرير المصروفات حسب الشهر'!$C$136:$AD$245,23,FALSE),0)</f>
        <v>0</v>
      </c>
      <c r="F108" s="330">
        <f>IFERROR(VLOOKUP(C108,'تقرير المصروفات حسب الشهر'!$C$263:$AD$370,23,FALSE),0)</f>
        <v>0</v>
      </c>
      <c r="G108" s="330">
        <f>IFERROR(VLOOKUP(C108,'تقرير المصروفات حسب الشهر'!$C$391:$AD$499,23,FALSE),0)</f>
        <v>0</v>
      </c>
      <c r="H108" s="330">
        <f>IFERROR(VLOOKUP(C108,'تقرير المصروفات حسب الشهر'!$C$519:$AD$627,23,FALSE),0)</f>
        <v>0</v>
      </c>
      <c r="I108" s="330">
        <f>IFERROR(VLOOKUP(C108,'تقرير المصروفات حسب الشهر'!$C$647:$AD$756,23,FALSE),0)</f>
        <v>0</v>
      </c>
      <c r="J108" s="330">
        <f>IFERROR(VLOOKUP(C108,'تقرير المصروفات حسب الشهر'!$C$775:$AD$884,23,FALSE),0)</f>
        <v>0</v>
      </c>
      <c r="K108" s="330">
        <f>IFERROR(VLOOKUP(C108,'تقرير المصروفات حسب الشهر'!$C$902:$AD$1011,23,FALSE),0)</f>
        <v>0</v>
      </c>
      <c r="L108" s="330">
        <f>IFERROR(VLOOKUP(C108,'تقرير المصروفات حسب الشهر'!$C$1028:$AD$1138,23,FALSE),0)</f>
        <v>0</v>
      </c>
      <c r="M108" s="344">
        <f>IFERROR(VLOOKUP(C108,'تقرير المصروفات حسب الشهر'!$C$1155:$AD$1266,23,FALSE),0)</f>
        <v>0</v>
      </c>
      <c r="N108" s="344">
        <f>IFERROR(VLOOKUP(C108,'تقرير المصروفات حسب الشهر'!$C$1282:$AD$1393,23,FALSE),0)</f>
        <v>0</v>
      </c>
      <c r="O108" s="344">
        <f>IFERROR(VLOOKUP(C108,'تقرير المصروفات حسب الشهر'!$C$1409:$AI$1524,23,FALSE),0)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الشهر'!$C$10:$AD$119,23,FALSE),0)</f>
        <v>0</v>
      </c>
      <c r="E109" s="330">
        <f>IFERROR(VLOOKUP(C109,'تقرير المصروفات حسب الشهر'!$C$136:$AD$245,23,FALSE),0)</f>
        <v>0</v>
      </c>
      <c r="F109" s="330">
        <f>IFERROR(VLOOKUP(C109,'تقرير المصروفات حسب الشهر'!$C$263:$AD$370,23,FALSE),0)</f>
        <v>0</v>
      </c>
      <c r="G109" s="330">
        <f>IFERROR(VLOOKUP(C109,'تقرير المصروفات حسب الشهر'!$C$391:$AD$499,23,FALSE),0)</f>
        <v>0</v>
      </c>
      <c r="H109" s="330">
        <f>IFERROR(VLOOKUP(C109,'تقرير المصروفات حسب الشهر'!$C$519:$AD$627,23,FALSE),0)</f>
        <v>0</v>
      </c>
      <c r="I109" s="330">
        <f>IFERROR(VLOOKUP(C109,'تقرير المصروفات حسب الشهر'!$C$647:$AD$756,23,FALSE),0)</f>
        <v>0</v>
      </c>
      <c r="J109" s="330">
        <f>IFERROR(VLOOKUP(C109,'تقرير المصروفات حسب الشهر'!$C$775:$AD$884,23,FALSE),0)</f>
        <v>0</v>
      </c>
      <c r="K109" s="330">
        <f>IFERROR(VLOOKUP(C109,'تقرير المصروفات حسب الشهر'!$C$902:$AD$1011,23,FALSE),0)</f>
        <v>0</v>
      </c>
      <c r="L109" s="330">
        <f>IFERROR(VLOOKUP(C109,'تقرير المصروفات حسب الشهر'!$C$1028:$AD$1138,23,FALSE),0)</f>
        <v>0</v>
      </c>
      <c r="M109" s="344">
        <f>IFERROR(VLOOKUP(C109,'تقرير المصروفات حسب الشهر'!$C$1155:$AD$1266,23,FALSE),0)</f>
        <v>0</v>
      </c>
      <c r="N109" s="344">
        <f>IFERROR(VLOOKUP(C109,'تقرير المصروفات حسب الشهر'!$C$1282:$AD$1393,23,FALSE),0)</f>
        <v>0</v>
      </c>
      <c r="O109" s="344">
        <f>IFERROR(VLOOKUP(C109,'تقرير المصروفات حسب الشهر'!$C$1409:$AI$1524,23,FALSE),0)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الشهر'!$C$10:$AD$119,23,FALSE),0)</f>
        <v>0</v>
      </c>
      <c r="E110" s="330">
        <f>IFERROR(VLOOKUP(C110,'تقرير المصروفات حسب الشهر'!$C$136:$AD$245,23,FALSE),0)</f>
        <v>0</v>
      </c>
      <c r="F110" s="330">
        <f>IFERROR(VLOOKUP(C110,'تقرير المصروفات حسب الشهر'!$C$263:$AD$370,23,FALSE),0)</f>
        <v>0</v>
      </c>
      <c r="G110" s="330">
        <f>IFERROR(VLOOKUP(C110,'تقرير المصروفات حسب الشهر'!$C$391:$AD$499,23,FALSE),0)</f>
        <v>0</v>
      </c>
      <c r="H110" s="330">
        <f>IFERROR(VLOOKUP(C110,'تقرير المصروفات حسب الشهر'!$C$519:$AD$627,23,FALSE),0)</f>
        <v>0</v>
      </c>
      <c r="I110" s="330">
        <f>IFERROR(VLOOKUP(C110,'تقرير المصروفات حسب الشهر'!$C$647:$AD$756,23,FALSE),0)</f>
        <v>0</v>
      </c>
      <c r="J110" s="330">
        <f>IFERROR(VLOOKUP(C110,'تقرير المصروفات حسب الشهر'!$C$775:$AD$884,23,FALSE),0)</f>
        <v>0</v>
      </c>
      <c r="K110" s="330">
        <f>IFERROR(VLOOKUP(C110,'تقرير المصروفات حسب الشهر'!$C$902:$AD$1011,23,FALSE),0)</f>
        <v>0</v>
      </c>
      <c r="L110" s="330">
        <f>IFERROR(VLOOKUP(C110,'تقرير المصروفات حسب الشهر'!$C$1028:$AD$1138,23,FALSE),0)</f>
        <v>0</v>
      </c>
      <c r="M110" s="344">
        <f>IFERROR(VLOOKUP(C110,'تقرير المصروفات حسب الشهر'!$C$1155:$AD$1266,23,FALSE),0)</f>
        <v>0</v>
      </c>
      <c r="N110" s="344">
        <f>IFERROR(VLOOKUP(C110,'تقرير المصروفات حسب الشهر'!$C$1282:$AD$1393,23,FALSE),0)</f>
        <v>0</v>
      </c>
      <c r="O110" s="344">
        <f>IFERROR(VLOOKUP(C110,'تقرير المصروفات حسب الشهر'!$C$1409:$AI$1524,23,FALSE),0)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الشهر'!$C$10:$AD$119,23,FALSE),0)</f>
        <v>0</v>
      </c>
      <c r="E111" s="330">
        <f>IFERROR(VLOOKUP(C111,'تقرير المصروفات حسب الشهر'!$C$136:$AD$245,23,FALSE),0)</f>
        <v>0</v>
      </c>
      <c r="F111" s="330">
        <f>IFERROR(VLOOKUP(C111,'تقرير المصروفات حسب الشهر'!$C$263:$AD$370,23,FALSE),0)</f>
        <v>0</v>
      </c>
      <c r="G111" s="330">
        <f>IFERROR(VLOOKUP(C111,'تقرير المصروفات حسب الشهر'!$C$391:$AD$499,23,FALSE),0)</f>
        <v>0</v>
      </c>
      <c r="H111" s="330">
        <f>IFERROR(VLOOKUP(C111,'تقرير المصروفات حسب الشهر'!$C$519:$AD$627,23,FALSE),0)</f>
        <v>0</v>
      </c>
      <c r="I111" s="330">
        <f>IFERROR(VLOOKUP(C111,'تقرير المصروفات حسب الشهر'!$C$647:$AD$756,23,FALSE),0)</f>
        <v>0</v>
      </c>
      <c r="J111" s="330">
        <f>IFERROR(VLOOKUP(C111,'تقرير المصروفات حسب الشهر'!$C$775:$AD$884,23,FALSE),0)</f>
        <v>0</v>
      </c>
      <c r="K111" s="330">
        <f>IFERROR(VLOOKUP(C111,'تقرير المصروفات حسب الشهر'!$C$902:$AD$1011,23,FALSE),0)</f>
        <v>0</v>
      </c>
      <c r="L111" s="330">
        <f>IFERROR(VLOOKUP(C111,'تقرير المصروفات حسب الشهر'!$C$1028:$AD$1138,23,FALSE),0)</f>
        <v>0</v>
      </c>
      <c r="M111" s="344">
        <f>IFERROR(VLOOKUP(C111,'تقرير المصروفات حسب الشهر'!$C$1155:$AD$1266,23,FALSE),0)</f>
        <v>0</v>
      </c>
      <c r="N111" s="344">
        <f>IFERROR(VLOOKUP(C111,'تقرير المصروفات حسب الشهر'!$C$1282:$AD$1393,23,FALSE),0)</f>
        <v>0</v>
      </c>
      <c r="O111" s="344">
        <f>IFERROR(VLOOKUP(C111,'تقرير المصروفات حسب الشهر'!$C$1409:$AI$1524,23,FALSE),0)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الشهر'!$C$10:$AD$119,23,FALSE),0)</f>
        <v>0</v>
      </c>
      <c r="E112" s="330">
        <f>IFERROR(VLOOKUP(C112,'تقرير المصروفات حسب الشهر'!$C$136:$AD$245,23,FALSE),0)</f>
        <v>0</v>
      </c>
      <c r="F112" s="330">
        <f>IFERROR(VLOOKUP(C112,'تقرير المصروفات حسب الشهر'!$C$263:$AD$370,23,FALSE),0)</f>
        <v>0</v>
      </c>
      <c r="G112" s="330">
        <f>IFERROR(VLOOKUP(C112,'تقرير المصروفات حسب الشهر'!$C$391:$AD$499,23,FALSE),0)</f>
        <v>0</v>
      </c>
      <c r="H112" s="330">
        <f>IFERROR(VLOOKUP(C112,'تقرير المصروفات حسب الشهر'!$C$519:$AD$627,23,FALSE),0)</f>
        <v>0</v>
      </c>
      <c r="I112" s="330">
        <f>IFERROR(VLOOKUP(C112,'تقرير المصروفات حسب الشهر'!$C$647:$AD$756,23,FALSE),0)</f>
        <v>0</v>
      </c>
      <c r="J112" s="330">
        <f>IFERROR(VLOOKUP(C112,'تقرير المصروفات حسب الشهر'!$C$775:$AD$884,23,FALSE),0)</f>
        <v>0</v>
      </c>
      <c r="K112" s="330">
        <f>IFERROR(VLOOKUP(C112,'تقرير المصروفات حسب الشهر'!$C$902:$AD$1011,23,FALSE),0)</f>
        <v>0</v>
      </c>
      <c r="L112" s="330">
        <f>IFERROR(VLOOKUP(C112,'تقرير المصروفات حسب الشهر'!$C$1028:$AD$1138,23,FALSE),0)</f>
        <v>0</v>
      </c>
      <c r="M112" s="344">
        <f>IFERROR(VLOOKUP(C112,'تقرير المصروفات حسب الشهر'!$C$1155:$AD$1266,23,FALSE),0)</f>
        <v>0</v>
      </c>
      <c r="N112" s="344">
        <f>IFERROR(VLOOKUP(C112,'تقرير المصروفات حسب الشهر'!$C$1282:$AD$1393,23,FALSE),0)</f>
        <v>0</v>
      </c>
      <c r="O112" s="344">
        <f>IFERROR(VLOOKUP(C112,'تقرير المصروفات حسب الشهر'!$C$1409:$AI$1524,23,FALSE),0)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الشهر'!$C$10:$AD$119,23,FALSE),0)</f>
        <v>0</v>
      </c>
      <c r="E113" s="330">
        <f>IFERROR(VLOOKUP(C113,'تقرير المصروفات حسب الشهر'!$C$136:$AD$245,23,FALSE),0)</f>
        <v>0</v>
      </c>
      <c r="F113" s="330">
        <f>IFERROR(VLOOKUP(C113,'تقرير المصروفات حسب الشهر'!$C$263:$AD$370,23,FALSE),0)</f>
        <v>0</v>
      </c>
      <c r="G113" s="330">
        <f>IFERROR(VLOOKUP(C113,'تقرير المصروفات حسب الشهر'!$C$391:$AD$499,23,FALSE),0)</f>
        <v>0</v>
      </c>
      <c r="H113" s="330">
        <f>IFERROR(VLOOKUP(C113,'تقرير المصروفات حسب الشهر'!$C$519:$AD$627,23,FALSE),0)</f>
        <v>0</v>
      </c>
      <c r="I113" s="330">
        <f>IFERROR(VLOOKUP(C113,'تقرير المصروفات حسب الشهر'!$C$647:$AD$756,23,FALSE),0)</f>
        <v>0</v>
      </c>
      <c r="J113" s="330">
        <f>IFERROR(VLOOKUP(C113,'تقرير المصروفات حسب الشهر'!$C$775:$AD$884,23,FALSE),0)</f>
        <v>0</v>
      </c>
      <c r="K113" s="330">
        <f>IFERROR(VLOOKUP(C113,'تقرير المصروفات حسب الشهر'!$C$902:$AD$1011,23,FALSE),0)</f>
        <v>0</v>
      </c>
      <c r="L113" s="330">
        <f>IFERROR(VLOOKUP(C113,'تقرير المصروفات حسب الشهر'!$C$1028:$AD$1138,23,FALSE),0)</f>
        <v>0</v>
      </c>
      <c r="M113" s="344">
        <f>IFERROR(VLOOKUP(C113,'تقرير المصروفات حسب الشهر'!$C$1155:$AD$1266,23,FALSE),0)</f>
        <v>0</v>
      </c>
      <c r="N113" s="344">
        <f>IFERROR(VLOOKUP(C113,'تقرير المصروفات حسب الشهر'!$C$1282:$AD$1393,23,FALSE),0)</f>
        <v>0</v>
      </c>
      <c r="O113" s="344">
        <f>IFERROR(VLOOKUP(C113,'تقرير المصروفات حسب الشهر'!$C$1409:$AI$1524,23,FALSE),0)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الشهر'!$C$10:$AD$119,23,FALSE),0)</f>
        <v>0</v>
      </c>
      <c r="E114" s="330">
        <f>IFERROR(VLOOKUP(C114,'تقرير المصروفات حسب الشهر'!$C$136:$AD$245,23,FALSE),0)</f>
        <v>0</v>
      </c>
      <c r="F114" s="330">
        <f>IFERROR(VLOOKUP(C114,'تقرير المصروفات حسب الشهر'!$C$263:$AD$370,23,FALSE),0)</f>
        <v>0</v>
      </c>
      <c r="G114" s="330">
        <f>IFERROR(VLOOKUP(C114,'تقرير المصروفات حسب الشهر'!$C$391:$AD$499,23,FALSE),0)</f>
        <v>0</v>
      </c>
      <c r="H114" s="330">
        <f>IFERROR(VLOOKUP(C114,'تقرير المصروفات حسب الشهر'!$C$519:$AD$627,23,FALSE),0)</f>
        <v>0</v>
      </c>
      <c r="I114" s="330">
        <f>IFERROR(VLOOKUP(C114,'تقرير المصروفات حسب الشهر'!$C$647:$AD$756,23,FALSE),0)</f>
        <v>0</v>
      </c>
      <c r="J114" s="330">
        <f>IFERROR(VLOOKUP(C114,'تقرير المصروفات حسب الشهر'!$C$775:$AD$884,23,FALSE),0)</f>
        <v>0</v>
      </c>
      <c r="K114" s="330">
        <f>IFERROR(VLOOKUP(C114,'تقرير المصروفات حسب الشهر'!$C$902:$AD$1011,23,FALSE),0)</f>
        <v>0</v>
      </c>
      <c r="L114" s="330">
        <f>IFERROR(VLOOKUP(C114,'تقرير المصروفات حسب الشهر'!$C$1028:$AD$1138,23,FALSE),0)</f>
        <v>0</v>
      </c>
      <c r="M114" s="344">
        <f>IFERROR(VLOOKUP(C114,'تقرير المصروفات حسب الشهر'!$C$1155:$AD$1266,23,FALSE),0)</f>
        <v>0</v>
      </c>
      <c r="N114" s="344">
        <f>IFERROR(VLOOKUP(C114,'تقرير المصروفات حسب الشهر'!$C$1282:$AD$1393,23,FALSE),0)</f>
        <v>0</v>
      </c>
      <c r="O114" s="344">
        <f>IFERROR(VLOOKUP(C114,'تقرير المصروفات حسب الشهر'!$C$1409:$AI$1524,23,FALSE),0)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الشهر'!$C$10:$AD$119,23,FALSE),0)</f>
        <v>0</v>
      </c>
      <c r="E115" s="330">
        <f>IFERROR(VLOOKUP(C115,'تقرير المصروفات حسب الشهر'!$C$136:$AD$245,23,FALSE),0)</f>
        <v>0</v>
      </c>
      <c r="F115" s="330">
        <f>IFERROR(VLOOKUP(C115,'تقرير المصروفات حسب الشهر'!$C$263:$AD$370,23,FALSE),0)</f>
        <v>0</v>
      </c>
      <c r="G115" s="330">
        <f>IFERROR(VLOOKUP(C115,'تقرير المصروفات حسب الشهر'!$C$391:$AD$499,23,FALSE),0)</f>
        <v>0</v>
      </c>
      <c r="H115" s="330">
        <f>IFERROR(VLOOKUP(C115,'تقرير المصروفات حسب الشهر'!$C$519:$AD$627,23,FALSE),0)</f>
        <v>0</v>
      </c>
      <c r="I115" s="330">
        <f>IFERROR(VLOOKUP(C115,'تقرير المصروفات حسب الشهر'!$C$647:$AD$756,23,FALSE),0)</f>
        <v>0</v>
      </c>
      <c r="J115" s="330">
        <f>IFERROR(VLOOKUP(C115,'تقرير المصروفات حسب الشهر'!$C$775:$AD$884,23,FALSE),0)</f>
        <v>0</v>
      </c>
      <c r="K115" s="330">
        <f>IFERROR(VLOOKUP(C115,'تقرير المصروفات حسب الشهر'!$C$902:$AD$1011,23,FALSE),0)</f>
        <v>0</v>
      </c>
      <c r="L115" s="330">
        <f>IFERROR(VLOOKUP(C115,'تقرير المصروفات حسب الشهر'!$C$1028:$AD$1138,23,FALSE),0)</f>
        <v>0</v>
      </c>
      <c r="M115" s="344">
        <f>IFERROR(VLOOKUP(C115,'تقرير المصروفات حسب الشهر'!$C$1155:$AD$1266,23,FALSE),0)</f>
        <v>0</v>
      </c>
      <c r="N115" s="344">
        <f>IFERROR(VLOOKUP(C115,'تقرير المصروفات حسب الشهر'!$C$1282:$AD$1393,23,FALSE),0)</f>
        <v>0</v>
      </c>
      <c r="O115" s="344">
        <f>IFERROR(VLOOKUP(C115,'تقرير المصروفات حسب الشهر'!$C$1409:$AI$1524,23,FALSE),0)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الشهر'!$C$10:$AD$119,23,FALSE),0)</f>
        <v>0</v>
      </c>
      <c r="E116" s="330">
        <f>IFERROR(VLOOKUP(C116,'تقرير المصروفات حسب الشهر'!$C$136:$AD$245,23,FALSE),0)</f>
        <v>0</v>
      </c>
      <c r="F116" s="330">
        <f>IFERROR(VLOOKUP(C116,'تقرير المصروفات حسب الشهر'!$C$263:$AD$370,23,FALSE),0)</f>
        <v>0</v>
      </c>
      <c r="G116" s="330">
        <f>IFERROR(VLOOKUP(C116,'تقرير المصروفات حسب الشهر'!$C$391:$AD$499,23,FALSE),0)</f>
        <v>0</v>
      </c>
      <c r="H116" s="330">
        <f>IFERROR(VLOOKUP(C116,'تقرير المصروفات حسب الشهر'!$C$519:$AD$627,23,FALSE),0)</f>
        <v>0</v>
      </c>
      <c r="I116" s="330">
        <f>IFERROR(VLOOKUP(C116,'تقرير المصروفات حسب الشهر'!$C$647:$AD$756,23,FALSE),0)</f>
        <v>0</v>
      </c>
      <c r="J116" s="330">
        <f>IFERROR(VLOOKUP(C116,'تقرير المصروفات حسب الشهر'!$C$775:$AD$884,23,FALSE),0)</f>
        <v>0</v>
      </c>
      <c r="K116" s="330">
        <f>IFERROR(VLOOKUP(C116,'تقرير المصروفات حسب الشهر'!$C$902:$AD$1011,23,FALSE),0)</f>
        <v>0</v>
      </c>
      <c r="L116" s="330">
        <f>IFERROR(VLOOKUP(C116,'تقرير المصروفات حسب الشهر'!$C$1028:$AD$1138,23,FALSE),0)</f>
        <v>0</v>
      </c>
      <c r="M116" s="344">
        <f>IFERROR(VLOOKUP(C116,'تقرير المصروفات حسب الشهر'!$C$1155:$AD$1266,23,FALSE),0)</f>
        <v>0</v>
      </c>
      <c r="N116" s="344">
        <f>IFERROR(VLOOKUP(C116,'تقرير المصروفات حسب الشهر'!$C$1282:$AD$1393,23,FALSE),0)</f>
        <v>0</v>
      </c>
      <c r="O116" s="344">
        <f>IFERROR(VLOOKUP(C116,'تقرير المصروفات حسب الشهر'!$C$1409:$AI$1524,23,FALSE),0)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الشهر'!$C$10:$AD$119,23,FALSE),0)</f>
        <v>0</v>
      </c>
      <c r="E117" s="330">
        <f>IFERROR(VLOOKUP(C117,'تقرير المصروفات حسب الشهر'!$C$136:$AD$245,23,FALSE),0)</f>
        <v>0</v>
      </c>
      <c r="F117" s="330">
        <f>IFERROR(VLOOKUP(C117,'تقرير المصروفات حسب الشهر'!$C$263:$AD$370,23,FALSE),0)</f>
        <v>0</v>
      </c>
      <c r="G117" s="330">
        <f>IFERROR(VLOOKUP(C117,'تقرير المصروفات حسب الشهر'!$C$391:$AD$499,23,FALSE),0)</f>
        <v>0</v>
      </c>
      <c r="H117" s="330">
        <f>IFERROR(VLOOKUP(C117,'تقرير المصروفات حسب الشهر'!$C$519:$AD$627,23,FALSE),0)</f>
        <v>0</v>
      </c>
      <c r="I117" s="330">
        <f>IFERROR(VLOOKUP(C117,'تقرير المصروفات حسب الشهر'!$C$647:$AD$756,23,FALSE),0)</f>
        <v>0</v>
      </c>
      <c r="J117" s="330">
        <f>IFERROR(VLOOKUP(C117,'تقرير المصروفات حسب الشهر'!$C$775:$AD$884,23,FALSE),0)</f>
        <v>0</v>
      </c>
      <c r="K117" s="330">
        <f>IFERROR(VLOOKUP(C117,'تقرير المصروفات حسب الشهر'!$C$902:$AD$1011,23,FALSE),0)</f>
        <v>0</v>
      </c>
      <c r="L117" s="330">
        <f>IFERROR(VLOOKUP(C117,'تقرير المصروفات حسب الشهر'!$C$1028:$AD$1138,23,FALSE),0)</f>
        <v>0</v>
      </c>
      <c r="M117" s="344">
        <f>IFERROR(VLOOKUP(C117,'تقرير المصروفات حسب الشهر'!$C$1155:$AD$1266,23,FALSE),0)</f>
        <v>0</v>
      </c>
      <c r="N117" s="344">
        <f>IFERROR(VLOOKUP(C117,'تقرير المصروفات حسب الشهر'!$C$1282:$AD$1393,23,FALSE),0)</f>
        <v>0</v>
      </c>
      <c r="O117" s="344">
        <f>IFERROR(VLOOKUP(C117,'تقرير المصروفات حسب الشهر'!$C$1409:$AI$1524,23,FALSE),0)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الشهر'!$C$10:$AD$119,23,FALSE),0)</f>
        <v>0</v>
      </c>
      <c r="E118" s="330">
        <f>IFERROR(VLOOKUP(C118,'تقرير المصروفات حسب الشهر'!$C$136:$AD$245,23,FALSE),0)</f>
        <v>0</v>
      </c>
      <c r="F118" s="330">
        <f>IFERROR(VLOOKUP(C118,'تقرير المصروفات حسب الشهر'!$C$263:$AD$370,23,FALSE),0)</f>
        <v>0</v>
      </c>
      <c r="G118" s="330">
        <f>IFERROR(VLOOKUP(C118,'تقرير المصروفات حسب الشهر'!$C$391:$AD$499,23,FALSE),0)</f>
        <v>0</v>
      </c>
      <c r="H118" s="330">
        <f>IFERROR(VLOOKUP(C118,'تقرير المصروفات حسب الشهر'!$C$519:$AD$627,23,FALSE),0)</f>
        <v>0</v>
      </c>
      <c r="I118" s="330">
        <f>IFERROR(VLOOKUP(C118,'تقرير المصروفات حسب الشهر'!$C$647:$AD$756,23,FALSE),0)</f>
        <v>0</v>
      </c>
      <c r="J118" s="330">
        <f>IFERROR(VLOOKUP(C118,'تقرير المصروفات حسب الشهر'!$C$775:$AD$884,23,FALSE),0)</f>
        <v>0</v>
      </c>
      <c r="K118" s="330">
        <f>IFERROR(VLOOKUP(C118,'تقرير المصروفات حسب الشهر'!$C$902:$AD$1011,23,FALSE),0)</f>
        <v>0</v>
      </c>
      <c r="L118" s="330">
        <f>IFERROR(VLOOKUP(C118,'تقرير المصروفات حسب الشهر'!$C$1028:$AD$1138,23,FALSE),0)</f>
        <v>0</v>
      </c>
      <c r="M118" s="344">
        <f>IFERROR(VLOOKUP(C118,'تقرير المصروفات حسب الشهر'!$C$1155:$AD$1266,23,FALSE),0)</f>
        <v>0</v>
      </c>
      <c r="N118" s="344">
        <f>IFERROR(VLOOKUP(C118,'تقرير المصروفات حسب الشهر'!$C$1282:$AD$1393,23,FALSE),0)</f>
        <v>0</v>
      </c>
      <c r="O118" s="344">
        <f>IFERROR(VLOOKUP(C118,'تقرير المصروفات حسب الشهر'!$C$1409:$AI$1524,23,FALSE),0)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الشهر'!$C$10:$AD$119,23,FALSE),0)</f>
        <v>0</v>
      </c>
      <c r="E119" s="330">
        <f>IFERROR(VLOOKUP(C119,'تقرير المصروفات حسب الشهر'!$C$136:$AD$245,23,FALSE),0)</f>
        <v>0</v>
      </c>
      <c r="F119" s="330">
        <f>IFERROR(VLOOKUP(C119,'تقرير المصروفات حسب الشهر'!$C$263:$AD$370,23,FALSE),0)</f>
        <v>0</v>
      </c>
      <c r="G119" s="330">
        <f>IFERROR(VLOOKUP(C119,'تقرير المصروفات حسب الشهر'!$C$391:$AD$499,23,FALSE),0)</f>
        <v>0</v>
      </c>
      <c r="H119" s="330">
        <f>IFERROR(VLOOKUP(C119,'تقرير المصروفات حسب الشهر'!$C$519:$AD$627,23,FALSE),0)</f>
        <v>0</v>
      </c>
      <c r="I119" s="330">
        <f>IFERROR(VLOOKUP(C119,'تقرير المصروفات حسب الشهر'!$C$647:$AD$756,23,FALSE),0)</f>
        <v>0</v>
      </c>
      <c r="J119" s="330">
        <f>IFERROR(VLOOKUP(C119,'تقرير المصروفات حسب الشهر'!$C$775:$AD$884,23,FALSE),0)</f>
        <v>0</v>
      </c>
      <c r="K119" s="330">
        <f>IFERROR(VLOOKUP(C119,'تقرير المصروفات حسب الشهر'!$C$902:$AD$1011,23,FALSE),0)</f>
        <v>0</v>
      </c>
      <c r="L119" s="330">
        <f>IFERROR(VLOOKUP(C119,'تقرير المصروفات حسب الشهر'!$C$1028:$AD$1138,23,FALSE),0)</f>
        <v>0</v>
      </c>
      <c r="M119" s="344">
        <f>IFERROR(VLOOKUP(C119,'تقرير المصروفات حسب الشهر'!$C$1155:$AD$1266,23,FALSE),0)</f>
        <v>0</v>
      </c>
      <c r="N119" s="344">
        <f>IFERROR(VLOOKUP(C119,'تقرير المصروفات حسب الشهر'!$C$1282:$AD$1393,23,FALSE),0)</f>
        <v>0</v>
      </c>
      <c r="O119" s="344">
        <f>IFERROR(VLOOKUP(C119,'تقرير المصروفات حسب الشهر'!$C$1409:$AI$1524,23,FALSE),0)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الشهر'!$C$10:$AD$119,23,FALSE),0)</f>
        <v>0</v>
      </c>
      <c r="E120" s="330">
        <f>IFERROR(VLOOKUP(C120,'تقرير المصروفات حسب الشهر'!$C$136:$AD$245,23,FALSE),0)</f>
        <v>0</v>
      </c>
      <c r="F120" s="330">
        <f>IFERROR(VLOOKUP(C120,'تقرير المصروفات حسب الشهر'!$C$263:$AD$370,23,FALSE),0)</f>
        <v>0</v>
      </c>
      <c r="G120" s="330">
        <f>IFERROR(VLOOKUP(C120,'تقرير المصروفات حسب الشهر'!$C$391:$AD$499,23,FALSE),0)</f>
        <v>0</v>
      </c>
      <c r="H120" s="330">
        <f>IFERROR(VLOOKUP(C120,'تقرير المصروفات حسب الشهر'!$C$519:$AD$627,23,FALSE),0)</f>
        <v>0</v>
      </c>
      <c r="I120" s="330">
        <f>IFERROR(VLOOKUP(C120,'تقرير المصروفات حسب الشهر'!$C$647:$AD$756,23,FALSE),0)</f>
        <v>0</v>
      </c>
      <c r="J120" s="330">
        <f>IFERROR(VLOOKUP(C120,'تقرير المصروفات حسب الشهر'!$C$775:$AD$884,23,FALSE),0)</f>
        <v>0</v>
      </c>
      <c r="K120" s="330">
        <f>IFERROR(VLOOKUP(C120,'تقرير المصروفات حسب الشهر'!$C$902:$AD$1011,23,FALSE),0)</f>
        <v>0</v>
      </c>
      <c r="L120" s="330">
        <f>IFERROR(VLOOKUP(C120,'تقرير المصروفات حسب الشهر'!$C$1028:$AD$1138,23,FALSE),0)</f>
        <v>0</v>
      </c>
      <c r="M120" s="344">
        <f>IFERROR(VLOOKUP(C120,'تقرير المصروفات حسب الشهر'!$C$1155:$AD$1266,23,FALSE),0)</f>
        <v>0</v>
      </c>
      <c r="N120" s="344">
        <f>IFERROR(VLOOKUP(C120,'تقرير المصروفات حسب الشهر'!$C$1282:$AD$1393,23,FALSE),0)</f>
        <v>0</v>
      </c>
      <c r="O120" s="344">
        <f>IFERROR(VLOOKUP(C120,'تقرير المصروفات حسب الشهر'!$C$1409:$AI$1524,23,FALSE),0)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الشهر'!$C$10:$AD$119,23,FALSE),0)</f>
        <v>0</v>
      </c>
      <c r="E121" s="330">
        <f>IFERROR(VLOOKUP(C121,'تقرير المصروفات حسب الشهر'!$C$136:$AD$245,23,FALSE),0)</f>
        <v>0</v>
      </c>
      <c r="F121" s="330">
        <f>IFERROR(VLOOKUP(C121,'تقرير المصروفات حسب الشهر'!$C$263:$AD$370,23,FALSE),0)</f>
        <v>0</v>
      </c>
      <c r="G121" s="330">
        <f>IFERROR(VLOOKUP(C121,'تقرير المصروفات حسب الشهر'!$C$391:$AD$499,23,FALSE),0)</f>
        <v>0</v>
      </c>
      <c r="H121" s="330">
        <f>IFERROR(VLOOKUP(C121,'تقرير المصروفات حسب الشهر'!$C$519:$AD$627,23,FALSE),0)</f>
        <v>0</v>
      </c>
      <c r="I121" s="330">
        <f>IFERROR(VLOOKUP(C121,'تقرير المصروفات حسب الشهر'!$C$647:$AD$756,23,FALSE),0)</f>
        <v>0</v>
      </c>
      <c r="J121" s="330">
        <f>IFERROR(VLOOKUP(C121,'تقرير المصروفات حسب الشهر'!$C$775:$AD$884,23,FALSE),0)</f>
        <v>0</v>
      </c>
      <c r="K121" s="330">
        <f>IFERROR(VLOOKUP(C121,'تقرير المصروفات حسب الشهر'!$C$902:$AD$1011,23,FALSE),0)</f>
        <v>0</v>
      </c>
      <c r="L121" s="330">
        <f>IFERROR(VLOOKUP(C121,'تقرير المصروفات حسب الشهر'!$C$1028:$AD$1138,23,FALSE),0)</f>
        <v>0</v>
      </c>
      <c r="M121" s="344">
        <f>IFERROR(VLOOKUP(C121,'تقرير المصروفات حسب الشهر'!$C$1155:$AD$1266,23,FALSE),0)</f>
        <v>0</v>
      </c>
      <c r="N121" s="344">
        <f>IFERROR(VLOOKUP(C121,'تقرير المصروفات حسب الشهر'!$C$1282:$AD$1393,23,FALSE),0)</f>
        <v>0</v>
      </c>
      <c r="O121" s="344">
        <f>IFERROR(VLOOKUP(C121,'تقرير المصروفات حسب الشهر'!$C$1409:$AI$1524,23,FALSE),0)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الشهر'!$C$10:$AD$119,23,FALSE),0)</f>
        <v>0</v>
      </c>
      <c r="E122" s="330">
        <f>IFERROR(VLOOKUP(C122,'تقرير المصروفات حسب الشهر'!$C$136:$AD$245,23,FALSE),0)</f>
        <v>0</v>
      </c>
      <c r="F122" s="330">
        <f>IFERROR(VLOOKUP(C122,'تقرير المصروفات حسب الشهر'!$C$263:$AD$370,23,FALSE),0)</f>
        <v>0</v>
      </c>
      <c r="G122" s="330">
        <f>IFERROR(VLOOKUP(C122,'تقرير المصروفات حسب الشهر'!$C$391:$AD$499,23,FALSE),0)</f>
        <v>0</v>
      </c>
      <c r="H122" s="330">
        <f>IFERROR(VLOOKUP(C122,'تقرير المصروفات حسب الشهر'!$C$519:$AD$627,23,FALSE),0)</f>
        <v>0</v>
      </c>
      <c r="I122" s="330">
        <f>IFERROR(VLOOKUP(C122,'تقرير المصروفات حسب الشهر'!$C$647:$AD$756,23,FALSE),0)</f>
        <v>0</v>
      </c>
      <c r="J122" s="330">
        <f>IFERROR(VLOOKUP(C122,'تقرير المصروفات حسب الشهر'!$C$775:$AD$884,23,FALSE),0)</f>
        <v>0</v>
      </c>
      <c r="K122" s="330">
        <f>IFERROR(VLOOKUP(C122,'تقرير المصروفات حسب الشهر'!$C$902:$AD$1011,23,FALSE),0)</f>
        <v>0</v>
      </c>
      <c r="L122" s="330">
        <f>IFERROR(VLOOKUP(C122,'تقرير المصروفات حسب الشهر'!$C$1028:$AD$1138,23,FALSE),0)</f>
        <v>0</v>
      </c>
      <c r="M122" s="344">
        <f>IFERROR(VLOOKUP(C122,'تقرير المصروفات حسب الشهر'!$C$1155:$AD$1266,23,FALSE),0)</f>
        <v>0</v>
      </c>
      <c r="N122" s="344">
        <f>IFERROR(VLOOKUP(C122,'تقرير المصروفات حسب الشهر'!$C$1282:$AD$1393,23,FALSE),0)</f>
        <v>0</v>
      </c>
      <c r="O122" s="344">
        <f>IFERROR(VLOOKUP(C122,'تقرير المصروفات حسب الشهر'!$C$1409:$AI$1524,23,FALSE),0)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الشهر'!$C$10:$AD$119,23,FALSE),0)</f>
        <v>0</v>
      </c>
      <c r="E123" s="330">
        <f>IFERROR(VLOOKUP(C123,'تقرير المصروفات حسب الشهر'!$C$136:$AD$245,23,FALSE),0)</f>
        <v>0</v>
      </c>
      <c r="F123" s="330">
        <f>IFERROR(VLOOKUP(C123,'تقرير المصروفات حسب الشهر'!$C$263:$AD$370,23,FALSE),0)</f>
        <v>0</v>
      </c>
      <c r="G123" s="330">
        <f>IFERROR(VLOOKUP(C123,'تقرير المصروفات حسب الشهر'!$C$391:$AD$499,23,FALSE),0)</f>
        <v>0</v>
      </c>
      <c r="H123" s="330">
        <f>IFERROR(VLOOKUP(C123,'تقرير المصروفات حسب الشهر'!$C$519:$AD$627,23,FALSE),0)</f>
        <v>0</v>
      </c>
      <c r="I123" s="330">
        <f>IFERROR(VLOOKUP(C123,'تقرير المصروفات حسب الشهر'!$C$647:$AD$756,23,FALSE),0)</f>
        <v>0</v>
      </c>
      <c r="J123" s="330">
        <f>IFERROR(VLOOKUP(C123,'تقرير المصروفات حسب الشهر'!$C$775:$AD$884,23,FALSE),0)</f>
        <v>0</v>
      </c>
      <c r="K123" s="330">
        <f>IFERROR(VLOOKUP(C123,'تقرير المصروفات حسب الشهر'!$C$902:$AD$1011,23,FALSE),0)</f>
        <v>0</v>
      </c>
      <c r="L123" s="330">
        <f>IFERROR(VLOOKUP(C123,'تقرير المصروفات حسب الشهر'!$C$1028:$AD$1138,23,FALSE),0)</f>
        <v>0</v>
      </c>
      <c r="M123" s="344">
        <f>IFERROR(VLOOKUP(C123,'تقرير المصروفات حسب الشهر'!$C$1155:$AD$1266,23,FALSE),0)</f>
        <v>0</v>
      </c>
      <c r="N123" s="344">
        <f>IFERROR(VLOOKUP(C123,'تقرير المصروفات حسب الشهر'!$C$1282:$AD$1393,23,FALSE),0)</f>
        <v>0</v>
      </c>
      <c r="O123" s="344">
        <f>IFERROR(VLOOKUP(C123,'تقرير المصروفات حسب الشهر'!$C$1409:$AI$1524,23,FALSE),0)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الشهر'!$C$10:$AD$119,23,FALSE),0)</f>
        <v>0</v>
      </c>
      <c r="E124" s="330">
        <f>IFERROR(VLOOKUP(C124,'تقرير المصروفات حسب الشهر'!$C$136:$AD$245,23,FALSE),0)</f>
        <v>0</v>
      </c>
      <c r="F124" s="330">
        <f>IFERROR(VLOOKUP(C124,'تقرير المصروفات حسب الشهر'!$C$263:$AD$370,23,FALSE),0)</f>
        <v>0</v>
      </c>
      <c r="G124" s="330">
        <f>IFERROR(VLOOKUP(C124,'تقرير المصروفات حسب الشهر'!$C$391:$AD$499,23,FALSE),0)</f>
        <v>0</v>
      </c>
      <c r="H124" s="330">
        <f>IFERROR(VLOOKUP(C124,'تقرير المصروفات حسب الشهر'!$C$519:$AD$627,23,FALSE),0)</f>
        <v>0</v>
      </c>
      <c r="I124" s="330">
        <f>IFERROR(VLOOKUP(C124,'تقرير المصروفات حسب الشهر'!$C$647:$AD$756,23,FALSE),0)</f>
        <v>0</v>
      </c>
      <c r="J124" s="330">
        <f>IFERROR(VLOOKUP(C124,'تقرير المصروفات حسب الشهر'!$C$775:$AD$884,23,FALSE),0)</f>
        <v>0</v>
      </c>
      <c r="K124" s="330">
        <f>IFERROR(VLOOKUP(C124,'تقرير المصروفات حسب الشهر'!$C$902:$AD$1011,23,FALSE),0)</f>
        <v>0</v>
      </c>
      <c r="L124" s="330">
        <f>IFERROR(VLOOKUP(C124,'تقرير المصروفات حسب الشهر'!$C$1028:$AD$1138,23,FALSE),0)</f>
        <v>0</v>
      </c>
      <c r="M124" s="344">
        <f>IFERROR(VLOOKUP(C124,'تقرير المصروفات حسب الشهر'!$C$1155:$AD$1266,23,FALSE),0)</f>
        <v>0</v>
      </c>
      <c r="N124" s="344">
        <f>IFERROR(VLOOKUP(C124,'تقرير المصروفات حسب الشهر'!$C$1282:$AD$1393,23,FALSE),0)</f>
        <v>0</v>
      </c>
      <c r="O124" s="344">
        <f>IFERROR(VLOOKUP(C124,'تقرير المصروفات حسب الشهر'!$C$1409:$AI$1524,23,FALSE),0)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الشهر'!$C$10:$AD$119,23,FALSE),0)</f>
        <v>0</v>
      </c>
      <c r="E125" s="330">
        <f>IFERROR(VLOOKUP(C125,'تقرير المصروفات حسب الشهر'!$C$136:$AD$245,23,FALSE),0)</f>
        <v>0</v>
      </c>
      <c r="F125" s="330">
        <f>IFERROR(VLOOKUP(C125,'تقرير المصروفات حسب الشهر'!$C$263:$AD$370,23,FALSE),0)</f>
        <v>0</v>
      </c>
      <c r="G125" s="330">
        <f>IFERROR(VLOOKUP(C125,'تقرير المصروفات حسب الشهر'!$C$391:$AD$499,23,FALSE),0)</f>
        <v>0</v>
      </c>
      <c r="H125" s="330">
        <f>IFERROR(VLOOKUP(C125,'تقرير المصروفات حسب الشهر'!$C$519:$AD$627,23,FALSE),0)</f>
        <v>0</v>
      </c>
      <c r="I125" s="330">
        <f>IFERROR(VLOOKUP(C125,'تقرير المصروفات حسب الشهر'!$C$647:$AD$756,23,FALSE),0)</f>
        <v>0</v>
      </c>
      <c r="J125" s="330">
        <f>IFERROR(VLOOKUP(C125,'تقرير المصروفات حسب الشهر'!$C$775:$AD$884,23,FALSE),0)</f>
        <v>0</v>
      </c>
      <c r="K125" s="330">
        <f>IFERROR(VLOOKUP(C125,'تقرير المصروفات حسب الشهر'!$C$902:$AD$1011,23,FALSE),0)</f>
        <v>0</v>
      </c>
      <c r="L125" s="330">
        <f>IFERROR(VLOOKUP(C125,'تقرير المصروفات حسب الشهر'!$C$1028:$AD$1138,23,FALSE),0)</f>
        <v>0</v>
      </c>
      <c r="M125" s="344">
        <f>IFERROR(VLOOKUP(C125,'تقرير المصروفات حسب الشهر'!$C$1155:$AD$1266,23,FALSE),0)</f>
        <v>0</v>
      </c>
      <c r="N125" s="344">
        <f>IFERROR(VLOOKUP(C125,'تقرير المصروفات حسب الشهر'!$C$1282:$AD$1393,23,FALSE),0)</f>
        <v>0</v>
      </c>
      <c r="O125" s="344">
        <f>IFERROR(VLOOKUP(C125,'تقرير المصروفات حسب الشهر'!$C$1409:$AI$1524,23,FALSE),0)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الشهر'!$C$10:$AD$119,23,FALSE),0)</f>
        <v>0</v>
      </c>
      <c r="E126" s="330">
        <f>IFERROR(VLOOKUP(C126,'تقرير المصروفات حسب الشهر'!$C$136:$AD$245,23,FALSE),0)</f>
        <v>0</v>
      </c>
      <c r="F126" s="330">
        <f>IFERROR(VLOOKUP(C126,'تقرير المصروفات حسب الشهر'!$C$263:$AD$370,23,FALSE),0)</f>
        <v>0</v>
      </c>
      <c r="G126" s="330">
        <f>IFERROR(VLOOKUP(C126,'تقرير المصروفات حسب الشهر'!$C$391:$AD$499,23,FALSE),0)</f>
        <v>0</v>
      </c>
      <c r="H126" s="330">
        <f>IFERROR(VLOOKUP(C126,'تقرير المصروفات حسب الشهر'!$C$519:$AD$627,23,FALSE),0)</f>
        <v>0</v>
      </c>
      <c r="I126" s="330">
        <f>IFERROR(VLOOKUP(C126,'تقرير المصروفات حسب الشهر'!$C$647:$AD$756,23,FALSE),0)</f>
        <v>0</v>
      </c>
      <c r="J126" s="330">
        <f>IFERROR(VLOOKUP(C126,'تقرير المصروفات حسب الشهر'!$C$775:$AD$884,23,FALSE),0)</f>
        <v>0</v>
      </c>
      <c r="K126" s="330">
        <f>IFERROR(VLOOKUP(C126,'تقرير المصروفات حسب الشهر'!$C$902:$AD$1011,23,FALSE),0)</f>
        <v>0</v>
      </c>
      <c r="L126" s="330">
        <f>IFERROR(VLOOKUP(C126,'تقرير المصروفات حسب الشهر'!$C$1028:$AD$1138,23,FALSE),0)</f>
        <v>0</v>
      </c>
      <c r="M126" s="344">
        <f>IFERROR(VLOOKUP(C126,'تقرير المصروفات حسب الشهر'!$C$1155:$AD$1266,23,FALSE),0)</f>
        <v>0</v>
      </c>
      <c r="N126" s="344">
        <f>IFERROR(VLOOKUP(C126,'تقرير المصروفات حسب الشهر'!$C$1282:$AD$1393,23,FALSE),0)</f>
        <v>0</v>
      </c>
      <c r="O126" s="344">
        <f>IFERROR(VLOOKUP(C126,'تقرير المصروفات حسب الشهر'!$C$1409:$AI$1524,23,FALSE),0)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الشهر'!$C$10:$AD$119,23,FALSE),0)</f>
        <v>0</v>
      </c>
      <c r="E127" s="330">
        <f>IFERROR(VLOOKUP(C127,'تقرير المصروفات حسب الشهر'!$C$136:$AD$245,23,FALSE),0)</f>
        <v>0</v>
      </c>
      <c r="F127" s="330">
        <f>IFERROR(VLOOKUP(C127,'تقرير المصروفات حسب الشهر'!$C$263:$AD$370,23,FALSE),0)</f>
        <v>0</v>
      </c>
      <c r="G127" s="330">
        <f>IFERROR(VLOOKUP(C127,'تقرير المصروفات حسب الشهر'!$C$391:$AD$499,23,FALSE),0)</f>
        <v>0</v>
      </c>
      <c r="H127" s="330">
        <f>IFERROR(VLOOKUP(C127,'تقرير المصروفات حسب الشهر'!$C$519:$AD$627,23,FALSE),0)</f>
        <v>0</v>
      </c>
      <c r="I127" s="330">
        <f>IFERROR(VLOOKUP(C127,'تقرير المصروفات حسب الشهر'!$C$647:$AD$756,23,FALSE),0)</f>
        <v>0</v>
      </c>
      <c r="J127" s="330">
        <f>IFERROR(VLOOKUP(C127,'تقرير المصروفات حسب الشهر'!$C$775:$AD$884,23,FALSE),0)</f>
        <v>0</v>
      </c>
      <c r="K127" s="330">
        <f>IFERROR(VLOOKUP(C127,'تقرير المصروفات حسب الشهر'!$C$902:$AD$1011,23,FALSE),0)</f>
        <v>0</v>
      </c>
      <c r="L127" s="330">
        <f>IFERROR(VLOOKUP(C127,'تقرير المصروفات حسب الشهر'!$C$1028:$AD$1138,23,FALSE),0)</f>
        <v>0</v>
      </c>
      <c r="M127" s="344">
        <f>IFERROR(VLOOKUP(C127,'تقرير المصروفات حسب الشهر'!$C$1155:$AD$1266,23,FALSE),0)</f>
        <v>0</v>
      </c>
      <c r="N127" s="344">
        <f>IFERROR(VLOOKUP(C127,'تقرير المصروفات حسب الشهر'!$C$1282:$AD$1393,23,FALSE),0)</f>
        <v>0</v>
      </c>
      <c r="O127" s="344">
        <f>IFERROR(VLOOKUP(C127,'تقرير المصروفات حسب الشهر'!$C$1409:$AI$1524,23,FALSE),0)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الشهر'!$C$10:$AD$119,23,FALSE),0)</f>
        <v>0</v>
      </c>
      <c r="E128" s="330">
        <f>IFERROR(VLOOKUP(C128,'تقرير المصروفات حسب الشهر'!$C$136:$AD$245,23,FALSE),0)</f>
        <v>0</v>
      </c>
      <c r="F128" s="330">
        <f>IFERROR(VLOOKUP(C128,'تقرير المصروفات حسب الشهر'!$C$263:$AD$370,23,FALSE),0)</f>
        <v>0</v>
      </c>
      <c r="G128" s="330">
        <f>IFERROR(VLOOKUP(C128,'تقرير المصروفات حسب الشهر'!$C$391:$AD$499,23,FALSE),0)</f>
        <v>0</v>
      </c>
      <c r="H128" s="330">
        <f>IFERROR(VLOOKUP(C128,'تقرير المصروفات حسب الشهر'!$C$519:$AD$627,23,FALSE),0)</f>
        <v>0</v>
      </c>
      <c r="I128" s="330">
        <f>IFERROR(VLOOKUP(C128,'تقرير المصروفات حسب الشهر'!$C$647:$AD$756,23,FALSE),0)</f>
        <v>0</v>
      </c>
      <c r="J128" s="330">
        <f>IFERROR(VLOOKUP(C128,'تقرير المصروفات حسب الشهر'!$C$775:$AD$884,23,FALSE),0)</f>
        <v>0</v>
      </c>
      <c r="K128" s="330">
        <f>IFERROR(VLOOKUP(C128,'تقرير المصروفات حسب الشهر'!$C$902:$AD$1011,23,FALSE),0)</f>
        <v>0</v>
      </c>
      <c r="L128" s="330">
        <f>IFERROR(VLOOKUP(C128,'تقرير المصروفات حسب الشهر'!$C$1028:$AD$1138,23,FALSE),0)</f>
        <v>0</v>
      </c>
      <c r="M128" s="344">
        <f>IFERROR(VLOOKUP(C128,'تقرير المصروفات حسب الشهر'!$C$1155:$AD$1266,23,FALSE),0)</f>
        <v>0</v>
      </c>
      <c r="N128" s="344">
        <f>IFERROR(VLOOKUP(C128,'تقرير المصروفات حسب الشهر'!$C$1282:$AD$1393,23,FALSE),0)</f>
        <v>0</v>
      </c>
      <c r="O128" s="344">
        <f>IFERROR(VLOOKUP(C128,'تقرير المصروفات حسب الشهر'!$C$1409:$AI$1524,23,FALSE),0)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الشهر'!$C$10:$AD$119,23,FALSE),0)</f>
        <v>506.25</v>
      </c>
      <c r="E129" s="330">
        <f>IFERROR(VLOOKUP(C129,'تقرير المصروفات حسب الشهر'!$C$136:$AD$245,23,FALSE),0)</f>
        <v>506.25</v>
      </c>
      <c r="F129" s="330">
        <f>IFERROR(VLOOKUP(C129,'تقرير المصروفات حسب الشهر'!$C$263:$AD$370,23,FALSE),0)</f>
        <v>506.25</v>
      </c>
      <c r="G129" s="330">
        <f>IFERROR(VLOOKUP(C129,'تقرير المصروفات حسب الشهر'!$C$391:$AD$499,23,FALSE),0)</f>
        <v>506.25</v>
      </c>
      <c r="H129" s="330">
        <f>IFERROR(VLOOKUP(C129,'تقرير المصروفات حسب الشهر'!$C$519:$AD$627,23,FALSE),0)</f>
        <v>506.25</v>
      </c>
      <c r="I129" s="330">
        <f>IFERROR(VLOOKUP(C129,'تقرير المصروفات حسب الشهر'!$C$647:$AD$756,23,FALSE),0)</f>
        <v>506.25</v>
      </c>
      <c r="J129" s="330">
        <f>IFERROR(VLOOKUP(C129,'تقرير المصروفات حسب الشهر'!$C$775:$AD$884,23,FALSE),0)</f>
        <v>0</v>
      </c>
      <c r="K129" s="330">
        <f>IFERROR(VLOOKUP(C129,'تقرير المصروفات حسب الشهر'!$C$902:$AD$1011,23,FALSE),0)</f>
        <v>0</v>
      </c>
      <c r="L129" s="330">
        <f>IFERROR(VLOOKUP(C129,'تقرير المصروفات حسب الشهر'!$C$1028:$AD$1138,23,FALSE),0)</f>
        <v>0</v>
      </c>
      <c r="M129" s="344">
        <f>IFERROR(VLOOKUP(C129,'تقرير المصروفات حسب الشهر'!$C$1155:$AD$1266,23,FALSE),0)</f>
        <v>0</v>
      </c>
      <c r="N129" s="344">
        <f>IFERROR(VLOOKUP(C129,'تقرير المصروفات حسب الشهر'!$C$1282:$AD$1393,23,FALSE),0)</f>
        <v>0</v>
      </c>
      <c r="O129" s="344">
        <f>IFERROR(VLOOKUP(C129,'تقرير المصروفات حسب الشهر'!$C$1409:$AI$1524,23,FALSE),0)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الشهر'!$C$10:$AD$119,23,FALSE),0)</f>
        <v>0</v>
      </c>
      <c r="E130" s="330">
        <f>IFERROR(VLOOKUP(C130,'تقرير المصروفات حسب الشهر'!$C$136:$AD$245,23,FALSE),0)</f>
        <v>0</v>
      </c>
      <c r="F130" s="330">
        <f>IFERROR(VLOOKUP(C130,'تقرير المصروفات حسب الشهر'!$C$263:$AD$370,23,FALSE),0)</f>
        <v>0</v>
      </c>
      <c r="G130" s="330">
        <f>IFERROR(VLOOKUP(C130,'تقرير المصروفات حسب الشهر'!$C$391:$AD$499,23,FALSE),0)</f>
        <v>0</v>
      </c>
      <c r="H130" s="330">
        <f>IFERROR(VLOOKUP(C130,'تقرير المصروفات حسب الشهر'!$C$519:$AD$627,23,FALSE),0)</f>
        <v>0</v>
      </c>
      <c r="I130" s="330">
        <f>IFERROR(VLOOKUP(C130,'تقرير المصروفات حسب الشهر'!$C$647:$AD$756,23,FALSE),0)</f>
        <v>0</v>
      </c>
      <c r="J130" s="330">
        <f>IFERROR(VLOOKUP(C130,'تقرير المصروفات حسب الشهر'!$C$775:$AD$884,23,FALSE),0)</f>
        <v>0</v>
      </c>
      <c r="K130" s="330">
        <f>IFERROR(VLOOKUP(C130,'تقرير المصروفات حسب الشهر'!$C$902:$AD$1011,23,FALSE),0)</f>
        <v>0</v>
      </c>
      <c r="L130" s="330">
        <f>IFERROR(VLOOKUP(C130,'تقرير المصروفات حسب الشهر'!$C$1028:$AD$1138,23,FALSE),0)</f>
        <v>0</v>
      </c>
      <c r="M130" s="344">
        <f>IFERROR(VLOOKUP(C130,'تقرير المصروفات حسب الشهر'!$C$1155:$AD$1266,23,FALSE),0)</f>
        <v>0</v>
      </c>
      <c r="N130" s="344">
        <f>IFERROR(VLOOKUP(C130,'تقرير المصروفات حسب الشهر'!$C$1282:$AD$1393,23,FALSE),0)</f>
        <v>0</v>
      </c>
      <c r="O130" s="344">
        <f>IFERROR(VLOOKUP(C130,'تقرير المصروفات حسب الشهر'!$C$1409:$AI$1524,23,FALSE),0)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الشهر'!$C$10:$AD$119,23,FALSE),0)</f>
        <v>0</v>
      </c>
      <c r="E131" s="330">
        <f>IFERROR(VLOOKUP(C131,'تقرير المصروفات حسب الشهر'!$C$136:$AD$245,23,FALSE),0)</f>
        <v>0</v>
      </c>
      <c r="F131" s="330">
        <f>IFERROR(VLOOKUP(C131,'تقرير المصروفات حسب الشهر'!$C$263:$AD$370,23,FALSE),0)</f>
        <v>0</v>
      </c>
      <c r="G131" s="330">
        <f>IFERROR(VLOOKUP(C131,'تقرير المصروفات حسب الشهر'!$C$391:$AD$499,23,FALSE),0)</f>
        <v>0</v>
      </c>
      <c r="H131" s="330">
        <f>IFERROR(VLOOKUP(C131,'تقرير المصروفات حسب الشهر'!$C$519:$AD$627,23,FALSE),0)</f>
        <v>0</v>
      </c>
      <c r="I131" s="330">
        <f>IFERROR(VLOOKUP(C131,'تقرير المصروفات حسب الشهر'!$C$647:$AD$756,23,FALSE),0)</f>
        <v>0</v>
      </c>
      <c r="J131" s="330">
        <f>IFERROR(VLOOKUP(C131,'تقرير المصروفات حسب الشهر'!$C$775:$AD$884,23,FALSE),0)</f>
        <v>0</v>
      </c>
      <c r="K131" s="330">
        <f>IFERROR(VLOOKUP(C131,'تقرير المصروفات حسب الشهر'!$C$902:$AD$1011,23,FALSE),0)</f>
        <v>0</v>
      </c>
      <c r="L131" s="330">
        <f>IFERROR(VLOOKUP(C131,'تقرير المصروفات حسب الشهر'!$C$1028:$AD$1138,23,FALSE),0)</f>
        <v>0</v>
      </c>
      <c r="M131" s="344">
        <f>IFERROR(VLOOKUP(C131,'تقرير المصروفات حسب الشهر'!$C$1155:$AD$1266,23,FALSE),0)</f>
        <v>0</v>
      </c>
      <c r="N131" s="344">
        <f>IFERROR(VLOOKUP(C131,'تقرير المصروفات حسب الشهر'!$C$1282:$AD$1393,23,FALSE),0)</f>
        <v>0</v>
      </c>
      <c r="O131" s="344">
        <f>IFERROR(VLOOKUP(C131,'تقرير المصروفات حسب الشهر'!$C$1409:$AI$1524,23,FALSE),0)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142725.45999999996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275195.37999999989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132469.91999999993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7030A0"/>
  </sheetPr>
  <dimension ref="A1:T140"/>
  <sheetViews>
    <sheetView rightToLeft="1" topLeftCell="K122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277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36</v>
      </c>
      <c r="B8" s="357"/>
      <c r="C8" s="337" t="s">
        <v>242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896543.77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121727.76999999999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774816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769497.44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127046.32999999999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/>
      <c r="L16" s="335"/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127365.93999999999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الشهر'!$C$10:$AD$119,24,FALSE),0)</f>
        <v>0</v>
      </c>
      <c r="E22" s="330">
        <f>IFERROR(VLOOKUP(C22,'تقرير المصروفات حسب الشهر'!$C$136:$AD$245,24,FALSE),0)</f>
        <v>0</v>
      </c>
      <c r="F22" s="330">
        <f>IFERROR(VLOOKUP(C22,'تقرير المصروفات حسب الشهر'!$C$263:$AD$370,24,FALSE),0)</f>
        <v>0</v>
      </c>
      <c r="G22" s="330">
        <f>IFERROR(VLOOKUP(C22,'تقرير المصروفات حسب الشهر'!$C$391:$AD$499,24,FALSE),0)</f>
        <v>0</v>
      </c>
      <c r="H22" s="330">
        <f>IFERROR(VLOOKUP(C22,'تقرير المصروفات حسب الشهر'!$C$519:$AD$627,24,FALSE),0)</f>
        <v>0</v>
      </c>
      <c r="I22" s="330">
        <f>IFERROR(VLOOKUP(C22,'تقرير المصروفات حسب الشهر'!$C$647:$AD$756,24,FALSE),0)</f>
        <v>0</v>
      </c>
      <c r="J22" s="330">
        <f>IFERROR(VLOOKUP(C22,'تقرير المصروفات حسب الشهر'!$C$775:$AD$884,24,FALSE),0)</f>
        <v>0</v>
      </c>
      <c r="K22" s="330">
        <f>IFERROR(VLOOKUP(C22,'تقرير المصروفات حسب الشهر'!$C$902:$AD$1011,24,FALSE),0)</f>
        <v>0</v>
      </c>
      <c r="L22" s="330">
        <f>IFERROR(VLOOKUP(C22,'تقرير المصروفات حسب الشهر'!$C$1028:$AD$1138,24,FALSE),0)</f>
        <v>0</v>
      </c>
      <c r="M22" s="344">
        <f>IFERROR(VLOOKUP(C22,'تقرير المصروفات حسب الشهر'!$C$1155:$AD$1266,24,FALSE),0)</f>
        <v>0</v>
      </c>
      <c r="N22" s="344">
        <f>IFERROR(VLOOKUP(C22,'تقرير المصروفات حسب الشهر'!$C$1282:$AD$1393,24,FALSE),0)</f>
        <v>0</v>
      </c>
      <c r="O22" s="344">
        <f>IFERROR(VLOOKUP(C22,'تقرير المصروفات حسب الشهر'!$C$1409:$AI$1524,24,FALSE),0)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الشهر'!$C$10:$AD$119,24,FALSE),0)</f>
        <v>0</v>
      </c>
      <c r="E23" s="330">
        <f>IFERROR(VLOOKUP(C23,'تقرير المصروفات حسب الشهر'!$C$136:$AD$245,24,FALSE),0)</f>
        <v>0</v>
      </c>
      <c r="F23" s="330">
        <f>IFERROR(VLOOKUP(C23,'تقرير المصروفات حسب الشهر'!$C$263:$AD$370,24,FALSE),0)</f>
        <v>13623.8</v>
      </c>
      <c r="G23" s="330">
        <f>IFERROR(VLOOKUP(C23,'تقرير المصروفات حسب الشهر'!$C$391:$AD$499,24,FALSE),0)</f>
        <v>29134.1</v>
      </c>
      <c r="H23" s="330">
        <f>IFERROR(VLOOKUP(C23,'تقرير المصروفات حسب الشهر'!$C$519:$AD$627,24,FALSE),0)</f>
        <v>21394.15</v>
      </c>
      <c r="I23" s="330">
        <f>IFERROR(VLOOKUP(C23,'تقرير المصروفات حسب الشهر'!$C$647:$AD$756,24,FALSE),0)</f>
        <v>28241.26</v>
      </c>
      <c r="J23" s="330">
        <f>IFERROR(VLOOKUP(C23,'تقرير المصروفات حسب الشهر'!$C$775:$AD$884,24,FALSE),0)</f>
        <v>0</v>
      </c>
      <c r="K23" s="330">
        <f>IFERROR(VLOOKUP(C23,'تقرير المصروفات حسب الشهر'!$C$902:$AD$1011,24,FALSE),0)</f>
        <v>0</v>
      </c>
      <c r="L23" s="330">
        <f>IFERROR(VLOOKUP(C23,'تقرير المصروفات حسب الشهر'!$C$1028:$AD$1138,24,FALSE),0)</f>
        <v>0</v>
      </c>
      <c r="M23" s="344">
        <f>IFERROR(VLOOKUP(C23,'تقرير المصروفات حسب الشهر'!$C$1155:$AD$1266,24,FALSE),0)</f>
        <v>0</v>
      </c>
      <c r="N23" s="344">
        <f>IFERROR(VLOOKUP(C23,'تقرير المصروفات حسب الشهر'!$C$1282:$AD$1393,24,FALSE),0)</f>
        <v>0</v>
      </c>
      <c r="O23" s="344">
        <f>IFERROR(VLOOKUP(C23,'تقرير المصروفات حسب الشهر'!$C$1409:$AI$1524,24,FALSE),0)</f>
        <v>0</v>
      </c>
      <c r="P23" s="332">
        <f t="shared" si="5"/>
        <v>92393.31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الشهر'!$C$10:$AD$119,24,FALSE),0)</f>
        <v>0</v>
      </c>
      <c r="E24" s="330">
        <f>IFERROR(VLOOKUP(C24,'تقرير المصروفات حسب الشهر'!$C$136:$AD$245,24,FALSE),0)</f>
        <v>0</v>
      </c>
      <c r="F24" s="330">
        <f>IFERROR(VLOOKUP(C24,'تقرير المصروفات حسب الشهر'!$C$263:$AD$370,24,FALSE),0)</f>
        <v>0</v>
      </c>
      <c r="G24" s="330">
        <f>IFERROR(VLOOKUP(C24,'تقرير المصروفات حسب الشهر'!$C$391:$AD$499,24,FALSE),0)</f>
        <v>0</v>
      </c>
      <c r="H24" s="330">
        <f>IFERROR(VLOOKUP(C24,'تقرير المصروفات حسب الشهر'!$C$519:$AD$627,24,FALSE),0)</f>
        <v>0</v>
      </c>
      <c r="I24" s="330">
        <f>IFERROR(VLOOKUP(C24,'تقرير المصروفات حسب الشهر'!$C$647:$AD$756,24,FALSE),0)</f>
        <v>0</v>
      </c>
      <c r="J24" s="330">
        <f>IFERROR(VLOOKUP(C24,'تقرير المصروفات حسب الشهر'!$C$775:$AD$884,24,FALSE),0)</f>
        <v>0</v>
      </c>
      <c r="K24" s="330">
        <f>IFERROR(VLOOKUP(C24,'تقرير المصروفات حسب الشهر'!$C$902:$AD$1011,24,FALSE),0)</f>
        <v>0</v>
      </c>
      <c r="L24" s="330">
        <f>IFERROR(VLOOKUP(C24,'تقرير المصروفات حسب الشهر'!$C$1028:$AD$1138,24,FALSE),0)</f>
        <v>0</v>
      </c>
      <c r="M24" s="344">
        <f>IFERROR(VLOOKUP(C24,'تقرير المصروفات حسب الشهر'!$C$1155:$AD$1266,24,FALSE),0)</f>
        <v>0</v>
      </c>
      <c r="N24" s="344">
        <f>IFERROR(VLOOKUP(C24,'تقرير المصروفات حسب الشهر'!$C$1282:$AD$1393,24,FALSE),0)</f>
        <v>0</v>
      </c>
      <c r="O24" s="344">
        <f>IFERROR(VLOOKUP(C24,'تقرير المصروفات حسب الشهر'!$C$1409:$AI$1524,24,FALSE),0)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الشهر'!$C$10:$AD$119,24,FALSE),0)</f>
        <v>0</v>
      </c>
      <c r="E25" s="330">
        <f>IFERROR(VLOOKUP(C25,'تقرير المصروفات حسب الشهر'!$C$136:$AD$245,24,FALSE),0)</f>
        <v>0</v>
      </c>
      <c r="F25" s="330">
        <f>IFERROR(VLOOKUP(C25,'تقرير المصروفات حسب الشهر'!$C$263:$AD$370,24,FALSE),0)</f>
        <v>0</v>
      </c>
      <c r="G25" s="330">
        <f>IFERROR(VLOOKUP(C25,'تقرير المصروفات حسب الشهر'!$C$391:$AD$499,24,FALSE),0)</f>
        <v>0</v>
      </c>
      <c r="H25" s="330">
        <f>IFERROR(VLOOKUP(C25,'تقرير المصروفات حسب الشهر'!$C$519:$AD$627,24,FALSE),0)</f>
        <v>0</v>
      </c>
      <c r="I25" s="330">
        <f>IFERROR(VLOOKUP(C25,'تقرير المصروفات حسب الشهر'!$C$647:$AD$756,24,FALSE),0)</f>
        <v>0</v>
      </c>
      <c r="J25" s="330">
        <f>IFERROR(VLOOKUP(C25,'تقرير المصروفات حسب الشهر'!$C$775:$AD$884,24,FALSE),0)</f>
        <v>0</v>
      </c>
      <c r="K25" s="330">
        <f>IFERROR(VLOOKUP(C25,'تقرير المصروفات حسب الشهر'!$C$902:$AD$1011,24,FALSE),0)</f>
        <v>0</v>
      </c>
      <c r="L25" s="330">
        <f>IFERROR(VLOOKUP(C25,'تقرير المصروفات حسب الشهر'!$C$1028:$AD$1138,24,FALSE),0)</f>
        <v>0</v>
      </c>
      <c r="M25" s="344">
        <f>IFERROR(VLOOKUP(C25,'تقرير المصروفات حسب الشهر'!$C$1155:$AD$1266,24,FALSE),0)</f>
        <v>0</v>
      </c>
      <c r="N25" s="344">
        <f>IFERROR(VLOOKUP(C25,'تقرير المصروفات حسب الشهر'!$C$1282:$AD$1393,24,FALSE),0)</f>
        <v>0</v>
      </c>
      <c r="O25" s="344">
        <f>IFERROR(VLOOKUP(C25,'تقرير المصروفات حسب الشهر'!$C$1409:$AI$1524,24,FALSE),0)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الشهر'!$C$10:$AD$119,24,FALSE),0)</f>
        <v>0</v>
      </c>
      <c r="E26" s="330">
        <f>IFERROR(VLOOKUP(C26,'تقرير المصروفات حسب الشهر'!$C$136:$AD$245,24,FALSE),0)</f>
        <v>0</v>
      </c>
      <c r="F26" s="330">
        <f>IFERROR(VLOOKUP(C26,'تقرير المصروفات حسب الشهر'!$C$263:$AD$370,24,FALSE),0)</f>
        <v>0</v>
      </c>
      <c r="G26" s="330">
        <f>IFERROR(VLOOKUP(C26,'تقرير المصروفات حسب الشهر'!$C$391:$AD$499,24,FALSE),0)</f>
        <v>0</v>
      </c>
      <c r="H26" s="330">
        <f>IFERROR(VLOOKUP(C26,'تقرير المصروفات حسب الشهر'!$C$519:$AD$627,24,FALSE),0)</f>
        <v>0</v>
      </c>
      <c r="I26" s="330">
        <f>IFERROR(VLOOKUP(C26,'تقرير المصروفات حسب الشهر'!$C$647:$AD$756,24,FALSE),0)</f>
        <v>0</v>
      </c>
      <c r="J26" s="330">
        <f>IFERROR(VLOOKUP(C26,'تقرير المصروفات حسب الشهر'!$C$775:$AD$884,24,FALSE),0)</f>
        <v>0</v>
      </c>
      <c r="K26" s="330">
        <f>IFERROR(VLOOKUP(C26,'تقرير المصروفات حسب الشهر'!$C$902:$AD$1011,24,FALSE),0)</f>
        <v>0</v>
      </c>
      <c r="L26" s="330">
        <f>IFERROR(VLOOKUP(C26,'تقرير المصروفات حسب الشهر'!$C$1028:$AD$1138,24,FALSE),0)</f>
        <v>0</v>
      </c>
      <c r="M26" s="344">
        <f>IFERROR(VLOOKUP(C26,'تقرير المصروفات حسب الشهر'!$C$1155:$AD$1266,24,FALSE),0)</f>
        <v>0</v>
      </c>
      <c r="N26" s="344">
        <f>IFERROR(VLOOKUP(C26,'تقرير المصروفات حسب الشهر'!$C$1282:$AD$1393,24,FALSE),0)</f>
        <v>0</v>
      </c>
      <c r="O26" s="344">
        <f>IFERROR(VLOOKUP(C26,'تقرير المصروفات حسب الشهر'!$C$1409:$AI$1524,24,FALSE),0)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الشهر'!$C$10:$AD$119,24,FALSE),0)</f>
        <v>0</v>
      </c>
      <c r="E27" s="330">
        <f>IFERROR(VLOOKUP(C27,'تقرير المصروفات حسب الشهر'!$C$136:$AD$245,24,FALSE),0)</f>
        <v>0</v>
      </c>
      <c r="F27" s="330">
        <f>IFERROR(VLOOKUP(C27,'تقرير المصروفات حسب الشهر'!$C$263:$AD$370,24,FALSE),0)</f>
        <v>0</v>
      </c>
      <c r="G27" s="330">
        <f>IFERROR(VLOOKUP(C27,'تقرير المصروفات حسب الشهر'!$C$391:$AD$499,24,FALSE),0)</f>
        <v>0</v>
      </c>
      <c r="H27" s="330">
        <f>IFERROR(VLOOKUP(C27,'تقرير المصروفات حسب الشهر'!$C$519:$AD$627,24,FALSE),0)</f>
        <v>0</v>
      </c>
      <c r="I27" s="330">
        <f>IFERROR(VLOOKUP(C27,'تقرير المصروفات حسب الشهر'!$C$647:$AD$756,24,FALSE),0)</f>
        <v>0</v>
      </c>
      <c r="J27" s="330">
        <f>IFERROR(VLOOKUP(C27,'تقرير المصروفات حسب الشهر'!$C$775:$AD$884,24,FALSE),0)</f>
        <v>0</v>
      </c>
      <c r="K27" s="330">
        <f>IFERROR(VLOOKUP(C27,'تقرير المصروفات حسب الشهر'!$C$902:$AD$1011,24,FALSE),0)</f>
        <v>0</v>
      </c>
      <c r="L27" s="330">
        <f>IFERROR(VLOOKUP(C27,'تقرير المصروفات حسب الشهر'!$C$1028:$AD$1138,24,FALSE),0)</f>
        <v>0</v>
      </c>
      <c r="M27" s="344">
        <f>IFERROR(VLOOKUP(C27,'تقرير المصروفات حسب الشهر'!$C$1155:$AD$1266,24,FALSE),0)</f>
        <v>0</v>
      </c>
      <c r="N27" s="344">
        <f>IFERROR(VLOOKUP(C27,'تقرير المصروفات حسب الشهر'!$C$1282:$AD$1393,24,FALSE),0)</f>
        <v>0</v>
      </c>
      <c r="O27" s="344">
        <f>IFERROR(VLOOKUP(C27,'تقرير المصروفات حسب الشهر'!$C$1409:$AI$1524,24,FALSE),0)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الشهر'!$C$10:$AD$119,24,FALSE),0)</f>
        <v>0</v>
      </c>
      <c r="E28" s="330">
        <f>IFERROR(VLOOKUP(C28,'تقرير المصروفات حسب الشهر'!$C$136:$AD$245,24,FALSE),0)</f>
        <v>0</v>
      </c>
      <c r="F28" s="330">
        <f>IFERROR(VLOOKUP(C28,'تقرير المصروفات حسب الشهر'!$C$263:$AD$370,24,FALSE),0)</f>
        <v>0</v>
      </c>
      <c r="G28" s="330">
        <f>IFERROR(VLOOKUP(C28,'تقرير المصروفات حسب الشهر'!$C$391:$AD$499,24,FALSE),0)</f>
        <v>0</v>
      </c>
      <c r="H28" s="330">
        <f>IFERROR(VLOOKUP(C28,'تقرير المصروفات حسب الشهر'!$C$519:$AD$627,24,FALSE),0)</f>
        <v>0</v>
      </c>
      <c r="I28" s="330">
        <f>IFERROR(VLOOKUP(C28,'تقرير المصروفات حسب الشهر'!$C$647:$AD$756,24,FALSE),0)</f>
        <v>0</v>
      </c>
      <c r="J28" s="330">
        <f>IFERROR(VLOOKUP(C28,'تقرير المصروفات حسب الشهر'!$C$775:$AD$884,24,FALSE),0)</f>
        <v>0</v>
      </c>
      <c r="K28" s="330">
        <f>IFERROR(VLOOKUP(C28,'تقرير المصروفات حسب الشهر'!$C$902:$AD$1011,24,FALSE),0)</f>
        <v>0</v>
      </c>
      <c r="L28" s="330">
        <f>IFERROR(VLOOKUP(C28,'تقرير المصروفات حسب الشهر'!$C$1028:$AD$1138,24,FALSE),0)</f>
        <v>0</v>
      </c>
      <c r="M28" s="344">
        <f>IFERROR(VLOOKUP(C28,'تقرير المصروفات حسب الشهر'!$C$1155:$AD$1266,24,FALSE),0)</f>
        <v>0</v>
      </c>
      <c r="N28" s="344">
        <f>IFERROR(VLOOKUP(C28,'تقرير المصروفات حسب الشهر'!$C$1282:$AD$1393,24,FALSE),0)</f>
        <v>0</v>
      </c>
      <c r="O28" s="344">
        <f>IFERROR(VLOOKUP(C28,'تقرير المصروفات حسب الشهر'!$C$1409:$AI$1524,24,FALSE),0)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الشهر'!$C$10:$AD$119,24,FALSE),0)</f>
        <v>0</v>
      </c>
      <c r="E29" s="330">
        <f>IFERROR(VLOOKUP(C29,'تقرير المصروفات حسب الشهر'!$C$136:$AD$245,24,FALSE),0)</f>
        <v>0</v>
      </c>
      <c r="F29" s="330">
        <f>IFERROR(VLOOKUP(C29,'تقرير المصروفات حسب الشهر'!$C$263:$AD$370,24,FALSE),0)</f>
        <v>0</v>
      </c>
      <c r="G29" s="330">
        <f>IFERROR(VLOOKUP(C29,'تقرير المصروفات حسب الشهر'!$C$391:$AD$499,24,FALSE),0)</f>
        <v>0</v>
      </c>
      <c r="H29" s="330">
        <f>IFERROR(VLOOKUP(C29,'تقرير المصروفات حسب الشهر'!$C$519:$AD$627,24,FALSE),0)</f>
        <v>0</v>
      </c>
      <c r="I29" s="330">
        <f>IFERROR(VLOOKUP(C29,'تقرير المصروفات حسب الشهر'!$C$647:$AD$756,24,FALSE),0)</f>
        <v>0</v>
      </c>
      <c r="J29" s="330">
        <f>IFERROR(VLOOKUP(C29,'تقرير المصروفات حسب الشهر'!$C$775:$AD$884,24,FALSE),0)</f>
        <v>0</v>
      </c>
      <c r="K29" s="330">
        <f>IFERROR(VLOOKUP(C29,'تقرير المصروفات حسب الشهر'!$C$902:$AD$1011,24,FALSE),0)</f>
        <v>0</v>
      </c>
      <c r="L29" s="330">
        <f>IFERROR(VLOOKUP(C29,'تقرير المصروفات حسب الشهر'!$C$1028:$AD$1138,24,FALSE),0)</f>
        <v>0</v>
      </c>
      <c r="M29" s="344">
        <f>IFERROR(VLOOKUP(C29,'تقرير المصروفات حسب الشهر'!$C$1155:$AD$1266,24,FALSE),0)</f>
        <v>0</v>
      </c>
      <c r="N29" s="344">
        <f>IFERROR(VLOOKUP(C29,'تقرير المصروفات حسب الشهر'!$C$1282:$AD$1393,24,FALSE),0)</f>
        <v>0</v>
      </c>
      <c r="O29" s="344">
        <f>IFERROR(VLOOKUP(C29,'تقرير المصروفات حسب الشهر'!$C$1409:$AI$1524,24,FALSE),0)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الشهر'!$C$10:$AD$119,24,FALSE),0)</f>
        <v>0</v>
      </c>
      <c r="E30" s="330">
        <f>IFERROR(VLOOKUP(C30,'تقرير المصروفات حسب الشهر'!$C$136:$AD$245,24,FALSE),0)</f>
        <v>0</v>
      </c>
      <c r="F30" s="330">
        <f>IFERROR(VLOOKUP(C30,'تقرير المصروفات حسب الشهر'!$C$263:$AD$370,24,FALSE),0)</f>
        <v>0</v>
      </c>
      <c r="G30" s="330">
        <f>IFERROR(VLOOKUP(C30,'تقرير المصروفات حسب الشهر'!$C$391:$AD$499,24,FALSE),0)</f>
        <v>0</v>
      </c>
      <c r="H30" s="330">
        <f>IFERROR(VLOOKUP(C30,'تقرير المصروفات حسب الشهر'!$C$519:$AD$627,24,FALSE),0)</f>
        <v>0</v>
      </c>
      <c r="I30" s="330">
        <f>IFERROR(VLOOKUP(C30,'تقرير المصروفات حسب الشهر'!$C$647:$AD$756,24,FALSE),0)</f>
        <v>0</v>
      </c>
      <c r="J30" s="330">
        <f>IFERROR(VLOOKUP(C30,'تقرير المصروفات حسب الشهر'!$C$775:$AD$884,24,FALSE),0)</f>
        <v>0</v>
      </c>
      <c r="K30" s="330">
        <f>IFERROR(VLOOKUP(C30,'تقرير المصروفات حسب الشهر'!$C$902:$AD$1011,24,FALSE),0)</f>
        <v>0</v>
      </c>
      <c r="L30" s="330">
        <f>IFERROR(VLOOKUP(C30,'تقرير المصروفات حسب الشهر'!$C$1028:$AD$1138,24,FALSE),0)</f>
        <v>0</v>
      </c>
      <c r="M30" s="344">
        <f>IFERROR(VLOOKUP(C30,'تقرير المصروفات حسب الشهر'!$C$1155:$AD$1266,24,FALSE),0)</f>
        <v>0</v>
      </c>
      <c r="N30" s="344">
        <f>IFERROR(VLOOKUP(C30,'تقرير المصروفات حسب الشهر'!$C$1282:$AD$1393,24,FALSE),0)</f>
        <v>0</v>
      </c>
      <c r="O30" s="344">
        <f>IFERROR(VLOOKUP(C30,'تقرير المصروفات حسب الشهر'!$C$1409:$AI$1524,24,FALSE),0)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الشهر'!$C$10:$AD$119,24,FALSE),0)</f>
        <v>0</v>
      </c>
      <c r="E31" s="330">
        <f>IFERROR(VLOOKUP(C31,'تقرير المصروفات حسب الشهر'!$C$136:$AD$245,24,FALSE),0)</f>
        <v>57.87</v>
      </c>
      <c r="F31" s="330">
        <f>IFERROR(VLOOKUP(C31,'تقرير المصروفات حسب الشهر'!$C$263:$AD$370,24,FALSE),0)</f>
        <v>62.18</v>
      </c>
      <c r="G31" s="330">
        <f>IFERROR(VLOOKUP(C31,'تقرير المصروفات حسب الشهر'!$C$391:$AD$499,24,FALSE),0)</f>
        <v>0</v>
      </c>
      <c r="H31" s="330">
        <f>IFERROR(VLOOKUP(C31,'تقرير المصروفات حسب الشهر'!$C$519:$AD$627,24,FALSE),0)</f>
        <v>57.87</v>
      </c>
      <c r="I31" s="330">
        <f>IFERROR(VLOOKUP(C31,'تقرير المصروفات حسب الشهر'!$C$647:$AD$756,24,FALSE),0)</f>
        <v>70.790000000000006</v>
      </c>
      <c r="J31" s="330">
        <f>IFERROR(VLOOKUP(C31,'تقرير المصروفات حسب الشهر'!$C$775:$AD$884,24,FALSE),0)</f>
        <v>0</v>
      </c>
      <c r="K31" s="330">
        <f>IFERROR(VLOOKUP(C31,'تقرير المصروفات حسب الشهر'!$C$902:$AD$1011,24,FALSE),0)</f>
        <v>0</v>
      </c>
      <c r="L31" s="330">
        <f>IFERROR(VLOOKUP(C31,'تقرير المصروفات حسب الشهر'!$C$1028:$AD$1138,24,FALSE),0)</f>
        <v>0</v>
      </c>
      <c r="M31" s="344">
        <f>IFERROR(VLOOKUP(C31,'تقرير المصروفات حسب الشهر'!$C$1155:$AD$1266,24,FALSE),0)</f>
        <v>0</v>
      </c>
      <c r="N31" s="344">
        <f>IFERROR(VLOOKUP(C31,'تقرير المصروفات حسب الشهر'!$C$1282:$AD$1393,24,FALSE),0)</f>
        <v>0</v>
      </c>
      <c r="O31" s="344">
        <f>IFERROR(VLOOKUP(C31,'تقرير المصروفات حسب الشهر'!$C$1409:$AI$1524,24,FALSE),0)</f>
        <v>0</v>
      </c>
      <c r="P31" s="332">
        <f t="shared" si="5"/>
        <v>248.70999999999998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الشهر'!$C$10:$AD$119,24,FALSE),0)</f>
        <v>0</v>
      </c>
      <c r="E32" s="330">
        <f>IFERROR(VLOOKUP(C32,'تقرير المصروفات حسب الشهر'!$C$136:$AD$245,24,FALSE),0)</f>
        <v>0</v>
      </c>
      <c r="F32" s="330">
        <f>IFERROR(VLOOKUP(C32,'تقرير المصروفات حسب الشهر'!$C$263:$AD$370,24,FALSE),0)</f>
        <v>0</v>
      </c>
      <c r="G32" s="330">
        <f>IFERROR(VLOOKUP(C32,'تقرير المصروفات حسب الشهر'!$C$391:$AD$499,24,FALSE),0)</f>
        <v>0</v>
      </c>
      <c r="H32" s="330">
        <f>IFERROR(VLOOKUP(C32,'تقرير المصروفات حسب الشهر'!$C$519:$AD$627,24,FALSE),0)</f>
        <v>0</v>
      </c>
      <c r="I32" s="330">
        <f>IFERROR(VLOOKUP(C32,'تقرير المصروفات حسب الشهر'!$C$647:$AD$756,24,FALSE),0)</f>
        <v>0</v>
      </c>
      <c r="J32" s="330">
        <f>IFERROR(VLOOKUP(C32,'تقرير المصروفات حسب الشهر'!$C$775:$AD$884,24,FALSE),0)</f>
        <v>0</v>
      </c>
      <c r="K32" s="330">
        <f>IFERROR(VLOOKUP(C32,'تقرير المصروفات حسب الشهر'!$C$902:$AD$1011,24,FALSE),0)</f>
        <v>0</v>
      </c>
      <c r="L32" s="330">
        <f>IFERROR(VLOOKUP(C32,'تقرير المصروفات حسب الشهر'!$C$1028:$AD$1138,24,FALSE),0)</f>
        <v>0</v>
      </c>
      <c r="M32" s="344">
        <f>IFERROR(VLOOKUP(C32,'تقرير المصروفات حسب الشهر'!$C$1155:$AD$1266,24,FALSE),0)</f>
        <v>0</v>
      </c>
      <c r="N32" s="344">
        <f>IFERROR(VLOOKUP(C32,'تقرير المصروفات حسب الشهر'!$C$1282:$AD$1393,24,FALSE),0)</f>
        <v>0</v>
      </c>
      <c r="O32" s="344">
        <f>IFERROR(VLOOKUP(C32,'تقرير المصروفات حسب الشهر'!$C$1409:$AI$1524,24,FALSE),0)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الشهر'!$C$10:$AD$119,24,FALSE),0)</f>
        <v>0</v>
      </c>
      <c r="E33" s="330">
        <f>IFERROR(VLOOKUP(C33,'تقرير المصروفات حسب الشهر'!$C$136:$AD$245,24,FALSE),0)</f>
        <v>0</v>
      </c>
      <c r="F33" s="330">
        <f>IFERROR(VLOOKUP(C33,'تقرير المصروفات حسب الشهر'!$C$263:$AD$370,24,FALSE),0)</f>
        <v>0</v>
      </c>
      <c r="G33" s="330">
        <f>IFERROR(VLOOKUP(C33,'تقرير المصروفات حسب الشهر'!$C$391:$AD$499,24,FALSE),0)</f>
        <v>0</v>
      </c>
      <c r="H33" s="330">
        <f>IFERROR(VLOOKUP(C33,'تقرير المصروفات حسب الشهر'!$C$519:$AD$627,24,FALSE),0)</f>
        <v>0</v>
      </c>
      <c r="I33" s="330">
        <f>IFERROR(VLOOKUP(C33,'تقرير المصروفات حسب الشهر'!$C$647:$AD$756,24,FALSE),0)</f>
        <v>100</v>
      </c>
      <c r="J33" s="330">
        <f>IFERROR(VLOOKUP(C33,'تقرير المصروفات حسب الشهر'!$C$775:$AD$884,24,FALSE),0)</f>
        <v>0</v>
      </c>
      <c r="K33" s="330">
        <f>IFERROR(VLOOKUP(C33,'تقرير المصروفات حسب الشهر'!$C$902:$AD$1011,24,FALSE),0)</f>
        <v>0</v>
      </c>
      <c r="L33" s="330">
        <f>IFERROR(VLOOKUP(C33,'تقرير المصروفات حسب الشهر'!$C$1028:$AD$1138,24,FALSE),0)</f>
        <v>0</v>
      </c>
      <c r="M33" s="344">
        <f>IFERROR(VLOOKUP(C33,'تقرير المصروفات حسب الشهر'!$C$1155:$AD$1266,24,FALSE),0)</f>
        <v>0</v>
      </c>
      <c r="N33" s="344">
        <f>IFERROR(VLOOKUP(C33,'تقرير المصروفات حسب الشهر'!$C$1282:$AD$1393,24,FALSE),0)</f>
        <v>0</v>
      </c>
      <c r="O33" s="344">
        <f>IFERROR(VLOOKUP(C33,'تقرير المصروفات حسب الشهر'!$C$1409:$AI$1524,24,FALSE),0)</f>
        <v>0</v>
      </c>
      <c r="P33" s="332">
        <f t="shared" si="5"/>
        <v>100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الشهر'!$C$10:$AD$119,24,FALSE),0)</f>
        <v>0</v>
      </c>
      <c r="E34" s="330">
        <f>IFERROR(VLOOKUP(C34,'تقرير المصروفات حسب الشهر'!$C$136:$AD$245,24,FALSE),0)</f>
        <v>0</v>
      </c>
      <c r="F34" s="330">
        <f>IFERROR(VLOOKUP(C34,'تقرير المصروفات حسب الشهر'!$C$263:$AD$370,24,FALSE),0)</f>
        <v>0</v>
      </c>
      <c r="G34" s="330">
        <f>IFERROR(VLOOKUP(C34,'تقرير المصروفات حسب الشهر'!$C$391:$AD$499,24,FALSE),0)</f>
        <v>0</v>
      </c>
      <c r="H34" s="330">
        <f>IFERROR(VLOOKUP(C34,'تقرير المصروفات حسب الشهر'!$C$519:$AD$627,24,FALSE),0)</f>
        <v>0</v>
      </c>
      <c r="I34" s="330">
        <f>IFERROR(VLOOKUP(C34,'تقرير المصروفات حسب الشهر'!$C$647:$AD$756,24,FALSE),0)</f>
        <v>0</v>
      </c>
      <c r="J34" s="330">
        <f>IFERROR(VLOOKUP(C34,'تقرير المصروفات حسب الشهر'!$C$775:$AD$884,24,FALSE),0)</f>
        <v>0</v>
      </c>
      <c r="K34" s="330">
        <f>IFERROR(VLOOKUP(C34,'تقرير المصروفات حسب الشهر'!$C$902:$AD$1011,24,FALSE),0)</f>
        <v>0</v>
      </c>
      <c r="L34" s="330">
        <f>IFERROR(VLOOKUP(C34,'تقرير المصروفات حسب الشهر'!$C$1028:$AD$1138,24,FALSE),0)</f>
        <v>0</v>
      </c>
      <c r="M34" s="344">
        <f>IFERROR(VLOOKUP(C34,'تقرير المصروفات حسب الشهر'!$C$1155:$AD$1266,24,FALSE),0)</f>
        <v>0</v>
      </c>
      <c r="N34" s="344">
        <f>IFERROR(VLOOKUP(C34,'تقرير المصروفات حسب الشهر'!$C$1282:$AD$1393,24,FALSE),0)</f>
        <v>0</v>
      </c>
      <c r="O34" s="344">
        <f>IFERROR(VLOOKUP(C34,'تقرير المصروفات حسب الشهر'!$C$1409:$AI$1524,24,FALSE),0)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الشهر'!$C$10:$AD$119,24,FALSE),0)</f>
        <v>0</v>
      </c>
      <c r="E35" s="330">
        <f>IFERROR(VLOOKUP(C35,'تقرير المصروفات حسب الشهر'!$C$136:$AD$245,24,FALSE),0)</f>
        <v>0</v>
      </c>
      <c r="F35" s="330">
        <f>IFERROR(VLOOKUP(C35,'تقرير المصروفات حسب الشهر'!$C$263:$AD$370,24,FALSE),0)</f>
        <v>0</v>
      </c>
      <c r="G35" s="330">
        <f>IFERROR(VLOOKUP(C35,'تقرير المصروفات حسب الشهر'!$C$391:$AD$499,24,FALSE),0)</f>
        <v>0</v>
      </c>
      <c r="H35" s="330">
        <f>IFERROR(VLOOKUP(C35,'تقرير المصروفات حسب الشهر'!$C$519:$AD$627,24,FALSE),0)</f>
        <v>0</v>
      </c>
      <c r="I35" s="330">
        <f>IFERROR(VLOOKUP(C35,'تقرير المصروفات حسب الشهر'!$C$647:$AD$756,24,FALSE),0)</f>
        <v>0</v>
      </c>
      <c r="J35" s="330">
        <f>IFERROR(VLOOKUP(C35,'تقرير المصروفات حسب الشهر'!$C$775:$AD$884,24,FALSE),0)</f>
        <v>0</v>
      </c>
      <c r="K35" s="330">
        <f>IFERROR(VLOOKUP(C35,'تقرير المصروفات حسب الشهر'!$C$902:$AD$1011,24,FALSE),0)</f>
        <v>0</v>
      </c>
      <c r="L35" s="330">
        <f>IFERROR(VLOOKUP(C35,'تقرير المصروفات حسب الشهر'!$C$1028:$AD$1138,24,FALSE),0)</f>
        <v>0</v>
      </c>
      <c r="M35" s="344">
        <f>IFERROR(VLOOKUP(C35,'تقرير المصروفات حسب الشهر'!$C$1155:$AD$1266,24,FALSE),0)</f>
        <v>0</v>
      </c>
      <c r="N35" s="344">
        <f>IFERROR(VLOOKUP(C35,'تقرير المصروفات حسب الشهر'!$C$1282:$AD$1393,24,FALSE),0)</f>
        <v>0</v>
      </c>
      <c r="O35" s="344">
        <f>IFERROR(VLOOKUP(C35,'تقرير المصروفات حسب الشهر'!$C$1409:$AI$1524,24,FALSE),0)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الشهر'!$C$10:$AD$119,24,FALSE),0)</f>
        <v>0</v>
      </c>
      <c r="E36" s="330">
        <f>IFERROR(VLOOKUP(C36,'تقرير المصروفات حسب الشهر'!$C$136:$AD$245,24,FALSE),0)</f>
        <v>0</v>
      </c>
      <c r="F36" s="330">
        <f>IFERROR(VLOOKUP(C36,'تقرير المصروفات حسب الشهر'!$C$263:$AD$370,24,FALSE),0)</f>
        <v>0</v>
      </c>
      <c r="G36" s="330">
        <f>IFERROR(VLOOKUP(C36,'تقرير المصروفات حسب الشهر'!$C$391:$AD$499,24,FALSE),0)</f>
        <v>0</v>
      </c>
      <c r="H36" s="330">
        <f>IFERROR(VLOOKUP(C36,'تقرير المصروفات حسب الشهر'!$C$519:$AD$627,24,FALSE),0)</f>
        <v>750</v>
      </c>
      <c r="I36" s="330">
        <f>IFERROR(VLOOKUP(C36,'تقرير المصروفات حسب الشهر'!$C$647:$AD$756,24,FALSE),0)</f>
        <v>0</v>
      </c>
      <c r="J36" s="330">
        <f>IFERROR(VLOOKUP(C36,'تقرير المصروفات حسب الشهر'!$C$775:$AD$884,24,FALSE),0)</f>
        <v>0</v>
      </c>
      <c r="K36" s="330">
        <f>IFERROR(VLOOKUP(C36,'تقرير المصروفات حسب الشهر'!$C$902:$AD$1011,24,FALSE),0)</f>
        <v>0</v>
      </c>
      <c r="L36" s="330">
        <f>IFERROR(VLOOKUP(C36,'تقرير المصروفات حسب الشهر'!$C$1028:$AD$1138,24,FALSE),0)</f>
        <v>0</v>
      </c>
      <c r="M36" s="344">
        <f>IFERROR(VLOOKUP(C36,'تقرير المصروفات حسب الشهر'!$C$1155:$AD$1266,24,FALSE),0)</f>
        <v>0</v>
      </c>
      <c r="N36" s="344">
        <f>IFERROR(VLOOKUP(C36,'تقرير المصروفات حسب الشهر'!$C$1282:$AD$1393,24,FALSE),0)</f>
        <v>0</v>
      </c>
      <c r="O36" s="344">
        <f>IFERROR(VLOOKUP(C36,'تقرير المصروفات حسب الشهر'!$C$1409:$AI$1524,24,FALSE),0)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الشهر'!$C$10:$AD$119,24,FALSE),0)</f>
        <v>0</v>
      </c>
      <c r="E37" s="330">
        <f>IFERROR(VLOOKUP(C37,'تقرير المصروفات حسب الشهر'!$C$136:$AD$245,24,FALSE),0)</f>
        <v>0</v>
      </c>
      <c r="F37" s="330">
        <f>IFERROR(VLOOKUP(C37,'تقرير المصروفات حسب الشهر'!$C$263:$AD$370,24,FALSE),0)</f>
        <v>2255</v>
      </c>
      <c r="G37" s="330">
        <f>IFERROR(VLOOKUP(C37,'تقرير المصروفات حسب الشهر'!$C$391:$AD$499,24,FALSE),0)</f>
        <v>0</v>
      </c>
      <c r="H37" s="330">
        <f>IFERROR(VLOOKUP(C37,'تقرير المصروفات حسب الشهر'!$C$519:$AD$627,24,FALSE),0)</f>
        <v>0</v>
      </c>
      <c r="I37" s="330">
        <f>IFERROR(VLOOKUP(C37,'تقرير المصروفات حسب الشهر'!$C$647:$AD$756,24,FALSE),0)</f>
        <v>0</v>
      </c>
      <c r="J37" s="330">
        <f>IFERROR(VLOOKUP(C37,'تقرير المصروفات حسب الشهر'!$C$775:$AD$884,24,FALSE),0)</f>
        <v>0</v>
      </c>
      <c r="K37" s="330">
        <f>IFERROR(VLOOKUP(C37,'تقرير المصروفات حسب الشهر'!$C$902:$AD$1011,24,FALSE),0)</f>
        <v>0</v>
      </c>
      <c r="L37" s="330">
        <f>IFERROR(VLOOKUP(C37,'تقرير المصروفات حسب الشهر'!$C$1028:$AD$1138,24,FALSE),0)</f>
        <v>0</v>
      </c>
      <c r="M37" s="344">
        <f>IFERROR(VLOOKUP(C37,'تقرير المصروفات حسب الشهر'!$C$1155:$AD$1266,24,FALSE),0)</f>
        <v>0</v>
      </c>
      <c r="N37" s="344">
        <f>IFERROR(VLOOKUP(C37,'تقرير المصروفات حسب الشهر'!$C$1282:$AD$1393,24,FALSE),0)</f>
        <v>0</v>
      </c>
      <c r="O37" s="344">
        <f>IFERROR(VLOOKUP(C37,'تقرير المصروفات حسب الشهر'!$C$1409:$AI$1524,24,FALSE),0)</f>
        <v>0</v>
      </c>
      <c r="P37" s="332">
        <f t="shared" si="5"/>
        <v>2255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الشهر'!$C$10:$AD$119,24,FALSE),0)</f>
        <v>0</v>
      </c>
      <c r="E38" s="330">
        <f>IFERROR(VLOOKUP(C38,'تقرير المصروفات حسب الشهر'!$C$136:$AD$245,24,FALSE),0)</f>
        <v>0</v>
      </c>
      <c r="F38" s="330">
        <f>IFERROR(VLOOKUP(C38,'تقرير المصروفات حسب الشهر'!$C$263:$AD$370,24,FALSE),0)</f>
        <v>0</v>
      </c>
      <c r="G38" s="330">
        <f>IFERROR(VLOOKUP(C38,'تقرير المصروفات حسب الشهر'!$C$391:$AD$499,24,FALSE),0)</f>
        <v>0</v>
      </c>
      <c r="H38" s="330">
        <f>IFERROR(VLOOKUP(C38,'تقرير المصروفات حسب الشهر'!$C$519:$AD$627,24,FALSE),0)</f>
        <v>0</v>
      </c>
      <c r="I38" s="330">
        <f>IFERROR(VLOOKUP(C38,'تقرير المصروفات حسب الشهر'!$C$647:$AD$756,24,FALSE),0)</f>
        <v>0</v>
      </c>
      <c r="J38" s="330">
        <f>IFERROR(VLOOKUP(C38,'تقرير المصروفات حسب الشهر'!$C$775:$AD$884,24,FALSE),0)</f>
        <v>0</v>
      </c>
      <c r="K38" s="330">
        <f>IFERROR(VLOOKUP(C38,'تقرير المصروفات حسب الشهر'!$C$902:$AD$1011,24,FALSE),0)</f>
        <v>0</v>
      </c>
      <c r="L38" s="330">
        <f>IFERROR(VLOOKUP(C38,'تقرير المصروفات حسب الشهر'!$C$1028:$AD$1138,24,FALSE),0)</f>
        <v>0</v>
      </c>
      <c r="M38" s="344">
        <f>IFERROR(VLOOKUP(C38,'تقرير المصروفات حسب الشهر'!$C$1155:$AD$1266,24,FALSE),0)</f>
        <v>0</v>
      </c>
      <c r="N38" s="344">
        <f>IFERROR(VLOOKUP(C38,'تقرير المصروفات حسب الشهر'!$C$1282:$AD$1393,24,FALSE),0)</f>
        <v>0</v>
      </c>
      <c r="O38" s="344">
        <f>IFERROR(VLOOKUP(C38,'تقرير المصروفات حسب الشهر'!$C$1409:$AI$1524,24,FALSE),0)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الشهر'!$C$10:$AD$119,24,FALSE),0)</f>
        <v>0</v>
      </c>
      <c r="E39" s="330">
        <f>IFERROR(VLOOKUP(C39,'تقرير المصروفات حسب الشهر'!$C$136:$AD$245,24,FALSE),0)</f>
        <v>0</v>
      </c>
      <c r="F39" s="330">
        <f>IFERROR(VLOOKUP(C39,'تقرير المصروفات حسب الشهر'!$C$263:$AD$370,24,FALSE),0)</f>
        <v>0</v>
      </c>
      <c r="G39" s="330">
        <f>IFERROR(VLOOKUP(C39,'تقرير المصروفات حسب الشهر'!$C$391:$AD$499,24,FALSE),0)</f>
        <v>649</v>
      </c>
      <c r="H39" s="330">
        <f>IFERROR(VLOOKUP(C39,'تقرير المصروفات حسب الشهر'!$C$519:$AD$627,24,FALSE),0)</f>
        <v>0</v>
      </c>
      <c r="I39" s="330">
        <f>IFERROR(VLOOKUP(C39,'تقرير المصروفات حسب الشهر'!$C$647:$AD$756,24,FALSE),0)</f>
        <v>0</v>
      </c>
      <c r="J39" s="330">
        <f>IFERROR(VLOOKUP(C39,'تقرير المصروفات حسب الشهر'!$C$775:$AD$884,24,FALSE),0)</f>
        <v>0</v>
      </c>
      <c r="K39" s="330">
        <f>IFERROR(VLOOKUP(C39,'تقرير المصروفات حسب الشهر'!$C$902:$AD$1011,24,FALSE),0)</f>
        <v>0</v>
      </c>
      <c r="L39" s="330">
        <f>IFERROR(VLOOKUP(C39,'تقرير المصروفات حسب الشهر'!$C$1028:$AD$1138,24,FALSE),0)</f>
        <v>0</v>
      </c>
      <c r="M39" s="344">
        <f>IFERROR(VLOOKUP(C39,'تقرير المصروفات حسب الشهر'!$C$1155:$AD$1266,24,FALSE),0)</f>
        <v>0</v>
      </c>
      <c r="N39" s="344">
        <f>IFERROR(VLOOKUP(C39,'تقرير المصروفات حسب الشهر'!$C$1282:$AD$1393,24,FALSE),0)</f>
        <v>0</v>
      </c>
      <c r="O39" s="344">
        <f>IFERROR(VLOOKUP(C39,'تقرير المصروفات حسب الشهر'!$C$1409:$AI$1524,24,FALSE),0)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الشهر'!$C$10:$AD$119,24,FALSE),0)</f>
        <v>0</v>
      </c>
      <c r="E40" s="330">
        <f>IFERROR(VLOOKUP(C40,'تقرير المصروفات حسب الشهر'!$C$136:$AD$245,24,FALSE),0)</f>
        <v>0</v>
      </c>
      <c r="F40" s="330">
        <f>IFERROR(VLOOKUP(C40,'تقرير المصروفات حسب الشهر'!$C$263:$AD$370,24,FALSE),0)</f>
        <v>0</v>
      </c>
      <c r="G40" s="330">
        <f>IFERROR(VLOOKUP(C40,'تقرير المصروفات حسب الشهر'!$C$391:$AD$499,24,FALSE),0)</f>
        <v>0</v>
      </c>
      <c r="H40" s="330">
        <f>IFERROR(VLOOKUP(C40,'تقرير المصروفات حسب الشهر'!$C$519:$AD$627,24,FALSE),0)</f>
        <v>0</v>
      </c>
      <c r="I40" s="330">
        <f>IFERROR(VLOOKUP(C40,'تقرير المصروفات حسب الشهر'!$C$647:$AD$756,24,FALSE),0)</f>
        <v>0</v>
      </c>
      <c r="J40" s="330">
        <f>IFERROR(VLOOKUP(C40,'تقرير المصروفات حسب الشهر'!$C$775:$AD$884,24,FALSE),0)</f>
        <v>0</v>
      </c>
      <c r="K40" s="330">
        <f>IFERROR(VLOOKUP(C40,'تقرير المصروفات حسب الشهر'!$C$902:$AD$1011,24,FALSE),0)</f>
        <v>0</v>
      </c>
      <c r="L40" s="330">
        <f>IFERROR(VLOOKUP(C40,'تقرير المصروفات حسب الشهر'!$C$1028:$AD$1138,24,FALSE),0)</f>
        <v>0</v>
      </c>
      <c r="M40" s="344">
        <f>IFERROR(VLOOKUP(C40,'تقرير المصروفات حسب الشهر'!$C$1155:$AD$1266,24,FALSE),0)</f>
        <v>0</v>
      </c>
      <c r="N40" s="344">
        <f>IFERROR(VLOOKUP(C40,'تقرير المصروفات حسب الشهر'!$C$1282:$AD$1393,24,FALSE),0)</f>
        <v>0</v>
      </c>
      <c r="O40" s="344">
        <f>IFERROR(VLOOKUP(C40,'تقرير المصروفات حسب الشهر'!$C$1409:$AI$1524,24,FALSE),0)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الشهر'!$C$10:$AD$119,24,FALSE),0)</f>
        <v>0</v>
      </c>
      <c r="E41" s="330">
        <f>IFERROR(VLOOKUP(C41,'تقرير المصروفات حسب الشهر'!$C$136:$AD$245,24,FALSE),0)</f>
        <v>0</v>
      </c>
      <c r="F41" s="330">
        <f>IFERROR(VLOOKUP(C41,'تقرير المصروفات حسب الشهر'!$C$263:$AD$370,24,FALSE),0)</f>
        <v>0</v>
      </c>
      <c r="G41" s="330">
        <f>IFERROR(VLOOKUP(C41,'تقرير المصروفات حسب الشهر'!$C$391:$AD$499,24,FALSE),0)</f>
        <v>0</v>
      </c>
      <c r="H41" s="330">
        <f>IFERROR(VLOOKUP(C41,'تقرير المصروفات حسب الشهر'!$C$519:$AD$627,24,FALSE),0)</f>
        <v>0</v>
      </c>
      <c r="I41" s="330">
        <f>IFERROR(VLOOKUP(C41,'تقرير المصروفات حسب الشهر'!$C$647:$AD$756,24,FALSE),0)</f>
        <v>0</v>
      </c>
      <c r="J41" s="330">
        <f>IFERROR(VLOOKUP(C41,'تقرير المصروفات حسب الشهر'!$C$775:$AD$884,24,FALSE),0)</f>
        <v>0</v>
      </c>
      <c r="K41" s="330">
        <f>IFERROR(VLOOKUP(C41,'تقرير المصروفات حسب الشهر'!$C$902:$AD$1011,24,FALSE),0)</f>
        <v>0</v>
      </c>
      <c r="L41" s="330">
        <f>IFERROR(VLOOKUP(C41,'تقرير المصروفات حسب الشهر'!$C$1028:$AD$1138,24,FALSE),0)</f>
        <v>0</v>
      </c>
      <c r="M41" s="344">
        <f>IFERROR(VLOOKUP(C41,'تقرير المصروفات حسب الشهر'!$C$1155:$AD$1266,24,FALSE),0)</f>
        <v>0</v>
      </c>
      <c r="N41" s="344">
        <f>IFERROR(VLOOKUP(C41,'تقرير المصروفات حسب الشهر'!$C$1282:$AD$1393,24,FALSE),0)</f>
        <v>0</v>
      </c>
      <c r="O41" s="344">
        <f>IFERROR(VLOOKUP(C41,'تقرير المصروفات حسب الشهر'!$C$1409:$AI$1524,24,FALSE),0)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الشهر'!$C$10:$AD$119,24,FALSE),0)</f>
        <v>0</v>
      </c>
      <c r="E42" s="330">
        <f>IFERROR(VLOOKUP(C42,'تقرير المصروفات حسب الشهر'!$C$136:$AD$245,24,FALSE),0)</f>
        <v>0</v>
      </c>
      <c r="F42" s="330">
        <f>IFERROR(VLOOKUP(C42,'تقرير المصروفات حسب الشهر'!$C$263:$AD$370,24,FALSE),0)</f>
        <v>0</v>
      </c>
      <c r="G42" s="330">
        <f>IFERROR(VLOOKUP(C42,'تقرير المصروفات حسب الشهر'!$C$391:$AD$499,24,FALSE),0)</f>
        <v>0</v>
      </c>
      <c r="H42" s="330">
        <f>IFERROR(VLOOKUP(C42,'تقرير المصروفات حسب الشهر'!$C$519:$AD$627,24,FALSE),0)</f>
        <v>0</v>
      </c>
      <c r="I42" s="330">
        <f>IFERROR(VLOOKUP(C42,'تقرير المصروفات حسب الشهر'!$C$647:$AD$756,24,FALSE),0)</f>
        <v>0</v>
      </c>
      <c r="J42" s="330">
        <f>IFERROR(VLOOKUP(C42,'تقرير المصروفات حسب الشهر'!$C$775:$AD$884,24,FALSE),0)</f>
        <v>0</v>
      </c>
      <c r="K42" s="330">
        <f>IFERROR(VLOOKUP(C42,'تقرير المصروفات حسب الشهر'!$C$902:$AD$1011,24,FALSE),0)</f>
        <v>0</v>
      </c>
      <c r="L42" s="330">
        <f>IFERROR(VLOOKUP(C42,'تقرير المصروفات حسب الشهر'!$C$1028:$AD$1138,24,FALSE),0)</f>
        <v>0</v>
      </c>
      <c r="M42" s="344">
        <f>IFERROR(VLOOKUP(C42,'تقرير المصروفات حسب الشهر'!$C$1155:$AD$1266,24,FALSE),0)</f>
        <v>0</v>
      </c>
      <c r="N42" s="344">
        <f>IFERROR(VLOOKUP(C42,'تقرير المصروفات حسب الشهر'!$C$1282:$AD$1393,24,FALSE),0)</f>
        <v>0</v>
      </c>
      <c r="O42" s="344">
        <f>IFERROR(VLOOKUP(C42,'تقرير المصروفات حسب الشهر'!$C$1409:$AI$1524,24,FALSE),0)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الشهر'!$C$10:$AD$119,24,FALSE),0)</f>
        <v>0</v>
      </c>
      <c r="E43" s="330">
        <f>IFERROR(VLOOKUP(C43,'تقرير المصروفات حسب الشهر'!$C$136:$AD$245,24,FALSE),0)</f>
        <v>0</v>
      </c>
      <c r="F43" s="330">
        <f>IFERROR(VLOOKUP(C43,'تقرير المصروفات حسب الشهر'!$C$263:$AD$370,24,FALSE),0)</f>
        <v>0</v>
      </c>
      <c r="G43" s="330">
        <f>IFERROR(VLOOKUP(C43,'تقرير المصروفات حسب الشهر'!$C$391:$AD$499,24,FALSE),0)</f>
        <v>0</v>
      </c>
      <c r="H43" s="330">
        <f>IFERROR(VLOOKUP(C43,'تقرير المصروفات حسب الشهر'!$C$519:$AD$627,24,FALSE),0)</f>
        <v>0</v>
      </c>
      <c r="I43" s="330">
        <f>IFERROR(VLOOKUP(C43,'تقرير المصروفات حسب الشهر'!$C$647:$AD$756,24,FALSE),0)</f>
        <v>0</v>
      </c>
      <c r="J43" s="330">
        <f>IFERROR(VLOOKUP(C43,'تقرير المصروفات حسب الشهر'!$C$775:$AD$884,24,FALSE),0)</f>
        <v>0</v>
      </c>
      <c r="K43" s="330">
        <f>IFERROR(VLOOKUP(C43,'تقرير المصروفات حسب الشهر'!$C$902:$AD$1011,24,FALSE),0)</f>
        <v>0</v>
      </c>
      <c r="L43" s="330">
        <f>IFERROR(VLOOKUP(C43,'تقرير المصروفات حسب الشهر'!$C$1028:$AD$1138,24,FALSE),0)</f>
        <v>0</v>
      </c>
      <c r="M43" s="344">
        <f>IFERROR(VLOOKUP(C43,'تقرير المصروفات حسب الشهر'!$C$1155:$AD$1266,24,FALSE),0)</f>
        <v>0</v>
      </c>
      <c r="N43" s="344">
        <f>IFERROR(VLOOKUP(C43,'تقرير المصروفات حسب الشهر'!$C$1282:$AD$1393,24,FALSE),0)</f>
        <v>0</v>
      </c>
      <c r="O43" s="344">
        <f>IFERROR(VLOOKUP(C43,'تقرير المصروفات حسب الشهر'!$C$1409:$AI$1524,24,FALSE),0)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الشهر'!$C$10:$AD$119,24,FALSE),0)</f>
        <v>0</v>
      </c>
      <c r="E44" s="330">
        <f>IFERROR(VLOOKUP(C44,'تقرير المصروفات حسب الشهر'!$C$136:$AD$245,24,FALSE),0)</f>
        <v>0</v>
      </c>
      <c r="F44" s="330">
        <f>IFERROR(VLOOKUP(C44,'تقرير المصروفات حسب الشهر'!$C$263:$AD$370,24,FALSE),0)</f>
        <v>0</v>
      </c>
      <c r="G44" s="330">
        <f>IFERROR(VLOOKUP(C44,'تقرير المصروفات حسب الشهر'!$C$391:$AD$499,24,FALSE),0)</f>
        <v>330</v>
      </c>
      <c r="H44" s="330">
        <f>IFERROR(VLOOKUP(C44,'تقرير المصروفات حسب الشهر'!$C$519:$AD$627,24,FALSE),0)</f>
        <v>0</v>
      </c>
      <c r="I44" s="330">
        <f>IFERROR(VLOOKUP(C44,'تقرير المصروفات حسب الشهر'!$C$647:$AD$756,24,FALSE),0)</f>
        <v>0</v>
      </c>
      <c r="J44" s="330">
        <f>IFERROR(VLOOKUP(C44,'تقرير المصروفات حسب الشهر'!$C$775:$AD$884,24,FALSE),0)</f>
        <v>0</v>
      </c>
      <c r="K44" s="330">
        <f>IFERROR(VLOOKUP(C44,'تقرير المصروفات حسب الشهر'!$C$902:$AD$1011,24,FALSE),0)</f>
        <v>0</v>
      </c>
      <c r="L44" s="330">
        <f>IFERROR(VLOOKUP(C44,'تقرير المصروفات حسب الشهر'!$C$1028:$AD$1138,24,FALSE),0)</f>
        <v>0</v>
      </c>
      <c r="M44" s="344">
        <f>IFERROR(VLOOKUP(C44,'تقرير المصروفات حسب الشهر'!$C$1155:$AD$1266,24,FALSE),0)</f>
        <v>0</v>
      </c>
      <c r="N44" s="344">
        <f>IFERROR(VLOOKUP(C44,'تقرير المصروفات حسب الشهر'!$C$1282:$AD$1393,24,FALSE),0)</f>
        <v>0</v>
      </c>
      <c r="O44" s="344">
        <f>IFERROR(VLOOKUP(C44,'تقرير المصروفات حسب الشهر'!$C$1409:$AI$1524,24,FALSE),0)</f>
        <v>0</v>
      </c>
      <c r="P44" s="332">
        <f t="shared" si="5"/>
        <v>330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الشهر'!$C$10:$AD$119,24,FALSE),0)</f>
        <v>0</v>
      </c>
      <c r="E45" s="330">
        <f>IFERROR(VLOOKUP(C45,'تقرير المصروفات حسب الشهر'!$C$136:$AD$245,24,FALSE),0)</f>
        <v>0</v>
      </c>
      <c r="F45" s="330">
        <f>IFERROR(VLOOKUP(C45,'تقرير المصروفات حسب الشهر'!$C$263:$AD$370,24,FALSE),0)</f>
        <v>0</v>
      </c>
      <c r="G45" s="330">
        <f>IFERROR(VLOOKUP(C45,'تقرير المصروفات حسب الشهر'!$C$391:$AD$499,24,FALSE),0)</f>
        <v>0</v>
      </c>
      <c r="H45" s="330">
        <f>IFERROR(VLOOKUP(C45,'تقرير المصروفات حسب الشهر'!$C$519:$AD$627,24,FALSE),0)</f>
        <v>0</v>
      </c>
      <c r="I45" s="330">
        <f>IFERROR(VLOOKUP(C45,'تقرير المصروفات حسب الشهر'!$C$647:$AD$756,24,FALSE),0)</f>
        <v>0</v>
      </c>
      <c r="J45" s="330">
        <f>IFERROR(VLOOKUP(C45,'تقرير المصروفات حسب الشهر'!$C$775:$AD$884,24,FALSE),0)</f>
        <v>0</v>
      </c>
      <c r="K45" s="330">
        <f>IFERROR(VLOOKUP(C45,'تقرير المصروفات حسب الشهر'!$C$902:$AD$1011,24,FALSE),0)</f>
        <v>0</v>
      </c>
      <c r="L45" s="330">
        <f>IFERROR(VLOOKUP(C45,'تقرير المصروفات حسب الشهر'!$C$1028:$AD$1138,24,FALSE),0)</f>
        <v>0</v>
      </c>
      <c r="M45" s="344">
        <f>IFERROR(VLOOKUP(C45,'تقرير المصروفات حسب الشهر'!$C$1155:$AD$1266,24,FALSE),0)</f>
        <v>0</v>
      </c>
      <c r="N45" s="344">
        <f>IFERROR(VLOOKUP(C45,'تقرير المصروفات حسب الشهر'!$C$1282:$AD$1393,24,FALSE),0)</f>
        <v>0</v>
      </c>
      <c r="O45" s="344">
        <f>IFERROR(VLOOKUP(C45,'تقرير المصروفات حسب الشهر'!$C$1409:$AI$1524,24,FALSE),0)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الشهر'!$C$10:$AD$119,24,FALSE),0)</f>
        <v>0</v>
      </c>
      <c r="E46" s="330">
        <f>IFERROR(VLOOKUP(C46,'تقرير المصروفات حسب الشهر'!$C$136:$AD$245,24,FALSE),0)</f>
        <v>0</v>
      </c>
      <c r="F46" s="330">
        <f>IFERROR(VLOOKUP(C46,'تقرير المصروفات حسب الشهر'!$C$263:$AD$370,24,FALSE),0)</f>
        <v>0</v>
      </c>
      <c r="G46" s="330">
        <f>IFERROR(VLOOKUP(C46,'تقرير المصروفات حسب الشهر'!$C$391:$AD$499,24,FALSE),0)</f>
        <v>0</v>
      </c>
      <c r="H46" s="330">
        <f>IFERROR(VLOOKUP(C46,'تقرير المصروفات حسب الشهر'!$C$519:$AD$627,24,FALSE),0)</f>
        <v>0</v>
      </c>
      <c r="I46" s="330">
        <f>IFERROR(VLOOKUP(C46,'تقرير المصروفات حسب الشهر'!$C$647:$AD$756,24,FALSE),0)</f>
        <v>0</v>
      </c>
      <c r="J46" s="330">
        <f>IFERROR(VLOOKUP(C46,'تقرير المصروفات حسب الشهر'!$C$775:$AD$884,24,FALSE),0)</f>
        <v>0</v>
      </c>
      <c r="K46" s="330">
        <f>IFERROR(VLOOKUP(C46,'تقرير المصروفات حسب الشهر'!$C$902:$AD$1011,24,FALSE),0)</f>
        <v>0</v>
      </c>
      <c r="L46" s="330">
        <f>IFERROR(VLOOKUP(C46,'تقرير المصروفات حسب الشهر'!$C$1028:$AD$1138,24,FALSE),0)</f>
        <v>0</v>
      </c>
      <c r="M46" s="344">
        <f>IFERROR(VLOOKUP(C46,'تقرير المصروفات حسب الشهر'!$C$1155:$AD$1266,24,FALSE),0)</f>
        <v>0</v>
      </c>
      <c r="N46" s="344">
        <f>IFERROR(VLOOKUP(C46,'تقرير المصروفات حسب الشهر'!$C$1282:$AD$1393,24,FALSE),0)</f>
        <v>0</v>
      </c>
      <c r="O46" s="344">
        <f>IFERROR(VLOOKUP(C46,'تقرير المصروفات حسب الشهر'!$C$1409:$AI$1524,24,FALSE),0)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الشهر'!$C$10:$AD$119,24,FALSE),0)</f>
        <v>0</v>
      </c>
      <c r="E47" s="330">
        <f>IFERROR(VLOOKUP(C47,'تقرير المصروفات حسب الشهر'!$C$136:$AD$245,24,FALSE),0)</f>
        <v>0</v>
      </c>
      <c r="F47" s="330">
        <f>IFERROR(VLOOKUP(C47,'تقرير المصروفات حسب الشهر'!$C$263:$AD$370,24,FALSE),0)</f>
        <v>0</v>
      </c>
      <c r="G47" s="330">
        <f>IFERROR(VLOOKUP(C47,'تقرير المصروفات حسب الشهر'!$C$391:$AD$499,24,FALSE),0)</f>
        <v>0</v>
      </c>
      <c r="H47" s="330">
        <f>IFERROR(VLOOKUP(C47,'تقرير المصروفات حسب الشهر'!$C$519:$AD$627,24,FALSE),0)</f>
        <v>0</v>
      </c>
      <c r="I47" s="330">
        <f>IFERROR(VLOOKUP(C47,'تقرير المصروفات حسب الشهر'!$C$647:$AD$756,24,FALSE),0)</f>
        <v>0</v>
      </c>
      <c r="J47" s="330">
        <f>IFERROR(VLOOKUP(C47,'تقرير المصروفات حسب الشهر'!$C$775:$AD$884,24,FALSE),0)</f>
        <v>0</v>
      </c>
      <c r="K47" s="330">
        <f>IFERROR(VLOOKUP(C47,'تقرير المصروفات حسب الشهر'!$C$902:$AD$1011,24,FALSE),0)</f>
        <v>0</v>
      </c>
      <c r="L47" s="330">
        <f>IFERROR(VLOOKUP(C47,'تقرير المصروفات حسب الشهر'!$C$1028:$AD$1138,24,FALSE),0)</f>
        <v>0</v>
      </c>
      <c r="M47" s="344">
        <f>IFERROR(VLOOKUP(C47,'تقرير المصروفات حسب الشهر'!$C$1155:$AD$1266,24,FALSE),0)</f>
        <v>0</v>
      </c>
      <c r="N47" s="344">
        <f>IFERROR(VLOOKUP(C47,'تقرير المصروفات حسب الشهر'!$C$1282:$AD$1393,24,FALSE),0)</f>
        <v>0</v>
      </c>
      <c r="O47" s="344">
        <f>IFERROR(VLOOKUP(C47,'تقرير المصروفات حسب الشهر'!$C$1409:$AI$1524,24,FALSE),0)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الشهر'!$C$10:$AD$119,24,FALSE),0)</f>
        <v>0</v>
      </c>
      <c r="E48" s="330">
        <f>IFERROR(VLOOKUP(C48,'تقرير المصروفات حسب الشهر'!$C$136:$AD$245,24,FALSE),0)</f>
        <v>0</v>
      </c>
      <c r="F48" s="330">
        <f>IFERROR(VLOOKUP(C48,'تقرير المصروفات حسب الشهر'!$C$263:$AD$370,24,FALSE),0)</f>
        <v>0</v>
      </c>
      <c r="G48" s="330">
        <f>IFERROR(VLOOKUP(C48,'تقرير المصروفات حسب الشهر'!$C$391:$AD$499,24,FALSE),0)</f>
        <v>0</v>
      </c>
      <c r="H48" s="330">
        <f>IFERROR(VLOOKUP(C48,'تقرير المصروفات حسب الشهر'!$C$519:$AD$627,24,FALSE),0)</f>
        <v>0</v>
      </c>
      <c r="I48" s="330">
        <f>IFERROR(VLOOKUP(C48,'تقرير المصروفات حسب الشهر'!$C$647:$AD$756,24,FALSE),0)</f>
        <v>0</v>
      </c>
      <c r="J48" s="330">
        <f>IFERROR(VLOOKUP(C48,'تقرير المصروفات حسب الشهر'!$C$775:$AD$884,24,FALSE),0)</f>
        <v>0</v>
      </c>
      <c r="K48" s="330">
        <f>IFERROR(VLOOKUP(C48,'تقرير المصروفات حسب الشهر'!$C$902:$AD$1011,24,FALSE),0)</f>
        <v>0</v>
      </c>
      <c r="L48" s="330">
        <f>IFERROR(VLOOKUP(C48,'تقرير المصروفات حسب الشهر'!$C$1028:$AD$1138,24,FALSE),0)</f>
        <v>0</v>
      </c>
      <c r="M48" s="344">
        <f>IFERROR(VLOOKUP(C48,'تقرير المصروفات حسب الشهر'!$C$1155:$AD$1266,24,FALSE),0)</f>
        <v>0</v>
      </c>
      <c r="N48" s="344">
        <f>IFERROR(VLOOKUP(C48,'تقرير المصروفات حسب الشهر'!$C$1282:$AD$1393,24,FALSE),0)</f>
        <v>0</v>
      </c>
      <c r="O48" s="344">
        <f>IFERROR(VLOOKUP(C48,'تقرير المصروفات حسب الشهر'!$C$1409:$AI$1524,24,FALSE),0)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الشهر'!$C$10:$AD$119,24,FALSE),0)</f>
        <v>0</v>
      </c>
      <c r="E49" s="330">
        <f>IFERROR(VLOOKUP(C49,'تقرير المصروفات حسب الشهر'!$C$136:$AD$245,24,FALSE),0)</f>
        <v>0</v>
      </c>
      <c r="F49" s="330">
        <f>IFERROR(VLOOKUP(C49,'تقرير المصروفات حسب الشهر'!$C$263:$AD$370,24,FALSE),0)</f>
        <v>0</v>
      </c>
      <c r="G49" s="330">
        <f>IFERROR(VLOOKUP(C49,'تقرير المصروفات حسب الشهر'!$C$391:$AD$499,24,FALSE),0)</f>
        <v>0</v>
      </c>
      <c r="H49" s="330">
        <f>IFERROR(VLOOKUP(C49,'تقرير المصروفات حسب الشهر'!$C$519:$AD$627,24,FALSE),0)</f>
        <v>0</v>
      </c>
      <c r="I49" s="330">
        <f>IFERROR(VLOOKUP(C49,'تقرير المصروفات حسب الشهر'!$C$647:$AD$756,24,FALSE),0)</f>
        <v>0</v>
      </c>
      <c r="J49" s="330">
        <f>IFERROR(VLOOKUP(C49,'تقرير المصروفات حسب الشهر'!$C$775:$AD$884,24,FALSE),0)</f>
        <v>0</v>
      </c>
      <c r="K49" s="330">
        <f>IFERROR(VLOOKUP(C49,'تقرير المصروفات حسب الشهر'!$C$902:$AD$1011,24,FALSE),0)</f>
        <v>0</v>
      </c>
      <c r="L49" s="330">
        <f>IFERROR(VLOOKUP(C49,'تقرير المصروفات حسب الشهر'!$C$1028:$AD$1138,24,FALSE),0)</f>
        <v>0</v>
      </c>
      <c r="M49" s="344">
        <f>IFERROR(VLOOKUP(C49,'تقرير المصروفات حسب الشهر'!$C$1155:$AD$1266,24,FALSE),0)</f>
        <v>0</v>
      </c>
      <c r="N49" s="344">
        <f>IFERROR(VLOOKUP(C49,'تقرير المصروفات حسب الشهر'!$C$1282:$AD$1393,24,FALSE),0)</f>
        <v>0</v>
      </c>
      <c r="O49" s="344">
        <f>IFERROR(VLOOKUP(C49,'تقرير المصروفات حسب الشهر'!$C$1409:$AI$1524,24,FALSE),0)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الشهر'!$C$10:$AD$119,24,FALSE),0)</f>
        <v>0</v>
      </c>
      <c r="E50" s="330">
        <f>IFERROR(VLOOKUP(C50,'تقرير المصروفات حسب الشهر'!$C$136:$AD$245,24,FALSE),0)</f>
        <v>0</v>
      </c>
      <c r="F50" s="330">
        <f>IFERROR(VLOOKUP(C50,'تقرير المصروفات حسب الشهر'!$C$263:$AD$370,24,FALSE),0)</f>
        <v>0</v>
      </c>
      <c r="G50" s="330">
        <f>IFERROR(VLOOKUP(C50,'تقرير المصروفات حسب الشهر'!$C$391:$AD$499,24,FALSE),0)</f>
        <v>0</v>
      </c>
      <c r="H50" s="330">
        <f>IFERROR(VLOOKUP(C50,'تقرير المصروفات حسب الشهر'!$C$519:$AD$627,24,FALSE),0)</f>
        <v>0</v>
      </c>
      <c r="I50" s="330">
        <f>IFERROR(VLOOKUP(C50,'تقرير المصروفات حسب الشهر'!$C$647:$AD$756,24,FALSE),0)</f>
        <v>0</v>
      </c>
      <c r="J50" s="330">
        <f>IFERROR(VLOOKUP(C50,'تقرير المصروفات حسب الشهر'!$C$775:$AD$884,24,FALSE),0)</f>
        <v>0</v>
      </c>
      <c r="K50" s="330">
        <f>IFERROR(VLOOKUP(C50,'تقرير المصروفات حسب الشهر'!$C$902:$AD$1011,24,FALSE),0)</f>
        <v>0</v>
      </c>
      <c r="L50" s="330">
        <f>IFERROR(VLOOKUP(C50,'تقرير المصروفات حسب الشهر'!$C$1028:$AD$1138,24,FALSE),0)</f>
        <v>0</v>
      </c>
      <c r="M50" s="344">
        <f>IFERROR(VLOOKUP(C50,'تقرير المصروفات حسب الشهر'!$C$1155:$AD$1266,24,FALSE),0)</f>
        <v>0</v>
      </c>
      <c r="N50" s="344">
        <f>IFERROR(VLOOKUP(C50,'تقرير المصروفات حسب الشهر'!$C$1282:$AD$1393,24,FALSE),0)</f>
        <v>0</v>
      </c>
      <c r="O50" s="344">
        <f>IFERROR(VLOOKUP(C50,'تقرير المصروفات حسب الشهر'!$C$1409:$AI$1524,24,FALSE),0)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الشهر'!$C$10:$AD$119,24,FALSE),0)</f>
        <v>0</v>
      </c>
      <c r="E51" s="330">
        <f>IFERROR(VLOOKUP(C51,'تقرير المصروفات حسب الشهر'!$C$136:$AD$245,24,FALSE),0)</f>
        <v>0</v>
      </c>
      <c r="F51" s="330">
        <f>IFERROR(VLOOKUP(C51,'تقرير المصروفات حسب الشهر'!$C$263:$AD$370,24,FALSE),0)</f>
        <v>0</v>
      </c>
      <c r="G51" s="330">
        <f>IFERROR(VLOOKUP(C51,'تقرير المصروفات حسب الشهر'!$C$391:$AD$499,24,FALSE),0)</f>
        <v>390</v>
      </c>
      <c r="H51" s="330">
        <f>IFERROR(VLOOKUP(C51,'تقرير المصروفات حسب الشهر'!$C$519:$AD$627,24,FALSE),0)</f>
        <v>0</v>
      </c>
      <c r="I51" s="330">
        <f>IFERROR(VLOOKUP(C51,'تقرير المصروفات حسب الشهر'!$C$647:$AD$756,24,FALSE),0)</f>
        <v>0</v>
      </c>
      <c r="J51" s="330">
        <f>IFERROR(VLOOKUP(C51,'تقرير المصروفات حسب الشهر'!$C$775:$AD$884,24,FALSE),0)</f>
        <v>0</v>
      </c>
      <c r="K51" s="330">
        <f>IFERROR(VLOOKUP(C51,'تقرير المصروفات حسب الشهر'!$C$902:$AD$1011,24,FALSE),0)</f>
        <v>0</v>
      </c>
      <c r="L51" s="330">
        <f>IFERROR(VLOOKUP(C51,'تقرير المصروفات حسب الشهر'!$C$1028:$AD$1138,24,FALSE),0)</f>
        <v>0</v>
      </c>
      <c r="M51" s="344">
        <f>IFERROR(VLOOKUP(C51,'تقرير المصروفات حسب الشهر'!$C$1155:$AD$1266,24,FALSE),0)</f>
        <v>0</v>
      </c>
      <c r="N51" s="344">
        <f>IFERROR(VLOOKUP(C51,'تقرير المصروفات حسب الشهر'!$C$1282:$AD$1393,24,FALSE),0)</f>
        <v>0</v>
      </c>
      <c r="O51" s="344">
        <f>IFERROR(VLOOKUP(C51,'تقرير المصروفات حسب الشهر'!$C$1409:$AI$1524,24,FALSE),0)</f>
        <v>0</v>
      </c>
      <c r="P51" s="332">
        <f t="shared" si="5"/>
        <v>390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الشهر'!$C$10:$AD$119,24,FALSE),0)</f>
        <v>0</v>
      </c>
      <c r="E52" s="330">
        <f>IFERROR(VLOOKUP(C52,'تقرير المصروفات حسب الشهر'!$C$136:$AD$245,24,FALSE),0)</f>
        <v>0</v>
      </c>
      <c r="F52" s="330">
        <f>IFERROR(VLOOKUP(C52,'تقرير المصروفات حسب الشهر'!$C$263:$AD$370,24,FALSE),0)</f>
        <v>0</v>
      </c>
      <c r="G52" s="330">
        <f>IFERROR(VLOOKUP(C52,'تقرير المصروفات حسب الشهر'!$C$391:$AD$499,24,FALSE),0)</f>
        <v>0</v>
      </c>
      <c r="H52" s="330">
        <f>IFERROR(VLOOKUP(C52,'تقرير المصروفات حسب الشهر'!$C$519:$AD$627,24,FALSE),0)</f>
        <v>0</v>
      </c>
      <c r="I52" s="330">
        <f>IFERROR(VLOOKUP(C52,'تقرير المصروفات حسب الشهر'!$C$647:$AD$756,24,FALSE),0)</f>
        <v>0</v>
      </c>
      <c r="J52" s="330">
        <f>IFERROR(VLOOKUP(C52,'تقرير المصروفات حسب الشهر'!$C$775:$AD$884,24,FALSE),0)</f>
        <v>0</v>
      </c>
      <c r="K52" s="330">
        <f>IFERROR(VLOOKUP(C52,'تقرير المصروفات حسب الشهر'!$C$902:$AD$1011,24,FALSE),0)</f>
        <v>0</v>
      </c>
      <c r="L52" s="330">
        <f>IFERROR(VLOOKUP(C52,'تقرير المصروفات حسب الشهر'!$C$1028:$AD$1138,24,FALSE),0)</f>
        <v>0</v>
      </c>
      <c r="M52" s="344">
        <f>IFERROR(VLOOKUP(C52,'تقرير المصروفات حسب الشهر'!$C$1155:$AD$1266,24,FALSE),0)</f>
        <v>0</v>
      </c>
      <c r="N52" s="344">
        <f>IFERROR(VLOOKUP(C52,'تقرير المصروفات حسب الشهر'!$C$1282:$AD$1393,24,FALSE),0)</f>
        <v>0</v>
      </c>
      <c r="O52" s="344">
        <f>IFERROR(VLOOKUP(C52,'تقرير المصروفات حسب الشهر'!$C$1409:$AI$1524,24,FALSE),0)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الشهر'!$C$10:$AD$119,24,FALSE),0)</f>
        <v>0</v>
      </c>
      <c r="E53" s="330">
        <f>IFERROR(VLOOKUP(C53,'تقرير المصروفات حسب الشهر'!$C$136:$AD$245,24,FALSE),0)</f>
        <v>0</v>
      </c>
      <c r="F53" s="330">
        <f>IFERROR(VLOOKUP(C53,'تقرير المصروفات حسب الشهر'!$C$263:$AD$370,24,FALSE),0)</f>
        <v>0</v>
      </c>
      <c r="G53" s="330">
        <f>IFERROR(VLOOKUP(C53,'تقرير المصروفات حسب الشهر'!$C$391:$AD$499,24,FALSE),0)</f>
        <v>0</v>
      </c>
      <c r="H53" s="330">
        <f>IFERROR(VLOOKUP(C53,'تقرير المصروفات حسب الشهر'!$C$519:$AD$627,24,FALSE),0)</f>
        <v>0</v>
      </c>
      <c r="I53" s="330">
        <f>IFERROR(VLOOKUP(C53,'تقرير المصروفات حسب الشهر'!$C$647:$AD$756,24,FALSE),0)</f>
        <v>0</v>
      </c>
      <c r="J53" s="330">
        <f>IFERROR(VLOOKUP(C53,'تقرير المصروفات حسب الشهر'!$C$775:$AD$884,24,FALSE),0)</f>
        <v>0</v>
      </c>
      <c r="K53" s="330">
        <f>IFERROR(VLOOKUP(C53,'تقرير المصروفات حسب الشهر'!$C$902:$AD$1011,24,FALSE),0)</f>
        <v>0</v>
      </c>
      <c r="L53" s="330">
        <f>IFERROR(VLOOKUP(C53,'تقرير المصروفات حسب الشهر'!$C$1028:$AD$1138,24,FALSE),0)</f>
        <v>0</v>
      </c>
      <c r="M53" s="344">
        <f>IFERROR(VLOOKUP(C53,'تقرير المصروفات حسب الشهر'!$C$1155:$AD$1266,24,FALSE),0)</f>
        <v>0</v>
      </c>
      <c r="N53" s="344">
        <f>IFERROR(VLOOKUP(C53,'تقرير المصروفات حسب الشهر'!$C$1282:$AD$1393,24,FALSE),0)</f>
        <v>0</v>
      </c>
      <c r="O53" s="344">
        <f>IFERROR(VLOOKUP(C53,'تقرير المصروفات حسب الشهر'!$C$1409:$AI$1524,24,FALSE),0)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الشهر'!$C$10:$AD$119,24,FALSE),0)</f>
        <v>0</v>
      </c>
      <c r="E54" s="330">
        <f>IFERROR(VLOOKUP(C54,'تقرير المصروفات حسب الشهر'!$C$136:$AD$245,24,FALSE),0)</f>
        <v>0</v>
      </c>
      <c r="F54" s="330">
        <f>IFERROR(VLOOKUP(C54,'تقرير المصروفات حسب الشهر'!$C$263:$AD$370,24,FALSE),0)</f>
        <v>0</v>
      </c>
      <c r="G54" s="330">
        <f>IFERROR(VLOOKUP(C54,'تقرير المصروفات حسب الشهر'!$C$391:$AD$499,24,FALSE),0)</f>
        <v>0</v>
      </c>
      <c r="H54" s="330">
        <f>IFERROR(VLOOKUP(C54,'تقرير المصروفات حسب الشهر'!$C$519:$AD$627,24,FALSE),0)</f>
        <v>0</v>
      </c>
      <c r="I54" s="330">
        <f>IFERROR(VLOOKUP(C54,'تقرير المصروفات حسب الشهر'!$C$647:$AD$756,24,FALSE),0)</f>
        <v>0</v>
      </c>
      <c r="J54" s="330">
        <f>IFERROR(VLOOKUP(C54,'تقرير المصروفات حسب الشهر'!$C$775:$AD$884,24,FALSE),0)</f>
        <v>0</v>
      </c>
      <c r="K54" s="330">
        <f>IFERROR(VLOOKUP(C54,'تقرير المصروفات حسب الشهر'!$C$902:$AD$1011,24,FALSE),0)</f>
        <v>0</v>
      </c>
      <c r="L54" s="330">
        <f>IFERROR(VLOOKUP(C54,'تقرير المصروفات حسب الشهر'!$C$1028:$AD$1138,24,FALSE),0)</f>
        <v>0</v>
      </c>
      <c r="M54" s="344">
        <f>IFERROR(VLOOKUP(C54,'تقرير المصروفات حسب الشهر'!$C$1155:$AD$1266,24,FALSE),0)</f>
        <v>0</v>
      </c>
      <c r="N54" s="344">
        <f>IFERROR(VLOOKUP(C54,'تقرير المصروفات حسب الشهر'!$C$1282:$AD$1393,24,FALSE),0)</f>
        <v>0</v>
      </c>
      <c r="O54" s="344">
        <f>IFERROR(VLOOKUP(C54,'تقرير المصروفات حسب الشهر'!$C$1409:$AI$1524,24,FALSE),0)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الشهر'!$C$10:$AD$119,24,FALSE),0)</f>
        <v>0</v>
      </c>
      <c r="E55" s="330">
        <f>IFERROR(VLOOKUP(C55,'تقرير المصروفات حسب الشهر'!$C$136:$AD$245,24,FALSE),0)</f>
        <v>0</v>
      </c>
      <c r="F55" s="330">
        <f>IFERROR(VLOOKUP(C55,'تقرير المصروفات حسب الشهر'!$C$263:$AD$370,24,FALSE),0)</f>
        <v>0</v>
      </c>
      <c r="G55" s="330">
        <f>IFERROR(VLOOKUP(C55,'تقرير المصروفات حسب الشهر'!$C$391:$AD$499,24,FALSE),0)</f>
        <v>0</v>
      </c>
      <c r="H55" s="330">
        <f>IFERROR(VLOOKUP(C55,'تقرير المصروفات حسب الشهر'!$C$519:$AD$627,24,FALSE),0)</f>
        <v>0</v>
      </c>
      <c r="I55" s="330">
        <f>IFERROR(VLOOKUP(C55,'تقرير المصروفات حسب الشهر'!$C$647:$AD$756,24,FALSE),0)</f>
        <v>0</v>
      </c>
      <c r="J55" s="330">
        <f>IFERROR(VLOOKUP(C55,'تقرير المصروفات حسب الشهر'!$C$775:$AD$884,24,FALSE),0)</f>
        <v>0</v>
      </c>
      <c r="K55" s="330">
        <f>IFERROR(VLOOKUP(C55,'تقرير المصروفات حسب الشهر'!$C$902:$AD$1011,24,FALSE),0)</f>
        <v>0</v>
      </c>
      <c r="L55" s="330">
        <f>IFERROR(VLOOKUP(C55,'تقرير المصروفات حسب الشهر'!$C$1028:$AD$1138,24,FALSE),0)</f>
        <v>0</v>
      </c>
      <c r="M55" s="344">
        <f>IFERROR(VLOOKUP(C55,'تقرير المصروفات حسب الشهر'!$C$1155:$AD$1266,24,FALSE),0)</f>
        <v>0</v>
      </c>
      <c r="N55" s="344">
        <f>IFERROR(VLOOKUP(C55,'تقرير المصروفات حسب الشهر'!$C$1282:$AD$1393,24,FALSE),0)</f>
        <v>0</v>
      </c>
      <c r="O55" s="344">
        <f>IFERROR(VLOOKUP(C55,'تقرير المصروفات حسب الشهر'!$C$1409:$AI$1524,24,FALSE),0)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الشهر'!$C$10:$AD$119,24,FALSE),0)</f>
        <v>0</v>
      </c>
      <c r="E56" s="330">
        <f>IFERROR(VLOOKUP(C56,'تقرير المصروفات حسب الشهر'!$C$136:$AD$245,24,FALSE),0)</f>
        <v>0</v>
      </c>
      <c r="F56" s="330">
        <f>IFERROR(VLOOKUP(C56,'تقرير المصروفات حسب الشهر'!$C$263:$AD$370,24,FALSE),0)</f>
        <v>0</v>
      </c>
      <c r="G56" s="330">
        <f>IFERROR(VLOOKUP(C56,'تقرير المصروفات حسب الشهر'!$C$391:$AD$499,24,FALSE),0)</f>
        <v>0</v>
      </c>
      <c r="H56" s="330">
        <f>IFERROR(VLOOKUP(C56,'تقرير المصروفات حسب الشهر'!$C$519:$AD$627,24,FALSE),0)</f>
        <v>0</v>
      </c>
      <c r="I56" s="330">
        <f>IFERROR(VLOOKUP(C56,'تقرير المصروفات حسب الشهر'!$C$647:$AD$756,24,FALSE),0)</f>
        <v>0</v>
      </c>
      <c r="J56" s="330">
        <f>IFERROR(VLOOKUP(C56,'تقرير المصروفات حسب الشهر'!$C$775:$AD$884,24,FALSE),0)</f>
        <v>0</v>
      </c>
      <c r="K56" s="330">
        <f>IFERROR(VLOOKUP(C56,'تقرير المصروفات حسب الشهر'!$C$902:$AD$1011,24,FALSE),0)</f>
        <v>0</v>
      </c>
      <c r="L56" s="330">
        <f>IFERROR(VLOOKUP(C56,'تقرير المصروفات حسب الشهر'!$C$1028:$AD$1138,24,FALSE),0)</f>
        <v>0</v>
      </c>
      <c r="M56" s="344">
        <f>IFERROR(VLOOKUP(C56,'تقرير المصروفات حسب الشهر'!$C$1155:$AD$1266,24,FALSE),0)</f>
        <v>0</v>
      </c>
      <c r="N56" s="344">
        <f>IFERROR(VLOOKUP(C56,'تقرير المصروفات حسب الشهر'!$C$1282:$AD$1393,24,FALSE),0)</f>
        <v>0</v>
      </c>
      <c r="O56" s="344">
        <f>IFERROR(VLOOKUP(C56,'تقرير المصروفات حسب الشهر'!$C$1409:$AI$1524,24,FALSE),0)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الشهر'!$C$10:$AD$119,24,FALSE),0)</f>
        <v>0</v>
      </c>
      <c r="E57" s="330">
        <f>IFERROR(VLOOKUP(C57,'تقرير المصروفات حسب الشهر'!$C$136:$AD$245,24,FALSE),0)</f>
        <v>0</v>
      </c>
      <c r="F57" s="330">
        <f>IFERROR(VLOOKUP(C57,'تقرير المصروفات حسب الشهر'!$C$263:$AD$370,24,FALSE),0)</f>
        <v>0</v>
      </c>
      <c r="G57" s="330">
        <f>IFERROR(VLOOKUP(C57,'تقرير المصروفات حسب الشهر'!$C$391:$AD$499,24,FALSE),0)</f>
        <v>0</v>
      </c>
      <c r="H57" s="330">
        <f>IFERROR(VLOOKUP(C57,'تقرير المصروفات حسب الشهر'!$C$519:$AD$627,24,FALSE),0)</f>
        <v>0</v>
      </c>
      <c r="I57" s="330">
        <f>IFERROR(VLOOKUP(C57,'تقرير المصروفات حسب الشهر'!$C$647:$AD$756,24,FALSE),0)</f>
        <v>0</v>
      </c>
      <c r="J57" s="330">
        <f>IFERROR(VLOOKUP(C57,'تقرير المصروفات حسب الشهر'!$C$775:$AD$884,24,FALSE),0)</f>
        <v>0</v>
      </c>
      <c r="K57" s="330">
        <f>IFERROR(VLOOKUP(C57,'تقرير المصروفات حسب الشهر'!$C$902:$AD$1011,24,FALSE),0)</f>
        <v>0</v>
      </c>
      <c r="L57" s="330">
        <f>IFERROR(VLOOKUP(C57,'تقرير المصروفات حسب الشهر'!$C$1028:$AD$1138,24,FALSE),0)</f>
        <v>0</v>
      </c>
      <c r="M57" s="344">
        <f>IFERROR(VLOOKUP(C57,'تقرير المصروفات حسب الشهر'!$C$1155:$AD$1266,24,FALSE),0)</f>
        <v>0</v>
      </c>
      <c r="N57" s="344">
        <f>IFERROR(VLOOKUP(C57,'تقرير المصروفات حسب الشهر'!$C$1282:$AD$1393,24,FALSE),0)</f>
        <v>0</v>
      </c>
      <c r="O57" s="344">
        <f>IFERROR(VLOOKUP(C57,'تقرير المصروفات حسب الشهر'!$C$1409:$AI$1524,24,FALSE),0)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الشهر'!$C$10:$AD$119,24,FALSE),0)</f>
        <v>0</v>
      </c>
      <c r="E58" s="330">
        <f>IFERROR(VLOOKUP(C58,'تقرير المصروفات حسب الشهر'!$C$136:$AD$245,24,FALSE),0)</f>
        <v>0</v>
      </c>
      <c r="F58" s="330">
        <f>IFERROR(VLOOKUP(C58,'تقرير المصروفات حسب الشهر'!$C$263:$AD$370,24,FALSE),0)</f>
        <v>0</v>
      </c>
      <c r="G58" s="330">
        <f>IFERROR(VLOOKUP(C58,'تقرير المصروفات حسب الشهر'!$C$391:$AD$499,24,FALSE),0)</f>
        <v>0</v>
      </c>
      <c r="H58" s="330">
        <f>IFERROR(VLOOKUP(C58,'تقرير المصروفات حسب الشهر'!$C$519:$AD$627,24,FALSE),0)</f>
        <v>0</v>
      </c>
      <c r="I58" s="330">
        <f>IFERROR(VLOOKUP(C58,'تقرير المصروفات حسب الشهر'!$C$647:$AD$756,24,FALSE),0)</f>
        <v>0</v>
      </c>
      <c r="J58" s="330">
        <f>IFERROR(VLOOKUP(C58,'تقرير المصروفات حسب الشهر'!$C$775:$AD$884,24,FALSE),0)</f>
        <v>0</v>
      </c>
      <c r="K58" s="330">
        <f>IFERROR(VLOOKUP(C58,'تقرير المصروفات حسب الشهر'!$C$902:$AD$1011,24,FALSE),0)</f>
        <v>0</v>
      </c>
      <c r="L58" s="330">
        <f>IFERROR(VLOOKUP(C58,'تقرير المصروفات حسب الشهر'!$C$1028:$AD$1138,24,FALSE),0)</f>
        <v>0</v>
      </c>
      <c r="M58" s="344">
        <f>IFERROR(VLOOKUP(C58,'تقرير المصروفات حسب الشهر'!$C$1155:$AD$1266,24,FALSE),0)</f>
        <v>0</v>
      </c>
      <c r="N58" s="344">
        <f>IFERROR(VLOOKUP(C58,'تقرير المصروفات حسب الشهر'!$C$1282:$AD$1393,24,FALSE),0)</f>
        <v>0</v>
      </c>
      <c r="O58" s="344">
        <f>IFERROR(VLOOKUP(C58,'تقرير المصروفات حسب الشهر'!$C$1409:$AI$1524,24,FALSE),0)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الشهر'!$C$10:$AD$119,24,FALSE),0)</f>
        <v>0</v>
      </c>
      <c r="E59" s="330">
        <f>IFERROR(VLOOKUP(C59,'تقرير المصروفات حسب الشهر'!$C$136:$AD$245,24,FALSE),0)</f>
        <v>0</v>
      </c>
      <c r="F59" s="330">
        <f>IFERROR(VLOOKUP(C59,'تقرير المصروفات حسب الشهر'!$C$263:$AD$370,24,FALSE),0)</f>
        <v>3500</v>
      </c>
      <c r="G59" s="330">
        <f>IFERROR(VLOOKUP(C59,'تقرير المصروفات حسب الشهر'!$C$391:$AD$499,24,FALSE),0)</f>
        <v>1300.25</v>
      </c>
      <c r="H59" s="330">
        <f>IFERROR(VLOOKUP(C59,'تقرير المصروفات حسب الشهر'!$C$519:$AD$627,24,FALSE),0)</f>
        <v>0</v>
      </c>
      <c r="I59" s="330">
        <f>IFERROR(VLOOKUP(C59,'تقرير المصروفات حسب الشهر'!$C$647:$AD$756,24,FALSE),0)</f>
        <v>3500</v>
      </c>
      <c r="J59" s="330">
        <f>IFERROR(VLOOKUP(C59,'تقرير المصروفات حسب الشهر'!$C$775:$AD$884,24,FALSE),0)</f>
        <v>0</v>
      </c>
      <c r="K59" s="330">
        <f>IFERROR(VLOOKUP(C59,'تقرير المصروفات حسب الشهر'!$C$902:$AD$1011,24,FALSE),0)</f>
        <v>0</v>
      </c>
      <c r="L59" s="330">
        <f>IFERROR(VLOOKUP(C59,'تقرير المصروفات حسب الشهر'!$C$1028:$AD$1138,24,FALSE),0)</f>
        <v>0</v>
      </c>
      <c r="M59" s="344">
        <f>IFERROR(VLOOKUP(C59,'تقرير المصروفات حسب الشهر'!$C$1155:$AD$1266,24,FALSE),0)</f>
        <v>0</v>
      </c>
      <c r="N59" s="344">
        <f>IFERROR(VLOOKUP(C59,'تقرير المصروفات حسب الشهر'!$C$1282:$AD$1393,24,FALSE),0)</f>
        <v>0</v>
      </c>
      <c r="O59" s="344">
        <f>IFERROR(VLOOKUP(C59,'تقرير المصروفات حسب الشهر'!$C$1409:$AI$1524,24,FALSE),0)</f>
        <v>0</v>
      </c>
      <c r="P59" s="332">
        <f t="shared" si="6"/>
        <v>8300.25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الشهر'!$C$10:$AD$119,24,FALSE),0)</f>
        <v>0</v>
      </c>
      <c r="E60" s="330">
        <f>IFERROR(VLOOKUP(C60,'تقرير المصروفات حسب الشهر'!$C$136:$AD$245,24,FALSE),0)</f>
        <v>0</v>
      </c>
      <c r="F60" s="330">
        <f>IFERROR(VLOOKUP(C60,'تقرير المصروفات حسب الشهر'!$C$263:$AD$370,24,FALSE),0)</f>
        <v>6600</v>
      </c>
      <c r="G60" s="330">
        <f>IFERROR(VLOOKUP(C60,'تقرير المصروفات حسب الشهر'!$C$391:$AD$499,24,FALSE),0)</f>
        <v>0</v>
      </c>
      <c r="H60" s="330">
        <f>IFERROR(VLOOKUP(C60,'تقرير المصروفات حسب الشهر'!$C$519:$AD$627,24,FALSE),0)</f>
        <v>0</v>
      </c>
      <c r="I60" s="330">
        <f>IFERROR(VLOOKUP(C60,'تقرير المصروفات حسب الشهر'!$C$647:$AD$756,24,FALSE),0)</f>
        <v>0</v>
      </c>
      <c r="J60" s="330">
        <f>IFERROR(VLOOKUP(C60,'تقرير المصروفات حسب الشهر'!$C$775:$AD$884,24,FALSE),0)</f>
        <v>0</v>
      </c>
      <c r="K60" s="330">
        <f>IFERROR(VLOOKUP(C60,'تقرير المصروفات حسب الشهر'!$C$902:$AD$1011,24,FALSE),0)</f>
        <v>0</v>
      </c>
      <c r="L60" s="330">
        <f>IFERROR(VLOOKUP(C60,'تقرير المصروفات حسب الشهر'!$C$1028:$AD$1138,24,FALSE),0)</f>
        <v>0</v>
      </c>
      <c r="M60" s="344">
        <f>IFERROR(VLOOKUP(C60,'تقرير المصروفات حسب الشهر'!$C$1155:$AD$1266,24,FALSE),0)</f>
        <v>0</v>
      </c>
      <c r="N60" s="344">
        <f>IFERROR(VLOOKUP(C60,'تقرير المصروفات حسب الشهر'!$C$1282:$AD$1393,24,FALSE),0)</f>
        <v>0</v>
      </c>
      <c r="O60" s="344">
        <f>IFERROR(VLOOKUP(C60,'تقرير المصروفات حسب الشهر'!$C$1409:$AI$1524,24,FALSE),0)</f>
        <v>0</v>
      </c>
      <c r="P60" s="332">
        <f t="shared" si="6"/>
        <v>6600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الشهر'!$C$10:$AD$119,24,FALSE),0)</f>
        <v>0</v>
      </c>
      <c r="E61" s="330">
        <f>IFERROR(VLOOKUP(C61,'تقرير المصروفات حسب الشهر'!$C$136:$AD$245,24,FALSE),0)</f>
        <v>0</v>
      </c>
      <c r="F61" s="330">
        <f>IFERROR(VLOOKUP(C61,'تقرير المصروفات حسب الشهر'!$C$263:$AD$370,24,FALSE),0)</f>
        <v>0</v>
      </c>
      <c r="G61" s="330">
        <f>IFERROR(VLOOKUP(C61,'تقرير المصروفات حسب الشهر'!$C$391:$AD$499,24,FALSE),0)</f>
        <v>0</v>
      </c>
      <c r="H61" s="330">
        <f>IFERROR(VLOOKUP(C61,'تقرير المصروفات حسب الشهر'!$C$519:$AD$627,24,FALSE),0)</f>
        <v>0</v>
      </c>
      <c r="I61" s="330">
        <f>IFERROR(VLOOKUP(C61,'تقرير المصروفات حسب الشهر'!$C$647:$AD$756,24,FALSE),0)</f>
        <v>0</v>
      </c>
      <c r="J61" s="330">
        <f>IFERROR(VLOOKUP(C61,'تقرير المصروفات حسب الشهر'!$C$775:$AD$884,24,FALSE),0)</f>
        <v>0</v>
      </c>
      <c r="K61" s="330">
        <f>IFERROR(VLOOKUP(C61,'تقرير المصروفات حسب الشهر'!$C$902:$AD$1011,24,FALSE),0)</f>
        <v>0</v>
      </c>
      <c r="L61" s="330">
        <f>IFERROR(VLOOKUP(C61,'تقرير المصروفات حسب الشهر'!$C$1028:$AD$1138,24,FALSE),0)</f>
        <v>0</v>
      </c>
      <c r="M61" s="344">
        <f>IFERROR(VLOOKUP(C61,'تقرير المصروفات حسب الشهر'!$C$1155:$AD$1266,24,FALSE),0)</f>
        <v>0</v>
      </c>
      <c r="N61" s="344">
        <f>IFERROR(VLOOKUP(C61,'تقرير المصروفات حسب الشهر'!$C$1282:$AD$1393,24,FALSE),0)</f>
        <v>0</v>
      </c>
      <c r="O61" s="344">
        <f>IFERROR(VLOOKUP(C61,'تقرير المصروفات حسب الشهر'!$C$1409:$AI$1524,24,FALSE),0)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الشهر'!$C$10:$AD$119,24,FALSE),0)</f>
        <v>0</v>
      </c>
      <c r="E62" s="330">
        <f>IFERROR(VLOOKUP(C62,'تقرير المصروفات حسب الشهر'!$C$136:$AD$245,24,FALSE),0)</f>
        <v>0</v>
      </c>
      <c r="F62" s="330">
        <f>IFERROR(VLOOKUP(C62,'تقرير المصروفات حسب الشهر'!$C$263:$AD$370,24,FALSE),0)</f>
        <v>0</v>
      </c>
      <c r="G62" s="330">
        <f>IFERROR(VLOOKUP(C62,'تقرير المصروفات حسب الشهر'!$C$391:$AD$499,24,FALSE),0)</f>
        <v>0</v>
      </c>
      <c r="H62" s="330">
        <f>IFERROR(VLOOKUP(C62,'تقرير المصروفات حسب الشهر'!$C$519:$AD$627,24,FALSE),0)</f>
        <v>0</v>
      </c>
      <c r="I62" s="330">
        <f>IFERROR(VLOOKUP(C62,'تقرير المصروفات حسب الشهر'!$C$647:$AD$756,24,FALSE),0)</f>
        <v>0</v>
      </c>
      <c r="J62" s="330">
        <f>IFERROR(VLOOKUP(C62,'تقرير المصروفات حسب الشهر'!$C$775:$AD$884,24,FALSE),0)</f>
        <v>0</v>
      </c>
      <c r="K62" s="330">
        <f>IFERROR(VLOOKUP(C62,'تقرير المصروفات حسب الشهر'!$C$902:$AD$1011,24,FALSE),0)</f>
        <v>0</v>
      </c>
      <c r="L62" s="330">
        <f>IFERROR(VLOOKUP(C62,'تقرير المصروفات حسب الشهر'!$C$1028:$AD$1138,24,FALSE),0)</f>
        <v>0</v>
      </c>
      <c r="M62" s="344">
        <f>IFERROR(VLOOKUP(C62,'تقرير المصروفات حسب الشهر'!$C$1155:$AD$1266,24,FALSE),0)</f>
        <v>0</v>
      </c>
      <c r="N62" s="344">
        <f>IFERROR(VLOOKUP(C62,'تقرير المصروفات حسب الشهر'!$C$1282:$AD$1393,24,FALSE),0)</f>
        <v>0</v>
      </c>
      <c r="O62" s="344">
        <f>IFERROR(VLOOKUP(C62,'تقرير المصروفات حسب الشهر'!$C$1409:$AI$1524,24,FALSE),0)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الشهر'!$C$10:$AD$119,24,FALSE),0)</f>
        <v>0</v>
      </c>
      <c r="E63" s="330">
        <f>IFERROR(VLOOKUP(C63,'تقرير المصروفات حسب الشهر'!$C$136:$AD$245,24,FALSE),0)</f>
        <v>0</v>
      </c>
      <c r="F63" s="330">
        <f>IFERROR(VLOOKUP(C63,'تقرير المصروفات حسب الشهر'!$C$263:$AD$370,24,FALSE),0)</f>
        <v>0</v>
      </c>
      <c r="G63" s="330">
        <f>IFERROR(VLOOKUP(C63,'تقرير المصروفات حسب الشهر'!$C$391:$AD$499,24,FALSE),0)</f>
        <v>0</v>
      </c>
      <c r="H63" s="330">
        <f>IFERROR(VLOOKUP(C63,'تقرير المصروفات حسب الشهر'!$C$519:$AD$627,24,FALSE),0)</f>
        <v>0</v>
      </c>
      <c r="I63" s="330">
        <f>IFERROR(VLOOKUP(C63,'تقرير المصروفات حسب الشهر'!$C$647:$AD$756,24,FALSE),0)</f>
        <v>0</v>
      </c>
      <c r="J63" s="330">
        <f>IFERROR(VLOOKUP(C63,'تقرير المصروفات حسب الشهر'!$C$775:$AD$884,24,FALSE),0)</f>
        <v>0</v>
      </c>
      <c r="K63" s="330">
        <f>IFERROR(VLOOKUP(C63,'تقرير المصروفات حسب الشهر'!$C$902:$AD$1011,24,FALSE),0)</f>
        <v>0</v>
      </c>
      <c r="L63" s="330">
        <f>IFERROR(VLOOKUP(C63,'تقرير المصروفات حسب الشهر'!$C$1028:$AD$1138,24,FALSE),0)</f>
        <v>0</v>
      </c>
      <c r="M63" s="344">
        <f>IFERROR(VLOOKUP(C63,'تقرير المصروفات حسب الشهر'!$C$1155:$AD$1266,24,FALSE),0)</f>
        <v>0</v>
      </c>
      <c r="N63" s="344">
        <f>IFERROR(VLOOKUP(C63,'تقرير المصروفات حسب الشهر'!$C$1282:$AD$1393,24,FALSE),0)</f>
        <v>0</v>
      </c>
      <c r="O63" s="344">
        <f>IFERROR(VLOOKUP(C63,'تقرير المصروفات حسب الشهر'!$C$1409:$AI$1524,24,FALSE),0)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الشهر'!$C$10:$AD$119,24,FALSE),0)</f>
        <v>0</v>
      </c>
      <c r="E64" s="330">
        <f>IFERROR(VLOOKUP(C64,'تقرير المصروفات حسب الشهر'!$C$136:$AD$245,24,FALSE),0)</f>
        <v>0</v>
      </c>
      <c r="F64" s="330">
        <f>IFERROR(VLOOKUP(C64,'تقرير المصروفات حسب الشهر'!$C$263:$AD$370,24,FALSE),0)</f>
        <v>0</v>
      </c>
      <c r="G64" s="330">
        <f>IFERROR(VLOOKUP(C64,'تقرير المصروفات حسب الشهر'!$C$391:$AD$499,24,FALSE),0)</f>
        <v>0</v>
      </c>
      <c r="H64" s="330">
        <f>IFERROR(VLOOKUP(C64,'تقرير المصروفات حسب الشهر'!$C$519:$AD$627,24,FALSE),0)</f>
        <v>0</v>
      </c>
      <c r="I64" s="330">
        <f>IFERROR(VLOOKUP(C64,'تقرير المصروفات حسب الشهر'!$C$647:$AD$756,24,FALSE),0)</f>
        <v>0</v>
      </c>
      <c r="J64" s="330">
        <f>IFERROR(VLOOKUP(C64,'تقرير المصروفات حسب الشهر'!$C$775:$AD$884,24,FALSE),0)</f>
        <v>0</v>
      </c>
      <c r="K64" s="330">
        <f>IFERROR(VLOOKUP(C64,'تقرير المصروفات حسب الشهر'!$C$902:$AD$1011,24,FALSE),0)</f>
        <v>0</v>
      </c>
      <c r="L64" s="330">
        <f>IFERROR(VLOOKUP(C64,'تقرير المصروفات حسب الشهر'!$C$1028:$AD$1138,24,FALSE),0)</f>
        <v>0</v>
      </c>
      <c r="M64" s="344">
        <f>IFERROR(VLOOKUP(C64,'تقرير المصروفات حسب الشهر'!$C$1155:$AD$1266,24,FALSE),0)</f>
        <v>0</v>
      </c>
      <c r="N64" s="344">
        <f>IFERROR(VLOOKUP(C64,'تقرير المصروفات حسب الشهر'!$C$1282:$AD$1393,24,FALSE),0)</f>
        <v>0</v>
      </c>
      <c r="O64" s="344">
        <f>IFERROR(VLOOKUP(C64,'تقرير المصروفات حسب الشهر'!$C$1409:$AI$1524,24,FALSE),0)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الشهر'!$C$10:$AD$119,24,FALSE),0)</f>
        <v>0</v>
      </c>
      <c r="E65" s="330">
        <f>IFERROR(VLOOKUP(C65,'تقرير المصروفات حسب الشهر'!$C$136:$AD$245,24,FALSE),0)</f>
        <v>0</v>
      </c>
      <c r="F65" s="330">
        <f>IFERROR(VLOOKUP(C65,'تقرير المصروفات حسب الشهر'!$C$263:$AD$370,24,FALSE),0)</f>
        <v>0</v>
      </c>
      <c r="G65" s="330">
        <f>IFERROR(VLOOKUP(C65,'تقرير المصروفات حسب الشهر'!$C$391:$AD$499,24,FALSE),0)</f>
        <v>0</v>
      </c>
      <c r="H65" s="330">
        <f>IFERROR(VLOOKUP(C65,'تقرير المصروفات حسب الشهر'!$C$519:$AD$627,24,FALSE),0)</f>
        <v>0</v>
      </c>
      <c r="I65" s="330">
        <f>IFERROR(VLOOKUP(C65,'تقرير المصروفات حسب الشهر'!$C$647:$AD$756,24,FALSE),0)</f>
        <v>0</v>
      </c>
      <c r="J65" s="330">
        <f>IFERROR(VLOOKUP(C65,'تقرير المصروفات حسب الشهر'!$C$775:$AD$884,24,FALSE),0)</f>
        <v>0</v>
      </c>
      <c r="K65" s="330">
        <f>IFERROR(VLOOKUP(C65,'تقرير المصروفات حسب الشهر'!$C$902:$AD$1011,24,FALSE),0)</f>
        <v>0</v>
      </c>
      <c r="L65" s="330">
        <f>IFERROR(VLOOKUP(C65,'تقرير المصروفات حسب الشهر'!$C$1028:$AD$1138,24,FALSE),0)</f>
        <v>0</v>
      </c>
      <c r="M65" s="344">
        <f>IFERROR(VLOOKUP(C65,'تقرير المصروفات حسب الشهر'!$C$1155:$AD$1266,24,FALSE),0)</f>
        <v>0</v>
      </c>
      <c r="N65" s="344">
        <f>IFERROR(VLOOKUP(C65,'تقرير المصروفات حسب الشهر'!$C$1282:$AD$1393,24,FALSE),0)</f>
        <v>0</v>
      </c>
      <c r="O65" s="344">
        <f>IFERROR(VLOOKUP(C65,'تقرير المصروفات حسب الشهر'!$C$1409:$AI$1524,24,FALSE),0)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الشهر'!$C$10:$AD$119,24,FALSE),0)</f>
        <v>0</v>
      </c>
      <c r="E66" s="330">
        <f>IFERROR(VLOOKUP(C66,'تقرير المصروفات حسب الشهر'!$C$136:$AD$245,24,FALSE),0)</f>
        <v>0</v>
      </c>
      <c r="F66" s="330">
        <f>IFERROR(VLOOKUP(C66,'تقرير المصروفات حسب الشهر'!$C$263:$AD$370,24,FALSE),0)</f>
        <v>0</v>
      </c>
      <c r="G66" s="330">
        <f>IFERROR(VLOOKUP(C66,'تقرير المصروفات حسب الشهر'!$C$391:$AD$499,24,FALSE),0)</f>
        <v>0</v>
      </c>
      <c r="H66" s="330">
        <f>IFERROR(VLOOKUP(C66,'تقرير المصروفات حسب الشهر'!$C$519:$AD$627,24,FALSE),0)</f>
        <v>0</v>
      </c>
      <c r="I66" s="330">
        <f>IFERROR(VLOOKUP(C66,'تقرير المصروفات حسب الشهر'!$C$647:$AD$756,24,FALSE),0)</f>
        <v>0</v>
      </c>
      <c r="J66" s="330">
        <f>IFERROR(VLOOKUP(C66,'تقرير المصروفات حسب الشهر'!$C$775:$AD$884,24,FALSE),0)</f>
        <v>0</v>
      </c>
      <c r="K66" s="330">
        <f>IFERROR(VLOOKUP(C66,'تقرير المصروفات حسب الشهر'!$C$902:$AD$1011,24,FALSE),0)</f>
        <v>0</v>
      </c>
      <c r="L66" s="330">
        <f>IFERROR(VLOOKUP(C66,'تقرير المصروفات حسب الشهر'!$C$1028:$AD$1138,24,FALSE),0)</f>
        <v>0</v>
      </c>
      <c r="M66" s="344">
        <f>IFERROR(VLOOKUP(C66,'تقرير المصروفات حسب الشهر'!$C$1155:$AD$1266,24,FALSE),0)</f>
        <v>0</v>
      </c>
      <c r="N66" s="344">
        <f>IFERROR(VLOOKUP(C66,'تقرير المصروفات حسب الشهر'!$C$1282:$AD$1393,24,FALSE),0)</f>
        <v>0</v>
      </c>
      <c r="O66" s="344">
        <f>IFERROR(VLOOKUP(C66,'تقرير المصروفات حسب الشهر'!$C$1409:$AI$1524,24,FALSE),0)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الشهر'!$C$10:$AD$119,24,FALSE),0)</f>
        <v>0</v>
      </c>
      <c r="E67" s="330">
        <f>IFERROR(VLOOKUP(C67,'تقرير المصروفات حسب الشهر'!$C$136:$AD$245,24,FALSE),0)</f>
        <v>0</v>
      </c>
      <c r="F67" s="330">
        <f>IFERROR(VLOOKUP(C67,'تقرير المصروفات حسب الشهر'!$C$263:$AD$370,24,FALSE),0)</f>
        <v>0</v>
      </c>
      <c r="G67" s="330">
        <f>IFERROR(VLOOKUP(C67,'تقرير المصروفات حسب الشهر'!$C$391:$AD$499,24,FALSE),0)</f>
        <v>0</v>
      </c>
      <c r="H67" s="330">
        <f>IFERROR(VLOOKUP(C67,'تقرير المصروفات حسب الشهر'!$C$519:$AD$627,24,FALSE),0)</f>
        <v>0</v>
      </c>
      <c r="I67" s="330">
        <f>IFERROR(VLOOKUP(C67,'تقرير المصروفات حسب الشهر'!$C$647:$AD$756,24,FALSE),0)</f>
        <v>0</v>
      </c>
      <c r="J67" s="330">
        <f>IFERROR(VLOOKUP(C67,'تقرير المصروفات حسب الشهر'!$C$775:$AD$884,24,FALSE),0)</f>
        <v>0</v>
      </c>
      <c r="K67" s="330">
        <f>IFERROR(VLOOKUP(C67,'تقرير المصروفات حسب الشهر'!$C$902:$AD$1011,24,FALSE),0)</f>
        <v>0</v>
      </c>
      <c r="L67" s="330">
        <f>IFERROR(VLOOKUP(C67,'تقرير المصروفات حسب الشهر'!$C$1028:$AD$1138,24,FALSE),0)</f>
        <v>0</v>
      </c>
      <c r="M67" s="344">
        <f>IFERROR(VLOOKUP(C67,'تقرير المصروفات حسب الشهر'!$C$1155:$AD$1266,24,FALSE),0)</f>
        <v>0</v>
      </c>
      <c r="N67" s="344">
        <f>IFERROR(VLOOKUP(C67,'تقرير المصروفات حسب الشهر'!$C$1282:$AD$1393,24,FALSE),0)</f>
        <v>0</v>
      </c>
      <c r="O67" s="344">
        <f>IFERROR(VLOOKUP(C67,'تقرير المصروفات حسب الشهر'!$C$1409:$AI$1524,24,FALSE),0)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الشهر'!$C$10:$AD$119,24,FALSE),0)</f>
        <v>0</v>
      </c>
      <c r="E68" s="330">
        <f>IFERROR(VLOOKUP(C68,'تقرير المصروفات حسب الشهر'!$C$136:$AD$245,24,FALSE),0)</f>
        <v>0</v>
      </c>
      <c r="F68" s="330">
        <f>IFERROR(VLOOKUP(C68,'تقرير المصروفات حسب الشهر'!$C$263:$AD$370,24,FALSE),0)</f>
        <v>0</v>
      </c>
      <c r="G68" s="330">
        <f>IFERROR(VLOOKUP(C68,'تقرير المصروفات حسب الشهر'!$C$391:$AD$499,24,FALSE),0)</f>
        <v>0</v>
      </c>
      <c r="H68" s="330">
        <f>IFERROR(VLOOKUP(C68,'تقرير المصروفات حسب الشهر'!$C$519:$AD$627,24,FALSE),0)</f>
        <v>0</v>
      </c>
      <c r="I68" s="330">
        <f>IFERROR(VLOOKUP(C68,'تقرير المصروفات حسب الشهر'!$C$647:$AD$756,24,FALSE),0)</f>
        <v>0</v>
      </c>
      <c r="J68" s="330">
        <f>IFERROR(VLOOKUP(C68,'تقرير المصروفات حسب الشهر'!$C$775:$AD$884,24,FALSE),0)</f>
        <v>0</v>
      </c>
      <c r="K68" s="330">
        <f>IFERROR(VLOOKUP(C68,'تقرير المصروفات حسب الشهر'!$C$902:$AD$1011,24,FALSE),0)</f>
        <v>0</v>
      </c>
      <c r="L68" s="330">
        <f>IFERROR(VLOOKUP(C68,'تقرير المصروفات حسب الشهر'!$C$1028:$AD$1138,24,FALSE),0)</f>
        <v>0</v>
      </c>
      <c r="M68" s="344">
        <f>IFERROR(VLOOKUP(C68,'تقرير المصروفات حسب الشهر'!$C$1155:$AD$1266,24,FALSE),0)</f>
        <v>0</v>
      </c>
      <c r="N68" s="344">
        <f>IFERROR(VLOOKUP(C68,'تقرير المصروفات حسب الشهر'!$C$1282:$AD$1393,24,FALSE),0)</f>
        <v>0</v>
      </c>
      <c r="O68" s="344">
        <f>IFERROR(VLOOKUP(C68,'تقرير المصروفات حسب الشهر'!$C$1409:$AI$1524,24,FALSE),0)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الشهر'!$C$10:$AD$119,24,FALSE),0)</f>
        <v>0</v>
      </c>
      <c r="E69" s="330">
        <f>IFERROR(VLOOKUP(C69,'تقرير المصروفات حسب الشهر'!$C$136:$AD$245,24,FALSE),0)</f>
        <v>0</v>
      </c>
      <c r="F69" s="330">
        <f>IFERROR(VLOOKUP(C69,'تقرير المصروفات حسب الشهر'!$C$263:$AD$370,24,FALSE),0)</f>
        <v>0</v>
      </c>
      <c r="G69" s="330">
        <f>IFERROR(VLOOKUP(C69,'تقرير المصروفات حسب الشهر'!$C$391:$AD$499,24,FALSE),0)</f>
        <v>0</v>
      </c>
      <c r="H69" s="330">
        <f>IFERROR(VLOOKUP(C69,'تقرير المصروفات حسب الشهر'!$C$519:$AD$627,24,FALSE),0)</f>
        <v>0</v>
      </c>
      <c r="I69" s="330">
        <f>IFERROR(VLOOKUP(C69,'تقرير المصروفات حسب الشهر'!$C$647:$AD$756,24,FALSE),0)</f>
        <v>0</v>
      </c>
      <c r="J69" s="330">
        <f>IFERROR(VLOOKUP(C69,'تقرير المصروفات حسب الشهر'!$C$775:$AD$884,24,FALSE),0)</f>
        <v>0</v>
      </c>
      <c r="K69" s="330">
        <f>IFERROR(VLOOKUP(C69,'تقرير المصروفات حسب الشهر'!$C$902:$AD$1011,24,FALSE),0)</f>
        <v>0</v>
      </c>
      <c r="L69" s="330">
        <f>IFERROR(VLOOKUP(C69,'تقرير المصروفات حسب الشهر'!$C$1028:$AD$1138,24,FALSE),0)</f>
        <v>0</v>
      </c>
      <c r="M69" s="344">
        <f>IFERROR(VLOOKUP(C69,'تقرير المصروفات حسب الشهر'!$C$1155:$AD$1266,24,FALSE),0)</f>
        <v>0</v>
      </c>
      <c r="N69" s="344">
        <f>IFERROR(VLOOKUP(C69,'تقرير المصروفات حسب الشهر'!$C$1282:$AD$1393,24,FALSE),0)</f>
        <v>0</v>
      </c>
      <c r="O69" s="344">
        <f>IFERROR(VLOOKUP(C69,'تقرير المصروفات حسب الشهر'!$C$1409:$AI$1524,24,FALSE),0)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الشهر'!$C$10:$AD$119,24,FALSE),0)</f>
        <v>0</v>
      </c>
      <c r="E70" s="330">
        <f>IFERROR(VLOOKUP(C70,'تقرير المصروفات حسب الشهر'!$C$136:$AD$245,24,FALSE),0)</f>
        <v>0</v>
      </c>
      <c r="F70" s="330">
        <f>IFERROR(VLOOKUP(C70,'تقرير المصروفات حسب الشهر'!$C$263:$AD$370,24,FALSE),0)</f>
        <v>0</v>
      </c>
      <c r="G70" s="330">
        <f>IFERROR(VLOOKUP(C70,'تقرير المصروفات حسب الشهر'!$C$391:$AD$499,24,FALSE),0)</f>
        <v>0</v>
      </c>
      <c r="H70" s="330">
        <f>IFERROR(VLOOKUP(C70,'تقرير المصروفات حسب الشهر'!$C$519:$AD$627,24,FALSE),0)</f>
        <v>0</v>
      </c>
      <c r="I70" s="330">
        <f>IFERROR(VLOOKUP(C70,'تقرير المصروفات حسب الشهر'!$C$647:$AD$756,24,FALSE),0)</f>
        <v>0</v>
      </c>
      <c r="J70" s="330">
        <f>IFERROR(VLOOKUP(C70,'تقرير المصروفات حسب الشهر'!$C$775:$AD$884,24,FALSE),0)</f>
        <v>0</v>
      </c>
      <c r="K70" s="330">
        <f>IFERROR(VLOOKUP(C70,'تقرير المصروفات حسب الشهر'!$C$902:$AD$1011,24,FALSE),0)</f>
        <v>0</v>
      </c>
      <c r="L70" s="330">
        <f>IFERROR(VLOOKUP(C70,'تقرير المصروفات حسب الشهر'!$C$1028:$AD$1138,24,FALSE),0)</f>
        <v>0</v>
      </c>
      <c r="M70" s="344">
        <f>IFERROR(VLOOKUP(C70,'تقرير المصروفات حسب الشهر'!$C$1155:$AD$1266,24,FALSE),0)</f>
        <v>0</v>
      </c>
      <c r="N70" s="344">
        <f>IFERROR(VLOOKUP(C70,'تقرير المصروفات حسب الشهر'!$C$1282:$AD$1393,24,FALSE),0)</f>
        <v>0</v>
      </c>
      <c r="O70" s="344">
        <f>IFERROR(VLOOKUP(C70,'تقرير المصروفات حسب الشهر'!$C$1409:$AI$1524,24,FALSE),0)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الشهر'!$C$10:$AD$119,24,FALSE),0)</f>
        <v>0</v>
      </c>
      <c r="E71" s="330">
        <f>IFERROR(VLOOKUP(C71,'تقرير المصروفات حسب الشهر'!$C$136:$AD$245,24,FALSE),0)</f>
        <v>0</v>
      </c>
      <c r="F71" s="330">
        <f>IFERROR(VLOOKUP(C71,'تقرير المصروفات حسب الشهر'!$C$263:$AD$370,24,FALSE),0)</f>
        <v>0</v>
      </c>
      <c r="G71" s="330">
        <f>IFERROR(VLOOKUP(C71,'تقرير المصروفات حسب الشهر'!$C$391:$AD$499,24,FALSE),0)</f>
        <v>0</v>
      </c>
      <c r="H71" s="330">
        <f>IFERROR(VLOOKUP(C71,'تقرير المصروفات حسب الشهر'!$C$519:$AD$627,24,FALSE),0)</f>
        <v>0</v>
      </c>
      <c r="I71" s="330">
        <f>IFERROR(VLOOKUP(C71,'تقرير المصروفات حسب الشهر'!$C$647:$AD$756,24,FALSE),0)</f>
        <v>0</v>
      </c>
      <c r="J71" s="330">
        <f>IFERROR(VLOOKUP(C71,'تقرير المصروفات حسب الشهر'!$C$775:$AD$884,24,FALSE),0)</f>
        <v>0</v>
      </c>
      <c r="K71" s="330">
        <f>IFERROR(VLOOKUP(C71,'تقرير المصروفات حسب الشهر'!$C$902:$AD$1011,24,FALSE),0)</f>
        <v>0</v>
      </c>
      <c r="L71" s="330">
        <f>IFERROR(VLOOKUP(C71,'تقرير المصروفات حسب الشهر'!$C$1028:$AD$1138,24,FALSE),0)</f>
        <v>0</v>
      </c>
      <c r="M71" s="344">
        <f>IFERROR(VLOOKUP(C71,'تقرير المصروفات حسب الشهر'!$C$1155:$AD$1266,24,FALSE),0)</f>
        <v>0</v>
      </c>
      <c r="N71" s="344">
        <f>IFERROR(VLOOKUP(C71,'تقرير المصروفات حسب الشهر'!$C$1282:$AD$1393,24,FALSE),0)</f>
        <v>0</v>
      </c>
      <c r="O71" s="344">
        <f>IFERROR(VLOOKUP(C71,'تقرير المصروفات حسب الشهر'!$C$1409:$AI$1524,24,FALSE),0)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الشهر'!$C$10:$AD$119,24,FALSE),0)</f>
        <v>0</v>
      </c>
      <c r="E72" s="330">
        <f>IFERROR(VLOOKUP(C72,'تقرير المصروفات حسب الشهر'!$C$136:$AD$245,24,FALSE),0)</f>
        <v>0</v>
      </c>
      <c r="F72" s="330">
        <f>IFERROR(VLOOKUP(C72,'تقرير المصروفات حسب الشهر'!$C$263:$AD$370,24,FALSE),0)</f>
        <v>0</v>
      </c>
      <c r="G72" s="330">
        <f>IFERROR(VLOOKUP(C72,'تقرير المصروفات حسب الشهر'!$C$391:$AD$499,24,FALSE),0)</f>
        <v>0</v>
      </c>
      <c r="H72" s="330">
        <f>IFERROR(VLOOKUP(C72,'تقرير المصروفات حسب الشهر'!$C$519:$AD$627,24,FALSE),0)</f>
        <v>0</v>
      </c>
      <c r="I72" s="330">
        <f>IFERROR(VLOOKUP(C72,'تقرير المصروفات حسب الشهر'!$C$647:$AD$756,24,FALSE),0)</f>
        <v>0</v>
      </c>
      <c r="J72" s="330">
        <f>IFERROR(VLOOKUP(C72,'تقرير المصروفات حسب الشهر'!$C$775:$AD$884,24,FALSE),0)</f>
        <v>0</v>
      </c>
      <c r="K72" s="330">
        <f>IFERROR(VLOOKUP(C72,'تقرير المصروفات حسب الشهر'!$C$902:$AD$1011,24,FALSE),0)</f>
        <v>0</v>
      </c>
      <c r="L72" s="330">
        <f>IFERROR(VLOOKUP(C72,'تقرير المصروفات حسب الشهر'!$C$1028:$AD$1138,24,FALSE),0)</f>
        <v>0</v>
      </c>
      <c r="M72" s="344">
        <f>IFERROR(VLOOKUP(C72,'تقرير المصروفات حسب الشهر'!$C$1155:$AD$1266,24,FALSE),0)</f>
        <v>0</v>
      </c>
      <c r="N72" s="344">
        <f>IFERROR(VLOOKUP(C72,'تقرير المصروفات حسب الشهر'!$C$1282:$AD$1393,24,FALSE),0)</f>
        <v>0</v>
      </c>
      <c r="O72" s="344">
        <f>IFERROR(VLOOKUP(C72,'تقرير المصروفات حسب الشهر'!$C$1409:$AI$1524,24,FALSE),0)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الشهر'!$C$10:$AD$119,24,FALSE),0)</f>
        <v>0</v>
      </c>
      <c r="E73" s="330">
        <f>IFERROR(VLOOKUP(C73,'تقرير المصروفات حسب الشهر'!$C$136:$AD$245,24,FALSE),0)</f>
        <v>0</v>
      </c>
      <c r="F73" s="330">
        <f>IFERROR(VLOOKUP(C73,'تقرير المصروفات حسب الشهر'!$C$263:$AD$370,24,FALSE),0)</f>
        <v>0</v>
      </c>
      <c r="G73" s="330">
        <f>IFERROR(VLOOKUP(C73,'تقرير المصروفات حسب الشهر'!$C$391:$AD$499,24,FALSE),0)</f>
        <v>0</v>
      </c>
      <c r="H73" s="330">
        <f>IFERROR(VLOOKUP(C73,'تقرير المصروفات حسب الشهر'!$C$519:$AD$627,24,FALSE),0)</f>
        <v>0</v>
      </c>
      <c r="I73" s="330">
        <f>IFERROR(VLOOKUP(C73,'تقرير المصروفات حسب الشهر'!$C$647:$AD$756,24,FALSE),0)</f>
        <v>0</v>
      </c>
      <c r="J73" s="330">
        <f>IFERROR(VLOOKUP(C73,'تقرير المصروفات حسب الشهر'!$C$775:$AD$884,24,FALSE),0)</f>
        <v>0</v>
      </c>
      <c r="K73" s="330">
        <f>IFERROR(VLOOKUP(C73,'تقرير المصروفات حسب الشهر'!$C$902:$AD$1011,24,FALSE),0)</f>
        <v>0</v>
      </c>
      <c r="L73" s="330">
        <f>IFERROR(VLOOKUP(C73,'تقرير المصروفات حسب الشهر'!$C$1028:$AD$1138,24,FALSE),0)</f>
        <v>0</v>
      </c>
      <c r="M73" s="344">
        <f>IFERROR(VLOOKUP(C73,'تقرير المصروفات حسب الشهر'!$C$1155:$AD$1266,24,FALSE),0)</f>
        <v>0</v>
      </c>
      <c r="N73" s="344">
        <f>IFERROR(VLOOKUP(C73,'تقرير المصروفات حسب الشهر'!$C$1282:$AD$1393,24,FALSE),0)</f>
        <v>0</v>
      </c>
      <c r="O73" s="344">
        <f>IFERROR(VLOOKUP(C73,'تقرير المصروفات حسب الشهر'!$C$1409:$AI$1524,24,FALSE),0)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الشهر'!$C$10:$AD$119,24,FALSE),0)</f>
        <v>0</v>
      </c>
      <c r="E74" s="330">
        <f>IFERROR(VLOOKUP(C74,'تقرير المصروفات حسب الشهر'!$C$136:$AD$245,24,FALSE),0)</f>
        <v>0</v>
      </c>
      <c r="F74" s="330">
        <f>IFERROR(VLOOKUP(C74,'تقرير المصروفات حسب الشهر'!$C$263:$AD$370,24,FALSE),0)</f>
        <v>0</v>
      </c>
      <c r="G74" s="330">
        <f>IFERROR(VLOOKUP(C74,'تقرير المصروفات حسب الشهر'!$C$391:$AD$499,24,FALSE),0)</f>
        <v>0</v>
      </c>
      <c r="H74" s="330">
        <f>IFERROR(VLOOKUP(C74,'تقرير المصروفات حسب الشهر'!$C$519:$AD$627,24,FALSE),0)</f>
        <v>0</v>
      </c>
      <c r="I74" s="330">
        <f>IFERROR(VLOOKUP(C74,'تقرير المصروفات حسب الشهر'!$C$647:$AD$756,24,FALSE),0)</f>
        <v>0</v>
      </c>
      <c r="J74" s="330">
        <f>IFERROR(VLOOKUP(C74,'تقرير المصروفات حسب الشهر'!$C$775:$AD$884,24,FALSE),0)</f>
        <v>0</v>
      </c>
      <c r="K74" s="330">
        <f>IFERROR(VLOOKUP(C74,'تقرير المصروفات حسب الشهر'!$C$902:$AD$1011,24,FALSE),0)</f>
        <v>0</v>
      </c>
      <c r="L74" s="330">
        <f>IFERROR(VLOOKUP(C74,'تقرير المصروفات حسب الشهر'!$C$1028:$AD$1138,24,FALSE),0)</f>
        <v>0</v>
      </c>
      <c r="M74" s="344">
        <f>IFERROR(VLOOKUP(C74,'تقرير المصروفات حسب الشهر'!$C$1155:$AD$1266,24,FALSE),0)</f>
        <v>0</v>
      </c>
      <c r="N74" s="344">
        <f>IFERROR(VLOOKUP(C74,'تقرير المصروفات حسب الشهر'!$C$1282:$AD$1393,24,FALSE),0)</f>
        <v>0</v>
      </c>
      <c r="O74" s="344">
        <f>IFERROR(VLOOKUP(C74,'تقرير المصروفات حسب الشهر'!$C$1409:$AI$1524,24,FALSE),0)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الشهر'!$C$10:$AD$119,24,FALSE),0)</f>
        <v>0</v>
      </c>
      <c r="E75" s="330">
        <f>IFERROR(VLOOKUP(C75,'تقرير المصروفات حسب الشهر'!$C$136:$AD$245,24,FALSE),0)</f>
        <v>0</v>
      </c>
      <c r="F75" s="330">
        <f>IFERROR(VLOOKUP(C75,'تقرير المصروفات حسب الشهر'!$C$263:$AD$370,24,FALSE),0)</f>
        <v>0</v>
      </c>
      <c r="G75" s="330">
        <f>IFERROR(VLOOKUP(C75,'تقرير المصروفات حسب الشهر'!$C$391:$AD$499,24,FALSE),0)</f>
        <v>0</v>
      </c>
      <c r="H75" s="330">
        <f>IFERROR(VLOOKUP(C75,'تقرير المصروفات حسب الشهر'!$C$519:$AD$627,24,FALSE),0)</f>
        <v>0</v>
      </c>
      <c r="I75" s="330">
        <f>IFERROR(VLOOKUP(C75,'تقرير المصروفات حسب الشهر'!$C$647:$AD$756,24,FALSE),0)</f>
        <v>0</v>
      </c>
      <c r="J75" s="330">
        <f>IFERROR(VLOOKUP(C75,'تقرير المصروفات حسب الشهر'!$C$775:$AD$884,24,FALSE),0)</f>
        <v>0</v>
      </c>
      <c r="K75" s="330">
        <f>IFERROR(VLOOKUP(C75,'تقرير المصروفات حسب الشهر'!$C$902:$AD$1011,24,FALSE),0)</f>
        <v>0</v>
      </c>
      <c r="L75" s="330">
        <f>IFERROR(VLOOKUP(C75,'تقرير المصروفات حسب الشهر'!$C$1028:$AD$1138,24,FALSE),0)</f>
        <v>0</v>
      </c>
      <c r="M75" s="344">
        <f>IFERROR(VLOOKUP(C75,'تقرير المصروفات حسب الشهر'!$C$1155:$AD$1266,24,FALSE),0)</f>
        <v>0</v>
      </c>
      <c r="N75" s="344">
        <f>IFERROR(VLOOKUP(C75,'تقرير المصروفات حسب الشهر'!$C$1282:$AD$1393,24,FALSE),0)</f>
        <v>0</v>
      </c>
      <c r="O75" s="344">
        <f>IFERROR(VLOOKUP(C75,'تقرير المصروفات حسب الشهر'!$C$1409:$AI$1524,24,FALSE),0)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الشهر'!$C$10:$AD$119,24,FALSE),0)</f>
        <v>0</v>
      </c>
      <c r="E76" s="330">
        <f>IFERROR(VLOOKUP(C76,'تقرير المصروفات حسب الشهر'!$C$136:$AD$245,24,FALSE),0)</f>
        <v>0</v>
      </c>
      <c r="F76" s="330">
        <f>IFERROR(VLOOKUP(C76,'تقرير المصروفات حسب الشهر'!$C$263:$AD$370,24,FALSE),0)</f>
        <v>0</v>
      </c>
      <c r="G76" s="330">
        <f>IFERROR(VLOOKUP(C76,'تقرير المصروفات حسب الشهر'!$C$391:$AD$499,24,FALSE),0)</f>
        <v>0</v>
      </c>
      <c r="H76" s="330">
        <f>IFERROR(VLOOKUP(C76,'تقرير المصروفات حسب الشهر'!$C$519:$AD$627,24,FALSE),0)</f>
        <v>0</v>
      </c>
      <c r="I76" s="330">
        <f>IFERROR(VLOOKUP(C76,'تقرير المصروفات حسب الشهر'!$C$647:$AD$756,24,FALSE),0)</f>
        <v>0</v>
      </c>
      <c r="J76" s="330">
        <f>IFERROR(VLOOKUP(C76,'تقرير المصروفات حسب الشهر'!$C$775:$AD$884,24,FALSE),0)</f>
        <v>0</v>
      </c>
      <c r="K76" s="330">
        <f>IFERROR(VLOOKUP(C76,'تقرير المصروفات حسب الشهر'!$C$902:$AD$1011,24,FALSE),0)</f>
        <v>0</v>
      </c>
      <c r="L76" s="330">
        <f>IFERROR(VLOOKUP(C76,'تقرير المصروفات حسب الشهر'!$C$1028:$AD$1138,24,FALSE),0)</f>
        <v>0</v>
      </c>
      <c r="M76" s="344">
        <f>IFERROR(VLOOKUP(C76,'تقرير المصروفات حسب الشهر'!$C$1155:$AD$1266,24,FALSE),0)</f>
        <v>0</v>
      </c>
      <c r="N76" s="344">
        <f>IFERROR(VLOOKUP(C76,'تقرير المصروفات حسب الشهر'!$C$1282:$AD$1393,24,FALSE),0)</f>
        <v>0</v>
      </c>
      <c r="O76" s="344">
        <f>IFERROR(VLOOKUP(C76,'تقرير المصروفات حسب الشهر'!$C$1409:$AI$1524,24,FALSE),0)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الشهر'!$C$10:$AD$119,24,FALSE),0)</f>
        <v>0</v>
      </c>
      <c r="E77" s="330">
        <f>IFERROR(VLOOKUP(C77,'تقرير المصروفات حسب الشهر'!$C$136:$AD$245,24,FALSE),0)</f>
        <v>0</v>
      </c>
      <c r="F77" s="330">
        <f>IFERROR(VLOOKUP(C77,'تقرير المصروفات حسب الشهر'!$C$263:$AD$370,24,FALSE),0)</f>
        <v>0</v>
      </c>
      <c r="G77" s="330">
        <f>IFERROR(VLOOKUP(C77,'تقرير المصروفات حسب الشهر'!$C$391:$AD$499,24,FALSE),0)</f>
        <v>0</v>
      </c>
      <c r="H77" s="330">
        <f>IFERROR(VLOOKUP(C77,'تقرير المصروفات حسب الشهر'!$C$519:$AD$627,24,FALSE),0)</f>
        <v>0</v>
      </c>
      <c r="I77" s="330">
        <f>IFERROR(VLOOKUP(C77,'تقرير المصروفات حسب الشهر'!$C$647:$AD$756,24,FALSE),0)</f>
        <v>0</v>
      </c>
      <c r="J77" s="330">
        <f>IFERROR(VLOOKUP(C77,'تقرير المصروفات حسب الشهر'!$C$775:$AD$884,24,FALSE),0)</f>
        <v>0</v>
      </c>
      <c r="K77" s="330">
        <f>IFERROR(VLOOKUP(C77,'تقرير المصروفات حسب الشهر'!$C$902:$AD$1011,24,FALSE),0)</f>
        <v>0</v>
      </c>
      <c r="L77" s="330">
        <f>IFERROR(VLOOKUP(C77,'تقرير المصروفات حسب الشهر'!$C$1028:$AD$1138,24,FALSE),0)</f>
        <v>0</v>
      </c>
      <c r="M77" s="344">
        <f>IFERROR(VLOOKUP(C77,'تقرير المصروفات حسب الشهر'!$C$1155:$AD$1266,24,FALSE),0)</f>
        <v>0</v>
      </c>
      <c r="N77" s="344">
        <f>IFERROR(VLOOKUP(C77,'تقرير المصروفات حسب الشهر'!$C$1282:$AD$1393,24,FALSE),0)</f>
        <v>0</v>
      </c>
      <c r="O77" s="344">
        <f>IFERROR(VLOOKUP(C77,'تقرير المصروفات حسب الشهر'!$C$1409:$AI$1524,24,FALSE),0)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الشهر'!$C$10:$AD$119,24,FALSE),0)</f>
        <v>0</v>
      </c>
      <c r="E78" s="330">
        <f>IFERROR(VLOOKUP(C78,'تقرير المصروفات حسب الشهر'!$C$136:$AD$245,24,FALSE),0)</f>
        <v>0</v>
      </c>
      <c r="F78" s="330">
        <f>IFERROR(VLOOKUP(C78,'تقرير المصروفات حسب الشهر'!$C$263:$AD$370,24,FALSE),0)</f>
        <v>0</v>
      </c>
      <c r="G78" s="330">
        <f>IFERROR(VLOOKUP(C78,'تقرير المصروفات حسب الشهر'!$C$391:$AD$499,24,FALSE),0)</f>
        <v>0</v>
      </c>
      <c r="H78" s="330">
        <f>IFERROR(VLOOKUP(C78,'تقرير المصروفات حسب الشهر'!$C$519:$AD$627,24,FALSE),0)</f>
        <v>0</v>
      </c>
      <c r="I78" s="330">
        <f>IFERROR(VLOOKUP(C78,'تقرير المصروفات حسب الشهر'!$C$647:$AD$756,24,FALSE),0)</f>
        <v>0</v>
      </c>
      <c r="J78" s="330">
        <f>IFERROR(VLOOKUP(C78,'تقرير المصروفات حسب الشهر'!$C$775:$AD$884,24,FALSE),0)</f>
        <v>0</v>
      </c>
      <c r="K78" s="330">
        <f>IFERROR(VLOOKUP(C78,'تقرير المصروفات حسب الشهر'!$C$902:$AD$1011,24,FALSE),0)</f>
        <v>0</v>
      </c>
      <c r="L78" s="330">
        <f>IFERROR(VLOOKUP(C78,'تقرير المصروفات حسب الشهر'!$C$1028:$AD$1138,24,FALSE),0)</f>
        <v>0</v>
      </c>
      <c r="M78" s="344">
        <f>IFERROR(VLOOKUP(C78,'تقرير المصروفات حسب الشهر'!$C$1155:$AD$1266,24,FALSE),0)</f>
        <v>0</v>
      </c>
      <c r="N78" s="344">
        <f>IFERROR(VLOOKUP(C78,'تقرير المصروفات حسب الشهر'!$C$1282:$AD$1393,24,FALSE),0)</f>
        <v>0</v>
      </c>
      <c r="O78" s="344">
        <f>IFERROR(VLOOKUP(C78,'تقرير المصروفات حسب الشهر'!$C$1409:$AI$1524,24,FALSE),0)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الشهر'!$C$10:$AD$119,24,FALSE),0)</f>
        <v>0</v>
      </c>
      <c r="E79" s="330">
        <f>IFERROR(VLOOKUP(C79,'تقرير المصروفات حسب الشهر'!$C$136:$AD$245,24,FALSE),0)</f>
        <v>0</v>
      </c>
      <c r="F79" s="330">
        <f>IFERROR(VLOOKUP(C79,'تقرير المصروفات حسب الشهر'!$C$263:$AD$370,24,FALSE),0)</f>
        <v>0</v>
      </c>
      <c r="G79" s="330">
        <f>IFERROR(VLOOKUP(C79,'تقرير المصروفات حسب الشهر'!$C$391:$AD$499,24,FALSE),0)</f>
        <v>0</v>
      </c>
      <c r="H79" s="330">
        <f>IFERROR(VLOOKUP(C79,'تقرير المصروفات حسب الشهر'!$C$519:$AD$627,24,FALSE),0)</f>
        <v>0</v>
      </c>
      <c r="I79" s="330">
        <f>IFERROR(VLOOKUP(C79,'تقرير المصروفات حسب الشهر'!$C$647:$AD$756,24,FALSE),0)</f>
        <v>0</v>
      </c>
      <c r="J79" s="330">
        <f>IFERROR(VLOOKUP(C79,'تقرير المصروفات حسب الشهر'!$C$775:$AD$884,24,FALSE),0)</f>
        <v>0</v>
      </c>
      <c r="K79" s="330">
        <f>IFERROR(VLOOKUP(C79,'تقرير المصروفات حسب الشهر'!$C$902:$AD$1011,24,FALSE),0)</f>
        <v>0</v>
      </c>
      <c r="L79" s="330">
        <f>IFERROR(VLOOKUP(C79,'تقرير المصروفات حسب الشهر'!$C$1028:$AD$1138,24,FALSE),0)</f>
        <v>0</v>
      </c>
      <c r="M79" s="344">
        <f>IFERROR(VLOOKUP(C79,'تقرير المصروفات حسب الشهر'!$C$1155:$AD$1266,24,FALSE),0)</f>
        <v>0</v>
      </c>
      <c r="N79" s="344">
        <f>IFERROR(VLOOKUP(C79,'تقرير المصروفات حسب الشهر'!$C$1282:$AD$1393,24,FALSE),0)</f>
        <v>0</v>
      </c>
      <c r="O79" s="344">
        <f>IFERROR(VLOOKUP(C79,'تقرير المصروفات حسب الشهر'!$C$1409:$AI$1524,24,FALSE),0)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الشهر'!$C$10:$AD$119,24,FALSE),0)</f>
        <v>0</v>
      </c>
      <c r="E80" s="330">
        <f>IFERROR(VLOOKUP(C80,'تقرير المصروفات حسب الشهر'!$C$136:$AD$245,24,FALSE),0)</f>
        <v>0</v>
      </c>
      <c r="F80" s="330">
        <f>IFERROR(VLOOKUP(C80,'تقرير المصروفات حسب الشهر'!$C$263:$AD$370,24,FALSE),0)</f>
        <v>0</v>
      </c>
      <c r="G80" s="330">
        <f>IFERROR(VLOOKUP(C80,'تقرير المصروفات حسب الشهر'!$C$391:$AD$499,24,FALSE),0)</f>
        <v>0</v>
      </c>
      <c r="H80" s="330">
        <f>IFERROR(VLOOKUP(C80,'تقرير المصروفات حسب الشهر'!$C$519:$AD$627,24,FALSE),0)</f>
        <v>0</v>
      </c>
      <c r="I80" s="330">
        <f>IFERROR(VLOOKUP(C80,'تقرير المصروفات حسب الشهر'!$C$647:$AD$756,24,FALSE),0)</f>
        <v>0</v>
      </c>
      <c r="J80" s="330">
        <f>IFERROR(VLOOKUP(C80,'تقرير المصروفات حسب الشهر'!$C$775:$AD$884,24,FALSE),0)</f>
        <v>0</v>
      </c>
      <c r="K80" s="330">
        <f>IFERROR(VLOOKUP(C80,'تقرير المصروفات حسب الشهر'!$C$902:$AD$1011,24,FALSE),0)</f>
        <v>0</v>
      </c>
      <c r="L80" s="330">
        <f>IFERROR(VLOOKUP(C80,'تقرير المصروفات حسب الشهر'!$C$1028:$AD$1138,24,FALSE),0)</f>
        <v>0</v>
      </c>
      <c r="M80" s="344">
        <f>IFERROR(VLOOKUP(C80,'تقرير المصروفات حسب الشهر'!$C$1155:$AD$1266,24,FALSE),0)</f>
        <v>0</v>
      </c>
      <c r="N80" s="344">
        <f>IFERROR(VLOOKUP(C80,'تقرير المصروفات حسب الشهر'!$C$1282:$AD$1393,24,FALSE),0)</f>
        <v>0</v>
      </c>
      <c r="O80" s="344">
        <f>IFERROR(VLOOKUP(C80,'تقرير المصروفات حسب الشهر'!$C$1409:$AI$1524,24,FALSE),0)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الشهر'!$C$10:$AD$119,24,FALSE),0)</f>
        <v>0</v>
      </c>
      <c r="E81" s="330">
        <f>IFERROR(VLOOKUP(C81,'تقرير المصروفات حسب الشهر'!$C$136:$AD$245,24,FALSE),0)</f>
        <v>0</v>
      </c>
      <c r="F81" s="330">
        <f>IFERROR(VLOOKUP(C81,'تقرير المصروفات حسب الشهر'!$C$263:$AD$370,24,FALSE),0)</f>
        <v>200</v>
      </c>
      <c r="G81" s="330">
        <f>IFERROR(VLOOKUP(C81,'تقرير المصروفات حسب الشهر'!$C$391:$AD$499,24,FALSE),0)</f>
        <v>200</v>
      </c>
      <c r="H81" s="330">
        <f>IFERROR(VLOOKUP(C81,'تقرير المصروفات حسب الشهر'!$C$519:$AD$627,24,FALSE),0)</f>
        <v>200</v>
      </c>
      <c r="I81" s="330">
        <f>IFERROR(VLOOKUP(C81,'تقرير المصروفات حسب الشهر'!$C$647:$AD$756,24,FALSE),0)</f>
        <v>200</v>
      </c>
      <c r="J81" s="330">
        <f>IFERROR(VLOOKUP(C81,'تقرير المصروفات حسب الشهر'!$C$775:$AD$884,24,FALSE),0)</f>
        <v>0</v>
      </c>
      <c r="K81" s="330">
        <f>IFERROR(VLOOKUP(C81,'تقرير المصروفات حسب الشهر'!$C$902:$AD$1011,24,FALSE),0)</f>
        <v>0</v>
      </c>
      <c r="L81" s="330">
        <f>IFERROR(VLOOKUP(C81,'تقرير المصروفات حسب الشهر'!$C$1028:$AD$1138,24,FALSE),0)</f>
        <v>0</v>
      </c>
      <c r="M81" s="344">
        <f>IFERROR(VLOOKUP(C81,'تقرير المصروفات حسب الشهر'!$C$1155:$AD$1266,24,FALSE),0)</f>
        <v>0</v>
      </c>
      <c r="N81" s="344">
        <f>IFERROR(VLOOKUP(C81,'تقرير المصروفات حسب الشهر'!$C$1282:$AD$1393,24,FALSE),0)</f>
        <v>0</v>
      </c>
      <c r="O81" s="344">
        <f>IFERROR(VLOOKUP(C81,'تقرير المصروفات حسب الشهر'!$C$1409:$AI$1524,24,FALSE),0)</f>
        <v>0</v>
      </c>
      <c r="P81" s="332">
        <f t="shared" si="6"/>
        <v>800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الشهر'!$C$10:$AD$119,24,FALSE),0)</f>
        <v>0</v>
      </c>
      <c r="E82" s="330">
        <f>IFERROR(VLOOKUP(C82,'تقرير المصروفات حسب الشهر'!$C$136:$AD$245,24,FALSE),0)</f>
        <v>0</v>
      </c>
      <c r="F82" s="330">
        <f>IFERROR(VLOOKUP(C82,'تقرير المصروفات حسب الشهر'!$C$263:$AD$370,24,FALSE),0)</f>
        <v>0</v>
      </c>
      <c r="G82" s="330">
        <f>IFERROR(VLOOKUP(C82,'تقرير المصروفات حسب الشهر'!$C$391:$AD$499,24,FALSE),0)</f>
        <v>0</v>
      </c>
      <c r="H82" s="330">
        <f>IFERROR(VLOOKUP(C82,'تقرير المصروفات حسب الشهر'!$C$519:$AD$627,24,FALSE),0)</f>
        <v>0</v>
      </c>
      <c r="I82" s="330">
        <f>IFERROR(VLOOKUP(C82,'تقرير المصروفات حسب الشهر'!$C$647:$AD$756,24,FALSE),0)</f>
        <v>0</v>
      </c>
      <c r="J82" s="330">
        <f>IFERROR(VLOOKUP(C82,'تقرير المصروفات حسب الشهر'!$C$775:$AD$884,24,FALSE),0)</f>
        <v>0</v>
      </c>
      <c r="K82" s="330">
        <f>IFERROR(VLOOKUP(C82,'تقرير المصروفات حسب الشهر'!$C$902:$AD$1011,24,FALSE),0)</f>
        <v>0</v>
      </c>
      <c r="L82" s="330">
        <f>IFERROR(VLOOKUP(C82,'تقرير المصروفات حسب الشهر'!$C$1028:$AD$1138,24,FALSE),0)</f>
        <v>0</v>
      </c>
      <c r="M82" s="344">
        <f>IFERROR(VLOOKUP(C82,'تقرير المصروفات حسب الشهر'!$C$1155:$AD$1266,24,FALSE),0)</f>
        <v>0</v>
      </c>
      <c r="N82" s="344">
        <f>IFERROR(VLOOKUP(C82,'تقرير المصروفات حسب الشهر'!$C$1282:$AD$1393,24,FALSE),0)</f>
        <v>0</v>
      </c>
      <c r="O82" s="344">
        <f>IFERROR(VLOOKUP(C82,'تقرير المصروفات حسب الشهر'!$C$1409:$AI$1524,24,FALSE),0)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الشهر'!$C$10:$AD$119,24,FALSE),0)</f>
        <v>0</v>
      </c>
      <c r="E83" s="330">
        <f>IFERROR(VLOOKUP(C83,'تقرير المصروفات حسب الشهر'!$C$136:$AD$245,24,FALSE),0)</f>
        <v>0</v>
      </c>
      <c r="F83" s="330">
        <f>IFERROR(VLOOKUP(C83,'تقرير المصروفات حسب الشهر'!$C$263:$AD$370,24,FALSE),0)</f>
        <v>0</v>
      </c>
      <c r="G83" s="330">
        <f>IFERROR(VLOOKUP(C83,'تقرير المصروفات حسب الشهر'!$C$391:$AD$499,24,FALSE),0)</f>
        <v>0</v>
      </c>
      <c r="H83" s="330">
        <f>IFERROR(VLOOKUP(C83,'تقرير المصروفات حسب الشهر'!$C$519:$AD$627,24,FALSE),0)</f>
        <v>0</v>
      </c>
      <c r="I83" s="330">
        <f>IFERROR(VLOOKUP(C83,'تقرير المصروفات حسب الشهر'!$C$647:$AD$756,24,FALSE),0)</f>
        <v>0</v>
      </c>
      <c r="J83" s="330">
        <f>IFERROR(VLOOKUP(C83,'تقرير المصروفات حسب الشهر'!$C$775:$AD$884,24,FALSE),0)</f>
        <v>0</v>
      </c>
      <c r="K83" s="330">
        <f>IFERROR(VLOOKUP(C83,'تقرير المصروفات حسب الشهر'!$C$902:$AD$1011,24,FALSE),0)</f>
        <v>0</v>
      </c>
      <c r="L83" s="330">
        <f>IFERROR(VLOOKUP(C83,'تقرير المصروفات حسب الشهر'!$C$1028:$AD$1138,24,FALSE),0)</f>
        <v>0</v>
      </c>
      <c r="M83" s="344">
        <f>IFERROR(VLOOKUP(C83,'تقرير المصروفات حسب الشهر'!$C$1155:$AD$1266,24,FALSE),0)</f>
        <v>0</v>
      </c>
      <c r="N83" s="344">
        <f>IFERROR(VLOOKUP(C83,'تقرير المصروفات حسب الشهر'!$C$1282:$AD$1393,24,FALSE),0)</f>
        <v>0</v>
      </c>
      <c r="O83" s="344">
        <f>IFERROR(VLOOKUP(C83,'تقرير المصروفات حسب الشهر'!$C$1409:$AI$1524,24,FALSE),0)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الشهر'!$C$10:$AD$119,24,FALSE),0)</f>
        <v>0</v>
      </c>
      <c r="E84" s="330">
        <f>IFERROR(VLOOKUP(C84,'تقرير المصروفات حسب الشهر'!$C$136:$AD$245,24,FALSE),0)</f>
        <v>0</v>
      </c>
      <c r="F84" s="330">
        <f>IFERROR(VLOOKUP(C84,'تقرير المصروفات حسب الشهر'!$C$263:$AD$370,24,FALSE),0)</f>
        <v>0</v>
      </c>
      <c r="G84" s="330">
        <f>IFERROR(VLOOKUP(C84,'تقرير المصروفات حسب الشهر'!$C$391:$AD$499,24,FALSE),0)</f>
        <v>0</v>
      </c>
      <c r="H84" s="330">
        <f>IFERROR(VLOOKUP(C84,'تقرير المصروفات حسب الشهر'!$C$519:$AD$627,24,FALSE),0)</f>
        <v>0</v>
      </c>
      <c r="I84" s="330">
        <f>IFERROR(VLOOKUP(C84,'تقرير المصروفات حسب الشهر'!$C$647:$AD$756,24,FALSE),0)</f>
        <v>0</v>
      </c>
      <c r="J84" s="330">
        <f>IFERROR(VLOOKUP(C84,'تقرير المصروفات حسب الشهر'!$C$775:$AD$884,24,FALSE),0)</f>
        <v>0</v>
      </c>
      <c r="K84" s="330">
        <f>IFERROR(VLOOKUP(C84,'تقرير المصروفات حسب الشهر'!$C$902:$AD$1011,24,FALSE),0)</f>
        <v>0</v>
      </c>
      <c r="L84" s="330">
        <f>IFERROR(VLOOKUP(C84,'تقرير المصروفات حسب الشهر'!$C$1028:$AD$1138,24,FALSE),0)</f>
        <v>0</v>
      </c>
      <c r="M84" s="344">
        <f>IFERROR(VLOOKUP(C84,'تقرير المصروفات حسب الشهر'!$C$1155:$AD$1266,24,FALSE),0)</f>
        <v>0</v>
      </c>
      <c r="N84" s="344">
        <f>IFERROR(VLOOKUP(C84,'تقرير المصروفات حسب الشهر'!$C$1282:$AD$1393,24,FALSE),0)</f>
        <v>0</v>
      </c>
      <c r="O84" s="344">
        <f>IFERROR(VLOOKUP(C84,'تقرير المصروفات حسب الشهر'!$C$1409:$AI$1524,24,FALSE),0)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الشهر'!$C$10:$AD$119,24,FALSE),0)</f>
        <v>0</v>
      </c>
      <c r="E85" s="330">
        <f>IFERROR(VLOOKUP(C85,'تقرير المصروفات حسب الشهر'!$C$136:$AD$245,24,FALSE),0)</f>
        <v>0</v>
      </c>
      <c r="F85" s="330">
        <f>IFERROR(VLOOKUP(C85,'تقرير المصروفات حسب الشهر'!$C$263:$AD$370,24,FALSE),0)</f>
        <v>0</v>
      </c>
      <c r="G85" s="330">
        <f>IFERROR(VLOOKUP(C85,'تقرير المصروفات حسب الشهر'!$C$391:$AD$499,24,FALSE),0)</f>
        <v>0</v>
      </c>
      <c r="H85" s="330">
        <f>IFERROR(VLOOKUP(C85,'تقرير المصروفات حسب الشهر'!$C$519:$AD$627,24,FALSE),0)</f>
        <v>0</v>
      </c>
      <c r="I85" s="330">
        <f>IFERROR(VLOOKUP(C85,'تقرير المصروفات حسب الشهر'!$C$647:$AD$756,24,FALSE),0)</f>
        <v>0</v>
      </c>
      <c r="J85" s="330">
        <f>IFERROR(VLOOKUP(C85,'تقرير المصروفات حسب الشهر'!$C$775:$AD$884,24,FALSE),0)</f>
        <v>0</v>
      </c>
      <c r="K85" s="330">
        <f>IFERROR(VLOOKUP(C85,'تقرير المصروفات حسب الشهر'!$C$902:$AD$1011,24,FALSE),0)</f>
        <v>0</v>
      </c>
      <c r="L85" s="330">
        <f>IFERROR(VLOOKUP(C85,'تقرير المصروفات حسب الشهر'!$C$1028:$AD$1138,24,FALSE),0)</f>
        <v>0</v>
      </c>
      <c r="M85" s="344">
        <f>IFERROR(VLOOKUP(C85,'تقرير المصروفات حسب الشهر'!$C$1155:$AD$1266,24,FALSE),0)</f>
        <v>0</v>
      </c>
      <c r="N85" s="344">
        <f>IFERROR(VLOOKUP(C85,'تقرير المصروفات حسب الشهر'!$C$1282:$AD$1393,24,FALSE),0)</f>
        <v>0</v>
      </c>
      <c r="O85" s="344">
        <f>IFERROR(VLOOKUP(C85,'تقرير المصروفات حسب الشهر'!$C$1409:$AI$1524,24,FALSE),0)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الشهر'!$C$10:$AD$119,24,FALSE),0)</f>
        <v>0</v>
      </c>
      <c r="E86" s="330">
        <f>IFERROR(VLOOKUP(C86,'تقرير المصروفات حسب الشهر'!$C$136:$AD$245,24,FALSE),0)</f>
        <v>0</v>
      </c>
      <c r="F86" s="330">
        <f>IFERROR(VLOOKUP(C86,'تقرير المصروفات حسب الشهر'!$C$263:$AD$370,24,FALSE),0)</f>
        <v>2475</v>
      </c>
      <c r="G86" s="330">
        <f>IFERROR(VLOOKUP(C86,'تقرير المصروفات حسب الشهر'!$C$391:$AD$499,24,FALSE),0)</f>
        <v>0</v>
      </c>
      <c r="H86" s="330">
        <f>IFERROR(VLOOKUP(C86,'تقرير المصروفات حسب الشهر'!$C$519:$AD$627,24,FALSE),0)</f>
        <v>0</v>
      </c>
      <c r="I86" s="330">
        <f>IFERROR(VLOOKUP(C86,'تقرير المصروفات حسب الشهر'!$C$647:$AD$756,24,FALSE),0)</f>
        <v>0</v>
      </c>
      <c r="J86" s="330">
        <f>IFERROR(VLOOKUP(C86,'تقرير المصروفات حسب الشهر'!$C$775:$AD$884,24,FALSE),0)</f>
        <v>0</v>
      </c>
      <c r="K86" s="330">
        <f>IFERROR(VLOOKUP(C86,'تقرير المصروفات حسب الشهر'!$C$902:$AD$1011,24,FALSE),0)</f>
        <v>0</v>
      </c>
      <c r="L86" s="330">
        <f>IFERROR(VLOOKUP(C86,'تقرير المصروفات حسب الشهر'!$C$1028:$AD$1138,24,FALSE),0)</f>
        <v>0</v>
      </c>
      <c r="M86" s="344">
        <f>IFERROR(VLOOKUP(C86,'تقرير المصروفات حسب الشهر'!$C$1155:$AD$1266,24,FALSE),0)</f>
        <v>0</v>
      </c>
      <c r="N86" s="344">
        <f>IFERROR(VLOOKUP(C86,'تقرير المصروفات حسب الشهر'!$C$1282:$AD$1393,24,FALSE),0)</f>
        <v>0</v>
      </c>
      <c r="O86" s="344">
        <f>IFERROR(VLOOKUP(C86,'تقرير المصروفات حسب الشهر'!$C$1409:$AI$1524,24,FALSE),0)</f>
        <v>0</v>
      </c>
      <c r="P86" s="332">
        <f t="shared" ref="P86:P117" si="7">SUM(D86:O86)</f>
        <v>2475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الشهر'!$C$10:$AD$119,24,FALSE),0)</f>
        <v>0</v>
      </c>
      <c r="E87" s="330">
        <f>IFERROR(VLOOKUP(C87,'تقرير المصروفات حسب الشهر'!$C$136:$AD$245,24,FALSE),0)</f>
        <v>0</v>
      </c>
      <c r="F87" s="330">
        <f>IFERROR(VLOOKUP(C87,'تقرير المصروفات حسب الشهر'!$C$263:$AD$370,24,FALSE),0)</f>
        <v>0</v>
      </c>
      <c r="G87" s="330">
        <f>IFERROR(VLOOKUP(C87,'تقرير المصروفات حسب الشهر'!$C$391:$AD$499,24,FALSE),0)</f>
        <v>0</v>
      </c>
      <c r="H87" s="330">
        <f>IFERROR(VLOOKUP(C87,'تقرير المصروفات حسب الشهر'!$C$519:$AD$627,24,FALSE),0)</f>
        <v>0</v>
      </c>
      <c r="I87" s="330">
        <f>IFERROR(VLOOKUP(C87,'تقرير المصروفات حسب الشهر'!$C$647:$AD$756,24,FALSE),0)</f>
        <v>0</v>
      </c>
      <c r="J87" s="330">
        <f>IFERROR(VLOOKUP(C87,'تقرير المصروفات حسب الشهر'!$C$775:$AD$884,24,FALSE),0)</f>
        <v>0</v>
      </c>
      <c r="K87" s="330">
        <f>IFERROR(VLOOKUP(C87,'تقرير المصروفات حسب الشهر'!$C$902:$AD$1011,24,FALSE),0)</f>
        <v>0</v>
      </c>
      <c r="L87" s="330">
        <f>IFERROR(VLOOKUP(C87,'تقرير المصروفات حسب الشهر'!$C$1028:$AD$1138,24,FALSE),0)</f>
        <v>0</v>
      </c>
      <c r="M87" s="344">
        <f>IFERROR(VLOOKUP(C87,'تقرير المصروفات حسب الشهر'!$C$1155:$AD$1266,24,FALSE),0)</f>
        <v>0</v>
      </c>
      <c r="N87" s="344">
        <f>IFERROR(VLOOKUP(C87,'تقرير المصروفات حسب الشهر'!$C$1282:$AD$1393,24,FALSE),0)</f>
        <v>0</v>
      </c>
      <c r="O87" s="344">
        <f>IFERROR(VLOOKUP(C87,'تقرير المصروفات حسب الشهر'!$C$1409:$AI$1524,24,FALSE),0)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الشهر'!$C$10:$AD$119,24,FALSE),0)</f>
        <v>0</v>
      </c>
      <c r="E88" s="330">
        <f>IFERROR(VLOOKUP(C88,'تقرير المصروفات حسب الشهر'!$C$136:$AD$245,24,FALSE),0)</f>
        <v>0</v>
      </c>
      <c r="F88" s="330">
        <f>IFERROR(VLOOKUP(C88,'تقرير المصروفات حسب الشهر'!$C$263:$AD$370,24,FALSE),0)</f>
        <v>0</v>
      </c>
      <c r="G88" s="330">
        <f>IFERROR(VLOOKUP(C88,'تقرير المصروفات حسب الشهر'!$C$391:$AD$499,24,FALSE),0)</f>
        <v>0</v>
      </c>
      <c r="H88" s="330">
        <f>IFERROR(VLOOKUP(C88,'تقرير المصروفات حسب الشهر'!$C$519:$AD$627,24,FALSE),0)</f>
        <v>0</v>
      </c>
      <c r="I88" s="330">
        <f>IFERROR(VLOOKUP(C88,'تقرير المصروفات حسب الشهر'!$C$647:$AD$756,24,FALSE),0)</f>
        <v>0</v>
      </c>
      <c r="J88" s="330">
        <f>IFERROR(VLOOKUP(C88,'تقرير المصروفات حسب الشهر'!$C$775:$AD$884,24,FALSE),0)</f>
        <v>0</v>
      </c>
      <c r="K88" s="330">
        <f>IFERROR(VLOOKUP(C88,'تقرير المصروفات حسب الشهر'!$C$902:$AD$1011,24,FALSE),0)</f>
        <v>0</v>
      </c>
      <c r="L88" s="330">
        <f>IFERROR(VLOOKUP(C88,'تقرير المصروفات حسب الشهر'!$C$1028:$AD$1138,24,FALSE),0)</f>
        <v>0</v>
      </c>
      <c r="M88" s="344">
        <f>IFERROR(VLOOKUP(C88,'تقرير المصروفات حسب الشهر'!$C$1155:$AD$1266,24,FALSE),0)</f>
        <v>0</v>
      </c>
      <c r="N88" s="344">
        <f>IFERROR(VLOOKUP(C88,'تقرير المصروفات حسب الشهر'!$C$1282:$AD$1393,24,FALSE),0)</f>
        <v>0</v>
      </c>
      <c r="O88" s="344">
        <f>IFERROR(VLOOKUP(C88,'تقرير المصروفات حسب الشهر'!$C$1409:$AI$1524,24,FALSE),0)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الشهر'!$C$10:$AD$119,24,FALSE),0)</f>
        <v>0</v>
      </c>
      <c r="E89" s="330">
        <f>IFERROR(VLOOKUP(C89,'تقرير المصروفات حسب الشهر'!$C$136:$AD$245,24,FALSE),0)</f>
        <v>0</v>
      </c>
      <c r="F89" s="330">
        <f>IFERROR(VLOOKUP(C89,'تقرير المصروفات حسب الشهر'!$C$263:$AD$370,24,FALSE),0)</f>
        <v>0</v>
      </c>
      <c r="G89" s="330">
        <f>IFERROR(VLOOKUP(C89,'تقرير المصروفات حسب الشهر'!$C$391:$AD$499,24,FALSE),0)</f>
        <v>0</v>
      </c>
      <c r="H89" s="330">
        <f>IFERROR(VLOOKUP(C89,'تقرير المصروفات حسب الشهر'!$C$519:$AD$627,24,FALSE),0)</f>
        <v>0</v>
      </c>
      <c r="I89" s="330">
        <f>IFERROR(VLOOKUP(C89,'تقرير المصروفات حسب الشهر'!$C$647:$AD$756,24,FALSE),0)</f>
        <v>0</v>
      </c>
      <c r="J89" s="330">
        <f>IFERROR(VLOOKUP(C89,'تقرير المصروفات حسب الشهر'!$C$775:$AD$884,24,FALSE),0)</f>
        <v>0</v>
      </c>
      <c r="K89" s="330">
        <f>IFERROR(VLOOKUP(C89,'تقرير المصروفات حسب الشهر'!$C$902:$AD$1011,24,FALSE),0)</f>
        <v>0</v>
      </c>
      <c r="L89" s="330">
        <f>IFERROR(VLOOKUP(C89,'تقرير المصروفات حسب الشهر'!$C$1028:$AD$1138,24,FALSE),0)</f>
        <v>0</v>
      </c>
      <c r="M89" s="344">
        <f>IFERROR(VLOOKUP(C89,'تقرير المصروفات حسب الشهر'!$C$1155:$AD$1266,24,FALSE),0)</f>
        <v>0</v>
      </c>
      <c r="N89" s="344">
        <f>IFERROR(VLOOKUP(C89,'تقرير المصروفات حسب الشهر'!$C$1282:$AD$1393,24,FALSE),0)</f>
        <v>0</v>
      </c>
      <c r="O89" s="344">
        <f>IFERROR(VLOOKUP(C89,'تقرير المصروفات حسب الشهر'!$C$1409:$AI$1524,24,FALSE),0)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الشهر'!$C$10:$AD$119,24,FALSE),0)</f>
        <v>0</v>
      </c>
      <c r="E90" s="330">
        <f>IFERROR(VLOOKUP(C90,'تقرير المصروفات حسب الشهر'!$C$136:$AD$245,24,FALSE),0)</f>
        <v>0</v>
      </c>
      <c r="F90" s="330">
        <f>IFERROR(VLOOKUP(C90,'تقرير المصروفات حسب الشهر'!$C$263:$AD$370,24,FALSE),0)</f>
        <v>0</v>
      </c>
      <c r="G90" s="330">
        <f>IFERROR(VLOOKUP(C90,'تقرير المصروفات حسب الشهر'!$C$391:$AD$499,24,FALSE),0)</f>
        <v>0</v>
      </c>
      <c r="H90" s="330">
        <f>IFERROR(VLOOKUP(C90,'تقرير المصروفات حسب الشهر'!$C$519:$AD$627,24,FALSE),0)</f>
        <v>0</v>
      </c>
      <c r="I90" s="330">
        <f>IFERROR(VLOOKUP(C90,'تقرير المصروفات حسب الشهر'!$C$647:$AD$756,24,FALSE),0)</f>
        <v>0</v>
      </c>
      <c r="J90" s="330">
        <f>IFERROR(VLOOKUP(C90,'تقرير المصروفات حسب الشهر'!$C$775:$AD$884,24,FALSE),0)</f>
        <v>0</v>
      </c>
      <c r="K90" s="330">
        <f>IFERROR(VLOOKUP(C90,'تقرير المصروفات حسب الشهر'!$C$902:$AD$1011,24,FALSE),0)</f>
        <v>0</v>
      </c>
      <c r="L90" s="330">
        <f>IFERROR(VLOOKUP(C90,'تقرير المصروفات حسب الشهر'!$C$1028:$AD$1138,24,FALSE),0)</f>
        <v>0</v>
      </c>
      <c r="M90" s="344">
        <f>IFERROR(VLOOKUP(C90,'تقرير المصروفات حسب الشهر'!$C$1155:$AD$1266,24,FALSE),0)</f>
        <v>0</v>
      </c>
      <c r="N90" s="344">
        <f>IFERROR(VLOOKUP(C90,'تقرير المصروفات حسب الشهر'!$C$1282:$AD$1393,24,FALSE),0)</f>
        <v>0</v>
      </c>
      <c r="O90" s="344">
        <f>IFERROR(VLOOKUP(C90,'تقرير المصروفات حسب الشهر'!$C$1409:$AI$1524,24,FALSE),0)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الشهر'!$C$10:$AD$119,24,FALSE),0)</f>
        <v>0</v>
      </c>
      <c r="E91" s="330">
        <f>IFERROR(VLOOKUP(C91,'تقرير المصروفات حسب الشهر'!$C$136:$AD$245,24,FALSE),0)</f>
        <v>700</v>
      </c>
      <c r="F91" s="330">
        <f>IFERROR(VLOOKUP(C91,'تقرير المصروفات حسب الشهر'!$C$263:$AD$370,24,FALSE),0)</f>
        <v>0</v>
      </c>
      <c r="G91" s="330">
        <f>IFERROR(VLOOKUP(C91,'تقرير المصروفات حسب الشهر'!$C$391:$AD$499,24,FALSE),0)</f>
        <v>0</v>
      </c>
      <c r="H91" s="330">
        <f>IFERROR(VLOOKUP(C91,'تقرير المصروفات حسب الشهر'!$C$519:$AD$627,24,FALSE),0)</f>
        <v>0</v>
      </c>
      <c r="I91" s="330">
        <f>IFERROR(VLOOKUP(C91,'تقرير المصروفات حسب الشهر'!$C$647:$AD$756,24,FALSE),0)</f>
        <v>0</v>
      </c>
      <c r="J91" s="330">
        <f>IFERROR(VLOOKUP(C91,'تقرير المصروفات حسب الشهر'!$C$775:$AD$884,24,FALSE),0)</f>
        <v>0</v>
      </c>
      <c r="K91" s="330">
        <f>IFERROR(VLOOKUP(C91,'تقرير المصروفات حسب الشهر'!$C$902:$AD$1011,24,FALSE),0)</f>
        <v>0</v>
      </c>
      <c r="L91" s="330">
        <f>IFERROR(VLOOKUP(C91,'تقرير المصروفات حسب الشهر'!$C$1028:$AD$1138,24,FALSE),0)</f>
        <v>0</v>
      </c>
      <c r="M91" s="344">
        <f>IFERROR(VLOOKUP(C91,'تقرير المصروفات حسب الشهر'!$C$1155:$AD$1266,24,FALSE),0)</f>
        <v>0</v>
      </c>
      <c r="N91" s="344">
        <f>IFERROR(VLOOKUP(C91,'تقرير المصروفات حسب الشهر'!$C$1282:$AD$1393,24,FALSE),0)</f>
        <v>0</v>
      </c>
      <c r="O91" s="344">
        <f>IFERROR(VLOOKUP(C91,'تقرير المصروفات حسب الشهر'!$C$1409:$AI$1524,24,FALSE),0)</f>
        <v>0</v>
      </c>
      <c r="P91" s="332">
        <f t="shared" si="7"/>
        <v>700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الشهر'!$C$10:$AD$119,24,FALSE),0)</f>
        <v>0</v>
      </c>
      <c r="E92" s="330">
        <f>IFERROR(VLOOKUP(C92,'تقرير المصروفات حسب الشهر'!$C$136:$AD$245,24,FALSE),0)</f>
        <v>0</v>
      </c>
      <c r="F92" s="330">
        <f>IFERROR(VLOOKUP(C92,'تقرير المصروفات حسب الشهر'!$C$263:$AD$370,24,FALSE),0)</f>
        <v>0</v>
      </c>
      <c r="G92" s="330">
        <f>IFERROR(VLOOKUP(C92,'تقرير المصروفات حسب الشهر'!$C$391:$AD$499,24,FALSE),0)</f>
        <v>0</v>
      </c>
      <c r="H92" s="330">
        <f>IFERROR(VLOOKUP(C92,'تقرير المصروفات حسب الشهر'!$C$519:$AD$627,24,FALSE),0)</f>
        <v>0</v>
      </c>
      <c r="I92" s="330">
        <f>IFERROR(VLOOKUP(C92,'تقرير المصروفات حسب الشهر'!$C$647:$AD$756,24,FALSE),0)</f>
        <v>0</v>
      </c>
      <c r="J92" s="330">
        <f>IFERROR(VLOOKUP(C92,'تقرير المصروفات حسب الشهر'!$C$775:$AD$884,24,FALSE),0)</f>
        <v>0</v>
      </c>
      <c r="K92" s="330">
        <f>IFERROR(VLOOKUP(C92,'تقرير المصروفات حسب الشهر'!$C$902:$AD$1011,24,FALSE),0)</f>
        <v>0</v>
      </c>
      <c r="L92" s="330">
        <f>IFERROR(VLOOKUP(C92,'تقرير المصروفات حسب الشهر'!$C$1028:$AD$1138,24,FALSE),0)</f>
        <v>0</v>
      </c>
      <c r="M92" s="344">
        <f>IFERROR(VLOOKUP(C92,'تقرير المصروفات حسب الشهر'!$C$1155:$AD$1266,24,FALSE),0)</f>
        <v>0</v>
      </c>
      <c r="N92" s="344">
        <f>IFERROR(VLOOKUP(C92,'تقرير المصروفات حسب الشهر'!$C$1282:$AD$1393,24,FALSE),0)</f>
        <v>0</v>
      </c>
      <c r="O92" s="344">
        <f>IFERROR(VLOOKUP(C92,'تقرير المصروفات حسب الشهر'!$C$1409:$AI$1524,24,FALSE),0)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الشهر'!$C$10:$AD$119,24,FALSE),0)</f>
        <v>0</v>
      </c>
      <c r="E93" s="330">
        <f>IFERROR(VLOOKUP(C93,'تقرير المصروفات حسب الشهر'!$C$136:$AD$245,24,FALSE),0)</f>
        <v>0</v>
      </c>
      <c r="F93" s="330">
        <f>IFERROR(VLOOKUP(C93,'تقرير المصروفات حسب الشهر'!$C$263:$AD$370,24,FALSE),0)</f>
        <v>0</v>
      </c>
      <c r="G93" s="330">
        <f>IFERROR(VLOOKUP(C93,'تقرير المصروفات حسب الشهر'!$C$391:$AD$499,24,FALSE),0)</f>
        <v>0</v>
      </c>
      <c r="H93" s="330">
        <f>IFERROR(VLOOKUP(C93,'تقرير المصروفات حسب الشهر'!$C$519:$AD$627,24,FALSE),0)</f>
        <v>700</v>
      </c>
      <c r="I93" s="330">
        <f>IFERROR(VLOOKUP(C93,'تقرير المصروفات حسب الشهر'!$C$647:$AD$756,24,FALSE),0)</f>
        <v>0</v>
      </c>
      <c r="J93" s="330">
        <f>IFERROR(VLOOKUP(C93,'تقرير المصروفات حسب الشهر'!$C$775:$AD$884,24,FALSE),0)</f>
        <v>0</v>
      </c>
      <c r="K93" s="330">
        <f>IFERROR(VLOOKUP(C93,'تقرير المصروفات حسب الشهر'!$C$902:$AD$1011,24,FALSE),0)</f>
        <v>0</v>
      </c>
      <c r="L93" s="330">
        <f>IFERROR(VLOOKUP(C93,'تقرير المصروفات حسب الشهر'!$C$1028:$AD$1138,24,FALSE),0)</f>
        <v>0</v>
      </c>
      <c r="M93" s="344">
        <f>IFERROR(VLOOKUP(C93,'تقرير المصروفات حسب الشهر'!$C$1155:$AD$1266,24,FALSE),0)</f>
        <v>0</v>
      </c>
      <c r="N93" s="344">
        <f>IFERROR(VLOOKUP(C93,'تقرير المصروفات حسب الشهر'!$C$1282:$AD$1393,24,FALSE),0)</f>
        <v>0</v>
      </c>
      <c r="O93" s="344">
        <f>IFERROR(VLOOKUP(C93,'تقرير المصروفات حسب الشهر'!$C$1409:$AI$1524,24,FALSE),0)</f>
        <v>0</v>
      </c>
      <c r="P93" s="332">
        <f t="shared" si="7"/>
        <v>700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الشهر'!$C$10:$AD$119,24,FALSE),0)</f>
        <v>0</v>
      </c>
      <c r="E94" s="330">
        <f>IFERROR(VLOOKUP(C94,'تقرير المصروفات حسب الشهر'!$C$136:$AD$245,24,FALSE),0)</f>
        <v>0</v>
      </c>
      <c r="F94" s="330">
        <f>IFERROR(VLOOKUP(C94,'تقرير المصروفات حسب الشهر'!$C$263:$AD$370,24,FALSE),0)</f>
        <v>524.75</v>
      </c>
      <c r="G94" s="330">
        <f>IFERROR(VLOOKUP(C94,'تقرير المصروفات حسب الشهر'!$C$391:$AD$499,24,FALSE),0)</f>
        <v>462.23</v>
      </c>
      <c r="H94" s="330">
        <f>IFERROR(VLOOKUP(C94,'تقرير المصروفات حسب الشهر'!$C$519:$AD$627,24,FALSE),0)</f>
        <v>351</v>
      </c>
      <c r="I94" s="330">
        <f>IFERROR(VLOOKUP(C94,'تقرير المصروفات حسب الشهر'!$C$647:$AD$756,24,FALSE),0)</f>
        <v>352</v>
      </c>
      <c r="J94" s="330">
        <f>IFERROR(VLOOKUP(C94,'تقرير المصروفات حسب الشهر'!$C$775:$AD$884,24,FALSE),0)</f>
        <v>0</v>
      </c>
      <c r="K94" s="330">
        <f>IFERROR(VLOOKUP(C94,'تقرير المصروفات حسب الشهر'!$C$902:$AD$1011,24,FALSE),0)</f>
        <v>0</v>
      </c>
      <c r="L94" s="330">
        <f>IFERROR(VLOOKUP(C94,'تقرير المصروفات حسب الشهر'!$C$1028:$AD$1138,24,FALSE),0)</f>
        <v>0</v>
      </c>
      <c r="M94" s="344">
        <f>IFERROR(VLOOKUP(C94,'تقرير المصروفات حسب الشهر'!$C$1155:$AD$1266,24,FALSE),0)</f>
        <v>0</v>
      </c>
      <c r="N94" s="344">
        <f>IFERROR(VLOOKUP(C94,'تقرير المصروفات حسب الشهر'!$C$1282:$AD$1393,24,FALSE),0)</f>
        <v>0</v>
      </c>
      <c r="O94" s="344">
        <f>IFERROR(VLOOKUP(C94,'تقرير المصروفات حسب الشهر'!$C$1409:$AI$1524,24,FALSE),0)</f>
        <v>0</v>
      </c>
      <c r="P94" s="332">
        <f t="shared" si="7"/>
        <v>1689.98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الشهر'!$C$10:$AD$119,24,FALSE),0)</f>
        <v>0</v>
      </c>
      <c r="E95" s="330">
        <f>IFERROR(VLOOKUP(C95,'تقرير المصروفات حسب الشهر'!$C$136:$AD$245,24,FALSE),0)</f>
        <v>0</v>
      </c>
      <c r="F95" s="330">
        <f>IFERROR(VLOOKUP(C95,'تقرير المصروفات حسب الشهر'!$C$263:$AD$370,24,FALSE),0)</f>
        <v>0</v>
      </c>
      <c r="G95" s="330">
        <f>IFERROR(VLOOKUP(C95,'تقرير المصروفات حسب الشهر'!$C$391:$AD$499,24,FALSE),0)</f>
        <v>2130</v>
      </c>
      <c r="H95" s="330">
        <f>IFERROR(VLOOKUP(C95,'تقرير المصروفات حسب الشهر'!$C$519:$AD$627,24,FALSE),0)</f>
        <v>0</v>
      </c>
      <c r="I95" s="330">
        <f>IFERROR(VLOOKUP(C95,'تقرير المصروفات حسب الشهر'!$C$647:$AD$756,24,FALSE),0)</f>
        <v>2130</v>
      </c>
      <c r="J95" s="330">
        <f>IFERROR(VLOOKUP(C95,'تقرير المصروفات حسب الشهر'!$C$775:$AD$884,24,FALSE),0)</f>
        <v>0</v>
      </c>
      <c r="K95" s="330">
        <f>IFERROR(VLOOKUP(C95,'تقرير المصروفات حسب الشهر'!$C$902:$AD$1011,24,FALSE),0)</f>
        <v>0</v>
      </c>
      <c r="L95" s="330">
        <f>IFERROR(VLOOKUP(C95,'تقرير المصروفات حسب الشهر'!$C$1028:$AD$1138,24,FALSE),0)</f>
        <v>0</v>
      </c>
      <c r="M95" s="344">
        <f>IFERROR(VLOOKUP(C95,'تقرير المصروفات حسب الشهر'!$C$1155:$AD$1266,24,FALSE),0)</f>
        <v>0</v>
      </c>
      <c r="N95" s="344">
        <f>IFERROR(VLOOKUP(C95,'تقرير المصروفات حسب الشهر'!$C$1282:$AD$1393,24,FALSE),0)</f>
        <v>0</v>
      </c>
      <c r="O95" s="344">
        <f>IFERROR(VLOOKUP(C95,'تقرير المصروفات حسب الشهر'!$C$1409:$AI$1524,24,FALSE),0)</f>
        <v>0</v>
      </c>
      <c r="P95" s="332">
        <f t="shared" si="7"/>
        <v>4260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الشهر'!$C$10:$AD$119,24,FALSE),0)</f>
        <v>0</v>
      </c>
      <c r="E96" s="330">
        <f>IFERROR(VLOOKUP(C96,'تقرير المصروفات حسب الشهر'!$C$136:$AD$245,24,FALSE),0)</f>
        <v>0</v>
      </c>
      <c r="F96" s="330">
        <f>IFERROR(VLOOKUP(C96,'تقرير المصروفات حسب الشهر'!$C$263:$AD$370,24,FALSE),0)</f>
        <v>0</v>
      </c>
      <c r="G96" s="330">
        <f>IFERROR(VLOOKUP(C96,'تقرير المصروفات حسب الشهر'!$C$391:$AD$499,24,FALSE),0)</f>
        <v>0</v>
      </c>
      <c r="H96" s="330">
        <f>IFERROR(VLOOKUP(C96,'تقرير المصروفات حسب الشهر'!$C$519:$AD$627,24,FALSE),0)</f>
        <v>0</v>
      </c>
      <c r="I96" s="330">
        <f>IFERROR(VLOOKUP(C96,'تقرير المصروفات حسب الشهر'!$C$647:$AD$756,24,FALSE),0)</f>
        <v>0</v>
      </c>
      <c r="J96" s="330">
        <f>IFERROR(VLOOKUP(C96,'تقرير المصروفات حسب الشهر'!$C$775:$AD$884,24,FALSE),0)</f>
        <v>0</v>
      </c>
      <c r="K96" s="330">
        <f>IFERROR(VLOOKUP(C96,'تقرير المصروفات حسب الشهر'!$C$902:$AD$1011,24,FALSE),0)</f>
        <v>0</v>
      </c>
      <c r="L96" s="330">
        <f>IFERROR(VLOOKUP(C96,'تقرير المصروفات حسب الشهر'!$C$1028:$AD$1138,24,FALSE),0)</f>
        <v>0</v>
      </c>
      <c r="M96" s="344">
        <f>IFERROR(VLOOKUP(C96,'تقرير المصروفات حسب الشهر'!$C$1155:$AD$1266,24,FALSE),0)</f>
        <v>0</v>
      </c>
      <c r="N96" s="344">
        <f>IFERROR(VLOOKUP(C96,'تقرير المصروفات حسب الشهر'!$C$1282:$AD$1393,24,FALSE),0)</f>
        <v>0</v>
      </c>
      <c r="O96" s="344">
        <f>IFERROR(VLOOKUP(C96,'تقرير المصروفات حسب الشهر'!$C$1409:$AI$1524,24,FALSE),0)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الشهر'!$C$10:$AD$119,24,FALSE),0)</f>
        <v>0</v>
      </c>
      <c r="E97" s="330">
        <f>IFERROR(VLOOKUP(C97,'تقرير المصروفات حسب الشهر'!$C$136:$AD$245,24,FALSE),0)</f>
        <v>0</v>
      </c>
      <c r="F97" s="330">
        <f>IFERROR(VLOOKUP(C97,'تقرير المصروفات حسب الشهر'!$C$263:$AD$370,24,FALSE),0)</f>
        <v>0</v>
      </c>
      <c r="G97" s="330">
        <f>IFERROR(VLOOKUP(C97,'تقرير المصروفات حسب الشهر'!$C$391:$AD$499,24,FALSE),0)</f>
        <v>0</v>
      </c>
      <c r="H97" s="330">
        <f>IFERROR(VLOOKUP(C97,'تقرير المصروفات حسب الشهر'!$C$519:$AD$627,24,FALSE),0)</f>
        <v>0</v>
      </c>
      <c r="I97" s="330">
        <f>IFERROR(VLOOKUP(C97,'تقرير المصروفات حسب الشهر'!$C$647:$AD$756,24,FALSE),0)</f>
        <v>0</v>
      </c>
      <c r="J97" s="330">
        <f>IFERROR(VLOOKUP(C97,'تقرير المصروفات حسب الشهر'!$C$775:$AD$884,24,FALSE),0)</f>
        <v>0</v>
      </c>
      <c r="K97" s="330">
        <f>IFERROR(VLOOKUP(C97,'تقرير المصروفات حسب الشهر'!$C$902:$AD$1011,24,FALSE),0)</f>
        <v>0</v>
      </c>
      <c r="L97" s="330">
        <f>IFERROR(VLOOKUP(C97,'تقرير المصروفات حسب الشهر'!$C$1028:$AD$1138,24,FALSE),0)</f>
        <v>0</v>
      </c>
      <c r="M97" s="344">
        <f>IFERROR(VLOOKUP(C97,'تقرير المصروفات حسب الشهر'!$C$1155:$AD$1266,24,FALSE),0)</f>
        <v>0</v>
      </c>
      <c r="N97" s="344">
        <f>IFERROR(VLOOKUP(C97,'تقرير المصروفات حسب الشهر'!$C$1282:$AD$1393,24,FALSE),0)</f>
        <v>0</v>
      </c>
      <c r="O97" s="344">
        <f>IFERROR(VLOOKUP(C97,'تقرير المصروفات حسب الشهر'!$C$1409:$AI$1524,24,FALSE),0)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الشهر'!$C$10:$AD$119,24,FALSE),0)</f>
        <v>0</v>
      </c>
      <c r="E98" s="330">
        <f>IFERROR(VLOOKUP(C98,'تقرير المصروفات حسب الشهر'!$C$136:$AD$245,24,FALSE),0)</f>
        <v>0</v>
      </c>
      <c r="F98" s="330">
        <f>IFERROR(VLOOKUP(C98,'تقرير المصروفات حسب الشهر'!$C$263:$AD$370,24,FALSE),0)</f>
        <v>0</v>
      </c>
      <c r="G98" s="330">
        <f>IFERROR(VLOOKUP(C98,'تقرير المصروفات حسب الشهر'!$C$391:$AD$499,24,FALSE),0)</f>
        <v>0</v>
      </c>
      <c r="H98" s="330">
        <f>IFERROR(VLOOKUP(C98,'تقرير المصروفات حسب الشهر'!$C$519:$AD$627,24,FALSE),0)</f>
        <v>0</v>
      </c>
      <c r="I98" s="330">
        <f>IFERROR(VLOOKUP(C98,'تقرير المصروفات حسب الشهر'!$C$647:$AD$756,24,FALSE),0)</f>
        <v>0</v>
      </c>
      <c r="J98" s="330">
        <f>IFERROR(VLOOKUP(C98,'تقرير المصروفات حسب الشهر'!$C$775:$AD$884,24,FALSE),0)</f>
        <v>0</v>
      </c>
      <c r="K98" s="330">
        <f>IFERROR(VLOOKUP(C98,'تقرير المصروفات حسب الشهر'!$C$902:$AD$1011,24,FALSE),0)</f>
        <v>0</v>
      </c>
      <c r="L98" s="330">
        <f>IFERROR(VLOOKUP(C98,'تقرير المصروفات حسب الشهر'!$C$1028:$AD$1138,24,FALSE),0)</f>
        <v>0</v>
      </c>
      <c r="M98" s="344">
        <f>IFERROR(VLOOKUP(C98,'تقرير المصروفات حسب الشهر'!$C$1155:$AD$1266,24,FALSE),0)</f>
        <v>0</v>
      </c>
      <c r="N98" s="344">
        <f>IFERROR(VLOOKUP(C98,'تقرير المصروفات حسب الشهر'!$C$1282:$AD$1393,24,FALSE),0)</f>
        <v>0</v>
      </c>
      <c r="O98" s="344">
        <f>IFERROR(VLOOKUP(C98,'تقرير المصروفات حسب الشهر'!$C$1409:$AI$1524,24,FALSE),0)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الشهر'!$C$10:$AD$119,24,FALSE),0)</f>
        <v>0</v>
      </c>
      <c r="E99" s="330">
        <f>IFERROR(VLOOKUP(C99,'تقرير المصروفات حسب الشهر'!$C$136:$AD$245,24,FALSE),0)</f>
        <v>0</v>
      </c>
      <c r="F99" s="330">
        <f>IFERROR(VLOOKUP(C99,'تقرير المصروفات حسب الشهر'!$C$263:$AD$370,24,FALSE),0)</f>
        <v>0</v>
      </c>
      <c r="G99" s="330">
        <f>IFERROR(VLOOKUP(C99,'تقرير المصروفات حسب الشهر'!$C$391:$AD$499,24,FALSE),0)</f>
        <v>0</v>
      </c>
      <c r="H99" s="330">
        <f>IFERROR(VLOOKUP(C99,'تقرير المصروفات حسب الشهر'!$C$519:$AD$627,24,FALSE),0)</f>
        <v>0</v>
      </c>
      <c r="I99" s="330">
        <f>IFERROR(VLOOKUP(C99,'تقرير المصروفات حسب الشهر'!$C$647:$AD$756,24,FALSE),0)</f>
        <v>0</v>
      </c>
      <c r="J99" s="330">
        <f>IFERROR(VLOOKUP(C99,'تقرير المصروفات حسب الشهر'!$C$775:$AD$884,24,FALSE),0)</f>
        <v>0</v>
      </c>
      <c r="K99" s="330">
        <f>IFERROR(VLOOKUP(C99,'تقرير المصروفات حسب الشهر'!$C$902:$AD$1011,24,FALSE),0)</f>
        <v>0</v>
      </c>
      <c r="L99" s="330">
        <f>IFERROR(VLOOKUP(C99,'تقرير المصروفات حسب الشهر'!$C$1028:$AD$1138,24,FALSE),0)</f>
        <v>0</v>
      </c>
      <c r="M99" s="344">
        <f>IFERROR(VLOOKUP(C99,'تقرير المصروفات حسب الشهر'!$C$1155:$AD$1266,24,FALSE),0)</f>
        <v>0</v>
      </c>
      <c r="N99" s="344">
        <f>IFERROR(VLOOKUP(C99,'تقرير المصروفات حسب الشهر'!$C$1282:$AD$1393,24,FALSE),0)</f>
        <v>0</v>
      </c>
      <c r="O99" s="344">
        <f>IFERROR(VLOOKUP(C99,'تقرير المصروفات حسب الشهر'!$C$1409:$AI$1524,24,FALSE),0)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الشهر'!$C$10:$AD$119,24,FALSE),0)</f>
        <v>0</v>
      </c>
      <c r="E100" s="330">
        <f>IFERROR(VLOOKUP(C100,'تقرير المصروفات حسب الشهر'!$C$136:$AD$245,24,FALSE),0)</f>
        <v>0</v>
      </c>
      <c r="F100" s="330">
        <f>IFERROR(VLOOKUP(C100,'تقرير المصروفات حسب الشهر'!$C$263:$AD$370,24,FALSE),0)</f>
        <v>213.6</v>
      </c>
      <c r="G100" s="330">
        <f>IFERROR(VLOOKUP(C100,'تقرير المصروفات حسب الشهر'!$C$391:$AD$499,24,FALSE),0)</f>
        <v>348.41</v>
      </c>
      <c r="H100" s="330">
        <f>IFERROR(VLOOKUP(C100,'تقرير المصروفات حسب الشهر'!$C$519:$AD$627,24,FALSE),0)</f>
        <v>468.48</v>
      </c>
      <c r="I100" s="330">
        <f>IFERROR(VLOOKUP(C100,'تقرير المصروفات حسب الشهر'!$C$647:$AD$756,24,FALSE),0)</f>
        <v>517.14</v>
      </c>
      <c r="J100" s="330">
        <f>IFERROR(VLOOKUP(C100,'تقرير المصروفات حسب الشهر'!$C$775:$AD$884,24,FALSE),0)</f>
        <v>0</v>
      </c>
      <c r="K100" s="330">
        <f>IFERROR(VLOOKUP(C100,'تقرير المصروفات حسب الشهر'!$C$902:$AD$1011,24,FALSE),0)</f>
        <v>0</v>
      </c>
      <c r="L100" s="330">
        <f>IFERROR(VLOOKUP(C100,'تقرير المصروفات حسب الشهر'!$C$1028:$AD$1138,24,FALSE),0)</f>
        <v>0</v>
      </c>
      <c r="M100" s="344">
        <f>IFERROR(VLOOKUP(C100,'تقرير المصروفات حسب الشهر'!$C$1155:$AD$1266,24,FALSE),0)</f>
        <v>0</v>
      </c>
      <c r="N100" s="344">
        <f>IFERROR(VLOOKUP(C100,'تقرير المصروفات حسب الشهر'!$C$1282:$AD$1393,24,FALSE),0)</f>
        <v>0</v>
      </c>
      <c r="O100" s="344">
        <f>IFERROR(VLOOKUP(C100,'تقرير المصروفات حسب الشهر'!$C$1409:$AI$1524,24,FALSE),0)</f>
        <v>0</v>
      </c>
      <c r="P100" s="332">
        <f t="shared" si="7"/>
        <v>1547.63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الشهر'!$C$10:$AD$119,24,FALSE),0)</f>
        <v>0</v>
      </c>
      <c r="E101" s="330">
        <f>IFERROR(VLOOKUP(C101,'تقرير المصروفات حسب الشهر'!$C$136:$AD$245,24,FALSE),0)</f>
        <v>0</v>
      </c>
      <c r="F101" s="330">
        <f>IFERROR(VLOOKUP(C101,'تقرير المصروفات حسب الشهر'!$C$263:$AD$370,24,FALSE),0)</f>
        <v>0</v>
      </c>
      <c r="G101" s="330">
        <f>IFERROR(VLOOKUP(C101,'تقرير المصروفات حسب الشهر'!$C$391:$AD$499,24,FALSE),0)</f>
        <v>0</v>
      </c>
      <c r="H101" s="330">
        <f>IFERROR(VLOOKUP(C101,'تقرير المصروفات حسب الشهر'!$C$519:$AD$627,24,FALSE),0)</f>
        <v>0</v>
      </c>
      <c r="I101" s="330">
        <f>IFERROR(VLOOKUP(C101,'تقرير المصروفات حسب الشهر'!$C$647:$AD$756,24,FALSE),0)</f>
        <v>0</v>
      </c>
      <c r="J101" s="330">
        <f>IFERROR(VLOOKUP(C101,'تقرير المصروفات حسب الشهر'!$C$775:$AD$884,24,FALSE),0)</f>
        <v>0</v>
      </c>
      <c r="K101" s="330">
        <f>IFERROR(VLOOKUP(C101,'تقرير المصروفات حسب الشهر'!$C$902:$AD$1011,24,FALSE),0)</f>
        <v>0</v>
      </c>
      <c r="L101" s="330">
        <f>IFERROR(VLOOKUP(C101,'تقرير المصروفات حسب الشهر'!$C$1028:$AD$1138,24,FALSE),0)</f>
        <v>0</v>
      </c>
      <c r="M101" s="344">
        <f>IFERROR(VLOOKUP(C101,'تقرير المصروفات حسب الشهر'!$C$1155:$AD$1266,24,FALSE),0)</f>
        <v>0</v>
      </c>
      <c r="N101" s="344">
        <f>IFERROR(VLOOKUP(C101,'تقرير المصروفات حسب الشهر'!$C$1282:$AD$1393,24,FALSE),0)</f>
        <v>0</v>
      </c>
      <c r="O101" s="344">
        <f>IFERROR(VLOOKUP(C101,'تقرير المصروفات حسب الشهر'!$C$1409:$AI$1524,24,FALSE),0)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الشهر'!$C$10:$AD$119,24,FALSE),0)</f>
        <v>0</v>
      </c>
      <c r="E102" s="330">
        <f>IFERROR(VLOOKUP(C102,'تقرير المصروفات حسب الشهر'!$C$136:$AD$245,24,FALSE),0)</f>
        <v>0</v>
      </c>
      <c r="F102" s="330">
        <f>IFERROR(VLOOKUP(C102,'تقرير المصروفات حسب الشهر'!$C$263:$AD$370,24,FALSE),0)</f>
        <v>0</v>
      </c>
      <c r="G102" s="330">
        <f>IFERROR(VLOOKUP(C102,'تقرير المصروفات حسب الشهر'!$C$391:$AD$499,24,FALSE),0)</f>
        <v>0</v>
      </c>
      <c r="H102" s="330">
        <f>IFERROR(VLOOKUP(C102,'تقرير المصروفات حسب الشهر'!$C$519:$AD$627,24,FALSE),0)</f>
        <v>54.17</v>
      </c>
      <c r="I102" s="330">
        <f>IFERROR(VLOOKUP(C102,'تقرير المصروفات حسب الشهر'!$C$647:$AD$756,24,FALSE),0)</f>
        <v>54.17</v>
      </c>
      <c r="J102" s="330">
        <f>IFERROR(VLOOKUP(C102,'تقرير المصروفات حسب الشهر'!$C$775:$AD$884,24,FALSE),0)</f>
        <v>0</v>
      </c>
      <c r="K102" s="330">
        <f>IFERROR(VLOOKUP(C102,'تقرير المصروفات حسب الشهر'!$C$902:$AD$1011,24,FALSE),0)</f>
        <v>0</v>
      </c>
      <c r="L102" s="330">
        <f>IFERROR(VLOOKUP(C102,'تقرير المصروفات حسب الشهر'!$C$1028:$AD$1138,24,FALSE),0)</f>
        <v>0</v>
      </c>
      <c r="M102" s="344">
        <f>IFERROR(VLOOKUP(C102,'تقرير المصروفات حسب الشهر'!$C$1155:$AD$1266,24,FALSE),0)</f>
        <v>0</v>
      </c>
      <c r="N102" s="344">
        <f>IFERROR(VLOOKUP(C102,'تقرير المصروفات حسب الشهر'!$C$1282:$AD$1393,24,FALSE),0)</f>
        <v>0</v>
      </c>
      <c r="O102" s="344">
        <f>IFERROR(VLOOKUP(C102,'تقرير المصروفات حسب الشهر'!$C$1409:$AI$1524,24,FALSE),0)</f>
        <v>0</v>
      </c>
      <c r="P102" s="332">
        <f t="shared" si="7"/>
        <v>108.34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الشهر'!$C$10:$AD$119,24,FALSE),0)</f>
        <v>0</v>
      </c>
      <c r="E103" s="330">
        <f>IFERROR(VLOOKUP(C103,'تقرير المصروفات حسب الشهر'!$C$136:$AD$245,24,FALSE),0)</f>
        <v>58.24</v>
      </c>
      <c r="F103" s="330">
        <f>IFERROR(VLOOKUP(C103,'تقرير المصروفات حسب الشهر'!$C$263:$AD$370,24,FALSE),0)</f>
        <v>271.75</v>
      </c>
      <c r="G103" s="330">
        <f>IFERROR(VLOOKUP(C103,'تقرير المصروفات حسب الشهر'!$C$391:$AD$499,24,FALSE),0)</f>
        <v>271.75</v>
      </c>
      <c r="H103" s="330">
        <f>IFERROR(VLOOKUP(C103,'تقرير المصروفات حسب الشهر'!$C$519:$AD$627,24,FALSE),0)</f>
        <v>286.75</v>
      </c>
      <c r="I103" s="330">
        <f>IFERROR(VLOOKUP(C103,'تقرير المصروفات حسب الشهر'!$C$647:$AD$756,24,FALSE),0)</f>
        <v>286.75</v>
      </c>
      <c r="J103" s="330">
        <f>IFERROR(VLOOKUP(C103,'تقرير المصروفات حسب الشهر'!$C$775:$AD$884,24,FALSE),0)</f>
        <v>0</v>
      </c>
      <c r="K103" s="330">
        <f>IFERROR(VLOOKUP(C103,'تقرير المصروفات حسب الشهر'!$C$902:$AD$1011,24,FALSE),0)</f>
        <v>0</v>
      </c>
      <c r="L103" s="330">
        <f>IFERROR(VLOOKUP(C103,'تقرير المصروفات حسب الشهر'!$C$1028:$AD$1138,24,FALSE),0)</f>
        <v>0</v>
      </c>
      <c r="M103" s="344">
        <f>IFERROR(VLOOKUP(C103,'تقرير المصروفات حسب الشهر'!$C$1155:$AD$1266,24,FALSE),0)</f>
        <v>0</v>
      </c>
      <c r="N103" s="344">
        <f>IFERROR(VLOOKUP(C103,'تقرير المصروفات حسب الشهر'!$C$1282:$AD$1393,24,FALSE),0)</f>
        <v>0</v>
      </c>
      <c r="O103" s="344">
        <f>IFERROR(VLOOKUP(C103,'تقرير المصروفات حسب الشهر'!$C$1409:$AI$1524,24,FALSE),0)</f>
        <v>0</v>
      </c>
      <c r="P103" s="332">
        <f t="shared" si="7"/>
        <v>1175.24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الشهر'!$C$10:$AD$119,24,FALSE),0)</f>
        <v>0</v>
      </c>
      <c r="E104" s="330">
        <f>IFERROR(VLOOKUP(C104,'تقرير المصروفات حسب الشهر'!$C$136:$AD$245,24,FALSE),0)</f>
        <v>0</v>
      </c>
      <c r="F104" s="330">
        <f>IFERROR(VLOOKUP(C104,'تقرير المصروفات حسب الشهر'!$C$263:$AD$370,24,FALSE),0)</f>
        <v>0</v>
      </c>
      <c r="G104" s="330">
        <f>IFERROR(VLOOKUP(C104,'تقرير المصروفات حسب الشهر'!$C$391:$AD$499,24,FALSE),0)</f>
        <v>0</v>
      </c>
      <c r="H104" s="330">
        <f>IFERROR(VLOOKUP(C104,'تقرير المصروفات حسب الشهر'!$C$519:$AD$627,24,FALSE),0)</f>
        <v>0</v>
      </c>
      <c r="I104" s="330">
        <f>IFERROR(VLOOKUP(C104,'تقرير المصروفات حسب الشهر'!$C$647:$AD$756,24,FALSE),0)</f>
        <v>0</v>
      </c>
      <c r="J104" s="330">
        <f>IFERROR(VLOOKUP(C104,'تقرير المصروفات حسب الشهر'!$C$775:$AD$884,24,FALSE),0)</f>
        <v>0</v>
      </c>
      <c r="K104" s="330">
        <f>IFERROR(VLOOKUP(C104,'تقرير المصروفات حسب الشهر'!$C$902:$AD$1011,24,FALSE),0)</f>
        <v>0</v>
      </c>
      <c r="L104" s="330">
        <f>IFERROR(VLOOKUP(C104,'تقرير المصروفات حسب الشهر'!$C$1028:$AD$1138,24,FALSE),0)</f>
        <v>0</v>
      </c>
      <c r="M104" s="344">
        <f>IFERROR(VLOOKUP(C104,'تقرير المصروفات حسب الشهر'!$C$1155:$AD$1266,24,FALSE),0)</f>
        <v>0</v>
      </c>
      <c r="N104" s="344">
        <f>IFERROR(VLOOKUP(C104,'تقرير المصروفات حسب الشهر'!$C$1282:$AD$1393,24,FALSE),0)</f>
        <v>0</v>
      </c>
      <c r="O104" s="344">
        <f>IFERROR(VLOOKUP(C104,'تقرير المصروفات حسب الشهر'!$C$1409:$AI$1524,24,FALSE),0)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الشهر'!$C$10:$AD$119,24,FALSE),0)</f>
        <v>0</v>
      </c>
      <c r="E105" s="330">
        <f>IFERROR(VLOOKUP(C105,'تقرير المصروفات حسب الشهر'!$C$136:$AD$245,24,FALSE),0)</f>
        <v>0</v>
      </c>
      <c r="F105" s="330">
        <f>IFERROR(VLOOKUP(C105,'تقرير المصروفات حسب الشهر'!$C$263:$AD$370,24,FALSE),0)</f>
        <v>0</v>
      </c>
      <c r="G105" s="330">
        <f>IFERROR(VLOOKUP(C105,'تقرير المصروفات حسب الشهر'!$C$391:$AD$499,24,FALSE),0)</f>
        <v>0</v>
      </c>
      <c r="H105" s="330">
        <f>IFERROR(VLOOKUP(C105,'تقرير المصروفات حسب الشهر'!$C$519:$AD$627,24,FALSE),0)</f>
        <v>0</v>
      </c>
      <c r="I105" s="330">
        <f>IFERROR(VLOOKUP(C105,'تقرير المصروفات حسب الشهر'!$C$647:$AD$756,24,FALSE),0)</f>
        <v>0</v>
      </c>
      <c r="J105" s="330">
        <f>IFERROR(VLOOKUP(C105,'تقرير المصروفات حسب الشهر'!$C$775:$AD$884,24,FALSE),0)</f>
        <v>0</v>
      </c>
      <c r="K105" s="330">
        <f>IFERROR(VLOOKUP(C105,'تقرير المصروفات حسب الشهر'!$C$902:$AD$1011,24,FALSE),0)</f>
        <v>0</v>
      </c>
      <c r="L105" s="330">
        <f>IFERROR(VLOOKUP(C105,'تقرير المصروفات حسب الشهر'!$C$1028:$AD$1138,24,FALSE),0)</f>
        <v>0</v>
      </c>
      <c r="M105" s="344">
        <f>IFERROR(VLOOKUP(C105,'تقرير المصروفات حسب الشهر'!$C$1155:$AD$1266,24,FALSE),0)</f>
        <v>0</v>
      </c>
      <c r="N105" s="344">
        <f>IFERROR(VLOOKUP(C105,'تقرير المصروفات حسب الشهر'!$C$1282:$AD$1393,24,FALSE),0)</f>
        <v>0</v>
      </c>
      <c r="O105" s="344">
        <f>IFERROR(VLOOKUP(C105,'تقرير المصروفات حسب الشهر'!$C$1409:$AI$1524,24,FALSE),0)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الشهر'!$C$10:$AD$119,24,FALSE),0)</f>
        <v>0</v>
      </c>
      <c r="E106" s="330">
        <f>IFERROR(VLOOKUP(C106,'تقرير المصروفات حسب الشهر'!$C$136:$AD$245,24,FALSE),0)</f>
        <v>0</v>
      </c>
      <c r="F106" s="330">
        <f>IFERROR(VLOOKUP(C106,'تقرير المصروفات حسب الشهر'!$C$263:$AD$370,24,FALSE),0)</f>
        <v>0</v>
      </c>
      <c r="G106" s="330">
        <f>IFERROR(VLOOKUP(C106,'تقرير المصروفات حسب الشهر'!$C$391:$AD$499,24,FALSE),0)</f>
        <v>0</v>
      </c>
      <c r="H106" s="330">
        <f>IFERROR(VLOOKUP(C106,'تقرير المصروفات حسب الشهر'!$C$519:$AD$627,24,FALSE),0)</f>
        <v>0</v>
      </c>
      <c r="I106" s="330">
        <f>IFERROR(VLOOKUP(C106,'تقرير المصروفات حسب الشهر'!$C$647:$AD$756,24,FALSE),0)</f>
        <v>0</v>
      </c>
      <c r="J106" s="330">
        <f>IFERROR(VLOOKUP(C106,'تقرير المصروفات حسب الشهر'!$C$775:$AD$884,24,FALSE),0)</f>
        <v>0</v>
      </c>
      <c r="K106" s="330">
        <f>IFERROR(VLOOKUP(C106,'تقرير المصروفات حسب الشهر'!$C$902:$AD$1011,24,FALSE),0)</f>
        <v>0</v>
      </c>
      <c r="L106" s="330">
        <f>IFERROR(VLOOKUP(C106,'تقرير المصروفات حسب الشهر'!$C$1028:$AD$1138,24,FALSE),0)</f>
        <v>0</v>
      </c>
      <c r="M106" s="344">
        <f>IFERROR(VLOOKUP(C106,'تقرير المصروفات حسب الشهر'!$C$1155:$AD$1266,24,FALSE),0)</f>
        <v>0</v>
      </c>
      <c r="N106" s="344">
        <f>IFERROR(VLOOKUP(C106,'تقرير المصروفات حسب الشهر'!$C$1282:$AD$1393,24,FALSE),0)</f>
        <v>0</v>
      </c>
      <c r="O106" s="344">
        <f>IFERROR(VLOOKUP(C106,'تقرير المصروفات حسب الشهر'!$C$1409:$AI$1524,24,FALSE),0)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الشهر'!$C$10:$AD$119,24,FALSE),0)</f>
        <v>0</v>
      </c>
      <c r="E107" s="330">
        <f>IFERROR(VLOOKUP(C107,'تقرير المصروفات حسب الشهر'!$C$136:$AD$245,24,FALSE),0)</f>
        <v>0</v>
      </c>
      <c r="F107" s="330">
        <f>IFERROR(VLOOKUP(C107,'تقرير المصروفات حسب الشهر'!$C$263:$AD$370,24,FALSE),0)</f>
        <v>0</v>
      </c>
      <c r="G107" s="330">
        <f>IFERROR(VLOOKUP(C107,'تقرير المصروفات حسب الشهر'!$C$391:$AD$499,24,FALSE),0)</f>
        <v>0</v>
      </c>
      <c r="H107" s="330">
        <f>IFERROR(VLOOKUP(C107,'تقرير المصروفات حسب الشهر'!$C$519:$AD$627,24,FALSE),0)</f>
        <v>0</v>
      </c>
      <c r="I107" s="330">
        <f>IFERROR(VLOOKUP(C107,'تقرير المصروفات حسب الشهر'!$C$647:$AD$756,24,FALSE),0)</f>
        <v>0</v>
      </c>
      <c r="J107" s="330">
        <f>IFERROR(VLOOKUP(C107,'تقرير المصروفات حسب الشهر'!$C$775:$AD$884,24,FALSE),0)</f>
        <v>0</v>
      </c>
      <c r="K107" s="330">
        <f>IFERROR(VLOOKUP(C107,'تقرير المصروفات حسب الشهر'!$C$902:$AD$1011,24,FALSE),0)</f>
        <v>0</v>
      </c>
      <c r="L107" s="330">
        <f>IFERROR(VLOOKUP(C107,'تقرير المصروفات حسب الشهر'!$C$1028:$AD$1138,24,FALSE),0)</f>
        <v>0</v>
      </c>
      <c r="M107" s="344">
        <f>IFERROR(VLOOKUP(C107,'تقرير المصروفات حسب الشهر'!$C$1155:$AD$1266,24,FALSE),0)</f>
        <v>0</v>
      </c>
      <c r="N107" s="344">
        <f>IFERROR(VLOOKUP(C107,'تقرير المصروفات حسب الشهر'!$C$1282:$AD$1393,24,FALSE),0)</f>
        <v>0</v>
      </c>
      <c r="O107" s="344">
        <f>IFERROR(VLOOKUP(C107,'تقرير المصروفات حسب الشهر'!$C$1409:$AI$1524,24,FALSE),0)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الشهر'!$C$10:$AD$119,24,FALSE),0)</f>
        <v>0</v>
      </c>
      <c r="E108" s="330">
        <f>IFERROR(VLOOKUP(C108,'تقرير المصروفات حسب الشهر'!$C$136:$AD$245,24,FALSE),0)</f>
        <v>0</v>
      </c>
      <c r="F108" s="330">
        <f>IFERROR(VLOOKUP(C108,'تقرير المصروفات حسب الشهر'!$C$263:$AD$370,24,FALSE),0)</f>
        <v>0</v>
      </c>
      <c r="G108" s="330">
        <f>IFERROR(VLOOKUP(C108,'تقرير المصروفات حسب الشهر'!$C$391:$AD$499,24,FALSE),0)</f>
        <v>0</v>
      </c>
      <c r="H108" s="330">
        <f>IFERROR(VLOOKUP(C108,'تقرير المصروفات حسب الشهر'!$C$519:$AD$627,24,FALSE),0)</f>
        <v>0</v>
      </c>
      <c r="I108" s="330">
        <f>IFERROR(VLOOKUP(C108,'تقرير المصروفات حسب الشهر'!$C$647:$AD$756,24,FALSE),0)</f>
        <v>0</v>
      </c>
      <c r="J108" s="330">
        <f>IFERROR(VLOOKUP(C108,'تقرير المصروفات حسب الشهر'!$C$775:$AD$884,24,FALSE),0)</f>
        <v>0</v>
      </c>
      <c r="K108" s="330">
        <f>IFERROR(VLOOKUP(C108,'تقرير المصروفات حسب الشهر'!$C$902:$AD$1011,24,FALSE),0)</f>
        <v>0</v>
      </c>
      <c r="L108" s="330">
        <f>IFERROR(VLOOKUP(C108,'تقرير المصروفات حسب الشهر'!$C$1028:$AD$1138,24,FALSE),0)</f>
        <v>0</v>
      </c>
      <c r="M108" s="344">
        <f>IFERROR(VLOOKUP(C108,'تقرير المصروفات حسب الشهر'!$C$1155:$AD$1266,24,FALSE),0)</f>
        <v>0</v>
      </c>
      <c r="N108" s="344">
        <f>IFERROR(VLOOKUP(C108,'تقرير المصروفات حسب الشهر'!$C$1282:$AD$1393,24,FALSE),0)</f>
        <v>0</v>
      </c>
      <c r="O108" s="344">
        <f>IFERROR(VLOOKUP(C108,'تقرير المصروفات حسب الشهر'!$C$1409:$AI$1524,24,FALSE),0)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الشهر'!$C$10:$AD$119,24,FALSE),0)</f>
        <v>0</v>
      </c>
      <c r="E109" s="330">
        <f>IFERROR(VLOOKUP(C109,'تقرير المصروفات حسب الشهر'!$C$136:$AD$245,24,FALSE),0)</f>
        <v>0</v>
      </c>
      <c r="F109" s="330">
        <f>IFERROR(VLOOKUP(C109,'تقرير المصروفات حسب الشهر'!$C$263:$AD$370,24,FALSE),0)</f>
        <v>0</v>
      </c>
      <c r="G109" s="330">
        <f>IFERROR(VLOOKUP(C109,'تقرير المصروفات حسب الشهر'!$C$391:$AD$499,24,FALSE),0)</f>
        <v>0</v>
      </c>
      <c r="H109" s="330">
        <f>IFERROR(VLOOKUP(C109,'تقرير المصروفات حسب الشهر'!$C$519:$AD$627,24,FALSE),0)</f>
        <v>0</v>
      </c>
      <c r="I109" s="330">
        <f>IFERROR(VLOOKUP(C109,'تقرير المصروفات حسب الشهر'!$C$647:$AD$756,24,FALSE),0)</f>
        <v>0</v>
      </c>
      <c r="J109" s="330">
        <f>IFERROR(VLOOKUP(C109,'تقرير المصروفات حسب الشهر'!$C$775:$AD$884,24,FALSE),0)</f>
        <v>0</v>
      </c>
      <c r="K109" s="330">
        <f>IFERROR(VLOOKUP(C109,'تقرير المصروفات حسب الشهر'!$C$902:$AD$1011,24,FALSE),0)</f>
        <v>0</v>
      </c>
      <c r="L109" s="330">
        <f>IFERROR(VLOOKUP(C109,'تقرير المصروفات حسب الشهر'!$C$1028:$AD$1138,24,FALSE),0)</f>
        <v>0</v>
      </c>
      <c r="M109" s="344">
        <f>IFERROR(VLOOKUP(C109,'تقرير المصروفات حسب الشهر'!$C$1155:$AD$1266,24,FALSE),0)</f>
        <v>0</v>
      </c>
      <c r="N109" s="344">
        <f>IFERROR(VLOOKUP(C109,'تقرير المصروفات حسب الشهر'!$C$1282:$AD$1393,24,FALSE),0)</f>
        <v>0</v>
      </c>
      <c r="O109" s="344">
        <f>IFERROR(VLOOKUP(C109,'تقرير المصروفات حسب الشهر'!$C$1409:$AI$1524,24,FALSE),0)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الشهر'!$C$10:$AD$119,24,FALSE),0)</f>
        <v>0</v>
      </c>
      <c r="E110" s="330">
        <f>IFERROR(VLOOKUP(C110,'تقرير المصروفات حسب الشهر'!$C$136:$AD$245,24,FALSE),0)</f>
        <v>0</v>
      </c>
      <c r="F110" s="330">
        <f>IFERROR(VLOOKUP(C110,'تقرير المصروفات حسب الشهر'!$C$263:$AD$370,24,FALSE),0)</f>
        <v>0</v>
      </c>
      <c r="G110" s="330">
        <f>IFERROR(VLOOKUP(C110,'تقرير المصروفات حسب الشهر'!$C$391:$AD$499,24,FALSE),0)</f>
        <v>0</v>
      </c>
      <c r="H110" s="330">
        <f>IFERROR(VLOOKUP(C110,'تقرير المصروفات حسب الشهر'!$C$519:$AD$627,24,FALSE),0)</f>
        <v>0</v>
      </c>
      <c r="I110" s="330">
        <f>IFERROR(VLOOKUP(C110,'تقرير المصروفات حسب الشهر'!$C$647:$AD$756,24,FALSE),0)</f>
        <v>0</v>
      </c>
      <c r="J110" s="330">
        <f>IFERROR(VLOOKUP(C110,'تقرير المصروفات حسب الشهر'!$C$775:$AD$884,24,FALSE),0)</f>
        <v>0</v>
      </c>
      <c r="K110" s="330">
        <f>IFERROR(VLOOKUP(C110,'تقرير المصروفات حسب الشهر'!$C$902:$AD$1011,24,FALSE),0)</f>
        <v>0</v>
      </c>
      <c r="L110" s="330">
        <f>IFERROR(VLOOKUP(C110,'تقرير المصروفات حسب الشهر'!$C$1028:$AD$1138,24,FALSE),0)</f>
        <v>0</v>
      </c>
      <c r="M110" s="344">
        <f>IFERROR(VLOOKUP(C110,'تقرير المصروفات حسب الشهر'!$C$1155:$AD$1266,24,FALSE),0)</f>
        <v>0</v>
      </c>
      <c r="N110" s="344">
        <f>IFERROR(VLOOKUP(C110,'تقرير المصروفات حسب الشهر'!$C$1282:$AD$1393,24,FALSE),0)</f>
        <v>0</v>
      </c>
      <c r="O110" s="344">
        <f>IFERROR(VLOOKUP(C110,'تقرير المصروفات حسب الشهر'!$C$1409:$AI$1524,24,FALSE),0)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الشهر'!$C$10:$AD$119,24,FALSE),0)</f>
        <v>0</v>
      </c>
      <c r="E111" s="330">
        <f>IFERROR(VLOOKUP(C111,'تقرير المصروفات حسب الشهر'!$C$136:$AD$245,24,FALSE),0)</f>
        <v>0</v>
      </c>
      <c r="F111" s="330">
        <f>IFERROR(VLOOKUP(C111,'تقرير المصروفات حسب الشهر'!$C$263:$AD$370,24,FALSE),0)</f>
        <v>0</v>
      </c>
      <c r="G111" s="330">
        <f>IFERROR(VLOOKUP(C111,'تقرير المصروفات حسب الشهر'!$C$391:$AD$499,24,FALSE),0)</f>
        <v>0</v>
      </c>
      <c r="H111" s="330">
        <f>IFERROR(VLOOKUP(C111,'تقرير المصروفات حسب الشهر'!$C$519:$AD$627,24,FALSE),0)</f>
        <v>0</v>
      </c>
      <c r="I111" s="330">
        <f>IFERROR(VLOOKUP(C111,'تقرير المصروفات حسب الشهر'!$C$647:$AD$756,24,FALSE),0)</f>
        <v>0</v>
      </c>
      <c r="J111" s="330">
        <f>IFERROR(VLOOKUP(C111,'تقرير المصروفات حسب الشهر'!$C$775:$AD$884,24,FALSE),0)</f>
        <v>0</v>
      </c>
      <c r="K111" s="330">
        <f>IFERROR(VLOOKUP(C111,'تقرير المصروفات حسب الشهر'!$C$902:$AD$1011,24,FALSE),0)</f>
        <v>0</v>
      </c>
      <c r="L111" s="330">
        <f>IFERROR(VLOOKUP(C111,'تقرير المصروفات حسب الشهر'!$C$1028:$AD$1138,24,FALSE),0)</f>
        <v>0</v>
      </c>
      <c r="M111" s="344">
        <f>IFERROR(VLOOKUP(C111,'تقرير المصروفات حسب الشهر'!$C$1155:$AD$1266,24,FALSE),0)</f>
        <v>0</v>
      </c>
      <c r="N111" s="344">
        <f>IFERROR(VLOOKUP(C111,'تقرير المصروفات حسب الشهر'!$C$1282:$AD$1393,24,FALSE),0)</f>
        <v>0</v>
      </c>
      <c r="O111" s="344">
        <f>IFERROR(VLOOKUP(C111,'تقرير المصروفات حسب الشهر'!$C$1409:$AI$1524,24,FALSE),0)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الشهر'!$C$10:$AD$119,24,FALSE),0)</f>
        <v>0</v>
      </c>
      <c r="E112" s="330">
        <f>IFERROR(VLOOKUP(C112,'تقرير المصروفات حسب الشهر'!$C$136:$AD$245,24,FALSE),0)</f>
        <v>0</v>
      </c>
      <c r="F112" s="330">
        <f>IFERROR(VLOOKUP(C112,'تقرير المصروفات حسب الشهر'!$C$263:$AD$370,24,FALSE),0)</f>
        <v>0</v>
      </c>
      <c r="G112" s="330">
        <f>IFERROR(VLOOKUP(C112,'تقرير المصروفات حسب الشهر'!$C$391:$AD$499,24,FALSE),0)</f>
        <v>0</v>
      </c>
      <c r="H112" s="330">
        <f>IFERROR(VLOOKUP(C112,'تقرير المصروفات حسب الشهر'!$C$519:$AD$627,24,FALSE),0)</f>
        <v>0</v>
      </c>
      <c r="I112" s="330">
        <f>IFERROR(VLOOKUP(C112,'تقرير المصروفات حسب الشهر'!$C$647:$AD$756,24,FALSE),0)</f>
        <v>0</v>
      </c>
      <c r="J112" s="330">
        <f>IFERROR(VLOOKUP(C112,'تقرير المصروفات حسب الشهر'!$C$775:$AD$884,24,FALSE),0)</f>
        <v>0</v>
      </c>
      <c r="K112" s="330">
        <f>IFERROR(VLOOKUP(C112,'تقرير المصروفات حسب الشهر'!$C$902:$AD$1011,24,FALSE),0)</f>
        <v>0</v>
      </c>
      <c r="L112" s="330">
        <f>IFERROR(VLOOKUP(C112,'تقرير المصروفات حسب الشهر'!$C$1028:$AD$1138,24,FALSE),0)</f>
        <v>0</v>
      </c>
      <c r="M112" s="344">
        <f>IFERROR(VLOOKUP(C112,'تقرير المصروفات حسب الشهر'!$C$1155:$AD$1266,24,FALSE),0)</f>
        <v>0</v>
      </c>
      <c r="N112" s="344">
        <f>IFERROR(VLOOKUP(C112,'تقرير المصروفات حسب الشهر'!$C$1282:$AD$1393,24,FALSE),0)</f>
        <v>0</v>
      </c>
      <c r="O112" s="344">
        <f>IFERROR(VLOOKUP(C112,'تقرير المصروفات حسب الشهر'!$C$1409:$AI$1524,24,FALSE),0)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الشهر'!$C$10:$AD$119,24,FALSE),0)</f>
        <v>0</v>
      </c>
      <c r="E113" s="330">
        <f>IFERROR(VLOOKUP(C113,'تقرير المصروفات حسب الشهر'!$C$136:$AD$245,24,FALSE),0)</f>
        <v>0</v>
      </c>
      <c r="F113" s="330">
        <f>IFERROR(VLOOKUP(C113,'تقرير المصروفات حسب الشهر'!$C$263:$AD$370,24,FALSE),0)</f>
        <v>0</v>
      </c>
      <c r="G113" s="330">
        <f>IFERROR(VLOOKUP(C113,'تقرير المصروفات حسب الشهر'!$C$391:$AD$499,24,FALSE),0)</f>
        <v>0</v>
      </c>
      <c r="H113" s="330">
        <f>IFERROR(VLOOKUP(C113,'تقرير المصروفات حسب الشهر'!$C$519:$AD$627,24,FALSE),0)</f>
        <v>0</v>
      </c>
      <c r="I113" s="330">
        <f>IFERROR(VLOOKUP(C113,'تقرير المصروفات حسب الشهر'!$C$647:$AD$756,24,FALSE),0)</f>
        <v>0</v>
      </c>
      <c r="J113" s="330">
        <f>IFERROR(VLOOKUP(C113,'تقرير المصروفات حسب الشهر'!$C$775:$AD$884,24,FALSE),0)</f>
        <v>0</v>
      </c>
      <c r="K113" s="330">
        <f>IFERROR(VLOOKUP(C113,'تقرير المصروفات حسب الشهر'!$C$902:$AD$1011,24,FALSE),0)</f>
        <v>0</v>
      </c>
      <c r="L113" s="330">
        <f>IFERROR(VLOOKUP(C113,'تقرير المصروفات حسب الشهر'!$C$1028:$AD$1138,24,FALSE),0)</f>
        <v>0</v>
      </c>
      <c r="M113" s="344">
        <f>IFERROR(VLOOKUP(C113,'تقرير المصروفات حسب الشهر'!$C$1155:$AD$1266,24,FALSE),0)</f>
        <v>0</v>
      </c>
      <c r="N113" s="344">
        <f>IFERROR(VLOOKUP(C113,'تقرير المصروفات حسب الشهر'!$C$1282:$AD$1393,24,FALSE),0)</f>
        <v>0</v>
      </c>
      <c r="O113" s="344">
        <f>IFERROR(VLOOKUP(C113,'تقرير المصروفات حسب الشهر'!$C$1409:$AI$1524,24,FALSE),0)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الشهر'!$C$10:$AD$119,24,FALSE),0)</f>
        <v>0</v>
      </c>
      <c r="E114" s="330">
        <f>IFERROR(VLOOKUP(C114,'تقرير المصروفات حسب الشهر'!$C$136:$AD$245,24,FALSE),0)</f>
        <v>0</v>
      </c>
      <c r="F114" s="330">
        <f>IFERROR(VLOOKUP(C114,'تقرير المصروفات حسب الشهر'!$C$263:$AD$370,24,FALSE),0)</f>
        <v>0</v>
      </c>
      <c r="G114" s="330">
        <f>IFERROR(VLOOKUP(C114,'تقرير المصروفات حسب الشهر'!$C$391:$AD$499,24,FALSE),0)</f>
        <v>0</v>
      </c>
      <c r="H114" s="330">
        <f>IFERROR(VLOOKUP(C114,'تقرير المصروفات حسب الشهر'!$C$519:$AD$627,24,FALSE),0)</f>
        <v>0</v>
      </c>
      <c r="I114" s="330">
        <f>IFERROR(VLOOKUP(C114,'تقرير المصروفات حسب الشهر'!$C$647:$AD$756,24,FALSE),0)</f>
        <v>0</v>
      </c>
      <c r="J114" s="330">
        <f>IFERROR(VLOOKUP(C114,'تقرير المصروفات حسب الشهر'!$C$775:$AD$884,24,FALSE),0)</f>
        <v>0</v>
      </c>
      <c r="K114" s="330">
        <f>IFERROR(VLOOKUP(C114,'تقرير المصروفات حسب الشهر'!$C$902:$AD$1011,24,FALSE),0)</f>
        <v>0</v>
      </c>
      <c r="L114" s="330">
        <f>IFERROR(VLOOKUP(C114,'تقرير المصروفات حسب الشهر'!$C$1028:$AD$1138,24,FALSE),0)</f>
        <v>0</v>
      </c>
      <c r="M114" s="344">
        <f>IFERROR(VLOOKUP(C114,'تقرير المصروفات حسب الشهر'!$C$1155:$AD$1266,24,FALSE),0)</f>
        <v>0</v>
      </c>
      <c r="N114" s="344">
        <f>IFERROR(VLOOKUP(C114,'تقرير المصروفات حسب الشهر'!$C$1282:$AD$1393,24,FALSE),0)</f>
        <v>0</v>
      </c>
      <c r="O114" s="344">
        <f>IFERROR(VLOOKUP(C114,'تقرير المصروفات حسب الشهر'!$C$1409:$AI$1524,24,FALSE),0)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الشهر'!$C$10:$AD$119,24,FALSE),0)</f>
        <v>0</v>
      </c>
      <c r="E115" s="330">
        <f>IFERROR(VLOOKUP(C115,'تقرير المصروفات حسب الشهر'!$C$136:$AD$245,24,FALSE),0)</f>
        <v>0</v>
      </c>
      <c r="F115" s="330">
        <f>IFERROR(VLOOKUP(C115,'تقرير المصروفات حسب الشهر'!$C$263:$AD$370,24,FALSE),0)</f>
        <v>0</v>
      </c>
      <c r="G115" s="330">
        <f>IFERROR(VLOOKUP(C115,'تقرير المصروفات حسب الشهر'!$C$391:$AD$499,24,FALSE),0)</f>
        <v>0</v>
      </c>
      <c r="H115" s="330">
        <f>IFERROR(VLOOKUP(C115,'تقرير المصروفات حسب الشهر'!$C$519:$AD$627,24,FALSE),0)</f>
        <v>0</v>
      </c>
      <c r="I115" s="330">
        <f>IFERROR(VLOOKUP(C115,'تقرير المصروفات حسب الشهر'!$C$647:$AD$756,24,FALSE),0)</f>
        <v>0</v>
      </c>
      <c r="J115" s="330">
        <f>IFERROR(VLOOKUP(C115,'تقرير المصروفات حسب الشهر'!$C$775:$AD$884,24,FALSE),0)</f>
        <v>0</v>
      </c>
      <c r="K115" s="330">
        <f>IFERROR(VLOOKUP(C115,'تقرير المصروفات حسب الشهر'!$C$902:$AD$1011,24,FALSE),0)</f>
        <v>0</v>
      </c>
      <c r="L115" s="330">
        <f>IFERROR(VLOOKUP(C115,'تقرير المصروفات حسب الشهر'!$C$1028:$AD$1138,24,FALSE),0)</f>
        <v>0</v>
      </c>
      <c r="M115" s="344">
        <f>IFERROR(VLOOKUP(C115,'تقرير المصروفات حسب الشهر'!$C$1155:$AD$1266,24,FALSE),0)</f>
        <v>0</v>
      </c>
      <c r="N115" s="344">
        <f>IFERROR(VLOOKUP(C115,'تقرير المصروفات حسب الشهر'!$C$1282:$AD$1393,24,FALSE),0)</f>
        <v>0</v>
      </c>
      <c r="O115" s="344">
        <f>IFERROR(VLOOKUP(C115,'تقرير المصروفات حسب الشهر'!$C$1409:$AI$1524,24,FALSE),0)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الشهر'!$C$10:$AD$119,24,FALSE),0)</f>
        <v>0</v>
      </c>
      <c r="E116" s="330">
        <f>IFERROR(VLOOKUP(C116,'تقرير المصروفات حسب الشهر'!$C$136:$AD$245,24,FALSE),0)</f>
        <v>0</v>
      </c>
      <c r="F116" s="330">
        <f>IFERROR(VLOOKUP(C116,'تقرير المصروفات حسب الشهر'!$C$263:$AD$370,24,FALSE),0)</f>
        <v>0</v>
      </c>
      <c r="G116" s="330">
        <f>IFERROR(VLOOKUP(C116,'تقرير المصروفات حسب الشهر'!$C$391:$AD$499,24,FALSE),0)</f>
        <v>0</v>
      </c>
      <c r="H116" s="330">
        <f>IFERROR(VLOOKUP(C116,'تقرير المصروفات حسب الشهر'!$C$519:$AD$627,24,FALSE),0)</f>
        <v>0</v>
      </c>
      <c r="I116" s="330">
        <f>IFERROR(VLOOKUP(C116,'تقرير المصروفات حسب الشهر'!$C$647:$AD$756,24,FALSE),0)</f>
        <v>0</v>
      </c>
      <c r="J116" s="330">
        <f>IFERROR(VLOOKUP(C116,'تقرير المصروفات حسب الشهر'!$C$775:$AD$884,24,FALSE),0)</f>
        <v>0</v>
      </c>
      <c r="K116" s="330">
        <f>IFERROR(VLOOKUP(C116,'تقرير المصروفات حسب الشهر'!$C$902:$AD$1011,24,FALSE),0)</f>
        <v>0</v>
      </c>
      <c r="L116" s="330">
        <f>IFERROR(VLOOKUP(C116,'تقرير المصروفات حسب الشهر'!$C$1028:$AD$1138,24,FALSE),0)</f>
        <v>0</v>
      </c>
      <c r="M116" s="344">
        <f>IFERROR(VLOOKUP(C116,'تقرير المصروفات حسب الشهر'!$C$1155:$AD$1266,24,FALSE),0)</f>
        <v>0</v>
      </c>
      <c r="N116" s="344">
        <f>IFERROR(VLOOKUP(C116,'تقرير المصروفات حسب الشهر'!$C$1282:$AD$1393,24,FALSE),0)</f>
        <v>0</v>
      </c>
      <c r="O116" s="344">
        <f>IFERROR(VLOOKUP(C116,'تقرير المصروفات حسب الشهر'!$C$1409:$AI$1524,24,FALSE),0)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الشهر'!$C$10:$AD$119,24,FALSE),0)</f>
        <v>0</v>
      </c>
      <c r="E117" s="330">
        <f>IFERROR(VLOOKUP(C117,'تقرير المصروفات حسب الشهر'!$C$136:$AD$245,24,FALSE),0)</f>
        <v>0</v>
      </c>
      <c r="F117" s="330">
        <f>IFERROR(VLOOKUP(C117,'تقرير المصروفات حسب الشهر'!$C$263:$AD$370,24,FALSE),0)</f>
        <v>0</v>
      </c>
      <c r="G117" s="330">
        <f>IFERROR(VLOOKUP(C117,'تقرير المصروفات حسب الشهر'!$C$391:$AD$499,24,FALSE),0)</f>
        <v>0</v>
      </c>
      <c r="H117" s="330">
        <f>IFERROR(VLOOKUP(C117,'تقرير المصروفات حسب الشهر'!$C$519:$AD$627,24,FALSE),0)</f>
        <v>0</v>
      </c>
      <c r="I117" s="330">
        <f>IFERROR(VLOOKUP(C117,'تقرير المصروفات حسب الشهر'!$C$647:$AD$756,24,FALSE),0)</f>
        <v>0</v>
      </c>
      <c r="J117" s="330">
        <f>IFERROR(VLOOKUP(C117,'تقرير المصروفات حسب الشهر'!$C$775:$AD$884,24,FALSE),0)</f>
        <v>0</v>
      </c>
      <c r="K117" s="330">
        <f>IFERROR(VLOOKUP(C117,'تقرير المصروفات حسب الشهر'!$C$902:$AD$1011,24,FALSE),0)</f>
        <v>0</v>
      </c>
      <c r="L117" s="330">
        <f>IFERROR(VLOOKUP(C117,'تقرير المصروفات حسب الشهر'!$C$1028:$AD$1138,24,FALSE),0)</f>
        <v>0</v>
      </c>
      <c r="M117" s="344">
        <f>IFERROR(VLOOKUP(C117,'تقرير المصروفات حسب الشهر'!$C$1155:$AD$1266,24,FALSE),0)</f>
        <v>0</v>
      </c>
      <c r="N117" s="344">
        <f>IFERROR(VLOOKUP(C117,'تقرير المصروفات حسب الشهر'!$C$1282:$AD$1393,24,FALSE),0)</f>
        <v>0</v>
      </c>
      <c r="O117" s="344">
        <f>IFERROR(VLOOKUP(C117,'تقرير المصروفات حسب الشهر'!$C$1409:$AI$1524,24,FALSE),0)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الشهر'!$C$10:$AD$119,24,FALSE),0)</f>
        <v>0</v>
      </c>
      <c r="E118" s="330">
        <f>IFERROR(VLOOKUP(C118,'تقرير المصروفات حسب الشهر'!$C$136:$AD$245,24,FALSE),0)</f>
        <v>0</v>
      </c>
      <c r="F118" s="330">
        <f>IFERROR(VLOOKUP(C118,'تقرير المصروفات حسب الشهر'!$C$263:$AD$370,24,FALSE),0)</f>
        <v>0</v>
      </c>
      <c r="G118" s="330">
        <f>IFERROR(VLOOKUP(C118,'تقرير المصروفات حسب الشهر'!$C$391:$AD$499,24,FALSE),0)</f>
        <v>0</v>
      </c>
      <c r="H118" s="330">
        <f>IFERROR(VLOOKUP(C118,'تقرير المصروفات حسب الشهر'!$C$519:$AD$627,24,FALSE),0)</f>
        <v>0</v>
      </c>
      <c r="I118" s="330">
        <f>IFERROR(VLOOKUP(C118,'تقرير المصروفات حسب الشهر'!$C$647:$AD$756,24,FALSE),0)</f>
        <v>0</v>
      </c>
      <c r="J118" s="330">
        <f>IFERROR(VLOOKUP(C118,'تقرير المصروفات حسب الشهر'!$C$775:$AD$884,24,FALSE),0)</f>
        <v>0</v>
      </c>
      <c r="K118" s="330">
        <f>IFERROR(VLOOKUP(C118,'تقرير المصروفات حسب الشهر'!$C$902:$AD$1011,24,FALSE),0)</f>
        <v>0</v>
      </c>
      <c r="L118" s="330">
        <f>IFERROR(VLOOKUP(C118,'تقرير المصروفات حسب الشهر'!$C$1028:$AD$1138,24,FALSE),0)</f>
        <v>0</v>
      </c>
      <c r="M118" s="344">
        <f>IFERROR(VLOOKUP(C118,'تقرير المصروفات حسب الشهر'!$C$1155:$AD$1266,24,FALSE),0)</f>
        <v>0</v>
      </c>
      <c r="N118" s="344">
        <f>IFERROR(VLOOKUP(C118,'تقرير المصروفات حسب الشهر'!$C$1282:$AD$1393,24,FALSE),0)</f>
        <v>0</v>
      </c>
      <c r="O118" s="344">
        <f>IFERROR(VLOOKUP(C118,'تقرير المصروفات حسب الشهر'!$C$1409:$AI$1524,24,FALSE),0)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الشهر'!$C$10:$AD$119,24,FALSE),0)</f>
        <v>0</v>
      </c>
      <c r="E119" s="330">
        <f>IFERROR(VLOOKUP(C119,'تقرير المصروفات حسب الشهر'!$C$136:$AD$245,24,FALSE),0)</f>
        <v>0</v>
      </c>
      <c r="F119" s="330">
        <f>IFERROR(VLOOKUP(C119,'تقرير المصروفات حسب الشهر'!$C$263:$AD$370,24,FALSE),0)</f>
        <v>0</v>
      </c>
      <c r="G119" s="330">
        <f>IFERROR(VLOOKUP(C119,'تقرير المصروفات حسب الشهر'!$C$391:$AD$499,24,FALSE),0)</f>
        <v>0</v>
      </c>
      <c r="H119" s="330">
        <f>IFERROR(VLOOKUP(C119,'تقرير المصروفات حسب الشهر'!$C$519:$AD$627,24,FALSE),0)</f>
        <v>0</v>
      </c>
      <c r="I119" s="330">
        <f>IFERROR(VLOOKUP(C119,'تقرير المصروفات حسب الشهر'!$C$647:$AD$756,24,FALSE),0)</f>
        <v>0</v>
      </c>
      <c r="J119" s="330">
        <f>IFERROR(VLOOKUP(C119,'تقرير المصروفات حسب الشهر'!$C$775:$AD$884,24,FALSE),0)</f>
        <v>0</v>
      </c>
      <c r="K119" s="330">
        <f>IFERROR(VLOOKUP(C119,'تقرير المصروفات حسب الشهر'!$C$902:$AD$1011,24,FALSE),0)</f>
        <v>0</v>
      </c>
      <c r="L119" s="330">
        <f>IFERROR(VLOOKUP(C119,'تقرير المصروفات حسب الشهر'!$C$1028:$AD$1138,24,FALSE),0)</f>
        <v>0</v>
      </c>
      <c r="M119" s="344">
        <f>IFERROR(VLOOKUP(C119,'تقرير المصروفات حسب الشهر'!$C$1155:$AD$1266,24,FALSE),0)</f>
        <v>0</v>
      </c>
      <c r="N119" s="344">
        <f>IFERROR(VLOOKUP(C119,'تقرير المصروفات حسب الشهر'!$C$1282:$AD$1393,24,FALSE),0)</f>
        <v>0</v>
      </c>
      <c r="O119" s="344">
        <f>IFERROR(VLOOKUP(C119,'تقرير المصروفات حسب الشهر'!$C$1409:$AI$1524,24,FALSE),0)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الشهر'!$C$10:$AD$119,24,FALSE),0)</f>
        <v>0</v>
      </c>
      <c r="E120" s="330">
        <f>IFERROR(VLOOKUP(C120,'تقرير المصروفات حسب الشهر'!$C$136:$AD$245,24,FALSE),0)</f>
        <v>0</v>
      </c>
      <c r="F120" s="330">
        <f>IFERROR(VLOOKUP(C120,'تقرير المصروفات حسب الشهر'!$C$263:$AD$370,24,FALSE),0)</f>
        <v>0</v>
      </c>
      <c r="G120" s="330">
        <f>IFERROR(VLOOKUP(C120,'تقرير المصروفات حسب الشهر'!$C$391:$AD$499,24,FALSE),0)</f>
        <v>0</v>
      </c>
      <c r="H120" s="330">
        <f>IFERROR(VLOOKUP(C120,'تقرير المصروفات حسب الشهر'!$C$519:$AD$627,24,FALSE),0)</f>
        <v>0</v>
      </c>
      <c r="I120" s="330">
        <f>IFERROR(VLOOKUP(C120,'تقرير المصروفات حسب الشهر'!$C$647:$AD$756,24,FALSE),0)</f>
        <v>0</v>
      </c>
      <c r="J120" s="330">
        <f>IFERROR(VLOOKUP(C120,'تقرير المصروفات حسب الشهر'!$C$775:$AD$884,24,FALSE),0)</f>
        <v>0</v>
      </c>
      <c r="K120" s="330">
        <f>IFERROR(VLOOKUP(C120,'تقرير المصروفات حسب الشهر'!$C$902:$AD$1011,24,FALSE),0)</f>
        <v>0</v>
      </c>
      <c r="L120" s="330">
        <f>IFERROR(VLOOKUP(C120,'تقرير المصروفات حسب الشهر'!$C$1028:$AD$1138,24,FALSE),0)</f>
        <v>0</v>
      </c>
      <c r="M120" s="344">
        <f>IFERROR(VLOOKUP(C120,'تقرير المصروفات حسب الشهر'!$C$1155:$AD$1266,24,FALSE),0)</f>
        <v>0</v>
      </c>
      <c r="N120" s="344">
        <f>IFERROR(VLOOKUP(C120,'تقرير المصروفات حسب الشهر'!$C$1282:$AD$1393,24,FALSE),0)</f>
        <v>0</v>
      </c>
      <c r="O120" s="344">
        <f>IFERROR(VLOOKUP(C120,'تقرير المصروفات حسب الشهر'!$C$1409:$AI$1524,24,FALSE),0)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الشهر'!$C$10:$AD$119,24,FALSE),0)</f>
        <v>0</v>
      </c>
      <c r="E121" s="330">
        <f>IFERROR(VLOOKUP(C121,'تقرير المصروفات حسب الشهر'!$C$136:$AD$245,24,FALSE),0)</f>
        <v>0</v>
      </c>
      <c r="F121" s="330">
        <f>IFERROR(VLOOKUP(C121,'تقرير المصروفات حسب الشهر'!$C$263:$AD$370,24,FALSE),0)</f>
        <v>0</v>
      </c>
      <c r="G121" s="330">
        <f>IFERROR(VLOOKUP(C121,'تقرير المصروفات حسب الشهر'!$C$391:$AD$499,24,FALSE),0)</f>
        <v>0</v>
      </c>
      <c r="H121" s="330">
        <f>IFERROR(VLOOKUP(C121,'تقرير المصروفات حسب الشهر'!$C$519:$AD$627,24,FALSE),0)</f>
        <v>0</v>
      </c>
      <c r="I121" s="330">
        <f>IFERROR(VLOOKUP(C121,'تقرير المصروفات حسب الشهر'!$C$647:$AD$756,24,FALSE),0)</f>
        <v>0</v>
      </c>
      <c r="J121" s="330">
        <f>IFERROR(VLOOKUP(C121,'تقرير المصروفات حسب الشهر'!$C$775:$AD$884,24,FALSE),0)</f>
        <v>0</v>
      </c>
      <c r="K121" s="330">
        <f>IFERROR(VLOOKUP(C121,'تقرير المصروفات حسب الشهر'!$C$902:$AD$1011,24,FALSE),0)</f>
        <v>0</v>
      </c>
      <c r="L121" s="330">
        <f>IFERROR(VLOOKUP(C121,'تقرير المصروفات حسب الشهر'!$C$1028:$AD$1138,24,FALSE),0)</f>
        <v>0</v>
      </c>
      <c r="M121" s="344">
        <f>IFERROR(VLOOKUP(C121,'تقرير المصروفات حسب الشهر'!$C$1155:$AD$1266,24,FALSE),0)</f>
        <v>0</v>
      </c>
      <c r="N121" s="344">
        <f>IFERROR(VLOOKUP(C121,'تقرير المصروفات حسب الشهر'!$C$1282:$AD$1393,24,FALSE),0)</f>
        <v>0</v>
      </c>
      <c r="O121" s="344">
        <f>IFERROR(VLOOKUP(C121,'تقرير المصروفات حسب الشهر'!$C$1409:$AI$1524,24,FALSE),0)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الشهر'!$C$10:$AD$119,24,FALSE),0)</f>
        <v>0</v>
      </c>
      <c r="E122" s="330">
        <f>IFERROR(VLOOKUP(C122,'تقرير المصروفات حسب الشهر'!$C$136:$AD$245,24,FALSE),0)</f>
        <v>0</v>
      </c>
      <c r="F122" s="330">
        <f>IFERROR(VLOOKUP(C122,'تقرير المصروفات حسب الشهر'!$C$263:$AD$370,24,FALSE),0)</f>
        <v>0</v>
      </c>
      <c r="G122" s="330">
        <f>IFERROR(VLOOKUP(C122,'تقرير المصروفات حسب الشهر'!$C$391:$AD$499,24,FALSE),0)</f>
        <v>0</v>
      </c>
      <c r="H122" s="330">
        <f>IFERROR(VLOOKUP(C122,'تقرير المصروفات حسب الشهر'!$C$519:$AD$627,24,FALSE),0)</f>
        <v>0</v>
      </c>
      <c r="I122" s="330">
        <f>IFERROR(VLOOKUP(C122,'تقرير المصروفات حسب الشهر'!$C$647:$AD$756,24,FALSE),0)</f>
        <v>0</v>
      </c>
      <c r="J122" s="330">
        <f>IFERROR(VLOOKUP(C122,'تقرير المصروفات حسب الشهر'!$C$775:$AD$884,24,FALSE),0)</f>
        <v>0</v>
      </c>
      <c r="K122" s="330">
        <f>IFERROR(VLOOKUP(C122,'تقرير المصروفات حسب الشهر'!$C$902:$AD$1011,24,FALSE),0)</f>
        <v>0</v>
      </c>
      <c r="L122" s="330">
        <f>IFERROR(VLOOKUP(C122,'تقرير المصروفات حسب الشهر'!$C$1028:$AD$1138,24,FALSE),0)</f>
        <v>0</v>
      </c>
      <c r="M122" s="344">
        <f>IFERROR(VLOOKUP(C122,'تقرير المصروفات حسب الشهر'!$C$1155:$AD$1266,24,FALSE),0)</f>
        <v>0</v>
      </c>
      <c r="N122" s="344">
        <f>IFERROR(VLOOKUP(C122,'تقرير المصروفات حسب الشهر'!$C$1282:$AD$1393,24,FALSE),0)</f>
        <v>0</v>
      </c>
      <c r="O122" s="344">
        <f>IFERROR(VLOOKUP(C122,'تقرير المصروفات حسب الشهر'!$C$1409:$AI$1524,24,FALSE),0)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الشهر'!$C$10:$AD$119,24,FALSE),0)</f>
        <v>0</v>
      </c>
      <c r="E123" s="330">
        <f>IFERROR(VLOOKUP(C123,'تقرير المصروفات حسب الشهر'!$C$136:$AD$245,24,FALSE),0)</f>
        <v>0</v>
      </c>
      <c r="F123" s="330">
        <f>IFERROR(VLOOKUP(C123,'تقرير المصروفات حسب الشهر'!$C$263:$AD$370,24,FALSE),0)</f>
        <v>0</v>
      </c>
      <c r="G123" s="330">
        <f>IFERROR(VLOOKUP(C123,'تقرير المصروفات حسب الشهر'!$C$391:$AD$499,24,FALSE),0)</f>
        <v>0</v>
      </c>
      <c r="H123" s="330">
        <f>IFERROR(VLOOKUP(C123,'تقرير المصروفات حسب الشهر'!$C$519:$AD$627,24,FALSE),0)</f>
        <v>0</v>
      </c>
      <c r="I123" s="330">
        <f>IFERROR(VLOOKUP(C123,'تقرير المصروفات حسب الشهر'!$C$647:$AD$756,24,FALSE),0)</f>
        <v>0</v>
      </c>
      <c r="J123" s="330">
        <f>IFERROR(VLOOKUP(C123,'تقرير المصروفات حسب الشهر'!$C$775:$AD$884,24,FALSE),0)</f>
        <v>0</v>
      </c>
      <c r="K123" s="330">
        <f>IFERROR(VLOOKUP(C123,'تقرير المصروفات حسب الشهر'!$C$902:$AD$1011,24,FALSE),0)</f>
        <v>0</v>
      </c>
      <c r="L123" s="330">
        <f>IFERROR(VLOOKUP(C123,'تقرير المصروفات حسب الشهر'!$C$1028:$AD$1138,24,FALSE),0)</f>
        <v>0</v>
      </c>
      <c r="M123" s="344">
        <f>IFERROR(VLOOKUP(C123,'تقرير المصروفات حسب الشهر'!$C$1155:$AD$1266,24,FALSE),0)</f>
        <v>0</v>
      </c>
      <c r="N123" s="344">
        <f>IFERROR(VLOOKUP(C123,'تقرير المصروفات حسب الشهر'!$C$1282:$AD$1393,24,FALSE),0)</f>
        <v>0</v>
      </c>
      <c r="O123" s="344">
        <f>IFERROR(VLOOKUP(C123,'تقرير المصروفات حسب الشهر'!$C$1409:$AI$1524,24,FALSE),0)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الشهر'!$C$10:$AD$119,24,FALSE),0)</f>
        <v>0</v>
      </c>
      <c r="E124" s="330">
        <f>IFERROR(VLOOKUP(C124,'تقرير المصروفات حسب الشهر'!$C$136:$AD$245,24,FALSE),0)</f>
        <v>0</v>
      </c>
      <c r="F124" s="330">
        <f>IFERROR(VLOOKUP(C124,'تقرير المصروفات حسب الشهر'!$C$263:$AD$370,24,FALSE),0)</f>
        <v>0</v>
      </c>
      <c r="G124" s="330">
        <f>IFERROR(VLOOKUP(C124,'تقرير المصروفات حسب الشهر'!$C$391:$AD$499,24,FALSE),0)</f>
        <v>0</v>
      </c>
      <c r="H124" s="330">
        <f>IFERROR(VLOOKUP(C124,'تقرير المصروفات حسب الشهر'!$C$519:$AD$627,24,FALSE),0)</f>
        <v>0</v>
      </c>
      <c r="I124" s="330">
        <f>IFERROR(VLOOKUP(C124,'تقرير المصروفات حسب الشهر'!$C$647:$AD$756,24,FALSE),0)</f>
        <v>0</v>
      </c>
      <c r="J124" s="330">
        <f>IFERROR(VLOOKUP(C124,'تقرير المصروفات حسب الشهر'!$C$775:$AD$884,24,FALSE),0)</f>
        <v>0</v>
      </c>
      <c r="K124" s="330">
        <f>IFERROR(VLOOKUP(C124,'تقرير المصروفات حسب الشهر'!$C$902:$AD$1011,24,FALSE),0)</f>
        <v>0</v>
      </c>
      <c r="L124" s="330">
        <f>IFERROR(VLOOKUP(C124,'تقرير المصروفات حسب الشهر'!$C$1028:$AD$1138,24,FALSE),0)</f>
        <v>0</v>
      </c>
      <c r="M124" s="344">
        <f>IFERROR(VLOOKUP(C124,'تقرير المصروفات حسب الشهر'!$C$1155:$AD$1266,24,FALSE),0)</f>
        <v>0</v>
      </c>
      <c r="N124" s="344">
        <f>IFERROR(VLOOKUP(C124,'تقرير المصروفات حسب الشهر'!$C$1282:$AD$1393,24,FALSE),0)</f>
        <v>0</v>
      </c>
      <c r="O124" s="344">
        <f>IFERROR(VLOOKUP(C124,'تقرير المصروفات حسب الشهر'!$C$1409:$AI$1524,24,FALSE),0)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الشهر'!$C$10:$AD$119,24,FALSE),0)</f>
        <v>0</v>
      </c>
      <c r="E125" s="330">
        <f>IFERROR(VLOOKUP(C125,'تقرير المصروفات حسب الشهر'!$C$136:$AD$245,24,FALSE),0)</f>
        <v>0</v>
      </c>
      <c r="F125" s="330">
        <f>IFERROR(VLOOKUP(C125,'تقرير المصروفات حسب الشهر'!$C$263:$AD$370,24,FALSE),0)</f>
        <v>0</v>
      </c>
      <c r="G125" s="330">
        <f>IFERROR(VLOOKUP(C125,'تقرير المصروفات حسب الشهر'!$C$391:$AD$499,24,FALSE),0)</f>
        <v>0</v>
      </c>
      <c r="H125" s="330">
        <f>IFERROR(VLOOKUP(C125,'تقرير المصروفات حسب الشهر'!$C$519:$AD$627,24,FALSE),0)</f>
        <v>0</v>
      </c>
      <c r="I125" s="330">
        <f>IFERROR(VLOOKUP(C125,'تقرير المصروفات حسب الشهر'!$C$647:$AD$756,24,FALSE),0)</f>
        <v>0</v>
      </c>
      <c r="J125" s="330">
        <f>IFERROR(VLOOKUP(C125,'تقرير المصروفات حسب الشهر'!$C$775:$AD$884,24,FALSE),0)</f>
        <v>0</v>
      </c>
      <c r="K125" s="330">
        <f>IFERROR(VLOOKUP(C125,'تقرير المصروفات حسب الشهر'!$C$902:$AD$1011,24,FALSE),0)</f>
        <v>0</v>
      </c>
      <c r="L125" s="330">
        <f>IFERROR(VLOOKUP(C125,'تقرير المصروفات حسب الشهر'!$C$1028:$AD$1138,24,FALSE),0)</f>
        <v>0</v>
      </c>
      <c r="M125" s="344">
        <f>IFERROR(VLOOKUP(C125,'تقرير المصروفات حسب الشهر'!$C$1155:$AD$1266,24,FALSE),0)</f>
        <v>0</v>
      </c>
      <c r="N125" s="344">
        <f>IFERROR(VLOOKUP(C125,'تقرير المصروفات حسب الشهر'!$C$1282:$AD$1393,24,FALSE),0)</f>
        <v>0</v>
      </c>
      <c r="O125" s="344">
        <f>IFERROR(VLOOKUP(C125,'تقرير المصروفات حسب الشهر'!$C$1409:$AI$1524,24,FALSE),0)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الشهر'!$C$10:$AD$119,24,FALSE),0)</f>
        <v>0</v>
      </c>
      <c r="E126" s="330">
        <f>IFERROR(VLOOKUP(C126,'تقرير المصروفات حسب الشهر'!$C$136:$AD$245,24,FALSE),0)</f>
        <v>0</v>
      </c>
      <c r="F126" s="330">
        <f>IFERROR(VLOOKUP(C126,'تقرير المصروفات حسب الشهر'!$C$263:$AD$370,24,FALSE),0)</f>
        <v>0</v>
      </c>
      <c r="G126" s="330">
        <f>IFERROR(VLOOKUP(C126,'تقرير المصروفات حسب الشهر'!$C$391:$AD$499,24,FALSE),0)</f>
        <v>0</v>
      </c>
      <c r="H126" s="330">
        <f>IFERROR(VLOOKUP(C126,'تقرير المصروفات حسب الشهر'!$C$519:$AD$627,24,FALSE),0)</f>
        <v>0</v>
      </c>
      <c r="I126" s="330">
        <f>IFERROR(VLOOKUP(C126,'تقرير المصروفات حسب الشهر'!$C$647:$AD$756,24,FALSE),0)</f>
        <v>0</v>
      </c>
      <c r="J126" s="330">
        <f>IFERROR(VLOOKUP(C126,'تقرير المصروفات حسب الشهر'!$C$775:$AD$884,24,FALSE),0)</f>
        <v>0</v>
      </c>
      <c r="K126" s="330">
        <f>IFERROR(VLOOKUP(C126,'تقرير المصروفات حسب الشهر'!$C$902:$AD$1011,24,FALSE),0)</f>
        <v>0</v>
      </c>
      <c r="L126" s="330">
        <f>IFERROR(VLOOKUP(C126,'تقرير المصروفات حسب الشهر'!$C$1028:$AD$1138,24,FALSE),0)</f>
        <v>0</v>
      </c>
      <c r="M126" s="344">
        <f>IFERROR(VLOOKUP(C126,'تقرير المصروفات حسب الشهر'!$C$1155:$AD$1266,24,FALSE),0)</f>
        <v>0</v>
      </c>
      <c r="N126" s="344">
        <f>IFERROR(VLOOKUP(C126,'تقرير المصروفات حسب الشهر'!$C$1282:$AD$1393,24,FALSE),0)</f>
        <v>0</v>
      </c>
      <c r="O126" s="344">
        <f>IFERROR(VLOOKUP(C126,'تقرير المصروفات حسب الشهر'!$C$1409:$AI$1524,24,FALSE),0)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الشهر'!$C$10:$AD$119,24,FALSE),0)</f>
        <v>0</v>
      </c>
      <c r="E127" s="330">
        <f>IFERROR(VLOOKUP(C127,'تقرير المصروفات حسب الشهر'!$C$136:$AD$245,24,FALSE),0)</f>
        <v>0</v>
      </c>
      <c r="F127" s="330">
        <f>IFERROR(VLOOKUP(C127,'تقرير المصروفات حسب الشهر'!$C$263:$AD$370,24,FALSE),0)</f>
        <v>0</v>
      </c>
      <c r="G127" s="330">
        <f>IFERROR(VLOOKUP(C127,'تقرير المصروفات حسب الشهر'!$C$391:$AD$499,24,FALSE),0)</f>
        <v>0</v>
      </c>
      <c r="H127" s="330">
        <f>IFERROR(VLOOKUP(C127,'تقرير المصروفات حسب الشهر'!$C$519:$AD$627,24,FALSE),0)</f>
        <v>0</v>
      </c>
      <c r="I127" s="330">
        <f>IFERROR(VLOOKUP(C127,'تقرير المصروفات حسب الشهر'!$C$647:$AD$756,24,FALSE),0)</f>
        <v>0</v>
      </c>
      <c r="J127" s="330">
        <f>IFERROR(VLOOKUP(C127,'تقرير المصروفات حسب الشهر'!$C$775:$AD$884,24,FALSE),0)</f>
        <v>0</v>
      </c>
      <c r="K127" s="330">
        <f>IFERROR(VLOOKUP(C127,'تقرير المصروفات حسب الشهر'!$C$902:$AD$1011,24,FALSE),0)</f>
        <v>0</v>
      </c>
      <c r="L127" s="330">
        <f>IFERROR(VLOOKUP(C127,'تقرير المصروفات حسب الشهر'!$C$1028:$AD$1138,24,FALSE),0)</f>
        <v>0</v>
      </c>
      <c r="M127" s="344">
        <f>IFERROR(VLOOKUP(C127,'تقرير المصروفات حسب الشهر'!$C$1155:$AD$1266,24,FALSE),0)</f>
        <v>0</v>
      </c>
      <c r="N127" s="344">
        <f>IFERROR(VLOOKUP(C127,'تقرير المصروفات حسب الشهر'!$C$1282:$AD$1393,24,FALSE),0)</f>
        <v>0</v>
      </c>
      <c r="O127" s="344">
        <f>IFERROR(VLOOKUP(C127,'تقرير المصروفات حسب الشهر'!$C$1409:$AI$1524,24,FALSE),0)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الشهر'!$C$10:$AD$119,24,FALSE),0)</f>
        <v>0</v>
      </c>
      <c r="E128" s="330">
        <f>IFERROR(VLOOKUP(C128,'تقرير المصروفات حسب الشهر'!$C$136:$AD$245,24,FALSE),0)</f>
        <v>0</v>
      </c>
      <c r="F128" s="330">
        <f>IFERROR(VLOOKUP(C128,'تقرير المصروفات حسب الشهر'!$C$263:$AD$370,24,FALSE),0)</f>
        <v>0</v>
      </c>
      <c r="G128" s="330">
        <f>IFERROR(VLOOKUP(C128,'تقرير المصروفات حسب الشهر'!$C$391:$AD$499,24,FALSE),0)</f>
        <v>0</v>
      </c>
      <c r="H128" s="330">
        <f>IFERROR(VLOOKUP(C128,'تقرير المصروفات حسب الشهر'!$C$519:$AD$627,24,FALSE),0)</f>
        <v>0</v>
      </c>
      <c r="I128" s="330">
        <f>IFERROR(VLOOKUP(C128,'تقرير المصروفات حسب الشهر'!$C$647:$AD$756,24,FALSE),0)</f>
        <v>0</v>
      </c>
      <c r="J128" s="330">
        <f>IFERROR(VLOOKUP(C128,'تقرير المصروفات حسب الشهر'!$C$775:$AD$884,24,FALSE),0)</f>
        <v>0</v>
      </c>
      <c r="K128" s="330">
        <f>IFERROR(VLOOKUP(C128,'تقرير المصروفات حسب الشهر'!$C$902:$AD$1011,24,FALSE),0)</f>
        <v>0</v>
      </c>
      <c r="L128" s="330">
        <f>IFERROR(VLOOKUP(C128,'تقرير المصروفات حسب الشهر'!$C$1028:$AD$1138,24,FALSE),0)</f>
        <v>0</v>
      </c>
      <c r="M128" s="344">
        <f>IFERROR(VLOOKUP(C128,'تقرير المصروفات حسب الشهر'!$C$1155:$AD$1266,24,FALSE),0)</f>
        <v>0</v>
      </c>
      <c r="N128" s="344">
        <f>IFERROR(VLOOKUP(C128,'تقرير المصروفات حسب الشهر'!$C$1282:$AD$1393,24,FALSE),0)</f>
        <v>0</v>
      </c>
      <c r="O128" s="344">
        <f>IFERROR(VLOOKUP(C128,'تقرير المصروفات حسب الشهر'!$C$1409:$AI$1524,24,FALSE),0)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الشهر'!$C$10:$AD$119,24,FALSE),0)</f>
        <v>0</v>
      </c>
      <c r="E129" s="330">
        <f>IFERROR(VLOOKUP(C129,'تقرير المصروفات حسب الشهر'!$C$136:$AD$245,24,FALSE),0)</f>
        <v>0</v>
      </c>
      <c r="F129" s="330">
        <f>IFERROR(VLOOKUP(C129,'تقرير المصروفات حسب الشهر'!$C$263:$AD$370,24,FALSE),0)</f>
        <v>0</v>
      </c>
      <c r="G129" s="330">
        <f>IFERROR(VLOOKUP(C129,'تقرير المصروفات حسب الشهر'!$C$391:$AD$499,24,FALSE),0)</f>
        <v>0</v>
      </c>
      <c r="H129" s="330">
        <f>IFERROR(VLOOKUP(C129,'تقرير المصروفات حسب الشهر'!$C$519:$AD$627,24,FALSE),0)</f>
        <v>0</v>
      </c>
      <c r="I129" s="330">
        <f>IFERROR(VLOOKUP(C129,'تقرير المصروفات حسب الشهر'!$C$647:$AD$756,24,FALSE),0)</f>
        <v>0</v>
      </c>
      <c r="J129" s="330">
        <f>IFERROR(VLOOKUP(C129,'تقرير المصروفات حسب الشهر'!$C$775:$AD$884,24,FALSE),0)</f>
        <v>0</v>
      </c>
      <c r="K129" s="330">
        <f>IFERROR(VLOOKUP(C129,'تقرير المصروفات حسب الشهر'!$C$902:$AD$1011,24,FALSE),0)</f>
        <v>0</v>
      </c>
      <c r="L129" s="330">
        <f>IFERROR(VLOOKUP(C129,'تقرير المصروفات حسب الشهر'!$C$1028:$AD$1138,24,FALSE),0)</f>
        <v>0</v>
      </c>
      <c r="M129" s="344">
        <f>IFERROR(VLOOKUP(C129,'تقرير المصروفات حسب الشهر'!$C$1155:$AD$1266,24,FALSE),0)</f>
        <v>0</v>
      </c>
      <c r="N129" s="344">
        <f>IFERROR(VLOOKUP(C129,'تقرير المصروفات حسب الشهر'!$C$1282:$AD$1393,24,FALSE),0)</f>
        <v>0</v>
      </c>
      <c r="O129" s="344">
        <f>IFERROR(VLOOKUP(C129,'تقرير المصروفات حسب الشهر'!$C$1409:$AI$1524,24,FALSE),0)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الشهر'!$C$10:$AD$119,24,FALSE),0)</f>
        <v>0</v>
      </c>
      <c r="E130" s="330">
        <f>IFERROR(VLOOKUP(C130,'تقرير المصروفات حسب الشهر'!$C$136:$AD$245,24,FALSE),0)</f>
        <v>0</v>
      </c>
      <c r="F130" s="330">
        <f>IFERROR(VLOOKUP(C130,'تقرير المصروفات حسب الشهر'!$C$263:$AD$370,24,FALSE),0)</f>
        <v>0</v>
      </c>
      <c r="G130" s="330">
        <f>IFERROR(VLOOKUP(C130,'تقرير المصروفات حسب الشهر'!$C$391:$AD$499,24,FALSE),0)</f>
        <v>0</v>
      </c>
      <c r="H130" s="330">
        <f>IFERROR(VLOOKUP(C130,'تقرير المصروفات حسب الشهر'!$C$519:$AD$627,24,FALSE),0)</f>
        <v>0</v>
      </c>
      <c r="I130" s="330">
        <f>IFERROR(VLOOKUP(C130,'تقرير المصروفات حسب الشهر'!$C$647:$AD$756,24,FALSE),0)</f>
        <v>0</v>
      </c>
      <c r="J130" s="330">
        <f>IFERROR(VLOOKUP(C130,'تقرير المصروفات حسب الشهر'!$C$775:$AD$884,24,FALSE),0)</f>
        <v>0</v>
      </c>
      <c r="K130" s="330">
        <f>IFERROR(VLOOKUP(C130,'تقرير المصروفات حسب الشهر'!$C$902:$AD$1011,24,FALSE),0)</f>
        <v>0</v>
      </c>
      <c r="L130" s="330">
        <f>IFERROR(VLOOKUP(C130,'تقرير المصروفات حسب الشهر'!$C$1028:$AD$1138,24,FALSE),0)</f>
        <v>0</v>
      </c>
      <c r="M130" s="344">
        <f>IFERROR(VLOOKUP(C130,'تقرير المصروفات حسب الشهر'!$C$1155:$AD$1266,24,FALSE),0)</f>
        <v>0</v>
      </c>
      <c r="N130" s="344">
        <f>IFERROR(VLOOKUP(C130,'تقرير المصروفات حسب الشهر'!$C$1282:$AD$1393,24,FALSE),0)</f>
        <v>0</v>
      </c>
      <c r="O130" s="344">
        <f>IFERROR(VLOOKUP(C130,'تقرير المصروفات حسب الشهر'!$C$1409:$AI$1524,24,FALSE),0)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الشهر'!$C$10:$AD$119,24,FALSE),0)</f>
        <v>0</v>
      </c>
      <c r="E131" s="330">
        <f>IFERROR(VLOOKUP(C131,'تقرير المصروفات حسب الشهر'!$C$136:$AD$245,24,FALSE),0)</f>
        <v>0</v>
      </c>
      <c r="F131" s="330">
        <f>IFERROR(VLOOKUP(C131,'تقرير المصروفات حسب الشهر'!$C$263:$AD$370,24,FALSE),0)</f>
        <v>0</v>
      </c>
      <c r="G131" s="330">
        <f>IFERROR(VLOOKUP(C131,'تقرير المصروفات حسب الشهر'!$C$391:$AD$499,24,FALSE),0)</f>
        <v>0</v>
      </c>
      <c r="H131" s="330">
        <f>IFERROR(VLOOKUP(C131,'تقرير المصروفات حسب الشهر'!$C$519:$AD$627,24,FALSE),0)</f>
        <v>0</v>
      </c>
      <c r="I131" s="330">
        <f>IFERROR(VLOOKUP(C131,'تقرير المصروفات حسب الشهر'!$C$647:$AD$756,24,FALSE),0)</f>
        <v>0</v>
      </c>
      <c r="J131" s="330">
        <f>IFERROR(VLOOKUP(C131,'تقرير المصروفات حسب الشهر'!$C$775:$AD$884,24,FALSE),0)</f>
        <v>0</v>
      </c>
      <c r="K131" s="330">
        <f>IFERROR(VLOOKUP(C131,'تقرير المصروفات حسب الشهر'!$C$902:$AD$1011,24,FALSE),0)</f>
        <v>0</v>
      </c>
      <c r="L131" s="330">
        <f>IFERROR(VLOOKUP(C131,'تقرير المصروفات حسب الشهر'!$C$1028:$AD$1138,24,FALSE),0)</f>
        <v>0</v>
      </c>
      <c r="M131" s="344">
        <f>IFERROR(VLOOKUP(C131,'تقرير المصروفات حسب الشهر'!$C$1155:$AD$1266,24,FALSE),0)</f>
        <v>0</v>
      </c>
      <c r="N131" s="344">
        <f>IFERROR(VLOOKUP(C131,'تقرير المصروفات حسب الشهر'!$C$1282:$AD$1393,24,FALSE),0)</f>
        <v>0</v>
      </c>
      <c r="O131" s="344">
        <f>IFERROR(VLOOKUP(C131,'تقرير المصروفات حسب الشهر'!$C$1409:$AI$1524,24,FALSE),0)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125472.46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127365.93999999999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1893.479999999985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7030A0"/>
  </sheetPr>
  <dimension ref="A1:T143"/>
  <sheetViews>
    <sheetView rightToLeft="1" topLeftCell="J123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278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37</v>
      </c>
      <c r="B8" s="357"/>
      <c r="C8" s="337" t="s">
        <v>242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1730874.0899999999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429700.50000000012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1301173.5899999999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1431659.8200000003</v>
      </c>
    </row>
    <row r="13" spans="1:20" ht="18" customHeight="1">
      <c r="B13" s="94"/>
      <c r="C13" s="339" t="s">
        <v>247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299214.27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>
        <v>72067.77</v>
      </c>
      <c r="H16" s="335">
        <v>12974.08</v>
      </c>
      <c r="I16" s="335"/>
      <c r="J16" s="335"/>
      <c r="K16" s="335"/>
      <c r="L16" s="335"/>
      <c r="M16" s="335"/>
      <c r="N16" s="335"/>
      <c r="O16" s="335"/>
      <c r="P16" s="332">
        <f t="shared" si="1"/>
        <v>85041.85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>
        <v>27000</v>
      </c>
      <c r="I17" s="335"/>
      <c r="J17" s="335"/>
      <c r="K17" s="335"/>
      <c r="L17" s="335"/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112041.85</v>
      </c>
    </row>
    <row r="19" spans="2:16" ht="18" customHeight="1">
      <c r="B19" s="94"/>
      <c r="C19" s="353" t="s">
        <v>247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411256.12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الشهر'!$C$10:$AD$119,25,FALSE),0)</f>
        <v>0</v>
      </c>
      <c r="E22" s="330">
        <f>IFERROR(VLOOKUP(C22,'تقرير المصروفات حسب الشهر'!$C$136:$AD$245,25,FALSE),0)</f>
        <v>0</v>
      </c>
      <c r="F22" s="330">
        <f>IFERROR(VLOOKUP(C22,'تقرير المصروفات حسب الشهر'!$C$263:$AD$370,25,FALSE),0)</f>
        <v>0</v>
      </c>
      <c r="G22" s="330">
        <f>IFERROR(VLOOKUP(C22,'تقرير المصروفات حسب الشهر'!$C$391:$AD$499,25,FALSE),0)</f>
        <v>0</v>
      </c>
      <c r="H22" s="330">
        <f>IFERROR(VLOOKUP(C22,'تقرير المصروفات حسب الشهر'!$C$519:$AD$627,25,FALSE),0)</f>
        <v>0</v>
      </c>
      <c r="I22" s="330">
        <f>IFERROR(VLOOKUP(C22,'تقرير المصروفات حسب الشهر'!$C$647:$AD$756,25,FALSE),0)</f>
        <v>0</v>
      </c>
      <c r="J22" s="330">
        <f>IFERROR(VLOOKUP(C22,'تقرير المصروفات حسب الشهر'!$C$775:$AD$884,25,FALSE),0)</f>
        <v>0</v>
      </c>
      <c r="K22" s="330">
        <f>IFERROR(VLOOKUP(C22,'تقرير المصروفات حسب الشهر'!$C$902:$AD$1011,25,FALSE),0)</f>
        <v>0</v>
      </c>
      <c r="L22" s="330">
        <f>IFERROR(VLOOKUP(C22,'تقرير المصروفات حسب الشهر'!$C$1028:$AD$1138,25,FALSE),0)</f>
        <v>0</v>
      </c>
      <c r="M22" s="344">
        <f>IFERROR(VLOOKUP(C22,'تقرير المصروفات حسب الشهر'!$C$1155:$AD$1266,25,FALSE),0)</f>
        <v>0</v>
      </c>
      <c r="N22" s="344">
        <f>IFERROR(VLOOKUP(C22,'تقرير المصروفات حسب الشهر'!$C$1282:$AD$1393,25,FALSE),0)</f>
        <v>0</v>
      </c>
      <c r="O22" s="344">
        <f>IFERROR(VLOOKUP(C22,'تقرير المصروفات حسب الشهر'!$C$1409:$AI$1524,25,FALSE),0)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الشهر'!$C$10:$AD$119,25,FALSE),0)</f>
        <v>13350</v>
      </c>
      <c r="E23" s="330">
        <f>IFERROR(VLOOKUP(C23,'تقرير المصروفات حسب الشهر'!$C$136:$AD$245,25,FALSE),0)</f>
        <v>12619.2</v>
      </c>
      <c r="F23" s="330">
        <f>IFERROR(VLOOKUP(C23,'تقرير المصروفات حسب الشهر'!$C$263:$AD$370,25,FALSE),0)</f>
        <v>12146.2</v>
      </c>
      <c r="G23" s="330">
        <f>IFERROR(VLOOKUP(C23,'تقرير المصروفات حسب الشهر'!$C$391:$AD$499,25,FALSE),0)</f>
        <v>12396.2</v>
      </c>
      <c r="H23" s="330">
        <f>IFERROR(VLOOKUP(C23,'تقرير المصروفات حسب الشهر'!$C$519:$AD$627,25,FALSE),0)</f>
        <v>12769.2</v>
      </c>
      <c r="I23" s="330">
        <f>IFERROR(VLOOKUP(C23,'تقرير المصروفات حسب الشهر'!$C$647:$AD$756,25,FALSE),0)</f>
        <v>12038.4</v>
      </c>
      <c r="J23" s="330">
        <f>IFERROR(VLOOKUP(C23,'تقرير المصروفات حسب الشهر'!$C$775:$AD$884,25,FALSE),0)</f>
        <v>0</v>
      </c>
      <c r="K23" s="330">
        <f>IFERROR(VLOOKUP(C23,'تقرير المصروفات حسب الشهر'!$C$902:$AD$1011,25,FALSE),0)</f>
        <v>0</v>
      </c>
      <c r="L23" s="330">
        <f>IFERROR(VLOOKUP(C23,'تقرير المصروفات حسب الشهر'!$C$1028:$AD$1138,25,FALSE),0)</f>
        <v>0</v>
      </c>
      <c r="M23" s="344">
        <f>IFERROR(VLOOKUP(C23,'تقرير المصروفات حسب الشهر'!$C$1155:$AD$1266,25,FALSE),0)</f>
        <v>0</v>
      </c>
      <c r="N23" s="344">
        <f>IFERROR(VLOOKUP(C23,'تقرير المصروفات حسب الشهر'!$C$1282:$AD$1393,25,FALSE),0)</f>
        <v>0</v>
      </c>
      <c r="O23" s="344">
        <f>IFERROR(VLOOKUP(C23,'تقرير المصروفات حسب الشهر'!$C$1409:$AI$1524,25,FALSE),0)</f>
        <v>0</v>
      </c>
      <c r="P23" s="332">
        <f t="shared" si="5"/>
        <v>75319.199999999997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الشهر'!$C$10:$AD$119,25,FALSE),0)</f>
        <v>0</v>
      </c>
      <c r="E24" s="330">
        <f>IFERROR(VLOOKUP(C24,'تقرير المصروفات حسب الشهر'!$C$136:$AD$245,25,FALSE),0)</f>
        <v>0</v>
      </c>
      <c r="F24" s="330">
        <f>IFERROR(VLOOKUP(C24,'تقرير المصروفات حسب الشهر'!$C$263:$AD$370,25,FALSE),0)</f>
        <v>0</v>
      </c>
      <c r="G24" s="330">
        <f>IFERROR(VLOOKUP(C24,'تقرير المصروفات حسب الشهر'!$C$391:$AD$499,25,FALSE),0)</f>
        <v>0</v>
      </c>
      <c r="H24" s="330">
        <f>IFERROR(VLOOKUP(C24,'تقرير المصروفات حسب الشهر'!$C$519:$AD$627,25,FALSE),0)</f>
        <v>0</v>
      </c>
      <c r="I24" s="330">
        <f>IFERROR(VLOOKUP(C24,'تقرير المصروفات حسب الشهر'!$C$647:$AD$756,25,FALSE),0)</f>
        <v>0</v>
      </c>
      <c r="J24" s="330">
        <f>IFERROR(VLOOKUP(C24,'تقرير المصروفات حسب الشهر'!$C$775:$AD$884,25,FALSE),0)</f>
        <v>0</v>
      </c>
      <c r="K24" s="330">
        <f>IFERROR(VLOOKUP(C24,'تقرير المصروفات حسب الشهر'!$C$902:$AD$1011,25,FALSE),0)</f>
        <v>0</v>
      </c>
      <c r="L24" s="330">
        <f>IFERROR(VLOOKUP(C24,'تقرير المصروفات حسب الشهر'!$C$1028:$AD$1138,25,FALSE),0)</f>
        <v>0</v>
      </c>
      <c r="M24" s="344">
        <f>IFERROR(VLOOKUP(C24,'تقرير المصروفات حسب الشهر'!$C$1155:$AD$1266,25,FALSE),0)</f>
        <v>0</v>
      </c>
      <c r="N24" s="344">
        <f>IFERROR(VLOOKUP(C24,'تقرير المصروفات حسب الشهر'!$C$1282:$AD$1393,25,FALSE),0)</f>
        <v>0</v>
      </c>
      <c r="O24" s="344">
        <f>IFERROR(VLOOKUP(C24,'تقرير المصروفات حسب الشهر'!$C$1409:$AI$1524,25,FALSE),0)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الشهر'!$C$10:$AD$119,25,FALSE),0)</f>
        <v>0</v>
      </c>
      <c r="E25" s="330">
        <f>IFERROR(VLOOKUP(C25,'تقرير المصروفات حسب الشهر'!$C$136:$AD$245,25,FALSE),0)</f>
        <v>0</v>
      </c>
      <c r="F25" s="330">
        <f>IFERROR(VLOOKUP(C25,'تقرير المصروفات حسب الشهر'!$C$263:$AD$370,25,FALSE),0)</f>
        <v>0</v>
      </c>
      <c r="G25" s="330">
        <f>IFERROR(VLOOKUP(C25,'تقرير المصروفات حسب الشهر'!$C$391:$AD$499,25,FALSE),0)</f>
        <v>0</v>
      </c>
      <c r="H25" s="330">
        <f>IFERROR(VLOOKUP(C25,'تقرير المصروفات حسب الشهر'!$C$519:$AD$627,25,FALSE),0)</f>
        <v>0</v>
      </c>
      <c r="I25" s="330">
        <f>IFERROR(VLOOKUP(C25,'تقرير المصروفات حسب الشهر'!$C$647:$AD$756,25,FALSE),0)</f>
        <v>0</v>
      </c>
      <c r="J25" s="330">
        <f>IFERROR(VLOOKUP(C25,'تقرير المصروفات حسب الشهر'!$C$775:$AD$884,25,FALSE),0)</f>
        <v>0</v>
      </c>
      <c r="K25" s="330">
        <f>IFERROR(VLOOKUP(C25,'تقرير المصروفات حسب الشهر'!$C$902:$AD$1011,25,FALSE),0)</f>
        <v>0</v>
      </c>
      <c r="L25" s="330">
        <f>IFERROR(VLOOKUP(C25,'تقرير المصروفات حسب الشهر'!$C$1028:$AD$1138,25,FALSE),0)</f>
        <v>0</v>
      </c>
      <c r="M25" s="344">
        <f>IFERROR(VLOOKUP(C25,'تقرير المصروفات حسب الشهر'!$C$1155:$AD$1266,25,FALSE),0)</f>
        <v>0</v>
      </c>
      <c r="N25" s="344">
        <f>IFERROR(VLOOKUP(C25,'تقرير المصروفات حسب الشهر'!$C$1282:$AD$1393,25,FALSE),0)</f>
        <v>0</v>
      </c>
      <c r="O25" s="344">
        <f>IFERROR(VLOOKUP(C25,'تقرير المصروفات حسب الشهر'!$C$1409:$AI$1524,25,FALSE),0)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الشهر'!$C$10:$AD$119,25,FALSE),0)</f>
        <v>0</v>
      </c>
      <c r="E26" s="330">
        <f>IFERROR(VLOOKUP(C26,'تقرير المصروفات حسب الشهر'!$C$136:$AD$245,25,FALSE),0)</f>
        <v>0</v>
      </c>
      <c r="F26" s="330">
        <f>IFERROR(VLOOKUP(C26,'تقرير المصروفات حسب الشهر'!$C$263:$AD$370,25,FALSE),0)</f>
        <v>0</v>
      </c>
      <c r="G26" s="330">
        <f>IFERROR(VLOOKUP(C26,'تقرير المصروفات حسب الشهر'!$C$391:$AD$499,25,FALSE),0)</f>
        <v>0</v>
      </c>
      <c r="H26" s="330">
        <f>IFERROR(VLOOKUP(C26,'تقرير المصروفات حسب الشهر'!$C$519:$AD$627,25,FALSE),0)</f>
        <v>0</v>
      </c>
      <c r="I26" s="330">
        <f>IFERROR(VLOOKUP(C26,'تقرير المصروفات حسب الشهر'!$C$647:$AD$756,25,FALSE),0)</f>
        <v>0</v>
      </c>
      <c r="J26" s="330">
        <f>IFERROR(VLOOKUP(C26,'تقرير المصروفات حسب الشهر'!$C$775:$AD$884,25,FALSE),0)</f>
        <v>0</v>
      </c>
      <c r="K26" s="330">
        <f>IFERROR(VLOOKUP(C26,'تقرير المصروفات حسب الشهر'!$C$902:$AD$1011,25,FALSE),0)</f>
        <v>0</v>
      </c>
      <c r="L26" s="330">
        <f>IFERROR(VLOOKUP(C26,'تقرير المصروفات حسب الشهر'!$C$1028:$AD$1138,25,FALSE),0)</f>
        <v>0</v>
      </c>
      <c r="M26" s="344">
        <f>IFERROR(VLOOKUP(C26,'تقرير المصروفات حسب الشهر'!$C$1155:$AD$1266,25,FALSE),0)</f>
        <v>0</v>
      </c>
      <c r="N26" s="344">
        <f>IFERROR(VLOOKUP(C26,'تقرير المصروفات حسب الشهر'!$C$1282:$AD$1393,25,FALSE),0)</f>
        <v>0</v>
      </c>
      <c r="O26" s="344">
        <f>IFERROR(VLOOKUP(C26,'تقرير المصروفات حسب الشهر'!$C$1409:$AI$1524,25,FALSE),0)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الشهر'!$C$10:$AD$119,25,FALSE),0)</f>
        <v>0</v>
      </c>
      <c r="E27" s="330">
        <f>IFERROR(VLOOKUP(C27,'تقرير المصروفات حسب الشهر'!$C$136:$AD$245,25,FALSE),0)</f>
        <v>0</v>
      </c>
      <c r="F27" s="330">
        <f>IFERROR(VLOOKUP(C27,'تقرير المصروفات حسب الشهر'!$C$263:$AD$370,25,FALSE),0)</f>
        <v>0</v>
      </c>
      <c r="G27" s="330">
        <f>IFERROR(VLOOKUP(C27,'تقرير المصروفات حسب الشهر'!$C$391:$AD$499,25,FALSE),0)</f>
        <v>0</v>
      </c>
      <c r="H27" s="330">
        <f>IFERROR(VLOOKUP(C27,'تقرير المصروفات حسب الشهر'!$C$519:$AD$627,25,FALSE),0)</f>
        <v>0</v>
      </c>
      <c r="I27" s="330">
        <f>IFERROR(VLOOKUP(C27,'تقرير المصروفات حسب الشهر'!$C$647:$AD$756,25,FALSE),0)</f>
        <v>0</v>
      </c>
      <c r="J27" s="330">
        <f>IFERROR(VLOOKUP(C27,'تقرير المصروفات حسب الشهر'!$C$775:$AD$884,25,FALSE),0)</f>
        <v>0</v>
      </c>
      <c r="K27" s="330">
        <f>IFERROR(VLOOKUP(C27,'تقرير المصروفات حسب الشهر'!$C$902:$AD$1011,25,FALSE),0)</f>
        <v>0</v>
      </c>
      <c r="L27" s="330">
        <f>IFERROR(VLOOKUP(C27,'تقرير المصروفات حسب الشهر'!$C$1028:$AD$1138,25,FALSE),0)</f>
        <v>0</v>
      </c>
      <c r="M27" s="344">
        <f>IFERROR(VLOOKUP(C27,'تقرير المصروفات حسب الشهر'!$C$1155:$AD$1266,25,FALSE),0)</f>
        <v>0</v>
      </c>
      <c r="N27" s="344">
        <f>IFERROR(VLOOKUP(C27,'تقرير المصروفات حسب الشهر'!$C$1282:$AD$1393,25,FALSE),0)</f>
        <v>0</v>
      </c>
      <c r="O27" s="344">
        <f>IFERROR(VLOOKUP(C27,'تقرير المصروفات حسب الشهر'!$C$1409:$AI$1524,25,FALSE),0)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الشهر'!$C$10:$AD$119,25,FALSE),0)</f>
        <v>0</v>
      </c>
      <c r="E28" s="330">
        <f>IFERROR(VLOOKUP(C28,'تقرير المصروفات حسب الشهر'!$C$136:$AD$245,25,FALSE),0)</f>
        <v>0</v>
      </c>
      <c r="F28" s="330">
        <f>IFERROR(VLOOKUP(C28,'تقرير المصروفات حسب الشهر'!$C$263:$AD$370,25,FALSE),0)</f>
        <v>0</v>
      </c>
      <c r="G28" s="330">
        <f>IFERROR(VLOOKUP(C28,'تقرير المصروفات حسب الشهر'!$C$391:$AD$499,25,FALSE),0)</f>
        <v>0</v>
      </c>
      <c r="H28" s="330">
        <f>IFERROR(VLOOKUP(C28,'تقرير المصروفات حسب الشهر'!$C$519:$AD$627,25,FALSE),0)</f>
        <v>0</v>
      </c>
      <c r="I28" s="330">
        <f>IFERROR(VLOOKUP(C28,'تقرير المصروفات حسب الشهر'!$C$647:$AD$756,25,FALSE),0)</f>
        <v>0</v>
      </c>
      <c r="J28" s="330">
        <f>IFERROR(VLOOKUP(C28,'تقرير المصروفات حسب الشهر'!$C$775:$AD$884,25,FALSE),0)</f>
        <v>0</v>
      </c>
      <c r="K28" s="330">
        <f>IFERROR(VLOOKUP(C28,'تقرير المصروفات حسب الشهر'!$C$902:$AD$1011,25,FALSE),0)</f>
        <v>0</v>
      </c>
      <c r="L28" s="330">
        <f>IFERROR(VLOOKUP(C28,'تقرير المصروفات حسب الشهر'!$C$1028:$AD$1138,25,FALSE),0)</f>
        <v>0</v>
      </c>
      <c r="M28" s="344">
        <f>IFERROR(VLOOKUP(C28,'تقرير المصروفات حسب الشهر'!$C$1155:$AD$1266,25,FALSE),0)</f>
        <v>0</v>
      </c>
      <c r="N28" s="344">
        <f>IFERROR(VLOOKUP(C28,'تقرير المصروفات حسب الشهر'!$C$1282:$AD$1393,25,FALSE),0)</f>
        <v>0</v>
      </c>
      <c r="O28" s="344">
        <f>IFERROR(VLOOKUP(C28,'تقرير المصروفات حسب الشهر'!$C$1409:$AI$1524,25,FALSE),0)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الشهر'!$C$10:$AD$119,25,FALSE),0)</f>
        <v>0</v>
      </c>
      <c r="E29" s="330">
        <f>IFERROR(VLOOKUP(C29,'تقرير المصروفات حسب الشهر'!$C$136:$AD$245,25,FALSE),0)</f>
        <v>0</v>
      </c>
      <c r="F29" s="330">
        <f>IFERROR(VLOOKUP(C29,'تقرير المصروفات حسب الشهر'!$C$263:$AD$370,25,FALSE),0)</f>
        <v>0</v>
      </c>
      <c r="G29" s="330">
        <f>IFERROR(VLOOKUP(C29,'تقرير المصروفات حسب الشهر'!$C$391:$AD$499,25,FALSE),0)</f>
        <v>0</v>
      </c>
      <c r="H29" s="330">
        <f>IFERROR(VLOOKUP(C29,'تقرير المصروفات حسب الشهر'!$C$519:$AD$627,25,FALSE),0)</f>
        <v>0</v>
      </c>
      <c r="I29" s="330">
        <f>IFERROR(VLOOKUP(C29,'تقرير المصروفات حسب الشهر'!$C$647:$AD$756,25,FALSE),0)</f>
        <v>0</v>
      </c>
      <c r="J29" s="330">
        <f>IFERROR(VLOOKUP(C29,'تقرير المصروفات حسب الشهر'!$C$775:$AD$884,25,FALSE),0)</f>
        <v>0</v>
      </c>
      <c r="K29" s="330">
        <f>IFERROR(VLOOKUP(C29,'تقرير المصروفات حسب الشهر'!$C$902:$AD$1011,25,FALSE),0)</f>
        <v>0</v>
      </c>
      <c r="L29" s="330">
        <f>IFERROR(VLOOKUP(C29,'تقرير المصروفات حسب الشهر'!$C$1028:$AD$1138,25,FALSE),0)</f>
        <v>0</v>
      </c>
      <c r="M29" s="344">
        <f>IFERROR(VLOOKUP(C29,'تقرير المصروفات حسب الشهر'!$C$1155:$AD$1266,25,FALSE),0)</f>
        <v>0</v>
      </c>
      <c r="N29" s="344">
        <f>IFERROR(VLOOKUP(C29,'تقرير المصروفات حسب الشهر'!$C$1282:$AD$1393,25,FALSE),0)</f>
        <v>0</v>
      </c>
      <c r="O29" s="344">
        <f>IFERROR(VLOOKUP(C29,'تقرير المصروفات حسب الشهر'!$C$1409:$AI$1524,25,FALSE),0)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الشهر'!$C$10:$AD$119,25,FALSE),0)</f>
        <v>0</v>
      </c>
      <c r="E30" s="330">
        <f>IFERROR(VLOOKUP(C30,'تقرير المصروفات حسب الشهر'!$C$136:$AD$245,25,FALSE),0)</f>
        <v>0</v>
      </c>
      <c r="F30" s="330">
        <f>IFERROR(VLOOKUP(C30,'تقرير المصروفات حسب الشهر'!$C$263:$AD$370,25,FALSE),0)</f>
        <v>0</v>
      </c>
      <c r="G30" s="330">
        <f>IFERROR(VLOOKUP(C30,'تقرير المصروفات حسب الشهر'!$C$391:$AD$499,25,FALSE),0)</f>
        <v>0</v>
      </c>
      <c r="H30" s="330">
        <f>IFERROR(VLOOKUP(C30,'تقرير المصروفات حسب الشهر'!$C$519:$AD$627,25,FALSE),0)</f>
        <v>0</v>
      </c>
      <c r="I30" s="330">
        <f>IFERROR(VLOOKUP(C30,'تقرير المصروفات حسب الشهر'!$C$647:$AD$756,25,FALSE),0)</f>
        <v>0</v>
      </c>
      <c r="J30" s="330">
        <f>IFERROR(VLOOKUP(C30,'تقرير المصروفات حسب الشهر'!$C$775:$AD$884,25,FALSE),0)</f>
        <v>0</v>
      </c>
      <c r="K30" s="330">
        <f>IFERROR(VLOOKUP(C30,'تقرير المصروفات حسب الشهر'!$C$902:$AD$1011,25,FALSE),0)</f>
        <v>0</v>
      </c>
      <c r="L30" s="330">
        <f>IFERROR(VLOOKUP(C30,'تقرير المصروفات حسب الشهر'!$C$1028:$AD$1138,25,FALSE),0)</f>
        <v>0</v>
      </c>
      <c r="M30" s="344">
        <f>IFERROR(VLOOKUP(C30,'تقرير المصروفات حسب الشهر'!$C$1155:$AD$1266,25,FALSE),0)</f>
        <v>0</v>
      </c>
      <c r="N30" s="344">
        <f>IFERROR(VLOOKUP(C30,'تقرير المصروفات حسب الشهر'!$C$1282:$AD$1393,25,FALSE),0)</f>
        <v>0</v>
      </c>
      <c r="O30" s="344">
        <f>IFERROR(VLOOKUP(C30,'تقرير المصروفات حسب الشهر'!$C$1409:$AI$1524,25,FALSE),0)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الشهر'!$C$10:$AD$119,25,FALSE),0)</f>
        <v>65.87</v>
      </c>
      <c r="E31" s="330">
        <f>IFERROR(VLOOKUP(C31,'تقرير المصروفات حسب الشهر'!$C$136:$AD$245,25,FALSE),0)</f>
        <v>65.87</v>
      </c>
      <c r="F31" s="330">
        <f>IFERROR(VLOOKUP(C31,'تقرير المصروفات حسب الشهر'!$C$263:$AD$370,25,FALSE),0)</f>
        <v>65.87</v>
      </c>
      <c r="G31" s="330">
        <f>IFERROR(VLOOKUP(C31,'تقرير المصروفات حسب الشهر'!$C$391:$AD$499,25,FALSE),0)</f>
        <v>65.87</v>
      </c>
      <c r="H31" s="330">
        <f>IFERROR(VLOOKUP(C31,'تقرير المصروفات حسب الشهر'!$C$519:$AD$627,25,FALSE),0)</f>
        <v>65.87</v>
      </c>
      <c r="I31" s="330">
        <f>IFERROR(VLOOKUP(C31,'تقرير المصروفات حسب الشهر'!$C$647:$AD$756,25,FALSE),0)</f>
        <v>74.489999999999995</v>
      </c>
      <c r="J31" s="330">
        <f>IFERROR(VLOOKUP(C31,'تقرير المصروفات حسب الشهر'!$C$775:$AD$884,25,FALSE),0)</f>
        <v>0</v>
      </c>
      <c r="K31" s="330">
        <f>IFERROR(VLOOKUP(C31,'تقرير المصروفات حسب الشهر'!$C$902:$AD$1011,25,FALSE),0)</f>
        <v>0</v>
      </c>
      <c r="L31" s="330">
        <f>IFERROR(VLOOKUP(C31,'تقرير المصروفات حسب الشهر'!$C$1028:$AD$1138,25,FALSE),0)</f>
        <v>0</v>
      </c>
      <c r="M31" s="344">
        <f>IFERROR(VLOOKUP(C31,'تقرير المصروفات حسب الشهر'!$C$1155:$AD$1266,25,FALSE),0)</f>
        <v>0</v>
      </c>
      <c r="N31" s="344">
        <f>IFERROR(VLOOKUP(C31,'تقرير المصروفات حسب الشهر'!$C$1282:$AD$1393,25,FALSE),0)</f>
        <v>0</v>
      </c>
      <c r="O31" s="344">
        <f>IFERROR(VLOOKUP(C31,'تقرير المصروفات حسب الشهر'!$C$1409:$AI$1524,25,FALSE),0)</f>
        <v>0</v>
      </c>
      <c r="P31" s="332">
        <f t="shared" si="5"/>
        <v>403.84000000000003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الشهر'!$C$10:$AD$119,25,FALSE),0)</f>
        <v>0</v>
      </c>
      <c r="E32" s="330">
        <f>IFERROR(VLOOKUP(C32,'تقرير المصروفات حسب الشهر'!$C$136:$AD$245,25,FALSE),0)</f>
        <v>0</v>
      </c>
      <c r="F32" s="330">
        <f>IFERROR(VLOOKUP(C32,'تقرير المصروفات حسب الشهر'!$C$263:$AD$370,25,FALSE),0)</f>
        <v>0</v>
      </c>
      <c r="G32" s="330">
        <f>IFERROR(VLOOKUP(C32,'تقرير المصروفات حسب الشهر'!$C$391:$AD$499,25,FALSE),0)</f>
        <v>0</v>
      </c>
      <c r="H32" s="330">
        <f>IFERROR(VLOOKUP(C32,'تقرير المصروفات حسب الشهر'!$C$519:$AD$627,25,FALSE),0)</f>
        <v>0</v>
      </c>
      <c r="I32" s="330">
        <f>IFERROR(VLOOKUP(C32,'تقرير المصروفات حسب الشهر'!$C$647:$AD$756,25,FALSE),0)</f>
        <v>0</v>
      </c>
      <c r="J32" s="330">
        <f>IFERROR(VLOOKUP(C32,'تقرير المصروفات حسب الشهر'!$C$775:$AD$884,25,FALSE),0)</f>
        <v>0</v>
      </c>
      <c r="K32" s="330">
        <f>IFERROR(VLOOKUP(C32,'تقرير المصروفات حسب الشهر'!$C$902:$AD$1011,25,FALSE),0)</f>
        <v>0</v>
      </c>
      <c r="L32" s="330">
        <f>IFERROR(VLOOKUP(C32,'تقرير المصروفات حسب الشهر'!$C$1028:$AD$1138,25,FALSE),0)</f>
        <v>0</v>
      </c>
      <c r="M32" s="344">
        <f>IFERROR(VLOOKUP(C32,'تقرير المصروفات حسب الشهر'!$C$1155:$AD$1266,25,FALSE),0)</f>
        <v>0</v>
      </c>
      <c r="N32" s="344">
        <f>IFERROR(VLOOKUP(C32,'تقرير المصروفات حسب الشهر'!$C$1282:$AD$1393,25,FALSE),0)</f>
        <v>0</v>
      </c>
      <c r="O32" s="344">
        <f>IFERROR(VLOOKUP(C32,'تقرير المصروفات حسب الشهر'!$C$1409:$AI$1524,25,FALSE),0)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الشهر'!$C$10:$AD$119,25,FALSE),0)</f>
        <v>0</v>
      </c>
      <c r="E33" s="330">
        <f>IFERROR(VLOOKUP(C33,'تقرير المصروفات حسب الشهر'!$C$136:$AD$245,25,FALSE),0)</f>
        <v>0</v>
      </c>
      <c r="F33" s="330">
        <f>IFERROR(VLOOKUP(C33,'تقرير المصروفات حسب الشهر'!$C$263:$AD$370,25,FALSE),0)</f>
        <v>0</v>
      </c>
      <c r="G33" s="330">
        <f>IFERROR(VLOOKUP(C33,'تقرير المصروفات حسب الشهر'!$C$391:$AD$499,25,FALSE),0)</f>
        <v>0</v>
      </c>
      <c r="H33" s="330">
        <f>IFERROR(VLOOKUP(C33,'تقرير المصروفات حسب الشهر'!$C$519:$AD$627,25,FALSE),0)</f>
        <v>0</v>
      </c>
      <c r="I33" s="330">
        <f>IFERROR(VLOOKUP(C33,'تقرير المصروفات حسب الشهر'!$C$647:$AD$756,25,FALSE),0)</f>
        <v>0</v>
      </c>
      <c r="J33" s="330">
        <f>IFERROR(VLOOKUP(C33,'تقرير المصروفات حسب الشهر'!$C$775:$AD$884,25,FALSE),0)</f>
        <v>0</v>
      </c>
      <c r="K33" s="330">
        <f>IFERROR(VLOOKUP(C33,'تقرير المصروفات حسب الشهر'!$C$902:$AD$1011,25,FALSE),0)</f>
        <v>0</v>
      </c>
      <c r="L33" s="330">
        <f>IFERROR(VLOOKUP(C33,'تقرير المصروفات حسب الشهر'!$C$1028:$AD$1138,25,FALSE),0)</f>
        <v>0</v>
      </c>
      <c r="M33" s="344">
        <f>IFERROR(VLOOKUP(C33,'تقرير المصروفات حسب الشهر'!$C$1155:$AD$1266,25,FALSE),0)</f>
        <v>0</v>
      </c>
      <c r="N33" s="344">
        <f>IFERROR(VLOOKUP(C33,'تقرير المصروفات حسب الشهر'!$C$1282:$AD$1393,25,FALSE),0)</f>
        <v>0</v>
      </c>
      <c r="O33" s="344">
        <f>IFERROR(VLOOKUP(C33,'تقرير المصروفات حسب الشهر'!$C$1409:$AI$1524,25,FALSE),0)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الشهر'!$C$10:$AD$119,25,FALSE),0)</f>
        <v>0</v>
      </c>
      <c r="E34" s="330">
        <f>IFERROR(VLOOKUP(C34,'تقرير المصروفات حسب الشهر'!$C$136:$AD$245,25,FALSE),0)</f>
        <v>0</v>
      </c>
      <c r="F34" s="330">
        <f>IFERROR(VLOOKUP(C34,'تقرير المصروفات حسب الشهر'!$C$263:$AD$370,25,FALSE),0)</f>
        <v>0</v>
      </c>
      <c r="G34" s="330">
        <f>IFERROR(VLOOKUP(C34,'تقرير المصروفات حسب الشهر'!$C$391:$AD$499,25,FALSE),0)</f>
        <v>0</v>
      </c>
      <c r="H34" s="330">
        <f>IFERROR(VLOOKUP(C34,'تقرير المصروفات حسب الشهر'!$C$519:$AD$627,25,FALSE),0)</f>
        <v>0</v>
      </c>
      <c r="I34" s="330">
        <f>IFERROR(VLOOKUP(C34,'تقرير المصروفات حسب الشهر'!$C$647:$AD$756,25,FALSE),0)</f>
        <v>0</v>
      </c>
      <c r="J34" s="330">
        <f>IFERROR(VLOOKUP(C34,'تقرير المصروفات حسب الشهر'!$C$775:$AD$884,25,FALSE),0)</f>
        <v>0</v>
      </c>
      <c r="K34" s="330">
        <f>IFERROR(VLOOKUP(C34,'تقرير المصروفات حسب الشهر'!$C$902:$AD$1011,25,FALSE),0)</f>
        <v>0</v>
      </c>
      <c r="L34" s="330">
        <f>IFERROR(VLOOKUP(C34,'تقرير المصروفات حسب الشهر'!$C$1028:$AD$1138,25,FALSE),0)</f>
        <v>0</v>
      </c>
      <c r="M34" s="344">
        <f>IFERROR(VLOOKUP(C34,'تقرير المصروفات حسب الشهر'!$C$1155:$AD$1266,25,FALSE),0)</f>
        <v>0</v>
      </c>
      <c r="N34" s="344">
        <f>IFERROR(VLOOKUP(C34,'تقرير المصروفات حسب الشهر'!$C$1282:$AD$1393,25,FALSE),0)</f>
        <v>0</v>
      </c>
      <c r="O34" s="344">
        <f>IFERROR(VLOOKUP(C34,'تقرير المصروفات حسب الشهر'!$C$1409:$AI$1524,25,FALSE),0)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الشهر'!$C$10:$AD$119,25,FALSE),0)</f>
        <v>0</v>
      </c>
      <c r="E35" s="330">
        <f>IFERROR(VLOOKUP(C35,'تقرير المصروفات حسب الشهر'!$C$136:$AD$245,25,FALSE),0)</f>
        <v>0</v>
      </c>
      <c r="F35" s="330">
        <f>IFERROR(VLOOKUP(C35,'تقرير المصروفات حسب الشهر'!$C$263:$AD$370,25,FALSE),0)</f>
        <v>0</v>
      </c>
      <c r="G35" s="330">
        <f>IFERROR(VLOOKUP(C35,'تقرير المصروفات حسب الشهر'!$C$391:$AD$499,25,FALSE),0)</f>
        <v>0</v>
      </c>
      <c r="H35" s="330">
        <f>IFERROR(VLOOKUP(C35,'تقرير المصروفات حسب الشهر'!$C$519:$AD$627,25,FALSE),0)</f>
        <v>0</v>
      </c>
      <c r="I35" s="330">
        <f>IFERROR(VLOOKUP(C35,'تقرير المصروفات حسب الشهر'!$C$647:$AD$756,25,FALSE),0)</f>
        <v>0</v>
      </c>
      <c r="J35" s="330">
        <f>IFERROR(VLOOKUP(C35,'تقرير المصروفات حسب الشهر'!$C$775:$AD$884,25,FALSE),0)</f>
        <v>0</v>
      </c>
      <c r="K35" s="330">
        <f>IFERROR(VLOOKUP(C35,'تقرير المصروفات حسب الشهر'!$C$902:$AD$1011,25,FALSE),0)</f>
        <v>0</v>
      </c>
      <c r="L35" s="330">
        <f>IFERROR(VLOOKUP(C35,'تقرير المصروفات حسب الشهر'!$C$1028:$AD$1138,25,FALSE),0)</f>
        <v>0</v>
      </c>
      <c r="M35" s="344">
        <f>IFERROR(VLOOKUP(C35,'تقرير المصروفات حسب الشهر'!$C$1155:$AD$1266,25,FALSE),0)</f>
        <v>0</v>
      </c>
      <c r="N35" s="344">
        <f>IFERROR(VLOOKUP(C35,'تقرير المصروفات حسب الشهر'!$C$1282:$AD$1393,25,FALSE),0)</f>
        <v>0</v>
      </c>
      <c r="O35" s="344">
        <f>IFERROR(VLOOKUP(C35,'تقرير المصروفات حسب الشهر'!$C$1409:$AI$1524,25,FALSE),0)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الشهر'!$C$10:$AD$119,25,FALSE),0)</f>
        <v>770</v>
      </c>
      <c r="E36" s="330">
        <f>IFERROR(VLOOKUP(C36,'تقرير المصروفات حسب الشهر'!$C$136:$AD$245,25,FALSE),0)</f>
        <v>0</v>
      </c>
      <c r="F36" s="330">
        <f>IFERROR(VLOOKUP(C36,'تقرير المصروفات حسب الشهر'!$C$263:$AD$370,25,FALSE),0)</f>
        <v>0</v>
      </c>
      <c r="G36" s="330">
        <f>IFERROR(VLOOKUP(C36,'تقرير المصروفات حسب الشهر'!$C$391:$AD$499,25,FALSE),0)</f>
        <v>0</v>
      </c>
      <c r="H36" s="330">
        <f>IFERROR(VLOOKUP(C36,'تقرير المصروفات حسب الشهر'!$C$519:$AD$627,25,FALSE),0)</f>
        <v>750</v>
      </c>
      <c r="I36" s="330">
        <f>IFERROR(VLOOKUP(C36,'تقرير المصروفات حسب الشهر'!$C$647:$AD$756,25,FALSE),0)</f>
        <v>0</v>
      </c>
      <c r="J36" s="330">
        <f>IFERROR(VLOOKUP(C36,'تقرير المصروفات حسب الشهر'!$C$775:$AD$884,25,FALSE),0)</f>
        <v>0</v>
      </c>
      <c r="K36" s="330">
        <f>IFERROR(VLOOKUP(C36,'تقرير المصروفات حسب الشهر'!$C$902:$AD$1011,25,FALSE),0)</f>
        <v>0</v>
      </c>
      <c r="L36" s="330">
        <f>IFERROR(VLOOKUP(C36,'تقرير المصروفات حسب الشهر'!$C$1028:$AD$1138,25,FALSE),0)</f>
        <v>0</v>
      </c>
      <c r="M36" s="344">
        <f>IFERROR(VLOOKUP(C36,'تقرير المصروفات حسب الشهر'!$C$1155:$AD$1266,25,FALSE),0)</f>
        <v>0</v>
      </c>
      <c r="N36" s="344">
        <f>IFERROR(VLOOKUP(C36,'تقرير المصروفات حسب الشهر'!$C$1282:$AD$1393,25,FALSE),0)</f>
        <v>0</v>
      </c>
      <c r="O36" s="344">
        <f>IFERROR(VLOOKUP(C36,'تقرير المصروفات حسب الشهر'!$C$1409:$AI$1524,25,FALSE),0)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الشهر'!$C$10:$AD$119,25,FALSE),0)</f>
        <v>0</v>
      </c>
      <c r="E37" s="330">
        <f>IFERROR(VLOOKUP(C37,'تقرير المصروفات حسب الشهر'!$C$136:$AD$245,25,FALSE),0)</f>
        <v>0</v>
      </c>
      <c r="F37" s="330">
        <f>IFERROR(VLOOKUP(C37,'تقرير المصروفات حسب الشهر'!$C$263:$AD$370,25,FALSE),0)</f>
        <v>0</v>
      </c>
      <c r="G37" s="330">
        <f>IFERROR(VLOOKUP(C37,'تقرير المصروفات حسب الشهر'!$C$391:$AD$499,25,FALSE),0)</f>
        <v>0</v>
      </c>
      <c r="H37" s="330">
        <f>IFERROR(VLOOKUP(C37,'تقرير المصروفات حسب الشهر'!$C$519:$AD$627,25,FALSE),0)</f>
        <v>0</v>
      </c>
      <c r="I37" s="330">
        <f>IFERROR(VLOOKUP(C37,'تقرير المصروفات حسب الشهر'!$C$647:$AD$756,25,FALSE),0)</f>
        <v>0</v>
      </c>
      <c r="J37" s="330">
        <f>IFERROR(VLOOKUP(C37,'تقرير المصروفات حسب الشهر'!$C$775:$AD$884,25,FALSE),0)</f>
        <v>0</v>
      </c>
      <c r="K37" s="330">
        <f>IFERROR(VLOOKUP(C37,'تقرير المصروفات حسب الشهر'!$C$902:$AD$1011,25,FALSE),0)</f>
        <v>0</v>
      </c>
      <c r="L37" s="330">
        <f>IFERROR(VLOOKUP(C37,'تقرير المصروفات حسب الشهر'!$C$1028:$AD$1138,25,FALSE),0)</f>
        <v>0</v>
      </c>
      <c r="M37" s="344">
        <f>IFERROR(VLOOKUP(C37,'تقرير المصروفات حسب الشهر'!$C$1155:$AD$1266,25,FALSE),0)</f>
        <v>0</v>
      </c>
      <c r="N37" s="344">
        <f>IFERROR(VLOOKUP(C37,'تقرير المصروفات حسب الشهر'!$C$1282:$AD$1393,25,FALSE),0)</f>
        <v>0</v>
      </c>
      <c r="O37" s="344">
        <f>IFERROR(VLOOKUP(C37,'تقرير المصروفات حسب الشهر'!$C$1409:$AI$1524,25,FALSE),0)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الشهر'!$C$10:$AD$119,25,FALSE),0)</f>
        <v>0</v>
      </c>
      <c r="E38" s="330">
        <f>IFERROR(VLOOKUP(C38,'تقرير المصروفات حسب الشهر'!$C$136:$AD$245,25,FALSE),0)</f>
        <v>0</v>
      </c>
      <c r="F38" s="330">
        <f>IFERROR(VLOOKUP(C38,'تقرير المصروفات حسب الشهر'!$C$263:$AD$370,25,FALSE),0)</f>
        <v>0</v>
      </c>
      <c r="G38" s="330">
        <f>IFERROR(VLOOKUP(C38,'تقرير المصروفات حسب الشهر'!$C$391:$AD$499,25,FALSE),0)</f>
        <v>0</v>
      </c>
      <c r="H38" s="330">
        <f>IFERROR(VLOOKUP(C38,'تقرير المصروفات حسب الشهر'!$C$519:$AD$627,25,FALSE),0)</f>
        <v>0</v>
      </c>
      <c r="I38" s="330">
        <f>IFERROR(VLOOKUP(C38,'تقرير المصروفات حسب الشهر'!$C$647:$AD$756,25,FALSE),0)</f>
        <v>0</v>
      </c>
      <c r="J38" s="330">
        <f>IFERROR(VLOOKUP(C38,'تقرير المصروفات حسب الشهر'!$C$775:$AD$884,25,FALSE),0)</f>
        <v>0</v>
      </c>
      <c r="K38" s="330">
        <f>IFERROR(VLOOKUP(C38,'تقرير المصروفات حسب الشهر'!$C$902:$AD$1011,25,FALSE),0)</f>
        <v>0</v>
      </c>
      <c r="L38" s="330">
        <f>IFERROR(VLOOKUP(C38,'تقرير المصروفات حسب الشهر'!$C$1028:$AD$1138,25,FALSE),0)</f>
        <v>0</v>
      </c>
      <c r="M38" s="344">
        <f>IFERROR(VLOOKUP(C38,'تقرير المصروفات حسب الشهر'!$C$1155:$AD$1266,25,FALSE),0)</f>
        <v>0</v>
      </c>
      <c r="N38" s="344">
        <f>IFERROR(VLOOKUP(C38,'تقرير المصروفات حسب الشهر'!$C$1282:$AD$1393,25,FALSE),0)</f>
        <v>0</v>
      </c>
      <c r="O38" s="344">
        <f>IFERROR(VLOOKUP(C38,'تقرير المصروفات حسب الشهر'!$C$1409:$AI$1524,25,FALSE),0)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الشهر'!$C$10:$AD$119,25,FALSE),0)</f>
        <v>0</v>
      </c>
      <c r="E39" s="330">
        <f>IFERROR(VLOOKUP(C39,'تقرير المصروفات حسب الشهر'!$C$136:$AD$245,25,FALSE),0)</f>
        <v>0</v>
      </c>
      <c r="F39" s="330">
        <f>IFERROR(VLOOKUP(C39,'تقرير المصروفات حسب الشهر'!$C$263:$AD$370,25,FALSE),0)</f>
        <v>0</v>
      </c>
      <c r="G39" s="330">
        <f>IFERROR(VLOOKUP(C39,'تقرير المصروفات حسب الشهر'!$C$391:$AD$499,25,FALSE),0)</f>
        <v>649</v>
      </c>
      <c r="H39" s="330">
        <f>IFERROR(VLOOKUP(C39,'تقرير المصروفات حسب الشهر'!$C$519:$AD$627,25,FALSE),0)</f>
        <v>0</v>
      </c>
      <c r="I39" s="330">
        <f>IFERROR(VLOOKUP(C39,'تقرير المصروفات حسب الشهر'!$C$647:$AD$756,25,FALSE),0)</f>
        <v>35000</v>
      </c>
      <c r="J39" s="330">
        <f>IFERROR(VLOOKUP(C39,'تقرير المصروفات حسب الشهر'!$C$775:$AD$884,25,FALSE),0)</f>
        <v>0</v>
      </c>
      <c r="K39" s="330">
        <f>IFERROR(VLOOKUP(C39,'تقرير المصروفات حسب الشهر'!$C$902:$AD$1011,25,FALSE),0)</f>
        <v>0</v>
      </c>
      <c r="L39" s="330">
        <f>IFERROR(VLOOKUP(C39,'تقرير المصروفات حسب الشهر'!$C$1028:$AD$1138,25,FALSE),0)</f>
        <v>0</v>
      </c>
      <c r="M39" s="344">
        <f>IFERROR(VLOOKUP(C39,'تقرير المصروفات حسب الشهر'!$C$1155:$AD$1266,25,FALSE),0)</f>
        <v>0</v>
      </c>
      <c r="N39" s="344">
        <f>IFERROR(VLOOKUP(C39,'تقرير المصروفات حسب الشهر'!$C$1282:$AD$1393,25,FALSE),0)</f>
        <v>0</v>
      </c>
      <c r="O39" s="344">
        <f>IFERROR(VLOOKUP(C39,'تقرير المصروفات حسب الشهر'!$C$1409:$AI$1524,25,FALSE),0)</f>
        <v>0</v>
      </c>
      <c r="P39" s="332">
        <f t="shared" si="5"/>
        <v>35649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الشهر'!$C$10:$AD$119,25,FALSE),0)</f>
        <v>0</v>
      </c>
      <c r="E40" s="330">
        <f>IFERROR(VLOOKUP(C40,'تقرير المصروفات حسب الشهر'!$C$136:$AD$245,25,FALSE),0)</f>
        <v>0</v>
      </c>
      <c r="F40" s="330">
        <f>IFERROR(VLOOKUP(C40,'تقرير المصروفات حسب الشهر'!$C$263:$AD$370,25,FALSE),0)</f>
        <v>0</v>
      </c>
      <c r="G40" s="330">
        <f>IFERROR(VLOOKUP(C40,'تقرير المصروفات حسب الشهر'!$C$391:$AD$499,25,FALSE),0)</f>
        <v>0</v>
      </c>
      <c r="H40" s="330">
        <f>IFERROR(VLOOKUP(C40,'تقرير المصروفات حسب الشهر'!$C$519:$AD$627,25,FALSE),0)</f>
        <v>0</v>
      </c>
      <c r="I40" s="330">
        <f>IFERROR(VLOOKUP(C40,'تقرير المصروفات حسب الشهر'!$C$647:$AD$756,25,FALSE),0)</f>
        <v>0</v>
      </c>
      <c r="J40" s="330">
        <f>IFERROR(VLOOKUP(C40,'تقرير المصروفات حسب الشهر'!$C$775:$AD$884,25,FALSE),0)</f>
        <v>0</v>
      </c>
      <c r="K40" s="330">
        <f>IFERROR(VLOOKUP(C40,'تقرير المصروفات حسب الشهر'!$C$902:$AD$1011,25,FALSE),0)</f>
        <v>0</v>
      </c>
      <c r="L40" s="330">
        <f>IFERROR(VLOOKUP(C40,'تقرير المصروفات حسب الشهر'!$C$1028:$AD$1138,25,FALSE),0)</f>
        <v>0</v>
      </c>
      <c r="M40" s="344">
        <f>IFERROR(VLOOKUP(C40,'تقرير المصروفات حسب الشهر'!$C$1155:$AD$1266,25,FALSE),0)</f>
        <v>0</v>
      </c>
      <c r="N40" s="344">
        <f>IFERROR(VLOOKUP(C40,'تقرير المصروفات حسب الشهر'!$C$1282:$AD$1393,25,FALSE),0)</f>
        <v>0</v>
      </c>
      <c r="O40" s="344">
        <f>IFERROR(VLOOKUP(C40,'تقرير المصروفات حسب الشهر'!$C$1409:$AI$1524,25,FALSE),0)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الشهر'!$C$10:$AD$119,25,FALSE),0)</f>
        <v>0</v>
      </c>
      <c r="E41" s="330">
        <f>IFERROR(VLOOKUP(C41,'تقرير المصروفات حسب الشهر'!$C$136:$AD$245,25,FALSE),0)</f>
        <v>0</v>
      </c>
      <c r="F41" s="330">
        <f>IFERROR(VLOOKUP(C41,'تقرير المصروفات حسب الشهر'!$C$263:$AD$370,25,FALSE),0)</f>
        <v>0</v>
      </c>
      <c r="G41" s="330">
        <f>IFERROR(VLOOKUP(C41,'تقرير المصروفات حسب الشهر'!$C$391:$AD$499,25,FALSE),0)</f>
        <v>0</v>
      </c>
      <c r="H41" s="330">
        <f>IFERROR(VLOOKUP(C41,'تقرير المصروفات حسب الشهر'!$C$519:$AD$627,25,FALSE),0)</f>
        <v>0</v>
      </c>
      <c r="I41" s="330">
        <f>IFERROR(VLOOKUP(C41,'تقرير المصروفات حسب الشهر'!$C$647:$AD$756,25,FALSE),0)</f>
        <v>0</v>
      </c>
      <c r="J41" s="330">
        <f>IFERROR(VLOOKUP(C41,'تقرير المصروفات حسب الشهر'!$C$775:$AD$884,25,FALSE),0)</f>
        <v>0</v>
      </c>
      <c r="K41" s="330">
        <f>IFERROR(VLOOKUP(C41,'تقرير المصروفات حسب الشهر'!$C$902:$AD$1011,25,FALSE),0)</f>
        <v>0</v>
      </c>
      <c r="L41" s="330">
        <f>IFERROR(VLOOKUP(C41,'تقرير المصروفات حسب الشهر'!$C$1028:$AD$1138,25,FALSE),0)</f>
        <v>0</v>
      </c>
      <c r="M41" s="344">
        <f>IFERROR(VLOOKUP(C41,'تقرير المصروفات حسب الشهر'!$C$1155:$AD$1266,25,FALSE),0)</f>
        <v>0</v>
      </c>
      <c r="N41" s="344">
        <f>IFERROR(VLOOKUP(C41,'تقرير المصروفات حسب الشهر'!$C$1282:$AD$1393,25,FALSE),0)</f>
        <v>0</v>
      </c>
      <c r="O41" s="344">
        <f>IFERROR(VLOOKUP(C41,'تقرير المصروفات حسب الشهر'!$C$1409:$AI$1524,25,FALSE),0)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الشهر'!$C$10:$AD$119,25,FALSE),0)</f>
        <v>0</v>
      </c>
      <c r="E42" s="330">
        <f>IFERROR(VLOOKUP(C42,'تقرير المصروفات حسب الشهر'!$C$136:$AD$245,25,FALSE),0)</f>
        <v>0</v>
      </c>
      <c r="F42" s="330">
        <f>IFERROR(VLOOKUP(C42,'تقرير المصروفات حسب الشهر'!$C$263:$AD$370,25,FALSE),0)</f>
        <v>0</v>
      </c>
      <c r="G42" s="330">
        <f>IFERROR(VLOOKUP(C42,'تقرير المصروفات حسب الشهر'!$C$391:$AD$499,25,FALSE),0)</f>
        <v>0</v>
      </c>
      <c r="H42" s="330">
        <f>IFERROR(VLOOKUP(C42,'تقرير المصروفات حسب الشهر'!$C$519:$AD$627,25,FALSE),0)</f>
        <v>0</v>
      </c>
      <c r="I42" s="330">
        <f>IFERROR(VLOOKUP(C42,'تقرير المصروفات حسب الشهر'!$C$647:$AD$756,25,FALSE),0)</f>
        <v>0</v>
      </c>
      <c r="J42" s="330">
        <f>IFERROR(VLOOKUP(C42,'تقرير المصروفات حسب الشهر'!$C$775:$AD$884,25,FALSE),0)</f>
        <v>0</v>
      </c>
      <c r="K42" s="330">
        <f>IFERROR(VLOOKUP(C42,'تقرير المصروفات حسب الشهر'!$C$902:$AD$1011,25,FALSE),0)</f>
        <v>0</v>
      </c>
      <c r="L42" s="330">
        <f>IFERROR(VLOOKUP(C42,'تقرير المصروفات حسب الشهر'!$C$1028:$AD$1138,25,FALSE),0)</f>
        <v>0</v>
      </c>
      <c r="M42" s="344">
        <f>IFERROR(VLOOKUP(C42,'تقرير المصروفات حسب الشهر'!$C$1155:$AD$1266,25,FALSE),0)</f>
        <v>0</v>
      </c>
      <c r="N42" s="344">
        <f>IFERROR(VLOOKUP(C42,'تقرير المصروفات حسب الشهر'!$C$1282:$AD$1393,25,FALSE),0)</f>
        <v>0</v>
      </c>
      <c r="O42" s="344">
        <f>IFERROR(VLOOKUP(C42,'تقرير المصروفات حسب الشهر'!$C$1409:$AI$1524,25,FALSE),0)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الشهر'!$C$10:$AD$119,25,FALSE),0)</f>
        <v>0</v>
      </c>
      <c r="E43" s="330">
        <f>IFERROR(VLOOKUP(C43,'تقرير المصروفات حسب الشهر'!$C$136:$AD$245,25,FALSE),0)</f>
        <v>0</v>
      </c>
      <c r="F43" s="330">
        <f>IFERROR(VLOOKUP(C43,'تقرير المصروفات حسب الشهر'!$C$263:$AD$370,25,FALSE),0)</f>
        <v>0</v>
      </c>
      <c r="G43" s="330">
        <f>IFERROR(VLOOKUP(C43,'تقرير المصروفات حسب الشهر'!$C$391:$AD$499,25,FALSE),0)</f>
        <v>0</v>
      </c>
      <c r="H43" s="330">
        <f>IFERROR(VLOOKUP(C43,'تقرير المصروفات حسب الشهر'!$C$519:$AD$627,25,FALSE),0)</f>
        <v>0</v>
      </c>
      <c r="I43" s="330">
        <f>IFERROR(VLOOKUP(C43,'تقرير المصروفات حسب الشهر'!$C$647:$AD$756,25,FALSE),0)</f>
        <v>0</v>
      </c>
      <c r="J43" s="330">
        <f>IFERROR(VLOOKUP(C43,'تقرير المصروفات حسب الشهر'!$C$775:$AD$884,25,FALSE),0)</f>
        <v>0</v>
      </c>
      <c r="K43" s="330">
        <f>IFERROR(VLOOKUP(C43,'تقرير المصروفات حسب الشهر'!$C$902:$AD$1011,25,FALSE),0)</f>
        <v>0</v>
      </c>
      <c r="L43" s="330">
        <f>IFERROR(VLOOKUP(C43,'تقرير المصروفات حسب الشهر'!$C$1028:$AD$1138,25,FALSE),0)</f>
        <v>0</v>
      </c>
      <c r="M43" s="344">
        <f>IFERROR(VLOOKUP(C43,'تقرير المصروفات حسب الشهر'!$C$1155:$AD$1266,25,FALSE),0)</f>
        <v>0</v>
      </c>
      <c r="N43" s="344">
        <f>IFERROR(VLOOKUP(C43,'تقرير المصروفات حسب الشهر'!$C$1282:$AD$1393,25,FALSE),0)</f>
        <v>0</v>
      </c>
      <c r="O43" s="344">
        <f>IFERROR(VLOOKUP(C43,'تقرير المصروفات حسب الشهر'!$C$1409:$AI$1524,25,FALSE),0)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الشهر'!$C$10:$AD$119,25,FALSE),0)</f>
        <v>0</v>
      </c>
      <c r="E44" s="330">
        <f>IFERROR(VLOOKUP(C44,'تقرير المصروفات حسب الشهر'!$C$136:$AD$245,25,FALSE),0)</f>
        <v>0</v>
      </c>
      <c r="F44" s="330">
        <f>IFERROR(VLOOKUP(C44,'تقرير المصروفات حسب الشهر'!$C$263:$AD$370,25,FALSE),0)</f>
        <v>0</v>
      </c>
      <c r="G44" s="330">
        <f>IFERROR(VLOOKUP(C44,'تقرير المصروفات حسب الشهر'!$C$391:$AD$499,25,FALSE),0)</f>
        <v>0</v>
      </c>
      <c r="H44" s="330">
        <f>IFERROR(VLOOKUP(C44,'تقرير المصروفات حسب الشهر'!$C$519:$AD$627,25,FALSE),0)</f>
        <v>0</v>
      </c>
      <c r="I44" s="330">
        <f>IFERROR(VLOOKUP(C44,'تقرير المصروفات حسب الشهر'!$C$647:$AD$756,25,FALSE),0)</f>
        <v>0</v>
      </c>
      <c r="J44" s="330">
        <f>IFERROR(VLOOKUP(C44,'تقرير المصروفات حسب الشهر'!$C$775:$AD$884,25,FALSE),0)</f>
        <v>0</v>
      </c>
      <c r="K44" s="330">
        <f>IFERROR(VLOOKUP(C44,'تقرير المصروفات حسب الشهر'!$C$902:$AD$1011,25,FALSE),0)</f>
        <v>0</v>
      </c>
      <c r="L44" s="330">
        <f>IFERROR(VLOOKUP(C44,'تقرير المصروفات حسب الشهر'!$C$1028:$AD$1138,25,FALSE),0)</f>
        <v>0</v>
      </c>
      <c r="M44" s="344">
        <f>IFERROR(VLOOKUP(C44,'تقرير المصروفات حسب الشهر'!$C$1155:$AD$1266,25,FALSE),0)</f>
        <v>0</v>
      </c>
      <c r="N44" s="344">
        <f>IFERROR(VLOOKUP(C44,'تقرير المصروفات حسب الشهر'!$C$1282:$AD$1393,25,FALSE),0)</f>
        <v>0</v>
      </c>
      <c r="O44" s="344">
        <f>IFERROR(VLOOKUP(C44,'تقرير المصروفات حسب الشهر'!$C$1409:$AI$1524,25,FALSE),0)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الشهر'!$C$10:$AD$119,25,FALSE),0)</f>
        <v>0</v>
      </c>
      <c r="E45" s="330">
        <f>IFERROR(VLOOKUP(C45,'تقرير المصروفات حسب الشهر'!$C$136:$AD$245,25,FALSE),0)</f>
        <v>0</v>
      </c>
      <c r="F45" s="330">
        <f>IFERROR(VLOOKUP(C45,'تقرير المصروفات حسب الشهر'!$C$263:$AD$370,25,FALSE),0)</f>
        <v>0</v>
      </c>
      <c r="G45" s="330">
        <f>IFERROR(VLOOKUP(C45,'تقرير المصروفات حسب الشهر'!$C$391:$AD$499,25,FALSE),0)</f>
        <v>0</v>
      </c>
      <c r="H45" s="330">
        <f>IFERROR(VLOOKUP(C45,'تقرير المصروفات حسب الشهر'!$C$519:$AD$627,25,FALSE),0)</f>
        <v>0</v>
      </c>
      <c r="I45" s="330">
        <f>IFERROR(VLOOKUP(C45,'تقرير المصروفات حسب الشهر'!$C$647:$AD$756,25,FALSE),0)</f>
        <v>0</v>
      </c>
      <c r="J45" s="330">
        <f>IFERROR(VLOOKUP(C45,'تقرير المصروفات حسب الشهر'!$C$775:$AD$884,25,FALSE),0)</f>
        <v>0</v>
      </c>
      <c r="K45" s="330">
        <f>IFERROR(VLOOKUP(C45,'تقرير المصروفات حسب الشهر'!$C$902:$AD$1011,25,FALSE),0)</f>
        <v>0</v>
      </c>
      <c r="L45" s="330">
        <f>IFERROR(VLOOKUP(C45,'تقرير المصروفات حسب الشهر'!$C$1028:$AD$1138,25,FALSE),0)</f>
        <v>0</v>
      </c>
      <c r="M45" s="344">
        <f>IFERROR(VLOOKUP(C45,'تقرير المصروفات حسب الشهر'!$C$1155:$AD$1266,25,FALSE),0)</f>
        <v>0</v>
      </c>
      <c r="N45" s="344">
        <f>IFERROR(VLOOKUP(C45,'تقرير المصروفات حسب الشهر'!$C$1282:$AD$1393,25,FALSE),0)</f>
        <v>0</v>
      </c>
      <c r="O45" s="344">
        <f>IFERROR(VLOOKUP(C45,'تقرير المصروفات حسب الشهر'!$C$1409:$AI$1524,25,FALSE),0)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الشهر'!$C$10:$AD$119,25,FALSE),0)</f>
        <v>0</v>
      </c>
      <c r="E46" s="330">
        <f>IFERROR(VLOOKUP(C46,'تقرير المصروفات حسب الشهر'!$C$136:$AD$245,25,FALSE),0)</f>
        <v>0</v>
      </c>
      <c r="F46" s="330">
        <f>IFERROR(VLOOKUP(C46,'تقرير المصروفات حسب الشهر'!$C$263:$AD$370,25,FALSE),0)</f>
        <v>0</v>
      </c>
      <c r="G46" s="330">
        <f>IFERROR(VLOOKUP(C46,'تقرير المصروفات حسب الشهر'!$C$391:$AD$499,25,FALSE),0)</f>
        <v>0</v>
      </c>
      <c r="H46" s="330">
        <f>IFERROR(VLOOKUP(C46,'تقرير المصروفات حسب الشهر'!$C$519:$AD$627,25,FALSE),0)</f>
        <v>0</v>
      </c>
      <c r="I46" s="330">
        <f>IFERROR(VLOOKUP(C46,'تقرير المصروفات حسب الشهر'!$C$647:$AD$756,25,FALSE),0)</f>
        <v>0</v>
      </c>
      <c r="J46" s="330">
        <f>IFERROR(VLOOKUP(C46,'تقرير المصروفات حسب الشهر'!$C$775:$AD$884,25,FALSE),0)</f>
        <v>0</v>
      </c>
      <c r="K46" s="330">
        <f>IFERROR(VLOOKUP(C46,'تقرير المصروفات حسب الشهر'!$C$902:$AD$1011,25,FALSE),0)</f>
        <v>0</v>
      </c>
      <c r="L46" s="330">
        <f>IFERROR(VLOOKUP(C46,'تقرير المصروفات حسب الشهر'!$C$1028:$AD$1138,25,FALSE),0)</f>
        <v>0</v>
      </c>
      <c r="M46" s="344">
        <f>IFERROR(VLOOKUP(C46,'تقرير المصروفات حسب الشهر'!$C$1155:$AD$1266,25,FALSE),0)</f>
        <v>0</v>
      </c>
      <c r="N46" s="344">
        <f>IFERROR(VLOOKUP(C46,'تقرير المصروفات حسب الشهر'!$C$1282:$AD$1393,25,FALSE),0)</f>
        <v>0</v>
      </c>
      <c r="O46" s="344">
        <f>IFERROR(VLOOKUP(C46,'تقرير المصروفات حسب الشهر'!$C$1409:$AI$1524,25,FALSE),0)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الشهر'!$C$10:$AD$119,25,FALSE),0)</f>
        <v>0</v>
      </c>
      <c r="E47" s="330">
        <f>IFERROR(VLOOKUP(C47,'تقرير المصروفات حسب الشهر'!$C$136:$AD$245,25,FALSE),0)</f>
        <v>0</v>
      </c>
      <c r="F47" s="330">
        <f>IFERROR(VLOOKUP(C47,'تقرير المصروفات حسب الشهر'!$C$263:$AD$370,25,FALSE),0)</f>
        <v>0</v>
      </c>
      <c r="G47" s="330">
        <f>IFERROR(VLOOKUP(C47,'تقرير المصروفات حسب الشهر'!$C$391:$AD$499,25,FALSE),0)</f>
        <v>0</v>
      </c>
      <c r="H47" s="330">
        <f>IFERROR(VLOOKUP(C47,'تقرير المصروفات حسب الشهر'!$C$519:$AD$627,25,FALSE),0)</f>
        <v>0</v>
      </c>
      <c r="I47" s="330">
        <f>IFERROR(VLOOKUP(C47,'تقرير المصروفات حسب الشهر'!$C$647:$AD$756,25,FALSE),0)</f>
        <v>0</v>
      </c>
      <c r="J47" s="330">
        <f>IFERROR(VLOOKUP(C47,'تقرير المصروفات حسب الشهر'!$C$775:$AD$884,25,FALSE),0)</f>
        <v>0</v>
      </c>
      <c r="K47" s="330">
        <f>IFERROR(VLOOKUP(C47,'تقرير المصروفات حسب الشهر'!$C$902:$AD$1011,25,FALSE),0)</f>
        <v>0</v>
      </c>
      <c r="L47" s="330">
        <f>IFERROR(VLOOKUP(C47,'تقرير المصروفات حسب الشهر'!$C$1028:$AD$1138,25,FALSE),0)</f>
        <v>0</v>
      </c>
      <c r="M47" s="344">
        <f>IFERROR(VLOOKUP(C47,'تقرير المصروفات حسب الشهر'!$C$1155:$AD$1266,25,FALSE),0)</f>
        <v>0</v>
      </c>
      <c r="N47" s="344">
        <f>IFERROR(VLOOKUP(C47,'تقرير المصروفات حسب الشهر'!$C$1282:$AD$1393,25,FALSE),0)</f>
        <v>0</v>
      </c>
      <c r="O47" s="344">
        <f>IFERROR(VLOOKUP(C47,'تقرير المصروفات حسب الشهر'!$C$1409:$AI$1524,25,FALSE),0)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الشهر'!$C$10:$AD$119,25,FALSE),0)</f>
        <v>0</v>
      </c>
      <c r="E48" s="330">
        <f>IFERROR(VLOOKUP(C48,'تقرير المصروفات حسب الشهر'!$C$136:$AD$245,25,FALSE),0)</f>
        <v>0</v>
      </c>
      <c r="F48" s="330">
        <f>IFERROR(VLOOKUP(C48,'تقرير المصروفات حسب الشهر'!$C$263:$AD$370,25,FALSE),0)</f>
        <v>0</v>
      </c>
      <c r="G48" s="330">
        <f>IFERROR(VLOOKUP(C48,'تقرير المصروفات حسب الشهر'!$C$391:$AD$499,25,FALSE),0)</f>
        <v>0</v>
      </c>
      <c r="H48" s="330">
        <f>IFERROR(VLOOKUP(C48,'تقرير المصروفات حسب الشهر'!$C$519:$AD$627,25,FALSE),0)</f>
        <v>0</v>
      </c>
      <c r="I48" s="330">
        <f>IFERROR(VLOOKUP(C48,'تقرير المصروفات حسب الشهر'!$C$647:$AD$756,25,FALSE),0)</f>
        <v>0</v>
      </c>
      <c r="J48" s="330">
        <f>IFERROR(VLOOKUP(C48,'تقرير المصروفات حسب الشهر'!$C$775:$AD$884,25,FALSE),0)</f>
        <v>0</v>
      </c>
      <c r="K48" s="330">
        <f>IFERROR(VLOOKUP(C48,'تقرير المصروفات حسب الشهر'!$C$902:$AD$1011,25,FALSE),0)</f>
        <v>0</v>
      </c>
      <c r="L48" s="330">
        <f>IFERROR(VLOOKUP(C48,'تقرير المصروفات حسب الشهر'!$C$1028:$AD$1138,25,FALSE),0)</f>
        <v>0</v>
      </c>
      <c r="M48" s="344">
        <f>IFERROR(VLOOKUP(C48,'تقرير المصروفات حسب الشهر'!$C$1155:$AD$1266,25,FALSE),0)</f>
        <v>0</v>
      </c>
      <c r="N48" s="344">
        <f>IFERROR(VLOOKUP(C48,'تقرير المصروفات حسب الشهر'!$C$1282:$AD$1393,25,FALSE),0)</f>
        <v>0</v>
      </c>
      <c r="O48" s="344">
        <f>IFERROR(VLOOKUP(C48,'تقرير المصروفات حسب الشهر'!$C$1409:$AI$1524,25,FALSE),0)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الشهر'!$C$10:$AD$119,25,FALSE),0)</f>
        <v>0</v>
      </c>
      <c r="E49" s="330">
        <f>IFERROR(VLOOKUP(C49,'تقرير المصروفات حسب الشهر'!$C$136:$AD$245,25,FALSE),0)</f>
        <v>0</v>
      </c>
      <c r="F49" s="330">
        <f>IFERROR(VLOOKUP(C49,'تقرير المصروفات حسب الشهر'!$C$263:$AD$370,25,FALSE),0)</f>
        <v>0</v>
      </c>
      <c r="G49" s="330">
        <f>IFERROR(VLOOKUP(C49,'تقرير المصروفات حسب الشهر'!$C$391:$AD$499,25,FALSE),0)</f>
        <v>0</v>
      </c>
      <c r="H49" s="330">
        <f>IFERROR(VLOOKUP(C49,'تقرير المصروفات حسب الشهر'!$C$519:$AD$627,25,FALSE),0)</f>
        <v>0</v>
      </c>
      <c r="I49" s="330">
        <f>IFERROR(VLOOKUP(C49,'تقرير المصروفات حسب الشهر'!$C$647:$AD$756,25,FALSE),0)</f>
        <v>0</v>
      </c>
      <c r="J49" s="330">
        <f>IFERROR(VLOOKUP(C49,'تقرير المصروفات حسب الشهر'!$C$775:$AD$884,25,FALSE),0)</f>
        <v>0</v>
      </c>
      <c r="K49" s="330">
        <f>IFERROR(VLOOKUP(C49,'تقرير المصروفات حسب الشهر'!$C$902:$AD$1011,25,FALSE),0)</f>
        <v>0</v>
      </c>
      <c r="L49" s="330">
        <f>IFERROR(VLOOKUP(C49,'تقرير المصروفات حسب الشهر'!$C$1028:$AD$1138,25,FALSE),0)</f>
        <v>0</v>
      </c>
      <c r="M49" s="344">
        <f>IFERROR(VLOOKUP(C49,'تقرير المصروفات حسب الشهر'!$C$1155:$AD$1266,25,FALSE),0)</f>
        <v>0</v>
      </c>
      <c r="N49" s="344">
        <f>IFERROR(VLOOKUP(C49,'تقرير المصروفات حسب الشهر'!$C$1282:$AD$1393,25,FALSE),0)</f>
        <v>0</v>
      </c>
      <c r="O49" s="344">
        <f>IFERROR(VLOOKUP(C49,'تقرير المصروفات حسب الشهر'!$C$1409:$AI$1524,25,FALSE),0)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الشهر'!$C$10:$AD$119,25,FALSE),0)</f>
        <v>0</v>
      </c>
      <c r="E50" s="330">
        <f>IFERROR(VLOOKUP(C50,'تقرير المصروفات حسب الشهر'!$C$136:$AD$245,25,FALSE),0)</f>
        <v>0</v>
      </c>
      <c r="F50" s="330">
        <f>IFERROR(VLOOKUP(C50,'تقرير المصروفات حسب الشهر'!$C$263:$AD$370,25,FALSE),0)</f>
        <v>0</v>
      </c>
      <c r="G50" s="330">
        <f>IFERROR(VLOOKUP(C50,'تقرير المصروفات حسب الشهر'!$C$391:$AD$499,25,FALSE),0)</f>
        <v>0</v>
      </c>
      <c r="H50" s="330">
        <f>IFERROR(VLOOKUP(C50,'تقرير المصروفات حسب الشهر'!$C$519:$AD$627,25,FALSE),0)</f>
        <v>0</v>
      </c>
      <c r="I50" s="330">
        <f>IFERROR(VLOOKUP(C50,'تقرير المصروفات حسب الشهر'!$C$647:$AD$756,25,FALSE),0)</f>
        <v>0</v>
      </c>
      <c r="J50" s="330">
        <f>IFERROR(VLOOKUP(C50,'تقرير المصروفات حسب الشهر'!$C$775:$AD$884,25,FALSE),0)</f>
        <v>0</v>
      </c>
      <c r="K50" s="330">
        <f>IFERROR(VLOOKUP(C50,'تقرير المصروفات حسب الشهر'!$C$902:$AD$1011,25,FALSE),0)</f>
        <v>0</v>
      </c>
      <c r="L50" s="330">
        <f>IFERROR(VLOOKUP(C50,'تقرير المصروفات حسب الشهر'!$C$1028:$AD$1138,25,FALSE),0)</f>
        <v>0</v>
      </c>
      <c r="M50" s="344">
        <f>IFERROR(VLOOKUP(C50,'تقرير المصروفات حسب الشهر'!$C$1155:$AD$1266,25,FALSE),0)</f>
        <v>0</v>
      </c>
      <c r="N50" s="344">
        <f>IFERROR(VLOOKUP(C50,'تقرير المصروفات حسب الشهر'!$C$1282:$AD$1393,25,FALSE),0)</f>
        <v>0</v>
      </c>
      <c r="O50" s="344">
        <f>IFERROR(VLOOKUP(C50,'تقرير المصروفات حسب الشهر'!$C$1409:$AI$1524,25,FALSE),0)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الشهر'!$C$10:$AD$119,25,FALSE),0)</f>
        <v>0</v>
      </c>
      <c r="E51" s="330">
        <f>IFERROR(VLOOKUP(C51,'تقرير المصروفات حسب الشهر'!$C$136:$AD$245,25,FALSE),0)</f>
        <v>0</v>
      </c>
      <c r="F51" s="330">
        <f>IFERROR(VLOOKUP(C51,'تقرير المصروفات حسب الشهر'!$C$263:$AD$370,25,FALSE),0)</f>
        <v>0</v>
      </c>
      <c r="G51" s="330">
        <f>IFERROR(VLOOKUP(C51,'تقرير المصروفات حسب الشهر'!$C$391:$AD$499,25,FALSE),0)</f>
        <v>0</v>
      </c>
      <c r="H51" s="330">
        <f>IFERROR(VLOOKUP(C51,'تقرير المصروفات حسب الشهر'!$C$519:$AD$627,25,FALSE),0)</f>
        <v>0</v>
      </c>
      <c r="I51" s="330">
        <f>IFERROR(VLOOKUP(C51,'تقرير المصروفات حسب الشهر'!$C$647:$AD$756,25,FALSE),0)</f>
        <v>0</v>
      </c>
      <c r="J51" s="330">
        <f>IFERROR(VLOOKUP(C51,'تقرير المصروفات حسب الشهر'!$C$775:$AD$884,25,FALSE),0)</f>
        <v>0</v>
      </c>
      <c r="K51" s="330">
        <f>IFERROR(VLOOKUP(C51,'تقرير المصروفات حسب الشهر'!$C$902:$AD$1011,25,FALSE),0)</f>
        <v>0</v>
      </c>
      <c r="L51" s="330">
        <f>IFERROR(VLOOKUP(C51,'تقرير المصروفات حسب الشهر'!$C$1028:$AD$1138,25,FALSE),0)</f>
        <v>0</v>
      </c>
      <c r="M51" s="344">
        <f>IFERROR(VLOOKUP(C51,'تقرير المصروفات حسب الشهر'!$C$1155:$AD$1266,25,FALSE),0)</f>
        <v>0</v>
      </c>
      <c r="N51" s="344">
        <f>IFERROR(VLOOKUP(C51,'تقرير المصروفات حسب الشهر'!$C$1282:$AD$1393,25,FALSE),0)</f>
        <v>0</v>
      </c>
      <c r="O51" s="344">
        <f>IFERROR(VLOOKUP(C51,'تقرير المصروفات حسب الشهر'!$C$1409:$AI$1524,25,FALSE),0)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الشهر'!$C$10:$AD$119,25,FALSE),0)</f>
        <v>0</v>
      </c>
      <c r="E52" s="330">
        <f>IFERROR(VLOOKUP(C52,'تقرير المصروفات حسب الشهر'!$C$136:$AD$245,25,FALSE),0)</f>
        <v>0</v>
      </c>
      <c r="F52" s="330">
        <f>IFERROR(VLOOKUP(C52,'تقرير المصروفات حسب الشهر'!$C$263:$AD$370,25,FALSE),0)</f>
        <v>0</v>
      </c>
      <c r="G52" s="330">
        <f>IFERROR(VLOOKUP(C52,'تقرير المصروفات حسب الشهر'!$C$391:$AD$499,25,FALSE),0)</f>
        <v>0</v>
      </c>
      <c r="H52" s="330">
        <f>IFERROR(VLOOKUP(C52,'تقرير المصروفات حسب الشهر'!$C$519:$AD$627,25,FALSE),0)</f>
        <v>0</v>
      </c>
      <c r="I52" s="330">
        <f>IFERROR(VLOOKUP(C52,'تقرير المصروفات حسب الشهر'!$C$647:$AD$756,25,FALSE),0)</f>
        <v>0</v>
      </c>
      <c r="J52" s="330">
        <f>IFERROR(VLOOKUP(C52,'تقرير المصروفات حسب الشهر'!$C$775:$AD$884,25,FALSE),0)</f>
        <v>0</v>
      </c>
      <c r="K52" s="330">
        <f>IFERROR(VLOOKUP(C52,'تقرير المصروفات حسب الشهر'!$C$902:$AD$1011,25,FALSE),0)</f>
        <v>0</v>
      </c>
      <c r="L52" s="330">
        <f>IFERROR(VLOOKUP(C52,'تقرير المصروفات حسب الشهر'!$C$1028:$AD$1138,25,FALSE),0)</f>
        <v>0</v>
      </c>
      <c r="M52" s="344">
        <f>IFERROR(VLOOKUP(C52,'تقرير المصروفات حسب الشهر'!$C$1155:$AD$1266,25,FALSE),0)</f>
        <v>0</v>
      </c>
      <c r="N52" s="344">
        <f>IFERROR(VLOOKUP(C52,'تقرير المصروفات حسب الشهر'!$C$1282:$AD$1393,25,FALSE),0)</f>
        <v>0</v>
      </c>
      <c r="O52" s="344">
        <f>IFERROR(VLOOKUP(C52,'تقرير المصروفات حسب الشهر'!$C$1409:$AI$1524,25,FALSE),0)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الشهر'!$C$10:$AD$119,25,FALSE),0)</f>
        <v>0</v>
      </c>
      <c r="E53" s="330">
        <f>IFERROR(VLOOKUP(C53,'تقرير المصروفات حسب الشهر'!$C$136:$AD$245,25,FALSE),0)</f>
        <v>0</v>
      </c>
      <c r="F53" s="330">
        <f>IFERROR(VLOOKUP(C53,'تقرير المصروفات حسب الشهر'!$C$263:$AD$370,25,FALSE),0)</f>
        <v>0</v>
      </c>
      <c r="G53" s="330">
        <f>IFERROR(VLOOKUP(C53,'تقرير المصروفات حسب الشهر'!$C$391:$AD$499,25,FALSE),0)</f>
        <v>0</v>
      </c>
      <c r="H53" s="330">
        <f>IFERROR(VLOOKUP(C53,'تقرير المصروفات حسب الشهر'!$C$519:$AD$627,25,FALSE),0)</f>
        <v>0</v>
      </c>
      <c r="I53" s="330">
        <f>IFERROR(VLOOKUP(C53,'تقرير المصروفات حسب الشهر'!$C$647:$AD$756,25,FALSE),0)</f>
        <v>0</v>
      </c>
      <c r="J53" s="330">
        <f>IFERROR(VLOOKUP(C53,'تقرير المصروفات حسب الشهر'!$C$775:$AD$884,25,FALSE),0)</f>
        <v>0</v>
      </c>
      <c r="K53" s="330">
        <f>IFERROR(VLOOKUP(C53,'تقرير المصروفات حسب الشهر'!$C$902:$AD$1011,25,FALSE),0)</f>
        <v>0</v>
      </c>
      <c r="L53" s="330">
        <f>IFERROR(VLOOKUP(C53,'تقرير المصروفات حسب الشهر'!$C$1028:$AD$1138,25,FALSE),0)</f>
        <v>0</v>
      </c>
      <c r="M53" s="344">
        <f>IFERROR(VLOOKUP(C53,'تقرير المصروفات حسب الشهر'!$C$1155:$AD$1266,25,FALSE),0)</f>
        <v>0</v>
      </c>
      <c r="N53" s="344">
        <f>IFERROR(VLOOKUP(C53,'تقرير المصروفات حسب الشهر'!$C$1282:$AD$1393,25,FALSE),0)</f>
        <v>0</v>
      </c>
      <c r="O53" s="344">
        <f>IFERROR(VLOOKUP(C53,'تقرير المصروفات حسب الشهر'!$C$1409:$AI$1524,25,FALSE),0)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الشهر'!$C$10:$AD$119,25,FALSE),0)</f>
        <v>0</v>
      </c>
      <c r="E54" s="330">
        <f>IFERROR(VLOOKUP(C54,'تقرير المصروفات حسب الشهر'!$C$136:$AD$245,25,FALSE),0)</f>
        <v>200</v>
      </c>
      <c r="F54" s="330">
        <f>IFERROR(VLOOKUP(C54,'تقرير المصروفات حسب الشهر'!$C$263:$AD$370,25,FALSE),0)</f>
        <v>0</v>
      </c>
      <c r="G54" s="330">
        <f>IFERROR(VLOOKUP(C54,'تقرير المصروفات حسب الشهر'!$C$391:$AD$499,25,FALSE),0)</f>
        <v>0</v>
      </c>
      <c r="H54" s="330">
        <f>IFERROR(VLOOKUP(C54,'تقرير المصروفات حسب الشهر'!$C$519:$AD$627,25,FALSE),0)</f>
        <v>0</v>
      </c>
      <c r="I54" s="330">
        <f>IFERROR(VLOOKUP(C54,'تقرير المصروفات حسب الشهر'!$C$647:$AD$756,25,FALSE),0)</f>
        <v>0</v>
      </c>
      <c r="J54" s="330">
        <f>IFERROR(VLOOKUP(C54,'تقرير المصروفات حسب الشهر'!$C$775:$AD$884,25,FALSE),0)</f>
        <v>0</v>
      </c>
      <c r="K54" s="330">
        <f>IFERROR(VLOOKUP(C54,'تقرير المصروفات حسب الشهر'!$C$902:$AD$1011,25,FALSE),0)</f>
        <v>0</v>
      </c>
      <c r="L54" s="330">
        <f>IFERROR(VLOOKUP(C54,'تقرير المصروفات حسب الشهر'!$C$1028:$AD$1138,25,FALSE),0)</f>
        <v>0</v>
      </c>
      <c r="M54" s="344">
        <f>IFERROR(VLOOKUP(C54,'تقرير المصروفات حسب الشهر'!$C$1155:$AD$1266,25,FALSE),0)</f>
        <v>0</v>
      </c>
      <c r="N54" s="344">
        <f>IFERROR(VLOOKUP(C54,'تقرير المصروفات حسب الشهر'!$C$1282:$AD$1393,25,FALSE),0)</f>
        <v>0</v>
      </c>
      <c r="O54" s="344">
        <f>IFERROR(VLOOKUP(C54,'تقرير المصروفات حسب الشهر'!$C$1409:$AI$1524,25,FALSE),0)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الشهر'!$C$10:$AD$119,25,FALSE),0)</f>
        <v>0</v>
      </c>
      <c r="E55" s="330">
        <f>IFERROR(VLOOKUP(C55,'تقرير المصروفات حسب الشهر'!$C$136:$AD$245,25,FALSE),0)</f>
        <v>0</v>
      </c>
      <c r="F55" s="330">
        <f>IFERROR(VLOOKUP(C55,'تقرير المصروفات حسب الشهر'!$C$263:$AD$370,25,FALSE),0)</f>
        <v>0</v>
      </c>
      <c r="G55" s="330">
        <f>IFERROR(VLOOKUP(C55,'تقرير المصروفات حسب الشهر'!$C$391:$AD$499,25,FALSE),0)</f>
        <v>0</v>
      </c>
      <c r="H55" s="330">
        <f>IFERROR(VLOOKUP(C55,'تقرير المصروفات حسب الشهر'!$C$519:$AD$627,25,FALSE),0)</f>
        <v>0</v>
      </c>
      <c r="I55" s="330">
        <f>IFERROR(VLOOKUP(C55,'تقرير المصروفات حسب الشهر'!$C$647:$AD$756,25,FALSE),0)</f>
        <v>0</v>
      </c>
      <c r="J55" s="330">
        <f>IFERROR(VLOOKUP(C55,'تقرير المصروفات حسب الشهر'!$C$775:$AD$884,25,FALSE),0)</f>
        <v>0</v>
      </c>
      <c r="K55" s="330">
        <f>IFERROR(VLOOKUP(C55,'تقرير المصروفات حسب الشهر'!$C$902:$AD$1011,25,FALSE),0)</f>
        <v>0</v>
      </c>
      <c r="L55" s="330">
        <f>IFERROR(VLOOKUP(C55,'تقرير المصروفات حسب الشهر'!$C$1028:$AD$1138,25,FALSE),0)</f>
        <v>0</v>
      </c>
      <c r="M55" s="344">
        <f>IFERROR(VLOOKUP(C55,'تقرير المصروفات حسب الشهر'!$C$1155:$AD$1266,25,FALSE),0)</f>
        <v>0</v>
      </c>
      <c r="N55" s="344">
        <f>IFERROR(VLOOKUP(C55,'تقرير المصروفات حسب الشهر'!$C$1282:$AD$1393,25,FALSE),0)</f>
        <v>0</v>
      </c>
      <c r="O55" s="344">
        <f>IFERROR(VLOOKUP(C55,'تقرير المصروفات حسب الشهر'!$C$1409:$AI$1524,25,FALSE),0)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الشهر'!$C$10:$AD$119,25,FALSE),0)</f>
        <v>0</v>
      </c>
      <c r="E56" s="330">
        <f>IFERROR(VLOOKUP(C56,'تقرير المصروفات حسب الشهر'!$C$136:$AD$245,25,FALSE),0)</f>
        <v>0</v>
      </c>
      <c r="F56" s="330">
        <f>IFERROR(VLOOKUP(C56,'تقرير المصروفات حسب الشهر'!$C$263:$AD$370,25,FALSE),0)</f>
        <v>0</v>
      </c>
      <c r="G56" s="330">
        <f>IFERROR(VLOOKUP(C56,'تقرير المصروفات حسب الشهر'!$C$391:$AD$499,25,FALSE),0)</f>
        <v>0</v>
      </c>
      <c r="H56" s="330">
        <f>IFERROR(VLOOKUP(C56,'تقرير المصروفات حسب الشهر'!$C$519:$AD$627,25,FALSE),0)</f>
        <v>0</v>
      </c>
      <c r="I56" s="330">
        <f>IFERROR(VLOOKUP(C56,'تقرير المصروفات حسب الشهر'!$C$647:$AD$756,25,FALSE),0)</f>
        <v>0</v>
      </c>
      <c r="J56" s="330">
        <f>IFERROR(VLOOKUP(C56,'تقرير المصروفات حسب الشهر'!$C$775:$AD$884,25,FALSE),0)</f>
        <v>0</v>
      </c>
      <c r="K56" s="330">
        <f>IFERROR(VLOOKUP(C56,'تقرير المصروفات حسب الشهر'!$C$902:$AD$1011,25,FALSE),0)</f>
        <v>0</v>
      </c>
      <c r="L56" s="330">
        <f>IFERROR(VLOOKUP(C56,'تقرير المصروفات حسب الشهر'!$C$1028:$AD$1138,25,FALSE),0)</f>
        <v>0</v>
      </c>
      <c r="M56" s="344">
        <f>IFERROR(VLOOKUP(C56,'تقرير المصروفات حسب الشهر'!$C$1155:$AD$1266,25,FALSE),0)</f>
        <v>0</v>
      </c>
      <c r="N56" s="344">
        <f>IFERROR(VLOOKUP(C56,'تقرير المصروفات حسب الشهر'!$C$1282:$AD$1393,25,FALSE),0)</f>
        <v>0</v>
      </c>
      <c r="O56" s="344">
        <f>IFERROR(VLOOKUP(C56,'تقرير المصروفات حسب الشهر'!$C$1409:$AI$1524,25,FALSE),0)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الشهر'!$C$10:$AD$119,25,FALSE),0)</f>
        <v>0</v>
      </c>
      <c r="E57" s="330">
        <f>IFERROR(VLOOKUP(C57,'تقرير المصروفات حسب الشهر'!$C$136:$AD$245,25,FALSE),0)</f>
        <v>0</v>
      </c>
      <c r="F57" s="330">
        <f>IFERROR(VLOOKUP(C57,'تقرير المصروفات حسب الشهر'!$C$263:$AD$370,25,FALSE),0)</f>
        <v>0</v>
      </c>
      <c r="G57" s="330">
        <f>IFERROR(VLOOKUP(C57,'تقرير المصروفات حسب الشهر'!$C$391:$AD$499,25,FALSE),0)</f>
        <v>0</v>
      </c>
      <c r="H57" s="330">
        <f>IFERROR(VLOOKUP(C57,'تقرير المصروفات حسب الشهر'!$C$519:$AD$627,25,FALSE),0)</f>
        <v>0</v>
      </c>
      <c r="I57" s="330">
        <f>IFERROR(VLOOKUP(C57,'تقرير المصروفات حسب الشهر'!$C$647:$AD$756,25,FALSE),0)</f>
        <v>0</v>
      </c>
      <c r="J57" s="330">
        <f>IFERROR(VLOOKUP(C57,'تقرير المصروفات حسب الشهر'!$C$775:$AD$884,25,FALSE),0)</f>
        <v>0</v>
      </c>
      <c r="K57" s="330">
        <f>IFERROR(VLOOKUP(C57,'تقرير المصروفات حسب الشهر'!$C$902:$AD$1011,25,FALSE),0)</f>
        <v>0</v>
      </c>
      <c r="L57" s="330">
        <f>IFERROR(VLOOKUP(C57,'تقرير المصروفات حسب الشهر'!$C$1028:$AD$1138,25,FALSE),0)</f>
        <v>0</v>
      </c>
      <c r="M57" s="344">
        <f>IFERROR(VLOOKUP(C57,'تقرير المصروفات حسب الشهر'!$C$1155:$AD$1266,25,FALSE),0)</f>
        <v>0</v>
      </c>
      <c r="N57" s="344">
        <f>IFERROR(VLOOKUP(C57,'تقرير المصروفات حسب الشهر'!$C$1282:$AD$1393,25,FALSE),0)</f>
        <v>0</v>
      </c>
      <c r="O57" s="344">
        <f>IFERROR(VLOOKUP(C57,'تقرير المصروفات حسب الشهر'!$C$1409:$AI$1524,25,FALSE),0)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الشهر'!$C$10:$AD$119,25,FALSE),0)</f>
        <v>0</v>
      </c>
      <c r="E58" s="330">
        <f>IFERROR(VLOOKUP(C58,'تقرير المصروفات حسب الشهر'!$C$136:$AD$245,25,FALSE),0)</f>
        <v>0</v>
      </c>
      <c r="F58" s="330">
        <f>IFERROR(VLOOKUP(C58,'تقرير المصروفات حسب الشهر'!$C$263:$AD$370,25,FALSE),0)</f>
        <v>0</v>
      </c>
      <c r="G58" s="330">
        <f>IFERROR(VLOOKUP(C58,'تقرير المصروفات حسب الشهر'!$C$391:$AD$499,25,FALSE),0)</f>
        <v>0</v>
      </c>
      <c r="H58" s="330">
        <f>IFERROR(VLOOKUP(C58,'تقرير المصروفات حسب الشهر'!$C$519:$AD$627,25,FALSE),0)</f>
        <v>0</v>
      </c>
      <c r="I58" s="330">
        <f>IFERROR(VLOOKUP(C58,'تقرير المصروفات حسب الشهر'!$C$647:$AD$756,25,FALSE),0)</f>
        <v>0</v>
      </c>
      <c r="J58" s="330">
        <f>IFERROR(VLOOKUP(C58,'تقرير المصروفات حسب الشهر'!$C$775:$AD$884,25,FALSE),0)</f>
        <v>0</v>
      </c>
      <c r="K58" s="330">
        <f>IFERROR(VLOOKUP(C58,'تقرير المصروفات حسب الشهر'!$C$902:$AD$1011,25,FALSE),0)</f>
        <v>0</v>
      </c>
      <c r="L58" s="330">
        <f>IFERROR(VLOOKUP(C58,'تقرير المصروفات حسب الشهر'!$C$1028:$AD$1138,25,FALSE),0)</f>
        <v>0</v>
      </c>
      <c r="M58" s="344">
        <f>IFERROR(VLOOKUP(C58,'تقرير المصروفات حسب الشهر'!$C$1155:$AD$1266,25,FALSE),0)</f>
        <v>0</v>
      </c>
      <c r="N58" s="344">
        <f>IFERROR(VLOOKUP(C58,'تقرير المصروفات حسب الشهر'!$C$1282:$AD$1393,25,FALSE),0)</f>
        <v>0</v>
      </c>
      <c r="O58" s="344">
        <f>IFERROR(VLOOKUP(C58,'تقرير المصروفات حسب الشهر'!$C$1409:$AI$1524,25,FALSE),0)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الشهر'!$C$10:$AD$119,25,FALSE),0)</f>
        <v>0</v>
      </c>
      <c r="E59" s="330">
        <f>IFERROR(VLOOKUP(C59,'تقرير المصروفات حسب الشهر'!$C$136:$AD$245,25,FALSE),0)</f>
        <v>0</v>
      </c>
      <c r="F59" s="330">
        <f>IFERROR(VLOOKUP(C59,'تقرير المصروفات حسب الشهر'!$C$263:$AD$370,25,FALSE),0)</f>
        <v>0</v>
      </c>
      <c r="G59" s="330">
        <f>IFERROR(VLOOKUP(C59,'تقرير المصروفات حسب الشهر'!$C$391:$AD$499,25,FALSE),0)</f>
        <v>0</v>
      </c>
      <c r="H59" s="330">
        <f>IFERROR(VLOOKUP(C59,'تقرير المصروفات حسب الشهر'!$C$519:$AD$627,25,FALSE),0)</f>
        <v>0</v>
      </c>
      <c r="I59" s="330">
        <f>IFERROR(VLOOKUP(C59,'تقرير المصروفات حسب الشهر'!$C$647:$AD$756,25,FALSE),0)</f>
        <v>0</v>
      </c>
      <c r="J59" s="330">
        <f>IFERROR(VLOOKUP(C59,'تقرير المصروفات حسب الشهر'!$C$775:$AD$884,25,FALSE),0)</f>
        <v>0</v>
      </c>
      <c r="K59" s="330">
        <f>IFERROR(VLOOKUP(C59,'تقرير المصروفات حسب الشهر'!$C$902:$AD$1011,25,FALSE),0)</f>
        <v>0</v>
      </c>
      <c r="L59" s="330">
        <f>IFERROR(VLOOKUP(C59,'تقرير المصروفات حسب الشهر'!$C$1028:$AD$1138,25,FALSE),0)</f>
        <v>0</v>
      </c>
      <c r="M59" s="344">
        <f>IFERROR(VLOOKUP(C59,'تقرير المصروفات حسب الشهر'!$C$1155:$AD$1266,25,FALSE),0)</f>
        <v>0</v>
      </c>
      <c r="N59" s="344">
        <f>IFERROR(VLOOKUP(C59,'تقرير المصروفات حسب الشهر'!$C$1282:$AD$1393,25,FALSE),0)</f>
        <v>0</v>
      </c>
      <c r="O59" s="344">
        <f>IFERROR(VLOOKUP(C59,'تقرير المصروفات حسب الشهر'!$C$1409:$AI$1524,25,FALSE),0)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الشهر'!$C$10:$AD$119,25,FALSE),0)</f>
        <v>3300</v>
      </c>
      <c r="E60" s="330">
        <f>IFERROR(VLOOKUP(C60,'تقرير المصروفات حسب الشهر'!$C$136:$AD$245,25,FALSE),0)</f>
        <v>0</v>
      </c>
      <c r="F60" s="330">
        <f>IFERROR(VLOOKUP(C60,'تقرير المصروفات حسب الشهر'!$C$263:$AD$370,25,FALSE),0)</f>
        <v>0</v>
      </c>
      <c r="G60" s="330">
        <f>IFERROR(VLOOKUP(C60,'تقرير المصروفات حسب الشهر'!$C$391:$AD$499,25,FALSE),0)</f>
        <v>0</v>
      </c>
      <c r="H60" s="330">
        <f>IFERROR(VLOOKUP(C60,'تقرير المصروفات حسب الشهر'!$C$519:$AD$627,25,FALSE),0)</f>
        <v>0</v>
      </c>
      <c r="I60" s="330">
        <f>IFERROR(VLOOKUP(C60,'تقرير المصروفات حسب الشهر'!$C$647:$AD$756,25,FALSE),0)</f>
        <v>0</v>
      </c>
      <c r="J60" s="330">
        <f>IFERROR(VLOOKUP(C60,'تقرير المصروفات حسب الشهر'!$C$775:$AD$884,25,FALSE),0)</f>
        <v>0</v>
      </c>
      <c r="K60" s="330">
        <f>IFERROR(VLOOKUP(C60,'تقرير المصروفات حسب الشهر'!$C$902:$AD$1011,25,FALSE),0)</f>
        <v>0</v>
      </c>
      <c r="L60" s="330">
        <f>IFERROR(VLOOKUP(C60,'تقرير المصروفات حسب الشهر'!$C$1028:$AD$1138,25,FALSE),0)</f>
        <v>0</v>
      </c>
      <c r="M60" s="344">
        <f>IFERROR(VLOOKUP(C60,'تقرير المصروفات حسب الشهر'!$C$1155:$AD$1266,25,FALSE),0)</f>
        <v>0</v>
      </c>
      <c r="N60" s="344">
        <f>IFERROR(VLOOKUP(C60,'تقرير المصروفات حسب الشهر'!$C$1282:$AD$1393,25,FALSE),0)</f>
        <v>0</v>
      </c>
      <c r="O60" s="344">
        <f>IFERROR(VLOOKUP(C60,'تقرير المصروفات حسب الشهر'!$C$1409:$AI$1524,25,FALSE),0)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الشهر'!$C$10:$AD$119,25,FALSE),0)</f>
        <v>0</v>
      </c>
      <c r="E61" s="330">
        <f>IFERROR(VLOOKUP(C61,'تقرير المصروفات حسب الشهر'!$C$136:$AD$245,25,FALSE),0)</f>
        <v>0</v>
      </c>
      <c r="F61" s="330">
        <f>IFERROR(VLOOKUP(C61,'تقرير المصروفات حسب الشهر'!$C$263:$AD$370,25,FALSE),0)</f>
        <v>0</v>
      </c>
      <c r="G61" s="330">
        <f>IFERROR(VLOOKUP(C61,'تقرير المصروفات حسب الشهر'!$C$391:$AD$499,25,FALSE),0)</f>
        <v>0</v>
      </c>
      <c r="H61" s="330">
        <f>IFERROR(VLOOKUP(C61,'تقرير المصروفات حسب الشهر'!$C$519:$AD$627,25,FALSE),0)</f>
        <v>0</v>
      </c>
      <c r="I61" s="330">
        <f>IFERROR(VLOOKUP(C61,'تقرير المصروفات حسب الشهر'!$C$647:$AD$756,25,FALSE),0)</f>
        <v>0</v>
      </c>
      <c r="J61" s="330">
        <f>IFERROR(VLOOKUP(C61,'تقرير المصروفات حسب الشهر'!$C$775:$AD$884,25,FALSE),0)</f>
        <v>0</v>
      </c>
      <c r="K61" s="330">
        <f>IFERROR(VLOOKUP(C61,'تقرير المصروفات حسب الشهر'!$C$902:$AD$1011,25,FALSE),0)</f>
        <v>0</v>
      </c>
      <c r="L61" s="330">
        <f>IFERROR(VLOOKUP(C61,'تقرير المصروفات حسب الشهر'!$C$1028:$AD$1138,25,FALSE),0)</f>
        <v>0</v>
      </c>
      <c r="M61" s="344">
        <f>IFERROR(VLOOKUP(C61,'تقرير المصروفات حسب الشهر'!$C$1155:$AD$1266,25,FALSE),0)</f>
        <v>0</v>
      </c>
      <c r="N61" s="344">
        <f>IFERROR(VLOOKUP(C61,'تقرير المصروفات حسب الشهر'!$C$1282:$AD$1393,25,FALSE),0)</f>
        <v>0</v>
      </c>
      <c r="O61" s="344">
        <f>IFERROR(VLOOKUP(C61,'تقرير المصروفات حسب الشهر'!$C$1409:$AI$1524,25,FALSE),0)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الشهر'!$C$10:$AD$119,25,FALSE),0)</f>
        <v>0</v>
      </c>
      <c r="E62" s="330">
        <f>IFERROR(VLOOKUP(C62,'تقرير المصروفات حسب الشهر'!$C$136:$AD$245,25,FALSE),0)</f>
        <v>0</v>
      </c>
      <c r="F62" s="330">
        <f>IFERROR(VLOOKUP(C62,'تقرير المصروفات حسب الشهر'!$C$263:$AD$370,25,FALSE),0)</f>
        <v>0</v>
      </c>
      <c r="G62" s="330">
        <f>IFERROR(VLOOKUP(C62,'تقرير المصروفات حسب الشهر'!$C$391:$AD$499,25,FALSE),0)</f>
        <v>0</v>
      </c>
      <c r="H62" s="330">
        <f>IFERROR(VLOOKUP(C62,'تقرير المصروفات حسب الشهر'!$C$519:$AD$627,25,FALSE),0)</f>
        <v>0</v>
      </c>
      <c r="I62" s="330">
        <f>IFERROR(VLOOKUP(C62,'تقرير المصروفات حسب الشهر'!$C$647:$AD$756,25,FALSE),0)</f>
        <v>0</v>
      </c>
      <c r="J62" s="330">
        <f>IFERROR(VLOOKUP(C62,'تقرير المصروفات حسب الشهر'!$C$775:$AD$884,25,FALSE),0)</f>
        <v>0</v>
      </c>
      <c r="K62" s="330">
        <f>IFERROR(VLOOKUP(C62,'تقرير المصروفات حسب الشهر'!$C$902:$AD$1011,25,FALSE),0)</f>
        <v>0</v>
      </c>
      <c r="L62" s="330">
        <f>IFERROR(VLOOKUP(C62,'تقرير المصروفات حسب الشهر'!$C$1028:$AD$1138,25,FALSE),0)</f>
        <v>0</v>
      </c>
      <c r="M62" s="344">
        <f>IFERROR(VLOOKUP(C62,'تقرير المصروفات حسب الشهر'!$C$1155:$AD$1266,25,FALSE),0)</f>
        <v>0</v>
      </c>
      <c r="N62" s="344">
        <f>IFERROR(VLOOKUP(C62,'تقرير المصروفات حسب الشهر'!$C$1282:$AD$1393,25,FALSE),0)</f>
        <v>0</v>
      </c>
      <c r="O62" s="344">
        <f>IFERROR(VLOOKUP(C62,'تقرير المصروفات حسب الشهر'!$C$1409:$AI$1524,25,FALSE),0)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الشهر'!$C$10:$AD$119,25,FALSE),0)</f>
        <v>0</v>
      </c>
      <c r="E63" s="330">
        <f>IFERROR(VLOOKUP(C63,'تقرير المصروفات حسب الشهر'!$C$136:$AD$245,25,FALSE),0)</f>
        <v>0</v>
      </c>
      <c r="F63" s="330">
        <f>IFERROR(VLOOKUP(C63,'تقرير المصروفات حسب الشهر'!$C$263:$AD$370,25,FALSE),0)</f>
        <v>0</v>
      </c>
      <c r="G63" s="330">
        <f>IFERROR(VLOOKUP(C63,'تقرير المصروفات حسب الشهر'!$C$391:$AD$499,25,FALSE),0)</f>
        <v>0</v>
      </c>
      <c r="H63" s="330">
        <f>IFERROR(VLOOKUP(C63,'تقرير المصروفات حسب الشهر'!$C$519:$AD$627,25,FALSE),0)</f>
        <v>0</v>
      </c>
      <c r="I63" s="330">
        <f>IFERROR(VLOOKUP(C63,'تقرير المصروفات حسب الشهر'!$C$647:$AD$756,25,FALSE),0)</f>
        <v>0</v>
      </c>
      <c r="J63" s="330">
        <f>IFERROR(VLOOKUP(C63,'تقرير المصروفات حسب الشهر'!$C$775:$AD$884,25,FALSE),0)</f>
        <v>0</v>
      </c>
      <c r="K63" s="330">
        <f>IFERROR(VLOOKUP(C63,'تقرير المصروفات حسب الشهر'!$C$902:$AD$1011,25,FALSE),0)</f>
        <v>0</v>
      </c>
      <c r="L63" s="330">
        <f>IFERROR(VLOOKUP(C63,'تقرير المصروفات حسب الشهر'!$C$1028:$AD$1138,25,FALSE),0)</f>
        <v>0</v>
      </c>
      <c r="M63" s="344">
        <f>IFERROR(VLOOKUP(C63,'تقرير المصروفات حسب الشهر'!$C$1155:$AD$1266,25,FALSE),0)</f>
        <v>0</v>
      </c>
      <c r="N63" s="344">
        <f>IFERROR(VLOOKUP(C63,'تقرير المصروفات حسب الشهر'!$C$1282:$AD$1393,25,FALSE),0)</f>
        <v>0</v>
      </c>
      <c r="O63" s="344">
        <f>IFERROR(VLOOKUP(C63,'تقرير المصروفات حسب الشهر'!$C$1409:$AI$1524,25,FALSE),0)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الشهر'!$C$10:$AD$119,25,FALSE),0)</f>
        <v>0</v>
      </c>
      <c r="E64" s="330">
        <f>IFERROR(VLOOKUP(C64,'تقرير المصروفات حسب الشهر'!$C$136:$AD$245,25,FALSE),0)</f>
        <v>0</v>
      </c>
      <c r="F64" s="330">
        <f>IFERROR(VLOOKUP(C64,'تقرير المصروفات حسب الشهر'!$C$263:$AD$370,25,FALSE),0)</f>
        <v>0</v>
      </c>
      <c r="G64" s="330">
        <f>IFERROR(VLOOKUP(C64,'تقرير المصروفات حسب الشهر'!$C$391:$AD$499,25,FALSE),0)</f>
        <v>0</v>
      </c>
      <c r="H64" s="330">
        <f>IFERROR(VLOOKUP(C64,'تقرير المصروفات حسب الشهر'!$C$519:$AD$627,25,FALSE),0)</f>
        <v>0</v>
      </c>
      <c r="I64" s="330">
        <f>IFERROR(VLOOKUP(C64,'تقرير المصروفات حسب الشهر'!$C$647:$AD$756,25,FALSE),0)</f>
        <v>0</v>
      </c>
      <c r="J64" s="330">
        <f>IFERROR(VLOOKUP(C64,'تقرير المصروفات حسب الشهر'!$C$775:$AD$884,25,FALSE),0)</f>
        <v>0</v>
      </c>
      <c r="K64" s="330">
        <f>IFERROR(VLOOKUP(C64,'تقرير المصروفات حسب الشهر'!$C$902:$AD$1011,25,FALSE),0)</f>
        <v>0</v>
      </c>
      <c r="L64" s="330">
        <f>IFERROR(VLOOKUP(C64,'تقرير المصروفات حسب الشهر'!$C$1028:$AD$1138,25,FALSE),0)</f>
        <v>0</v>
      </c>
      <c r="M64" s="344">
        <f>IFERROR(VLOOKUP(C64,'تقرير المصروفات حسب الشهر'!$C$1155:$AD$1266,25,FALSE),0)</f>
        <v>0</v>
      </c>
      <c r="N64" s="344">
        <f>IFERROR(VLOOKUP(C64,'تقرير المصروفات حسب الشهر'!$C$1282:$AD$1393,25,FALSE),0)</f>
        <v>0</v>
      </c>
      <c r="O64" s="344">
        <f>IFERROR(VLOOKUP(C64,'تقرير المصروفات حسب الشهر'!$C$1409:$AI$1524,25,FALSE),0)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الشهر'!$C$10:$AD$119,25,FALSE),0)</f>
        <v>0</v>
      </c>
      <c r="E65" s="330">
        <f>IFERROR(VLOOKUP(C65,'تقرير المصروفات حسب الشهر'!$C$136:$AD$245,25,FALSE),0)</f>
        <v>0</v>
      </c>
      <c r="F65" s="330">
        <f>IFERROR(VLOOKUP(C65,'تقرير المصروفات حسب الشهر'!$C$263:$AD$370,25,FALSE),0)</f>
        <v>0</v>
      </c>
      <c r="G65" s="330">
        <f>IFERROR(VLOOKUP(C65,'تقرير المصروفات حسب الشهر'!$C$391:$AD$499,25,FALSE),0)</f>
        <v>0</v>
      </c>
      <c r="H65" s="330">
        <f>IFERROR(VLOOKUP(C65,'تقرير المصروفات حسب الشهر'!$C$519:$AD$627,25,FALSE),0)</f>
        <v>0</v>
      </c>
      <c r="I65" s="330">
        <f>IFERROR(VLOOKUP(C65,'تقرير المصروفات حسب الشهر'!$C$647:$AD$756,25,FALSE),0)</f>
        <v>0</v>
      </c>
      <c r="J65" s="330">
        <f>IFERROR(VLOOKUP(C65,'تقرير المصروفات حسب الشهر'!$C$775:$AD$884,25,FALSE),0)</f>
        <v>0</v>
      </c>
      <c r="K65" s="330">
        <f>IFERROR(VLOOKUP(C65,'تقرير المصروفات حسب الشهر'!$C$902:$AD$1011,25,FALSE),0)</f>
        <v>0</v>
      </c>
      <c r="L65" s="330">
        <f>IFERROR(VLOOKUP(C65,'تقرير المصروفات حسب الشهر'!$C$1028:$AD$1138,25,FALSE),0)</f>
        <v>0</v>
      </c>
      <c r="M65" s="344">
        <f>IFERROR(VLOOKUP(C65,'تقرير المصروفات حسب الشهر'!$C$1155:$AD$1266,25,FALSE),0)</f>
        <v>0</v>
      </c>
      <c r="N65" s="344">
        <f>IFERROR(VLOOKUP(C65,'تقرير المصروفات حسب الشهر'!$C$1282:$AD$1393,25,FALSE),0)</f>
        <v>0</v>
      </c>
      <c r="O65" s="344">
        <f>IFERROR(VLOOKUP(C65,'تقرير المصروفات حسب الشهر'!$C$1409:$AI$1524,25,FALSE),0)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الشهر'!$C$10:$AD$119,25,FALSE),0)</f>
        <v>0</v>
      </c>
      <c r="E66" s="330">
        <f>IFERROR(VLOOKUP(C66,'تقرير المصروفات حسب الشهر'!$C$136:$AD$245,25,FALSE),0)</f>
        <v>0</v>
      </c>
      <c r="F66" s="330">
        <f>IFERROR(VLOOKUP(C66,'تقرير المصروفات حسب الشهر'!$C$263:$AD$370,25,FALSE),0)</f>
        <v>0</v>
      </c>
      <c r="G66" s="330">
        <f>IFERROR(VLOOKUP(C66,'تقرير المصروفات حسب الشهر'!$C$391:$AD$499,25,FALSE),0)</f>
        <v>0</v>
      </c>
      <c r="H66" s="330">
        <f>IFERROR(VLOOKUP(C66,'تقرير المصروفات حسب الشهر'!$C$519:$AD$627,25,FALSE),0)</f>
        <v>0</v>
      </c>
      <c r="I66" s="330">
        <f>IFERROR(VLOOKUP(C66,'تقرير المصروفات حسب الشهر'!$C$647:$AD$756,25,FALSE),0)</f>
        <v>0</v>
      </c>
      <c r="J66" s="330">
        <f>IFERROR(VLOOKUP(C66,'تقرير المصروفات حسب الشهر'!$C$775:$AD$884,25,FALSE),0)</f>
        <v>0</v>
      </c>
      <c r="K66" s="330">
        <f>IFERROR(VLOOKUP(C66,'تقرير المصروفات حسب الشهر'!$C$902:$AD$1011,25,FALSE),0)</f>
        <v>0</v>
      </c>
      <c r="L66" s="330">
        <f>IFERROR(VLOOKUP(C66,'تقرير المصروفات حسب الشهر'!$C$1028:$AD$1138,25,FALSE),0)</f>
        <v>0</v>
      </c>
      <c r="M66" s="344">
        <f>IFERROR(VLOOKUP(C66,'تقرير المصروفات حسب الشهر'!$C$1155:$AD$1266,25,FALSE),0)</f>
        <v>0</v>
      </c>
      <c r="N66" s="344">
        <f>IFERROR(VLOOKUP(C66,'تقرير المصروفات حسب الشهر'!$C$1282:$AD$1393,25,FALSE),0)</f>
        <v>0</v>
      </c>
      <c r="O66" s="344">
        <f>IFERROR(VLOOKUP(C66,'تقرير المصروفات حسب الشهر'!$C$1409:$AI$1524,25,FALSE),0)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الشهر'!$C$10:$AD$119,25,FALSE),0)</f>
        <v>0</v>
      </c>
      <c r="E67" s="330">
        <f>IFERROR(VLOOKUP(C67,'تقرير المصروفات حسب الشهر'!$C$136:$AD$245,25,FALSE),0)</f>
        <v>0</v>
      </c>
      <c r="F67" s="330">
        <f>IFERROR(VLOOKUP(C67,'تقرير المصروفات حسب الشهر'!$C$263:$AD$370,25,FALSE),0)</f>
        <v>0</v>
      </c>
      <c r="G67" s="330">
        <f>IFERROR(VLOOKUP(C67,'تقرير المصروفات حسب الشهر'!$C$391:$AD$499,25,FALSE),0)</f>
        <v>0</v>
      </c>
      <c r="H67" s="330">
        <f>IFERROR(VLOOKUP(C67,'تقرير المصروفات حسب الشهر'!$C$519:$AD$627,25,FALSE),0)</f>
        <v>0</v>
      </c>
      <c r="I67" s="330">
        <f>IFERROR(VLOOKUP(C67,'تقرير المصروفات حسب الشهر'!$C$647:$AD$756,25,FALSE),0)</f>
        <v>0</v>
      </c>
      <c r="J67" s="330">
        <f>IFERROR(VLOOKUP(C67,'تقرير المصروفات حسب الشهر'!$C$775:$AD$884,25,FALSE),0)</f>
        <v>0</v>
      </c>
      <c r="K67" s="330">
        <f>IFERROR(VLOOKUP(C67,'تقرير المصروفات حسب الشهر'!$C$902:$AD$1011,25,FALSE),0)</f>
        <v>0</v>
      </c>
      <c r="L67" s="330">
        <f>IFERROR(VLOOKUP(C67,'تقرير المصروفات حسب الشهر'!$C$1028:$AD$1138,25,FALSE),0)</f>
        <v>0</v>
      </c>
      <c r="M67" s="344">
        <f>IFERROR(VLOOKUP(C67,'تقرير المصروفات حسب الشهر'!$C$1155:$AD$1266,25,FALSE),0)</f>
        <v>0</v>
      </c>
      <c r="N67" s="344">
        <f>IFERROR(VLOOKUP(C67,'تقرير المصروفات حسب الشهر'!$C$1282:$AD$1393,25,FALSE),0)</f>
        <v>0</v>
      </c>
      <c r="O67" s="344">
        <f>IFERROR(VLOOKUP(C67,'تقرير المصروفات حسب الشهر'!$C$1409:$AI$1524,25,FALSE),0)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الشهر'!$C$10:$AD$119,25,FALSE),0)</f>
        <v>0</v>
      </c>
      <c r="E68" s="330">
        <f>IFERROR(VLOOKUP(C68,'تقرير المصروفات حسب الشهر'!$C$136:$AD$245,25,FALSE),0)</f>
        <v>0</v>
      </c>
      <c r="F68" s="330">
        <f>IFERROR(VLOOKUP(C68,'تقرير المصروفات حسب الشهر'!$C$263:$AD$370,25,FALSE),0)</f>
        <v>0</v>
      </c>
      <c r="G68" s="330">
        <f>IFERROR(VLOOKUP(C68,'تقرير المصروفات حسب الشهر'!$C$391:$AD$499,25,FALSE),0)</f>
        <v>0</v>
      </c>
      <c r="H68" s="330">
        <f>IFERROR(VLOOKUP(C68,'تقرير المصروفات حسب الشهر'!$C$519:$AD$627,25,FALSE),0)</f>
        <v>0</v>
      </c>
      <c r="I68" s="330">
        <f>IFERROR(VLOOKUP(C68,'تقرير المصروفات حسب الشهر'!$C$647:$AD$756,25,FALSE),0)</f>
        <v>0</v>
      </c>
      <c r="J68" s="330">
        <f>IFERROR(VLOOKUP(C68,'تقرير المصروفات حسب الشهر'!$C$775:$AD$884,25,FALSE),0)</f>
        <v>0</v>
      </c>
      <c r="K68" s="330">
        <f>IFERROR(VLOOKUP(C68,'تقرير المصروفات حسب الشهر'!$C$902:$AD$1011,25,FALSE),0)</f>
        <v>0</v>
      </c>
      <c r="L68" s="330">
        <f>IFERROR(VLOOKUP(C68,'تقرير المصروفات حسب الشهر'!$C$1028:$AD$1138,25,FALSE),0)</f>
        <v>0</v>
      </c>
      <c r="M68" s="344">
        <f>IFERROR(VLOOKUP(C68,'تقرير المصروفات حسب الشهر'!$C$1155:$AD$1266,25,FALSE),0)</f>
        <v>0</v>
      </c>
      <c r="N68" s="344">
        <f>IFERROR(VLOOKUP(C68,'تقرير المصروفات حسب الشهر'!$C$1282:$AD$1393,25,FALSE),0)</f>
        <v>0</v>
      </c>
      <c r="O68" s="344">
        <f>IFERROR(VLOOKUP(C68,'تقرير المصروفات حسب الشهر'!$C$1409:$AI$1524,25,FALSE),0)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الشهر'!$C$10:$AD$119,25,FALSE),0)</f>
        <v>0</v>
      </c>
      <c r="E69" s="330">
        <f>IFERROR(VLOOKUP(C69,'تقرير المصروفات حسب الشهر'!$C$136:$AD$245,25,FALSE),0)</f>
        <v>0</v>
      </c>
      <c r="F69" s="330">
        <f>IFERROR(VLOOKUP(C69,'تقرير المصروفات حسب الشهر'!$C$263:$AD$370,25,FALSE),0)</f>
        <v>0</v>
      </c>
      <c r="G69" s="330">
        <f>IFERROR(VLOOKUP(C69,'تقرير المصروفات حسب الشهر'!$C$391:$AD$499,25,FALSE),0)</f>
        <v>0</v>
      </c>
      <c r="H69" s="330">
        <f>IFERROR(VLOOKUP(C69,'تقرير المصروفات حسب الشهر'!$C$519:$AD$627,25,FALSE),0)</f>
        <v>0</v>
      </c>
      <c r="I69" s="330">
        <f>IFERROR(VLOOKUP(C69,'تقرير المصروفات حسب الشهر'!$C$647:$AD$756,25,FALSE),0)</f>
        <v>0</v>
      </c>
      <c r="J69" s="330">
        <f>IFERROR(VLOOKUP(C69,'تقرير المصروفات حسب الشهر'!$C$775:$AD$884,25,FALSE),0)</f>
        <v>0</v>
      </c>
      <c r="K69" s="330">
        <f>IFERROR(VLOOKUP(C69,'تقرير المصروفات حسب الشهر'!$C$902:$AD$1011,25,FALSE),0)</f>
        <v>0</v>
      </c>
      <c r="L69" s="330">
        <f>IFERROR(VLOOKUP(C69,'تقرير المصروفات حسب الشهر'!$C$1028:$AD$1138,25,FALSE),0)</f>
        <v>0</v>
      </c>
      <c r="M69" s="344">
        <f>IFERROR(VLOOKUP(C69,'تقرير المصروفات حسب الشهر'!$C$1155:$AD$1266,25,FALSE),0)</f>
        <v>0</v>
      </c>
      <c r="N69" s="344">
        <f>IFERROR(VLOOKUP(C69,'تقرير المصروفات حسب الشهر'!$C$1282:$AD$1393,25,FALSE),0)</f>
        <v>0</v>
      </c>
      <c r="O69" s="344">
        <f>IFERROR(VLOOKUP(C69,'تقرير المصروفات حسب الشهر'!$C$1409:$AI$1524,25,FALSE),0)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الشهر'!$C$10:$AD$119,25,FALSE),0)</f>
        <v>0</v>
      </c>
      <c r="E70" s="330">
        <f>IFERROR(VLOOKUP(C70,'تقرير المصروفات حسب الشهر'!$C$136:$AD$245,25,FALSE),0)</f>
        <v>0</v>
      </c>
      <c r="F70" s="330">
        <f>IFERROR(VLOOKUP(C70,'تقرير المصروفات حسب الشهر'!$C$263:$AD$370,25,FALSE),0)</f>
        <v>0</v>
      </c>
      <c r="G70" s="330">
        <f>IFERROR(VLOOKUP(C70,'تقرير المصروفات حسب الشهر'!$C$391:$AD$499,25,FALSE),0)</f>
        <v>0</v>
      </c>
      <c r="H70" s="330">
        <f>IFERROR(VLOOKUP(C70,'تقرير المصروفات حسب الشهر'!$C$519:$AD$627,25,FALSE),0)</f>
        <v>0</v>
      </c>
      <c r="I70" s="330">
        <f>IFERROR(VLOOKUP(C70,'تقرير المصروفات حسب الشهر'!$C$647:$AD$756,25,FALSE),0)</f>
        <v>0</v>
      </c>
      <c r="J70" s="330">
        <f>IFERROR(VLOOKUP(C70,'تقرير المصروفات حسب الشهر'!$C$775:$AD$884,25,FALSE),0)</f>
        <v>0</v>
      </c>
      <c r="K70" s="330">
        <f>IFERROR(VLOOKUP(C70,'تقرير المصروفات حسب الشهر'!$C$902:$AD$1011,25,FALSE),0)</f>
        <v>0</v>
      </c>
      <c r="L70" s="330">
        <f>IFERROR(VLOOKUP(C70,'تقرير المصروفات حسب الشهر'!$C$1028:$AD$1138,25,FALSE),0)</f>
        <v>0</v>
      </c>
      <c r="M70" s="344">
        <f>IFERROR(VLOOKUP(C70,'تقرير المصروفات حسب الشهر'!$C$1155:$AD$1266,25,FALSE),0)</f>
        <v>0</v>
      </c>
      <c r="N70" s="344">
        <f>IFERROR(VLOOKUP(C70,'تقرير المصروفات حسب الشهر'!$C$1282:$AD$1393,25,FALSE),0)</f>
        <v>0</v>
      </c>
      <c r="O70" s="344">
        <f>IFERROR(VLOOKUP(C70,'تقرير المصروفات حسب الشهر'!$C$1409:$AI$1524,25,FALSE),0)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الشهر'!$C$10:$AD$119,25,FALSE),0)</f>
        <v>0</v>
      </c>
      <c r="E71" s="330">
        <f>IFERROR(VLOOKUP(C71,'تقرير المصروفات حسب الشهر'!$C$136:$AD$245,25,FALSE),0)</f>
        <v>0</v>
      </c>
      <c r="F71" s="330">
        <f>IFERROR(VLOOKUP(C71,'تقرير المصروفات حسب الشهر'!$C$263:$AD$370,25,FALSE),0)</f>
        <v>0</v>
      </c>
      <c r="G71" s="330">
        <f>IFERROR(VLOOKUP(C71,'تقرير المصروفات حسب الشهر'!$C$391:$AD$499,25,FALSE),0)</f>
        <v>0</v>
      </c>
      <c r="H71" s="330">
        <f>IFERROR(VLOOKUP(C71,'تقرير المصروفات حسب الشهر'!$C$519:$AD$627,25,FALSE),0)</f>
        <v>0</v>
      </c>
      <c r="I71" s="330">
        <f>IFERROR(VLOOKUP(C71,'تقرير المصروفات حسب الشهر'!$C$647:$AD$756,25,FALSE),0)</f>
        <v>0</v>
      </c>
      <c r="J71" s="330">
        <f>IFERROR(VLOOKUP(C71,'تقرير المصروفات حسب الشهر'!$C$775:$AD$884,25,FALSE),0)</f>
        <v>0</v>
      </c>
      <c r="K71" s="330">
        <f>IFERROR(VLOOKUP(C71,'تقرير المصروفات حسب الشهر'!$C$902:$AD$1011,25,FALSE),0)</f>
        <v>0</v>
      </c>
      <c r="L71" s="330">
        <f>IFERROR(VLOOKUP(C71,'تقرير المصروفات حسب الشهر'!$C$1028:$AD$1138,25,FALSE),0)</f>
        <v>0</v>
      </c>
      <c r="M71" s="344">
        <f>IFERROR(VLOOKUP(C71,'تقرير المصروفات حسب الشهر'!$C$1155:$AD$1266,25,FALSE),0)</f>
        <v>0</v>
      </c>
      <c r="N71" s="344">
        <f>IFERROR(VLOOKUP(C71,'تقرير المصروفات حسب الشهر'!$C$1282:$AD$1393,25,FALSE),0)</f>
        <v>0</v>
      </c>
      <c r="O71" s="344">
        <f>IFERROR(VLOOKUP(C71,'تقرير المصروفات حسب الشهر'!$C$1409:$AI$1524,25,FALSE),0)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الشهر'!$C$10:$AD$119,25,FALSE),0)</f>
        <v>0</v>
      </c>
      <c r="E72" s="330">
        <f>IFERROR(VLOOKUP(C72,'تقرير المصروفات حسب الشهر'!$C$136:$AD$245,25,FALSE),0)</f>
        <v>0</v>
      </c>
      <c r="F72" s="330">
        <f>IFERROR(VLOOKUP(C72,'تقرير المصروفات حسب الشهر'!$C$263:$AD$370,25,FALSE),0)</f>
        <v>0</v>
      </c>
      <c r="G72" s="330">
        <f>IFERROR(VLOOKUP(C72,'تقرير المصروفات حسب الشهر'!$C$391:$AD$499,25,FALSE),0)</f>
        <v>0</v>
      </c>
      <c r="H72" s="330">
        <f>IFERROR(VLOOKUP(C72,'تقرير المصروفات حسب الشهر'!$C$519:$AD$627,25,FALSE),0)</f>
        <v>0</v>
      </c>
      <c r="I72" s="330">
        <f>IFERROR(VLOOKUP(C72,'تقرير المصروفات حسب الشهر'!$C$647:$AD$756,25,FALSE),0)</f>
        <v>0</v>
      </c>
      <c r="J72" s="330">
        <f>IFERROR(VLOOKUP(C72,'تقرير المصروفات حسب الشهر'!$C$775:$AD$884,25,FALSE),0)</f>
        <v>0</v>
      </c>
      <c r="K72" s="330">
        <f>IFERROR(VLOOKUP(C72,'تقرير المصروفات حسب الشهر'!$C$902:$AD$1011,25,FALSE),0)</f>
        <v>0</v>
      </c>
      <c r="L72" s="330">
        <f>IFERROR(VLOOKUP(C72,'تقرير المصروفات حسب الشهر'!$C$1028:$AD$1138,25,FALSE),0)</f>
        <v>0</v>
      </c>
      <c r="M72" s="344">
        <f>IFERROR(VLOOKUP(C72,'تقرير المصروفات حسب الشهر'!$C$1155:$AD$1266,25,FALSE),0)</f>
        <v>0</v>
      </c>
      <c r="N72" s="344">
        <f>IFERROR(VLOOKUP(C72,'تقرير المصروفات حسب الشهر'!$C$1282:$AD$1393,25,FALSE),0)</f>
        <v>0</v>
      </c>
      <c r="O72" s="344">
        <f>IFERROR(VLOOKUP(C72,'تقرير المصروفات حسب الشهر'!$C$1409:$AI$1524,25,FALSE),0)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الشهر'!$C$10:$AD$119,25,FALSE),0)</f>
        <v>0</v>
      </c>
      <c r="E73" s="330">
        <f>IFERROR(VLOOKUP(C73,'تقرير المصروفات حسب الشهر'!$C$136:$AD$245,25,FALSE),0)</f>
        <v>0</v>
      </c>
      <c r="F73" s="330">
        <f>IFERROR(VLOOKUP(C73,'تقرير المصروفات حسب الشهر'!$C$263:$AD$370,25,FALSE),0)</f>
        <v>0</v>
      </c>
      <c r="G73" s="330">
        <f>IFERROR(VLOOKUP(C73,'تقرير المصروفات حسب الشهر'!$C$391:$AD$499,25,FALSE),0)</f>
        <v>0</v>
      </c>
      <c r="H73" s="330">
        <f>IFERROR(VLOOKUP(C73,'تقرير المصروفات حسب الشهر'!$C$519:$AD$627,25,FALSE),0)</f>
        <v>0</v>
      </c>
      <c r="I73" s="330">
        <f>IFERROR(VLOOKUP(C73,'تقرير المصروفات حسب الشهر'!$C$647:$AD$756,25,FALSE),0)</f>
        <v>0</v>
      </c>
      <c r="J73" s="330">
        <f>IFERROR(VLOOKUP(C73,'تقرير المصروفات حسب الشهر'!$C$775:$AD$884,25,FALSE),0)</f>
        <v>0</v>
      </c>
      <c r="K73" s="330">
        <f>IFERROR(VLOOKUP(C73,'تقرير المصروفات حسب الشهر'!$C$902:$AD$1011,25,FALSE),0)</f>
        <v>0</v>
      </c>
      <c r="L73" s="330">
        <f>IFERROR(VLOOKUP(C73,'تقرير المصروفات حسب الشهر'!$C$1028:$AD$1138,25,FALSE),0)</f>
        <v>0</v>
      </c>
      <c r="M73" s="344">
        <f>IFERROR(VLOOKUP(C73,'تقرير المصروفات حسب الشهر'!$C$1155:$AD$1266,25,FALSE),0)</f>
        <v>0</v>
      </c>
      <c r="N73" s="344">
        <f>IFERROR(VLOOKUP(C73,'تقرير المصروفات حسب الشهر'!$C$1282:$AD$1393,25,FALSE),0)</f>
        <v>0</v>
      </c>
      <c r="O73" s="344">
        <f>IFERROR(VLOOKUP(C73,'تقرير المصروفات حسب الشهر'!$C$1409:$AI$1524,25,FALSE),0)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الشهر'!$C$10:$AD$119,25,FALSE),0)</f>
        <v>0</v>
      </c>
      <c r="E74" s="330">
        <f>IFERROR(VLOOKUP(C74,'تقرير المصروفات حسب الشهر'!$C$136:$AD$245,25,FALSE),0)</f>
        <v>0</v>
      </c>
      <c r="F74" s="330">
        <f>IFERROR(VLOOKUP(C74,'تقرير المصروفات حسب الشهر'!$C$263:$AD$370,25,FALSE),0)</f>
        <v>0</v>
      </c>
      <c r="G74" s="330">
        <f>IFERROR(VLOOKUP(C74,'تقرير المصروفات حسب الشهر'!$C$391:$AD$499,25,FALSE),0)</f>
        <v>0</v>
      </c>
      <c r="H74" s="330">
        <f>IFERROR(VLOOKUP(C74,'تقرير المصروفات حسب الشهر'!$C$519:$AD$627,25,FALSE),0)</f>
        <v>0</v>
      </c>
      <c r="I74" s="330">
        <f>IFERROR(VLOOKUP(C74,'تقرير المصروفات حسب الشهر'!$C$647:$AD$756,25,FALSE),0)</f>
        <v>0</v>
      </c>
      <c r="J74" s="330">
        <f>IFERROR(VLOOKUP(C74,'تقرير المصروفات حسب الشهر'!$C$775:$AD$884,25,FALSE),0)</f>
        <v>0</v>
      </c>
      <c r="K74" s="330">
        <f>IFERROR(VLOOKUP(C74,'تقرير المصروفات حسب الشهر'!$C$902:$AD$1011,25,FALSE),0)</f>
        <v>0</v>
      </c>
      <c r="L74" s="330">
        <f>IFERROR(VLOOKUP(C74,'تقرير المصروفات حسب الشهر'!$C$1028:$AD$1138,25,FALSE),0)</f>
        <v>0</v>
      </c>
      <c r="M74" s="344">
        <f>IFERROR(VLOOKUP(C74,'تقرير المصروفات حسب الشهر'!$C$1155:$AD$1266,25,FALSE),0)</f>
        <v>0</v>
      </c>
      <c r="N74" s="344">
        <f>IFERROR(VLOOKUP(C74,'تقرير المصروفات حسب الشهر'!$C$1282:$AD$1393,25,FALSE),0)</f>
        <v>0</v>
      </c>
      <c r="O74" s="344">
        <f>IFERROR(VLOOKUP(C74,'تقرير المصروفات حسب الشهر'!$C$1409:$AI$1524,25,FALSE),0)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الشهر'!$C$10:$AD$119,25,FALSE),0)</f>
        <v>0</v>
      </c>
      <c r="E75" s="330">
        <f>IFERROR(VLOOKUP(C75,'تقرير المصروفات حسب الشهر'!$C$136:$AD$245,25,FALSE),0)</f>
        <v>0</v>
      </c>
      <c r="F75" s="330">
        <f>IFERROR(VLOOKUP(C75,'تقرير المصروفات حسب الشهر'!$C$263:$AD$370,25,FALSE),0)</f>
        <v>0</v>
      </c>
      <c r="G75" s="330">
        <f>IFERROR(VLOOKUP(C75,'تقرير المصروفات حسب الشهر'!$C$391:$AD$499,25,FALSE),0)</f>
        <v>0</v>
      </c>
      <c r="H75" s="330">
        <f>IFERROR(VLOOKUP(C75,'تقرير المصروفات حسب الشهر'!$C$519:$AD$627,25,FALSE),0)</f>
        <v>0</v>
      </c>
      <c r="I75" s="330">
        <f>IFERROR(VLOOKUP(C75,'تقرير المصروفات حسب الشهر'!$C$647:$AD$756,25,FALSE),0)</f>
        <v>0</v>
      </c>
      <c r="J75" s="330">
        <f>IFERROR(VLOOKUP(C75,'تقرير المصروفات حسب الشهر'!$C$775:$AD$884,25,FALSE),0)</f>
        <v>0</v>
      </c>
      <c r="K75" s="330">
        <f>IFERROR(VLOOKUP(C75,'تقرير المصروفات حسب الشهر'!$C$902:$AD$1011,25,FALSE),0)</f>
        <v>0</v>
      </c>
      <c r="L75" s="330">
        <f>IFERROR(VLOOKUP(C75,'تقرير المصروفات حسب الشهر'!$C$1028:$AD$1138,25,FALSE),0)</f>
        <v>0</v>
      </c>
      <c r="M75" s="344">
        <f>IFERROR(VLOOKUP(C75,'تقرير المصروفات حسب الشهر'!$C$1155:$AD$1266,25,FALSE),0)</f>
        <v>0</v>
      </c>
      <c r="N75" s="344">
        <f>IFERROR(VLOOKUP(C75,'تقرير المصروفات حسب الشهر'!$C$1282:$AD$1393,25,FALSE),0)</f>
        <v>0</v>
      </c>
      <c r="O75" s="344">
        <f>IFERROR(VLOOKUP(C75,'تقرير المصروفات حسب الشهر'!$C$1409:$AI$1524,25,FALSE),0)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الشهر'!$C$10:$AD$119,25,FALSE),0)</f>
        <v>0</v>
      </c>
      <c r="E76" s="330">
        <f>IFERROR(VLOOKUP(C76,'تقرير المصروفات حسب الشهر'!$C$136:$AD$245,25,FALSE),0)</f>
        <v>0</v>
      </c>
      <c r="F76" s="330">
        <f>IFERROR(VLOOKUP(C76,'تقرير المصروفات حسب الشهر'!$C$263:$AD$370,25,FALSE),0)</f>
        <v>0</v>
      </c>
      <c r="G76" s="330">
        <f>IFERROR(VLOOKUP(C76,'تقرير المصروفات حسب الشهر'!$C$391:$AD$499,25,FALSE),0)</f>
        <v>0</v>
      </c>
      <c r="H76" s="330">
        <f>IFERROR(VLOOKUP(C76,'تقرير المصروفات حسب الشهر'!$C$519:$AD$627,25,FALSE),0)</f>
        <v>0</v>
      </c>
      <c r="I76" s="330">
        <f>IFERROR(VLOOKUP(C76,'تقرير المصروفات حسب الشهر'!$C$647:$AD$756,25,FALSE),0)</f>
        <v>0</v>
      </c>
      <c r="J76" s="330">
        <f>IFERROR(VLOOKUP(C76,'تقرير المصروفات حسب الشهر'!$C$775:$AD$884,25,FALSE),0)</f>
        <v>0</v>
      </c>
      <c r="K76" s="330">
        <f>IFERROR(VLOOKUP(C76,'تقرير المصروفات حسب الشهر'!$C$902:$AD$1011,25,FALSE),0)</f>
        <v>0</v>
      </c>
      <c r="L76" s="330">
        <f>IFERROR(VLOOKUP(C76,'تقرير المصروفات حسب الشهر'!$C$1028:$AD$1138,25,FALSE),0)</f>
        <v>0</v>
      </c>
      <c r="M76" s="344">
        <f>IFERROR(VLOOKUP(C76,'تقرير المصروفات حسب الشهر'!$C$1155:$AD$1266,25,FALSE),0)</f>
        <v>0</v>
      </c>
      <c r="N76" s="344">
        <f>IFERROR(VLOOKUP(C76,'تقرير المصروفات حسب الشهر'!$C$1282:$AD$1393,25,FALSE),0)</f>
        <v>0</v>
      </c>
      <c r="O76" s="344">
        <f>IFERROR(VLOOKUP(C76,'تقرير المصروفات حسب الشهر'!$C$1409:$AI$1524,25,FALSE),0)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الشهر'!$C$10:$AD$119,25,FALSE),0)</f>
        <v>0</v>
      </c>
      <c r="E77" s="330">
        <f>IFERROR(VLOOKUP(C77,'تقرير المصروفات حسب الشهر'!$C$136:$AD$245,25,FALSE),0)</f>
        <v>0</v>
      </c>
      <c r="F77" s="330">
        <f>IFERROR(VLOOKUP(C77,'تقرير المصروفات حسب الشهر'!$C$263:$AD$370,25,FALSE),0)</f>
        <v>0</v>
      </c>
      <c r="G77" s="330">
        <f>IFERROR(VLOOKUP(C77,'تقرير المصروفات حسب الشهر'!$C$391:$AD$499,25,FALSE),0)</f>
        <v>0</v>
      </c>
      <c r="H77" s="330">
        <f>IFERROR(VLOOKUP(C77,'تقرير المصروفات حسب الشهر'!$C$519:$AD$627,25,FALSE),0)</f>
        <v>0</v>
      </c>
      <c r="I77" s="330">
        <f>IFERROR(VLOOKUP(C77,'تقرير المصروفات حسب الشهر'!$C$647:$AD$756,25,FALSE),0)</f>
        <v>0</v>
      </c>
      <c r="J77" s="330">
        <f>IFERROR(VLOOKUP(C77,'تقرير المصروفات حسب الشهر'!$C$775:$AD$884,25,FALSE),0)</f>
        <v>0</v>
      </c>
      <c r="K77" s="330">
        <f>IFERROR(VLOOKUP(C77,'تقرير المصروفات حسب الشهر'!$C$902:$AD$1011,25,FALSE),0)</f>
        <v>0</v>
      </c>
      <c r="L77" s="330">
        <f>IFERROR(VLOOKUP(C77,'تقرير المصروفات حسب الشهر'!$C$1028:$AD$1138,25,FALSE),0)</f>
        <v>0</v>
      </c>
      <c r="M77" s="344">
        <f>IFERROR(VLOOKUP(C77,'تقرير المصروفات حسب الشهر'!$C$1155:$AD$1266,25,FALSE),0)</f>
        <v>0</v>
      </c>
      <c r="N77" s="344">
        <f>IFERROR(VLOOKUP(C77,'تقرير المصروفات حسب الشهر'!$C$1282:$AD$1393,25,FALSE),0)</f>
        <v>0</v>
      </c>
      <c r="O77" s="344">
        <f>IFERROR(VLOOKUP(C77,'تقرير المصروفات حسب الشهر'!$C$1409:$AI$1524,25,FALSE),0)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الشهر'!$C$10:$AD$119,25,FALSE),0)</f>
        <v>0</v>
      </c>
      <c r="E78" s="330">
        <f>IFERROR(VLOOKUP(C78,'تقرير المصروفات حسب الشهر'!$C$136:$AD$245,25,FALSE),0)</f>
        <v>0</v>
      </c>
      <c r="F78" s="330">
        <f>IFERROR(VLOOKUP(C78,'تقرير المصروفات حسب الشهر'!$C$263:$AD$370,25,FALSE),0)</f>
        <v>0</v>
      </c>
      <c r="G78" s="330">
        <f>IFERROR(VLOOKUP(C78,'تقرير المصروفات حسب الشهر'!$C$391:$AD$499,25,FALSE),0)</f>
        <v>0</v>
      </c>
      <c r="H78" s="330">
        <f>IFERROR(VLOOKUP(C78,'تقرير المصروفات حسب الشهر'!$C$519:$AD$627,25,FALSE),0)</f>
        <v>0</v>
      </c>
      <c r="I78" s="330">
        <f>IFERROR(VLOOKUP(C78,'تقرير المصروفات حسب الشهر'!$C$647:$AD$756,25,FALSE),0)</f>
        <v>0</v>
      </c>
      <c r="J78" s="330">
        <f>IFERROR(VLOOKUP(C78,'تقرير المصروفات حسب الشهر'!$C$775:$AD$884,25,FALSE),0)</f>
        <v>0</v>
      </c>
      <c r="K78" s="330">
        <f>IFERROR(VLOOKUP(C78,'تقرير المصروفات حسب الشهر'!$C$902:$AD$1011,25,FALSE),0)</f>
        <v>0</v>
      </c>
      <c r="L78" s="330">
        <f>IFERROR(VLOOKUP(C78,'تقرير المصروفات حسب الشهر'!$C$1028:$AD$1138,25,FALSE),0)</f>
        <v>0</v>
      </c>
      <c r="M78" s="344">
        <f>IFERROR(VLOOKUP(C78,'تقرير المصروفات حسب الشهر'!$C$1155:$AD$1266,25,FALSE),0)</f>
        <v>0</v>
      </c>
      <c r="N78" s="344">
        <f>IFERROR(VLOOKUP(C78,'تقرير المصروفات حسب الشهر'!$C$1282:$AD$1393,25,FALSE),0)</f>
        <v>0</v>
      </c>
      <c r="O78" s="344">
        <f>IFERROR(VLOOKUP(C78,'تقرير المصروفات حسب الشهر'!$C$1409:$AI$1524,25,FALSE),0)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الشهر'!$C$10:$AD$119,25,FALSE),0)</f>
        <v>0</v>
      </c>
      <c r="E79" s="330">
        <f>IFERROR(VLOOKUP(C79,'تقرير المصروفات حسب الشهر'!$C$136:$AD$245,25,FALSE),0)</f>
        <v>0</v>
      </c>
      <c r="F79" s="330">
        <f>IFERROR(VLOOKUP(C79,'تقرير المصروفات حسب الشهر'!$C$263:$AD$370,25,FALSE),0)</f>
        <v>0</v>
      </c>
      <c r="G79" s="330">
        <f>IFERROR(VLOOKUP(C79,'تقرير المصروفات حسب الشهر'!$C$391:$AD$499,25,FALSE),0)</f>
        <v>0</v>
      </c>
      <c r="H79" s="330">
        <f>IFERROR(VLOOKUP(C79,'تقرير المصروفات حسب الشهر'!$C$519:$AD$627,25,FALSE),0)</f>
        <v>0</v>
      </c>
      <c r="I79" s="330">
        <f>IFERROR(VLOOKUP(C79,'تقرير المصروفات حسب الشهر'!$C$647:$AD$756,25,FALSE),0)</f>
        <v>0</v>
      </c>
      <c r="J79" s="330">
        <f>IFERROR(VLOOKUP(C79,'تقرير المصروفات حسب الشهر'!$C$775:$AD$884,25,FALSE),0)</f>
        <v>0</v>
      </c>
      <c r="K79" s="330">
        <f>IFERROR(VLOOKUP(C79,'تقرير المصروفات حسب الشهر'!$C$902:$AD$1011,25,FALSE),0)</f>
        <v>0</v>
      </c>
      <c r="L79" s="330">
        <f>IFERROR(VLOOKUP(C79,'تقرير المصروفات حسب الشهر'!$C$1028:$AD$1138,25,FALSE),0)</f>
        <v>0</v>
      </c>
      <c r="M79" s="344">
        <f>IFERROR(VLOOKUP(C79,'تقرير المصروفات حسب الشهر'!$C$1155:$AD$1266,25,FALSE),0)</f>
        <v>0</v>
      </c>
      <c r="N79" s="344">
        <f>IFERROR(VLOOKUP(C79,'تقرير المصروفات حسب الشهر'!$C$1282:$AD$1393,25,FALSE),0)</f>
        <v>0</v>
      </c>
      <c r="O79" s="344">
        <f>IFERROR(VLOOKUP(C79,'تقرير المصروفات حسب الشهر'!$C$1409:$AI$1524,25,FALSE),0)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الشهر'!$C$10:$AD$119,25,FALSE),0)</f>
        <v>0</v>
      </c>
      <c r="E80" s="330">
        <f>IFERROR(VLOOKUP(C80,'تقرير المصروفات حسب الشهر'!$C$136:$AD$245,25,FALSE),0)</f>
        <v>0</v>
      </c>
      <c r="F80" s="330">
        <f>IFERROR(VLOOKUP(C80,'تقرير المصروفات حسب الشهر'!$C$263:$AD$370,25,FALSE),0)</f>
        <v>0</v>
      </c>
      <c r="G80" s="330">
        <f>IFERROR(VLOOKUP(C80,'تقرير المصروفات حسب الشهر'!$C$391:$AD$499,25,FALSE),0)</f>
        <v>0</v>
      </c>
      <c r="H80" s="330">
        <f>IFERROR(VLOOKUP(C80,'تقرير المصروفات حسب الشهر'!$C$519:$AD$627,25,FALSE),0)</f>
        <v>0</v>
      </c>
      <c r="I80" s="330">
        <f>IFERROR(VLOOKUP(C80,'تقرير المصروفات حسب الشهر'!$C$647:$AD$756,25,FALSE),0)</f>
        <v>0</v>
      </c>
      <c r="J80" s="330">
        <f>IFERROR(VLOOKUP(C80,'تقرير المصروفات حسب الشهر'!$C$775:$AD$884,25,FALSE),0)</f>
        <v>0</v>
      </c>
      <c r="K80" s="330">
        <f>IFERROR(VLOOKUP(C80,'تقرير المصروفات حسب الشهر'!$C$902:$AD$1011,25,FALSE),0)</f>
        <v>0</v>
      </c>
      <c r="L80" s="330">
        <f>IFERROR(VLOOKUP(C80,'تقرير المصروفات حسب الشهر'!$C$1028:$AD$1138,25,FALSE),0)</f>
        <v>0</v>
      </c>
      <c r="M80" s="344">
        <f>IFERROR(VLOOKUP(C80,'تقرير المصروفات حسب الشهر'!$C$1155:$AD$1266,25,FALSE),0)</f>
        <v>0</v>
      </c>
      <c r="N80" s="344">
        <f>IFERROR(VLOOKUP(C80,'تقرير المصروفات حسب الشهر'!$C$1282:$AD$1393,25,FALSE),0)</f>
        <v>0</v>
      </c>
      <c r="O80" s="344">
        <f>IFERROR(VLOOKUP(C80,'تقرير المصروفات حسب الشهر'!$C$1409:$AI$1524,25,FALSE),0)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الشهر'!$C$10:$AD$119,25,FALSE),0)</f>
        <v>600</v>
      </c>
      <c r="E81" s="330">
        <f>IFERROR(VLOOKUP(C81,'تقرير المصروفات حسب الشهر'!$C$136:$AD$245,25,FALSE),0)</f>
        <v>200</v>
      </c>
      <c r="F81" s="330">
        <f>IFERROR(VLOOKUP(C81,'تقرير المصروفات حسب الشهر'!$C$263:$AD$370,25,FALSE),0)</f>
        <v>200</v>
      </c>
      <c r="G81" s="330">
        <f>IFERROR(VLOOKUP(C81,'تقرير المصروفات حسب الشهر'!$C$391:$AD$499,25,FALSE),0)</f>
        <v>1245</v>
      </c>
      <c r="H81" s="330">
        <f>IFERROR(VLOOKUP(C81,'تقرير المصروفات حسب الشهر'!$C$519:$AD$627,25,FALSE),0)</f>
        <v>7200</v>
      </c>
      <c r="I81" s="330">
        <f>IFERROR(VLOOKUP(C81,'تقرير المصروفات حسب الشهر'!$C$647:$AD$756,25,FALSE),0)</f>
        <v>200</v>
      </c>
      <c r="J81" s="330">
        <f>IFERROR(VLOOKUP(C81,'تقرير المصروفات حسب الشهر'!$C$775:$AD$884,25,FALSE),0)</f>
        <v>0</v>
      </c>
      <c r="K81" s="330">
        <f>IFERROR(VLOOKUP(C81,'تقرير المصروفات حسب الشهر'!$C$902:$AD$1011,25,FALSE),0)</f>
        <v>0</v>
      </c>
      <c r="L81" s="330">
        <f>IFERROR(VLOOKUP(C81,'تقرير المصروفات حسب الشهر'!$C$1028:$AD$1138,25,FALSE),0)</f>
        <v>0</v>
      </c>
      <c r="M81" s="344">
        <f>IFERROR(VLOOKUP(C81,'تقرير المصروفات حسب الشهر'!$C$1155:$AD$1266,25,FALSE),0)</f>
        <v>0</v>
      </c>
      <c r="N81" s="344">
        <f>IFERROR(VLOOKUP(C81,'تقرير المصروفات حسب الشهر'!$C$1282:$AD$1393,25,FALSE),0)</f>
        <v>0</v>
      </c>
      <c r="O81" s="344">
        <f>IFERROR(VLOOKUP(C81,'تقرير المصروفات حسب الشهر'!$C$1409:$AI$1524,25,FALSE),0)</f>
        <v>0</v>
      </c>
      <c r="P81" s="332">
        <f t="shared" si="6"/>
        <v>9645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الشهر'!$C$10:$AD$119,25,FALSE),0)</f>
        <v>0</v>
      </c>
      <c r="E82" s="330">
        <f>IFERROR(VLOOKUP(C82,'تقرير المصروفات حسب الشهر'!$C$136:$AD$245,25,FALSE),0)</f>
        <v>0</v>
      </c>
      <c r="F82" s="330">
        <f>IFERROR(VLOOKUP(C82,'تقرير المصروفات حسب الشهر'!$C$263:$AD$370,25,FALSE),0)</f>
        <v>0</v>
      </c>
      <c r="G82" s="330">
        <f>IFERROR(VLOOKUP(C82,'تقرير المصروفات حسب الشهر'!$C$391:$AD$499,25,FALSE),0)</f>
        <v>0</v>
      </c>
      <c r="H82" s="330">
        <f>IFERROR(VLOOKUP(C82,'تقرير المصروفات حسب الشهر'!$C$519:$AD$627,25,FALSE),0)</f>
        <v>0</v>
      </c>
      <c r="I82" s="330">
        <f>IFERROR(VLOOKUP(C82,'تقرير المصروفات حسب الشهر'!$C$647:$AD$756,25,FALSE),0)</f>
        <v>0</v>
      </c>
      <c r="J82" s="330">
        <f>IFERROR(VLOOKUP(C82,'تقرير المصروفات حسب الشهر'!$C$775:$AD$884,25,FALSE),0)</f>
        <v>0</v>
      </c>
      <c r="K82" s="330">
        <f>IFERROR(VLOOKUP(C82,'تقرير المصروفات حسب الشهر'!$C$902:$AD$1011,25,FALSE),0)</f>
        <v>0</v>
      </c>
      <c r="L82" s="330">
        <f>IFERROR(VLOOKUP(C82,'تقرير المصروفات حسب الشهر'!$C$1028:$AD$1138,25,FALSE),0)</f>
        <v>0</v>
      </c>
      <c r="M82" s="344">
        <f>IFERROR(VLOOKUP(C82,'تقرير المصروفات حسب الشهر'!$C$1155:$AD$1266,25,FALSE),0)</f>
        <v>0</v>
      </c>
      <c r="N82" s="344">
        <f>IFERROR(VLOOKUP(C82,'تقرير المصروفات حسب الشهر'!$C$1282:$AD$1393,25,FALSE),0)</f>
        <v>0</v>
      </c>
      <c r="O82" s="344">
        <f>IFERROR(VLOOKUP(C82,'تقرير المصروفات حسب الشهر'!$C$1409:$AI$1524,25,FALSE),0)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الشهر'!$C$10:$AD$119,25,FALSE),0)</f>
        <v>0</v>
      </c>
      <c r="E83" s="330">
        <f>IFERROR(VLOOKUP(C83,'تقرير المصروفات حسب الشهر'!$C$136:$AD$245,25,FALSE),0)</f>
        <v>0</v>
      </c>
      <c r="F83" s="330">
        <f>IFERROR(VLOOKUP(C83,'تقرير المصروفات حسب الشهر'!$C$263:$AD$370,25,FALSE),0)</f>
        <v>0</v>
      </c>
      <c r="G83" s="330">
        <f>IFERROR(VLOOKUP(C83,'تقرير المصروفات حسب الشهر'!$C$391:$AD$499,25,FALSE),0)</f>
        <v>0</v>
      </c>
      <c r="H83" s="330">
        <f>IFERROR(VLOOKUP(C83,'تقرير المصروفات حسب الشهر'!$C$519:$AD$627,25,FALSE),0)</f>
        <v>0</v>
      </c>
      <c r="I83" s="330">
        <f>IFERROR(VLOOKUP(C83,'تقرير المصروفات حسب الشهر'!$C$647:$AD$756,25,FALSE),0)</f>
        <v>0</v>
      </c>
      <c r="J83" s="330">
        <f>IFERROR(VLOOKUP(C83,'تقرير المصروفات حسب الشهر'!$C$775:$AD$884,25,FALSE),0)</f>
        <v>0</v>
      </c>
      <c r="K83" s="330">
        <f>IFERROR(VLOOKUP(C83,'تقرير المصروفات حسب الشهر'!$C$902:$AD$1011,25,FALSE),0)</f>
        <v>0</v>
      </c>
      <c r="L83" s="330">
        <f>IFERROR(VLOOKUP(C83,'تقرير المصروفات حسب الشهر'!$C$1028:$AD$1138,25,FALSE),0)</f>
        <v>0</v>
      </c>
      <c r="M83" s="344">
        <f>IFERROR(VLOOKUP(C83,'تقرير المصروفات حسب الشهر'!$C$1155:$AD$1266,25,FALSE),0)</f>
        <v>0</v>
      </c>
      <c r="N83" s="344">
        <f>IFERROR(VLOOKUP(C83,'تقرير المصروفات حسب الشهر'!$C$1282:$AD$1393,25,FALSE),0)</f>
        <v>0</v>
      </c>
      <c r="O83" s="344">
        <f>IFERROR(VLOOKUP(C83,'تقرير المصروفات حسب الشهر'!$C$1409:$AI$1524,25,FALSE),0)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الشهر'!$C$10:$AD$119,25,FALSE),0)</f>
        <v>0</v>
      </c>
      <c r="E84" s="330">
        <f>IFERROR(VLOOKUP(C84,'تقرير المصروفات حسب الشهر'!$C$136:$AD$245,25,FALSE),0)</f>
        <v>0</v>
      </c>
      <c r="F84" s="330">
        <f>IFERROR(VLOOKUP(C84,'تقرير المصروفات حسب الشهر'!$C$263:$AD$370,25,FALSE),0)</f>
        <v>0</v>
      </c>
      <c r="G84" s="330">
        <f>IFERROR(VLOOKUP(C84,'تقرير المصروفات حسب الشهر'!$C$391:$AD$499,25,FALSE),0)</f>
        <v>0</v>
      </c>
      <c r="H84" s="330">
        <f>IFERROR(VLOOKUP(C84,'تقرير المصروفات حسب الشهر'!$C$519:$AD$627,25,FALSE),0)</f>
        <v>0</v>
      </c>
      <c r="I84" s="330">
        <f>IFERROR(VLOOKUP(C84,'تقرير المصروفات حسب الشهر'!$C$647:$AD$756,25,FALSE),0)</f>
        <v>0</v>
      </c>
      <c r="J84" s="330">
        <f>IFERROR(VLOOKUP(C84,'تقرير المصروفات حسب الشهر'!$C$775:$AD$884,25,FALSE),0)</f>
        <v>0</v>
      </c>
      <c r="K84" s="330">
        <f>IFERROR(VLOOKUP(C84,'تقرير المصروفات حسب الشهر'!$C$902:$AD$1011,25,FALSE),0)</f>
        <v>0</v>
      </c>
      <c r="L84" s="330">
        <f>IFERROR(VLOOKUP(C84,'تقرير المصروفات حسب الشهر'!$C$1028:$AD$1138,25,FALSE),0)</f>
        <v>0</v>
      </c>
      <c r="M84" s="344">
        <f>IFERROR(VLOOKUP(C84,'تقرير المصروفات حسب الشهر'!$C$1155:$AD$1266,25,FALSE),0)</f>
        <v>0</v>
      </c>
      <c r="N84" s="344">
        <f>IFERROR(VLOOKUP(C84,'تقرير المصروفات حسب الشهر'!$C$1282:$AD$1393,25,FALSE),0)</f>
        <v>0</v>
      </c>
      <c r="O84" s="344">
        <f>IFERROR(VLOOKUP(C84,'تقرير المصروفات حسب الشهر'!$C$1409:$AI$1524,25,FALSE),0)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الشهر'!$C$10:$AD$119,25,FALSE),0)</f>
        <v>0</v>
      </c>
      <c r="E85" s="330">
        <f>IFERROR(VLOOKUP(C85,'تقرير المصروفات حسب الشهر'!$C$136:$AD$245,25,FALSE),0)</f>
        <v>0</v>
      </c>
      <c r="F85" s="330">
        <f>IFERROR(VLOOKUP(C85,'تقرير المصروفات حسب الشهر'!$C$263:$AD$370,25,FALSE),0)</f>
        <v>0</v>
      </c>
      <c r="G85" s="330">
        <f>IFERROR(VLOOKUP(C85,'تقرير المصروفات حسب الشهر'!$C$391:$AD$499,25,FALSE),0)</f>
        <v>0</v>
      </c>
      <c r="H85" s="330">
        <f>IFERROR(VLOOKUP(C85,'تقرير المصروفات حسب الشهر'!$C$519:$AD$627,25,FALSE),0)</f>
        <v>0</v>
      </c>
      <c r="I85" s="330">
        <f>IFERROR(VLOOKUP(C85,'تقرير المصروفات حسب الشهر'!$C$647:$AD$756,25,FALSE),0)</f>
        <v>0</v>
      </c>
      <c r="J85" s="330">
        <f>IFERROR(VLOOKUP(C85,'تقرير المصروفات حسب الشهر'!$C$775:$AD$884,25,FALSE),0)</f>
        <v>0</v>
      </c>
      <c r="K85" s="330">
        <f>IFERROR(VLOOKUP(C85,'تقرير المصروفات حسب الشهر'!$C$902:$AD$1011,25,FALSE),0)</f>
        <v>0</v>
      </c>
      <c r="L85" s="330">
        <f>IFERROR(VLOOKUP(C85,'تقرير المصروفات حسب الشهر'!$C$1028:$AD$1138,25,FALSE),0)</f>
        <v>0</v>
      </c>
      <c r="M85" s="344">
        <f>IFERROR(VLOOKUP(C85,'تقرير المصروفات حسب الشهر'!$C$1155:$AD$1266,25,FALSE),0)</f>
        <v>0</v>
      </c>
      <c r="N85" s="344">
        <f>IFERROR(VLOOKUP(C85,'تقرير المصروفات حسب الشهر'!$C$1282:$AD$1393,25,FALSE),0)</f>
        <v>0</v>
      </c>
      <c r="O85" s="344">
        <f>IFERROR(VLOOKUP(C85,'تقرير المصروفات حسب الشهر'!$C$1409:$AI$1524,25,FALSE),0)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الشهر'!$C$10:$AD$119,25,FALSE),0)</f>
        <v>1766.5</v>
      </c>
      <c r="E86" s="330">
        <f>IFERROR(VLOOKUP(C86,'تقرير المصروفات حسب الشهر'!$C$136:$AD$245,25,FALSE),0)</f>
        <v>0</v>
      </c>
      <c r="F86" s="330">
        <f>IFERROR(VLOOKUP(C86,'تقرير المصروفات حسب الشهر'!$C$263:$AD$370,25,FALSE),0)</f>
        <v>0</v>
      </c>
      <c r="G86" s="330">
        <f>IFERROR(VLOOKUP(C86,'تقرير المصروفات حسب الشهر'!$C$391:$AD$499,25,FALSE),0)</f>
        <v>1288</v>
      </c>
      <c r="H86" s="330">
        <f>IFERROR(VLOOKUP(C86,'تقرير المصروفات حسب الشهر'!$C$519:$AD$627,25,FALSE),0)</f>
        <v>0</v>
      </c>
      <c r="I86" s="330">
        <f>IFERROR(VLOOKUP(C86,'تقرير المصروفات حسب الشهر'!$C$647:$AD$756,25,FALSE),0)</f>
        <v>0</v>
      </c>
      <c r="J86" s="330">
        <f>IFERROR(VLOOKUP(C86,'تقرير المصروفات حسب الشهر'!$C$775:$AD$884,25,FALSE),0)</f>
        <v>0</v>
      </c>
      <c r="K86" s="330">
        <f>IFERROR(VLOOKUP(C86,'تقرير المصروفات حسب الشهر'!$C$902:$AD$1011,25,FALSE),0)</f>
        <v>0</v>
      </c>
      <c r="L86" s="330">
        <f>IFERROR(VLOOKUP(C86,'تقرير المصروفات حسب الشهر'!$C$1028:$AD$1138,25,FALSE),0)</f>
        <v>0</v>
      </c>
      <c r="M86" s="344">
        <f>IFERROR(VLOOKUP(C86,'تقرير المصروفات حسب الشهر'!$C$1155:$AD$1266,25,FALSE),0)</f>
        <v>0</v>
      </c>
      <c r="N86" s="344">
        <f>IFERROR(VLOOKUP(C86,'تقرير المصروفات حسب الشهر'!$C$1282:$AD$1393,25,FALSE),0)</f>
        <v>0</v>
      </c>
      <c r="O86" s="344">
        <f>IFERROR(VLOOKUP(C86,'تقرير المصروفات حسب الشهر'!$C$1409:$AI$1524,25,FALSE),0)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الشهر'!$C$10:$AD$119,25,FALSE),0)</f>
        <v>0</v>
      </c>
      <c r="E87" s="330">
        <f>IFERROR(VLOOKUP(C87,'تقرير المصروفات حسب الشهر'!$C$136:$AD$245,25,FALSE),0)</f>
        <v>0</v>
      </c>
      <c r="F87" s="330">
        <f>IFERROR(VLOOKUP(C87,'تقرير المصروفات حسب الشهر'!$C$263:$AD$370,25,FALSE),0)</f>
        <v>0</v>
      </c>
      <c r="G87" s="330">
        <f>IFERROR(VLOOKUP(C87,'تقرير المصروفات حسب الشهر'!$C$391:$AD$499,25,FALSE),0)</f>
        <v>0</v>
      </c>
      <c r="H87" s="330">
        <f>IFERROR(VLOOKUP(C87,'تقرير المصروفات حسب الشهر'!$C$519:$AD$627,25,FALSE),0)</f>
        <v>0</v>
      </c>
      <c r="I87" s="330">
        <f>IFERROR(VLOOKUP(C87,'تقرير المصروفات حسب الشهر'!$C$647:$AD$756,25,FALSE),0)</f>
        <v>0</v>
      </c>
      <c r="J87" s="330">
        <f>IFERROR(VLOOKUP(C87,'تقرير المصروفات حسب الشهر'!$C$775:$AD$884,25,FALSE),0)</f>
        <v>0</v>
      </c>
      <c r="K87" s="330">
        <f>IFERROR(VLOOKUP(C87,'تقرير المصروفات حسب الشهر'!$C$902:$AD$1011,25,FALSE),0)</f>
        <v>0</v>
      </c>
      <c r="L87" s="330">
        <f>IFERROR(VLOOKUP(C87,'تقرير المصروفات حسب الشهر'!$C$1028:$AD$1138,25,FALSE),0)</f>
        <v>0</v>
      </c>
      <c r="M87" s="344">
        <f>IFERROR(VLOOKUP(C87,'تقرير المصروفات حسب الشهر'!$C$1155:$AD$1266,25,FALSE),0)</f>
        <v>0</v>
      </c>
      <c r="N87" s="344">
        <f>IFERROR(VLOOKUP(C87,'تقرير المصروفات حسب الشهر'!$C$1282:$AD$1393,25,FALSE),0)</f>
        <v>0</v>
      </c>
      <c r="O87" s="344">
        <f>IFERROR(VLOOKUP(C87,'تقرير المصروفات حسب الشهر'!$C$1409:$AI$1524,25,FALSE),0)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الشهر'!$C$10:$AD$119,25,FALSE),0)</f>
        <v>0</v>
      </c>
      <c r="E88" s="330">
        <f>IFERROR(VLOOKUP(C88,'تقرير المصروفات حسب الشهر'!$C$136:$AD$245,25,FALSE),0)</f>
        <v>0</v>
      </c>
      <c r="F88" s="330">
        <f>IFERROR(VLOOKUP(C88,'تقرير المصروفات حسب الشهر'!$C$263:$AD$370,25,FALSE),0)</f>
        <v>0</v>
      </c>
      <c r="G88" s="330">
        <f>IFERROR(VLOOKUP(C88,'تقرير المصروفات حسب الشهر'!$C$391:$AD$499,25,FALSE),0)</f>
        <v>0</v>
      </c>
      <c r="H88" s="330">
        <f>IFERROR(VLOOKUP(C88,'تقرير المصروفات حسب الشهر'!$C$519:$AD$627,25,FALSE),0)</f>
        <v>0</v>
      </c>
      <c r="I88" s="330">
        <f>IFERROR(VLOOKUP(C88,'تقرير المصروفات حسب الشهر'!$C$647:$AD$756,25,FALSE),0)</f>
        <v>0</v>
      </c>
      <c r="J88" s="330">
        <f>IFERROR(VLOOKUP(C88,'تقرير المصروفات حسب الشهر'!$C$775:$AD$884,25,FALSE),0)</f>
        <v>0</v>
      </c>
      <c r="K88" s="330">
        <f>IFERROR(VLOOKUP(C88,'تقرير المصروفات حسب الشهر'!$C$902:$AD$1011,25,FALSE),0)</f>
        <v>0</v>
      </c>
      <c r="L88" s="330">
        <f>IFERROR(VLOOKUP(C88,'تقرير المصروفات حسب الشهر'!$C$1028:$AD$1138,25,FALSE),0)</f>
        <v>0</v>
      </c>
      <c r="M88" s="344">
        <f>IFERROR(VLOOKUP(C88,'تقرير المصروفات حسب الشهر'!$C$1155:$AD$1266,25,FALSE),0)</f>
        <v>0</v>
      </c>
      <c r="N88" s="344">
        <f>IFERROR(VLOOKUP(C88,'تقرير المصروفات حسب الشهر'!$C$1282:$AD$1393,25,FALSE),0)</f>
        <v>0</v>
      </c>
      <c r="O88" s="344">
        <f>IFERROR(VLOOKUP(C88,'تقرير المصروفات حسب الشهر'!$C$1409:$AI$1524,25,FALSE),0)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الشهر'!$C$10:$AD$119,25,FALSE),0)</f>
        <v>0</v>
      </c>
      <c r="E89" s="330">
        <f>IFERROR(VLOOKUP(C89,'تقرير المصروفات حسب الشهر'!$C$136:$AD$245,25,FALSE),0)</f>
        <v>0</v>
      </c>
      <c r="F89" s="330">
        <f>IFERROR(VLOOKUP(C89,'تقرير المصروفات حسب الشهر'!$C$263:$AD$370,25,FALSE),0)</f>
        <v>0</v>
      </c>
      <c r="G89" s="330">
        <f>IFERROR(VLOOKUP(C89,'تقرير المصروفات حسب الشهر'!$C$391:$AD$499,25,FALSE),0)</f>
        <v>0</v>
      </c>
      <c r="H89" s="330">
        <f>IFERROR(VLOOKUP(C89,'تقرير المصروفات حسب الشهر'!$C$519:$AD$627,25,FALSE),0)</f>
        <v>0</v>
      </c>
      <c r="I89" s="330">
        <f>IFERROR(VLOOKUP(C89,'تقرير المصروفات حسب الشهر'!$C$647:$AD$756,25,FALSE),0)</f>
        <v>0</v>
      </c>
      <c r="J89" s="330">
        <f>IFERROR(VLOOKUP(C89,'تقرير المصروفات حسب الشهر'!$C$775:$AD$884,25,FALSE),0)</f>
        <v>0</v>
      </c>
      <c r="K89" s="330">
        <f>IFERROR(VLOOKUP(C89,'تقرير المصروفات حسب الشهر'!$C$902:$AD$1011,25,FALSE),0)</f>
        <v>0</v>
      </c>
      <c r="L89" s="330">
        <f>IFERROR(VLOOKUP(C89,'تقرير المصروفات حسب الشهر'!$C$1028:$AD$1138,25,FALSE),0)</f>
        <v>0</v>
      </c>
      <c r="M89" s="344">
        <f>IFERROR(VLOOKUP(C89,'تقرير المصروفات حسب الشهر'!$C$1155:$AD$1266,25,FALSE),0)</f>
        <v>0</v>
      </c>
      <c r="N89" s="344">
        <f>IFERROR(VLOOKUP(C89,'تقرير المصروفات حسب الشهر'!$C$1282:$AD$1393,25,FALSE),0)</f>
        <v>0</v>
      </c>
      <c r="O89" s="344">
        <f>IFERROR(VLOOKUP(C89,'تقرير المصروفات حسب الشهر'!$C$1409:$AI$1524,25,FALSE),0)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الشهر'!$C$10:$AD$119,25,FALSE),0)</f>
        <v>0</v>
      </c>
      <c r="E90" s="330">
        <f>IFERROR(VLOOKUP(C90,'تقرير المصروفات حسب الشهر'!$C$136:$AD$245,25,FALSE),0)</f>
        <v>0</v>
      </c>
      <c r="F90" s="330">
        <f>IFERROR(VLOOKUP(C90,'تقرير المصروفات حسب الشهر'!$C$263:$AD$370,25,FALSE),0)</f>
        <v>0</v>
      </c>
      <c r="G90" s="330">
        <f>IFERROR(VLOOKUP(C90,'تقرير المصروفات حسب الشهر'!$C$391:$AD$499,25,FALSE),0)</f>
        <v>0</v>
      </c>
      <c r="H90" s="330">
        <f>IFERROR(VLOOKUP(C90,'تقرير المصروفات حسب الشهر'!$C$519:$AD$627,25,FALSE),0)</f>
        <v>0</v>
      </c>
      <c r="I90" s="330">
        <f>IFERROR(VLOOKUP(C90,'تقرير المصروفات حسب الشهر'!$C$647:$AD$756,25,FALSE),0)</f>
        <v>0</v>
      </c>
      <c r="J90" s="330">
        <f>IFERROR(VLOOKUP(C90,'تقرير المصروفات حسب الشهر'!$C$775:$AD$884,25,FALSE),0)</f>
        <v>0</v>
      </c>
      <c r="K90" s="330">
        <f>IFERROR(VLOOKUP(C90,'تقرير المصروفات حسب الشهر'!$C$902:$AD$1011,25,FALSE),0)</f>
        <v>0</v>
      </c>
      <c r="L90" s="330">
        <f>IFERROR(VLOOKUP(C90,'تقرير المصروفات حسب الشهر'!$C$1028:$AD$1138,25,FALSE),0)</f>
        <v>0</v>
      </c>
      <c r="M90" s="344">
        <f>IFERROR(VLOOKUP(C90,'تقرير المصروفات حسب الشهر'!$C$1155:$AD$1266,25,FALSE),0)</f>
        <v>0</v>
      </c>
      <c r="N90" s="344">
        <f>IFERROR(VLOOKUP(C90,'تقرير المصروفات حسب الشهر'!$C$1282:$AD$1393,25,FALSE),0)</f>
        <v>0</v>
      </c>
      <c r="O90" s="344">
        <f>IFERROR(VLOOKUP(C90,'تقرير المصروفات حسب الشهر'!$C$1409:$AI$1524,25,FALSE),0)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الشهر'!$C$10:$AD$119,25,FALSE),0)</f>
        <v>0</v>
      </c>
      <c r="E91" s="330">
        <f>IFERROR(VLOOKUP(C91,'تقرير المصروفات حسب الشهر'!$C$136:$AD$245,25,FALSE),0)</f>
        <v>0</v>
      </c>
      <c r="F91" s="330">
        <f>IFERROR(VLOOKUP(C91,'تقرير المصروفات حسب الشهر'!$C$263:$AD$370,25,FALSE),0)</f>
        <v>0</v>
      </c>
      <c r="G91" s="330">
        <f>IFERROR(VLOOKUP(C91,'تقرير المصروفات حسب الشهر'!$C$391:$AD$499,25,FALSE),0)</f>
        <v>0</v>
      </c>
      <c r="H91" s="330">
        <f>IFERROR(VLOOKUP(C91,'تقرير المصروفات حسب الشهر'!$C$519:$AD$627,25,FALSE),0)</f>
        <v>400</v>
      </c>
      <c r="I91" s="330">
        <f>IFERROR(VLOOKUP(C91,'تقرير المصروفات حسب الشهر'!$C$647:$AD$756,25,FALSE),0)</f>
        <v>0</v>
      </c>
      <c r="J91" s="330">
        <f>IFERROR(VLOOKUP(C91,'تقرير المصروفات حسب الشهر'!$C$775:$AD$884,25,FALSE),0)</f>
        <v>0</v>
      </c>
      <c r="K91" s="330">
        <f>IFERROR(VLOOKUP(C91,'تقرير المصروفات حسب الشهر'!$C$902:$AD$1011,25,FALSE),0)</f>
        <v>0</v>
      </c>
      <c r="L91" s="330">
        <f>IFERROR(VLOOKUP(C91,'تقرير المصروفات حسب الشهر'!$C$1028:$AD$1138,25,FALSE),0)</f>
        <v>0</v>
      </c>
      <c r="M91" s="344">
        <f>IFERROR(VLOOKUP(C91,'تقرير المصروفات حسب الشهر'!$C$1155:$AD$1266,25,FALSE),0)</f>
        <v>0</v>
      </c>
      <c r="N91" s="344">
        <f>IFERROR(VLOOKUP(C91,'تقرير المصروفات حسب الشهر'!$C$1282:$AD$1393,25,FALSE),0)</f>
        <v>0</v>
      </c>
      <c r="O91" s="344">
        <f>IFERROR(VLOOKUP(C91,'تقرير المصروفات حسب الشهر'!$C$1409:$AI$1524,25,FALSE),0)</f>
        <v>0</v>
      </c>
      <c r="P91" s="332">
        <f t="shared" si="7"/>
        <v>400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الشهر'!$C$10:$AD$119,25,FALSE),0)</f>
        <v>0</v>
      </c>
      <c r="E92" s="330">
        <f>IFERROR(VLOOKUP(C92,'تقرير المصروفات حسب الشهر'!$C$136:$AD$245,25,FALSE),0)</f>
        <v>0</v>
      </c>
      <c r="F92" s="330">
        <f>IFERROR(VLOOKUP(C92,'تقرير المصروفات حسب الشهر'!$C$263:$AD$370,25,FALSE),0)</f>
        <v>0</v>
      </c>
      <c r="G92" s="330">
        <f>IFERROR(VLOOKUP(C92,'تقرير المصروفات حسب الشهر'!$C$391:$AD$499,25,FALSE),0)</f>
        <v>0</v>
      </c>
      <c r="H92" s="330">
        <f>IFERROR(VLOOKUP(C92,'تقرير المصروفات حسب الشهر'!$C$519:$AD$627,25,FALSE),0)</f>
        <v>0</v>
      </c>
      <c r="I92" s="330">
        <f>IFERROR(VLOOKUP(C92,'تقرير المصروفات حسب الشهر'!$C$647:$AD$756,25,FALSE),0)</f>
        <v>0</v>
      </c>
      <c r="J92" s="330">
        <f>IFERROR(VLOOKUP(C92,'تقرير المصروفات حسب الشهر'!$C$775:$AD$884,25,FALSE),0)</f>
        <v>0</v>
      </c>
      <c r="K92" s="330">
        <f>IFERROR(VLOOKUP(C92,'تقرير المصروفات حسب الشهر'!$C$902:$AD$1011,25,FALSE),0)</f>
        <v>0</v>
      </c>
      <c r="L92" s="330">
        <f>IFERROR(VLOOKUP(C92,'تقرير المصروفات حسب الشهر'!$C$1028:$AD$1138,25,FALSE),0)</f>
        <v>0</v>
      </c>
      <c r="M92" s="344">
        <f>IFERROR(VLOOKUP(C92,'تقرير المصروفات حسب الشهر'!$C$1155:$AD$1266,25,FALSE),0)</f>
        <v>0</v>
      </c>
      <c r="N92" s="344">
        <f>IFERROR(VLOOKUP(C92,'تقرير المصروفات حسب الشهر'!$C$1282:$AD$1393,25,FALSE),0)</f>
        <v>0</v>
      </c>
      <c r="O92" s="344">
        <f>IFERROR(VLOOKUP(C92,'تقرير المصروفات حسب الشهر'!$C$1409:$AI$1524,25,FALSE),0)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الشهر'!$C$10:$AD$119,25,FALSE),0)</f>
        <v>808</v>
      </c>
      <c r="E93" s="330">
        <f>IFERROR(VLOOKUP(C93,'تقرير المصروفات حسب الشهر'!$C$136:$AD$245,25,FALSE),0)</f>
        <v>1058</v>
      </c>
      <c r="F93" s="330">
        <f>IFERROR(VLOOKUP(C93,'تقرير المصروفات حسب الشهر'!$C$263:$AD$370,25,FALSE),0)</f>
        <v>0</v>
      </c>
      <c r="G93" s="330">
        <f>IFERROR(VLOOKUP(C93,'تقرير المصروفات حسب الشهر'!$C$391:$AD$499,25,FALSE),0)</f>
        <v>0</v>
      </c>
      <c r="H93" s="330">
        <f>IFERROR(VLOOKUP(C93,'تقرير المصروفات حسب الشهر'!$C$519:$AD$627,25,FALSE),0)</f>
        <v>700</v>
      </c>
      <c r="I93" s="330">
        <f>IFERROR(VLOOKUP(C93,'تقرير المصروفات حسب الشهر'!$C$647:$AD$756,25,FALSE),0)</f>
        <v>0</v>
      </c>
      <c r="J93" s="330">
        <f>IFERROR(VLOOKUP(C93,'تقرير المصروفات حسب الشهر'!$C$775:$AD$884,25,FALSE),0)</f>
        <v>0</v>
      </c>
      <c r="K93" s="330">
        <f>IFERROR(VLOOKUP(C93,'تقرير المصروفات حسب الشهر'!$C$902:$AD$1011,25,FALSE),0)</f>
        <v>0</v>
      </c>
      <c r="L93" s="330">
        <f>IFERROR(VLOOKUP(C93,'تقرير المصروفات حسب الشهر'!$C$1028:$AD$1138,25,FALSE),0)</f>
        <v>0</v>
      </c>
      <c r="M93" s="344">
        <f>IFERROR(VLOOKUP(C93,'تقرير المصروفات حسب الشهر'!$C$1155:$AD$1266,25,FALSE),0)</f>
        <v>0</v>
      </c>
      <c r="N93" s="344">
        <f>IFERROR(VLOOKUP(C93,'تقرير المصروفات حسب الشهر'!$C$1282:$AD$1393,25,FALSE),0)</f>
        <v>0</v>
      </c>
      <c r="O93" s="344">
        <f>IFERROR(VLOOKUP(C93,'تقرير المصروفات حسب الشهر'!$C$1409:$AI$1524,25,FALSE),0)</f>
        <v>0</v>
      </c>
      <c r="P93" s="332">
        <f t="shared" si="7"/>
        <v>2566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الشهر'!$C$10:$AD$119,25,FALSE),0)</f>
        <v>400.96</v>
      </c>
      <c r="E94" s="330">
        <f>IFERROR(VLOOKUP(C94,'تقرير المصروفات حسب الشهر'!$C$136:$AD$245,25,FALSE),0)</f>
        <v>400.96</v>
      </c>
      <c r="F94" s="330">
        <f>IFERROR(VLOOKUP(C94,'تقرير المصروفات حسب الشهر'!$C$263:$AD$370,25,FALSE),0)</f>
        <v>420.33</v>
      </c>
      <c r="G94" s="330">
        <f>IFERROR(VLOOKUP(C94,'تقرير المصروفات حسب الشهر'!$C$391:$AD$499,25,FALSE),0)</f>
        <v>400.96</v>
      </c>
      <c r="H94" s="330">
        <f>IFERROR(VLOOKUP(C94,'تقرير المصروفات حسب الشهر'!$C$519:$AD$627,25,FALSE),0)</f>
        <v>400.96</v>
      </c>
      <c r="I94" s="330">
        <f>IFERROR(VLOOKUP(C94,'تقرير المصروفات حسب الشهر'!$C$647:$AD$756,25,FALSE),0)</f>
        <v>1369.51</v>
      </c>
      <c r="J94" s="330">
        <f>IFERROR(VLOOKUP(C94,'تقرير المصروفات حسب الشهر'!$C$775:$AD$884,25,FALSE),0)</f>
        <v>0</v>
      </c>
      <c r="K94" s="330">
        <f>IFERROR(VLOOKUP(C94,'تقرير المصروفات حسب الشهر'!$C$902:$AD$1011,25,FALSE),0)</f>
        <v>0</v>
      </c>
      <c r="L94" s="330">
        <f>IFERROR(VLOOKUP(C94,'تقرير المصروفات حسب الشهر'!$C$1028:$AD$1138,25,FALSE),0)</f>
        <v>0</v>
      </c>
      <c r="M94" s="344">
        <f>IFERROR(VLOOKUP(C94,'تقرير المصروفات حسب الشهر'!$C$1155:$AD$1266,25,FALSE),0)</f>
        <v>0</v>
      </c>
      <c r="N94" s="344">
        <f>IFERROR(VLOOKUP(C94,'تقرير المصروفات حسب الشهر'!$C$1282:$AD$1393,25,FALSE),0)</f>
        <v>0</v>
      </c>
      <c r="O94" s="344">
        <f>IFERROR(VLOOKUP(C94,'تقرير المصروفات حسب الشهر'!$C$1409:$AI$1524,25,FALSE),0)</f>
        <v>0</v>
      </c>
      <c r="P94" s="332">
        <f t="shared" si="7"/>
        <v>3393.6800000000003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الشهر'!$C$10:$AD$119,25,FALSE),0)</f>
        <v>1065</v>
      </c>
      <c r="E95" s="330">
        <f>IFERROR(VLOOKUP(C95,'تقرير المصروفات حسب الشهر'!$C$136:$AD$245,25,FALSE),0)</f>
        <v>1065</v>
      </c>
      <c r="F95" s="330">
        <f>IFERROR(VLOOKUP(C95,'تقرير المصروفات حسب الشهر'!$C$263:$AD$370,25,FALSE),0)</f>
        <v>0</v>
      </c>
      <c r="G95" s="330">
        <f>IFERROR(VLOOKUP(C95,'تقرير المصروفات حسب الشهر'!$C$391:$AD$499,25,FALSE),0)</f>
        <v>2130</v>
      </c>
      <c r="H95" s="330">
        <f>IFERROR(VLOOKUP(C95,'تقرير المصروفات حسب الشهر'!$C$519:$AD$627,25,FALSE),0)</f>
        <v>0</v>
      </c>
      <c r="I95" s="330">
        <f>IFERROR(VLOOKUP(C95,'تقرير المصروفات حسب الشهر'!$C$647:$AD$756,25,FALSE),0)</f>
        <v>2130</v>
      </c>
      <c r="J95" s="330">
        <f>IFERROR(VLOOKUP(C95,'تقرير المصروفات حسب الشهر'!$C$775:$AD$884,25,FALSE),0)</f>
        <v>0</v>
      </c>
      <c r="K95" s="330">
        <f>IFERROR(VLOOKUP(C95,'تقرير المصروفات حسب الشهر'!$C$902:$AD$1011,25,FALSE),0)</f>
        <v>0</v>
      </c>
      <c r="L95" s="330">
        <f>IFERROR(VLOOKUP(C95,'تقرير المصروفات حسب الشهر'!$C$1028:$AD$1138,25,FALSE),0)</f>
        <v>0</v>
      </c>
      <c r="M95" s="344">
        <f>IFERROR(VLOOKUP(C95,'تقرير المصروفات حسب الشهر'!$C$1155:$AD$1266,25,FALSE),0)</f>
        <v>0</v>
      </c>
      <c r="N95" s="344">
        <f>IFERROR(VLOOKUP(C95,'تقرير المصروفات حسب الشهر'!$C$1282:$AD$1393,25,FALSE),0)</f>
        <v>0</v>
      </c>
      <c r="O95" s="344">
        <f>IFERROR(VLOOKUP(C95,'تقرير المصروفات حسب الشهر'!$C$1409:$AI$1524,25,FALSE),0)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الشهر'!$C$10:$AD$119,25,FALSE),0)</f>
        <v>0</v>
      </c>
      <c r="E96" s="330">
        <f>IFERROR(VLOOKUP(C96,'تقرير المصروفات حسب الشهر'!$C$136:$AD$245,25,FALSE),0)</f>
        <v>0</v>
      </c>
      <c r="F96" s="330">
        <f>IFERROR(VLOOKUP(C96,'تقرير المصروفات حسب الشهر'!$C$263:$AD$370,25,FALSE),0)</f>
        <v>0</v>
      </c>
      <c r="G96" s="330">
        <f>IFERROR(VLOOKUP(C96,'تقرير المصروفات حسب الشهر'!$C$391:$AD$499,25,FALSE),0)</f>
        <v>0</v>
      </c>
      <c r="H96" s="330">
        <f>IFERROR(VLOOKUP(C96,'تقرير المصروفات حسب الشهر'!$C$519:$AD$627,25,FALSE),0)</f>
        <v>0</v>
      </c>
      <c r="I96" s="330">
        <f>IFERROR(VLOOKUP(C96,'تقرير المصروفات حسب الشهر'!$C$647:$AD$756,25,FALSE),0)</f>
        <v>0</v>
      </c>
      <c r="J96" s="330">
        <f>IFERROR(VLOOKUP(C96,'تقرير المصروفات حسب الشهر'!$C$775:$AD$884,25,FALSE),0)</f>
        <v>0</v>
      </c>
      <c r="K96" s="330">
        <f>IFERROR(VLOOKUP(C96,'تقرير المصروفات حسب الشهر'!$C$902:$AD$1011,25,FALSE),0)</f>
        <v>0</v>
      </c>
      <c r="L96" s="330">
        <f>IFERROR(VLOOKUP(C96,'تقرير المصروفات حسب الشهر'!$C$1028:$AD$1138,25,FALSE),0)</f>
        <v>0</v>
      </c>
      <c r="M96" s="344">
        <f>IFERROR(VLOOKUP(C96,'تقرير المصروفات حسب الشهر'!$C$1155:$AD$1266,25,FALSE),0)</f>
        <v>0</v>
      </c>
      <c r="N96" s="344">
        <f>IFERROR(VLOOKUP(C96,'تقرير المصروفات حسب الشهر'!$C$1282:$AD$1393,25,FALSE),0)</f>
        <v>0</v>
      </c>
      <c r="O96" s="344">
        <f>IFERROR(VLOOKUP(C96,'تقرير المصروفات حسب الشهر'!$C$1409:$AI$1524,25,FALSE),0)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الشهر'!$C$10:$AD$119,25,FALSE),0)</f>
        <v>0</v>
      </c>
      <c r="E97" s="330">
        <f>IFERROR(VLOOKUP(C97,'تقرير المصروفات حسب الشهر'!$C$136:$AD$245,25,FALSE),0)</f>
        <v>0</v>
      </c>
      <c r="F97" s="330">
        <f>IFERROR(VLOOKUP(C97,'تقرير المصروفات حسب الشهر'!$C$263:$AD$370,25,FALSE),0)</f>
        <v>0</v>
      </c>
      <c r="G97" s="330">
        <f>IFERROR(VLOOKUP(C97,'تقرير المصروفات حسب الشهر'!$C$391:$AD$499,25,FALSE),0)</f>
        <v>0</v>
      </c>
      <c r="H97" s="330">
        <f>IFERROR(VLOOKUP(C97,'تقرير المصروفات حسب الشهر'!$C$519:$AD$627,25,FALSE),0)</f>
        <v>0</v>
      </c>
      <c r="I97" s="330">
        <f>IFERROR(VLOOKUP(C97,'تقرير المصروفات حسب الشهر'!$C$647:$AD$756,25,FALSE),0)</f>
        <v>0</v>
      </c>
      <c r="J97" s="330">
        <f>IFERROR(VLOOKUP(C97,'تقرير المصروفات حسب الشهر'!$C$775:$AD$884,25,FALSE),0)</f>
        <v>0</v>
      </c>
      <c r="K97" s="330">
        <f>IFERROR(VLOOKUP(C97,'تقرير المصروفات حسب الشهر'!$C$902:$AD$1011,25,FALSE),0)</f>
        <v>0</v>
      </c>
      <c r="L97" s="330">
        <f>IFERROR(VLOOKUP(C97,'تقرير المصروفات حسب الشهر'!$C$1028:$AD$1138,25,FALSE),0)</f>
        <v>0</v>
      </c>
      <c r="M97" s="344">
        <f>IFERROR(VLOOKUP(C97,'تقرير المصروفات حسب الشهر'!$C$1155:$AD$1266,25,FALSE),0)</f>
        <v>0</v>
      </c>
      <c r="N97" s="344">
        <f>IFERROR(VLOOKUP(C97,'تقرير المصروفات حسب الشهر'!$C$1282:$AD$1393,25,FALSE),0)</f>
        <v>0</v>
      </c>
      <c r="O97" s="344">
        <f>IFERROR(VLOOKUP(C97,'تقرير المصروفات حسب الشهر'!$C$1409:$AI$1524,25,FALSE),0)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الشهر'!$C$10:$AD$119,25,FALSE),0)</f>
        <v>176.5</v>
      </c>
      <c r="E98" s="330">
        <f>IFERROR(VLOOKUP(C98,'تقرير المصروفات حسب الشهر'!$C$136:$AD$245,25,FALSE),0)</f>
        <v>176.5</v>
      </c>
      <c r="F98" s="330">
        <f>IFERROR(VLOOKUP(C98,'تقرير المصروفات حسب الشهر'!$C$263:$AD$370,25,FALSE),0)</f>
        <v>176.5</v>
      </c>
      <c r="G98" s="330">
        <f>IFERROR(VLOOKUP(C98,'تقرير المصروفات حسب الشهر'!$C$391:$AD$499,25,FALSE),0)</f>
        <v>176.5</v>
      </c>
      <c r="H98" s="330">
        <f>IFERROR(VLOOKUP(C98,'تقرير المصروفات حسب الشهر'!$C$519:$AD$627,25,FALSE),0)</f>
        <v>176.5</v>
      </c>
      <c r="I98" s="330">
        <f>IFERROR(VLOOKUP(C98,'تقرير المصروفات حسب الشهر'!$C$647:$AD$756,25,FALSE),0)</f>
        <v>176.5</v>
      </c>
      <c r="J98" s="330">
        <f>IFERROR(VLOOKUP(C98,'تقرير المصروفات حسب الشهر'!$C$775:$AD$884,25,FALSE),0)</f>
        <v>0</v>
      </c>
      <c r="K98" s="330">
        <f>IFERROR(VLOOKUP(C98,'تقرير المصروفات حسب الشهر'!$C$902:$AD$1011,25,FALSE),0)</f>
        <v>0</v>
      </c>
      <c r="L98" s="330">
        <f>IFERROR(VLOOKUP(C98,'تقرير المصروفات حسب الشهر'!$C$1028:$AD$1138,25,FALSE),0)</f>
        <v>0</v>
      </c>
      <c r="M98" s="344">
        <f>IFERROR(VLOOKUP(C98,'تقرير المصروفات حسب الشهر'!$C$1155:$AD$1266,25,FALSE),0)</f>
        <v>0</v>
      </c>
      <c r="N98" s="344">
        <f>IFERROR(VLOOKUP(C98,'تقرير المصروفات حسب الشهر'!$C$1282:$AD$1393,25,FALSE),0)</f>
        <v>0</v>
      </c>
      <c r="O98" s="344">
        <f>IFERROR(VLOOKUP(C98,'تقرير المصروفات حسب الشهر'!$C$1409:$AI$1524,25,FALSE),0)</f>
        <v>0</v>
      </c>
      <c r="P98" s="332">
        <f t="shared" si="7"/>
        <v>1059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الشهر'!$C$10:$AD$119,25,FALSE),0)</f>
        <v>0</v>
      </c>
      <c r="E99" s="330">
        <f>IFERROR(VLOOKUP(C99,'تقرير المصروفات حسب الشهر'!$C$136:$AD$245,25,FALSE),0)</f>
        <v>0</v>
      </c>
      <c r="F99" s="330">
        <f>IFERROR(VLOOKUP(C99,'تقرير المصروفات حسب الشهر'!$C$263:$AD$370,25,FALSE),0)</f>
        <v>0</v>
      </c>
      <c r="G99" s="330">
        <f>IFERROR(VLOOKUP(C99,'تقرير المصروفات حسب الشهر'!$C$391:$AD$499,25,FALSE),0)</f>
        <v>0</v>
      </c>
      <c r="H99" s="330">
        <f>IFERROR(VLOOKUP(C99,'تقرير المصروفات حسب الشهر'!$C$519:$AD$627,25,FALSE),0)</f>
        <v>0</v>
      </c>
      <c r="I99" s="330">
        <f>IFERROR(VLOOKUP(C99,'تقرير المصروفات حسب الشهر'!$C$647:$AD$756,25,FALSE),0)</f>
        <v>0</v>
      </c>
      <c r="J99" s="330">
        <f>IFERROR(VLOOKUP(C99,'تقرير المصروفات حسب الشهر'!$C$775:$AD$884,25,FALSE),0)</f>
        <v>0</v>
      </c>
      <c r="K99" s="330">
        <f>IFERROR(VLOOKUP(C99,'تقرير المصروفات حسب الشهر'!$C$902:$AD$1011,25,FALSE),0)</f>
        <v>0</v>
      </c>
      <c r="L99" s="330">
        <f>IFERROR(VLOOKUP(C99,'تقرير المصروفات حسب الشهر'!$C$1028:$AD$1138,25,FALSE),0)</f>
        <v>0</v>
      </c>
      <c r="M99" s="344">
        <f>IFERROR(VLOOKUP(C99,'تقرير المصروفات حسب الشهر'!$C$1155:$AD$1266,25,FALSE),0)</f>
        <v>0</v>
      </c>
      <c r="N99" s="344">
        <f>IFERROR(VLOOKUP(C99,'تقرير المصروفات حسب الشهر'!$C$1282:$AD$1393,25,FALSE),0)</f>
        <v>0</v>
      </c>
      <c r="O99" s="344">
        <f>IFERROR(VLOOKUP(C99,'تقرير المصروفات حسب الشهر'!$C$1409:$AI$1524,25,FALSE),0)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الشهر'!$C$10:$AD$119,25,FALSE),0)</f>
        <v>0</v>
      </c>
      <c r="E100" s="330">
        <f>IFERROR(VLOOKUP(C100,'تقرير المصروفات حسب الشهر'!$C$136:$AD$245,25,FALSE),0)</f>
        <v>0</v>
      </c>
      <c r="F100" s="330">
        <f>IFERROR(VLOOKUP(C100,'تقرير المصروفات حسب الشهر'!$C$263:$AD$370,25,FALSE),0)</f>
        <v>0</v>
      </c>
      <c r="G100" s="330">
        <f>IFERROR(VLOOKUP(C100,'تقرير المصروفات حسب الشهر'!$C$391:$AD$499,25,FALSE),0)</f>
        <v>0</v>
      </c>
      <c r="H100" s="330">
        <f>IFERROR(VLOOKUP(C100,'تقرير المصروفات حسب الشهر'!$C$519:$AD$627,25,FALSE),0)</f>
        <v>0</v>
      </c>
      <c r="I100" s="330">
        <f>IFERROR(VLOOKUP(C100,'تقرير المصروفات حسب الشهر'!$C$647:$AD$756,25,FALSE),0)</f>
        <v>0</v>
      </c>
      <c r="J100" s="330">
        <f>IFERROR(VLOOKUP(C100,'تقرير المصروفات حسب الشهر'!$C$775:$AD$884,25,FALSE),0)</f>
        <v>0</v>
      </c>
      <c r="K100" s="330">
        <f>IFERROR(VLOOKUP(C100,'تقرير المصروفات حسب الشهر'!$C$902:$AD$1011,25,FALSE),0)</f>
        <v>0</v>
      </c>
      <c r="L100" s="330">
        <f>IFERROR(VLOOKUP(C100,'تقرير المصروفات حسب الشهر'!$C$1028:$AD$1138,25,FALSE),0)</f>
        <v>0</v>
      </c>
      <c r="M100" s="344">
        <f>IFERROR(VLOOKUP(C100,'تقرير المصروفات حسب الشهر'!$C$1155:$AD$1266,25,FALSE),0)</f>
        <v>0</v>
      </c>
      <c r="N100" s="344">
        <f>IFERROR(VLOOKUP(C100,'تقرير المصروفات حسب الشهر'!$C$1282:$AD$1393,25,FALSE),0)</f>
        <v>0</v>
      </c>
      <c r="O100" s="344">
        <f>IFERROR(VLOOKUP(C100,'تقرير المصروفات حسب الشهر'!$C$1409:$AI$1524,25,FALSE),0)</f>
        <v>0</v>
      </c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الشهر'!$C$10:$AD$119,25,FALSE),0)</f>
        <v>0</v>
      </c>
      <c r="E101" s="330">
        <f>IFERROR(VLOOKUP(C101,'تقرير المصروفات حسب الشهر'!$C$136:$AD$245,25,FALSE),0)</f>
        <v>0</v>
      </c>
      <c r="F101" s="330">
        <f>IFERROR(VLOOKUP(C101,'تقرير المصروفات حسب الشهر'!$C$263:$AD$370,25,FALSE),0)</f>
        <v>0</v>
      </c>
      <c r="G101" s="330">
        <f>IFERROR(VLOOKUP(C101,'تقرير المصروفات حسب الشهر'!$C$391:$AD$499,25,FALSE),0)</f>
        <v>0</v>
      </c>
      <c r="H101" s="330">
        <f>IFERROR(VLOOKUP(C101,'تقرير المصروفات حسب الشهر'!$C$519:$AD$627,25,FALSE),0)</f>
        <v>0</v>
      </c>
      <c r="I101" s="330">
        <f>IFERROR(VLOOKUP(C101,'تقرير المصروفات حسب الشهر'!$C$647:$AD$756,25,FALSE),0)</f>
        <v>0</v>
      </c>
      <c r="J101" s="330">
        <f>IFERROR(VLOOKUP(C101,'تقرير المصروفات حسب الشهر'!$C$775:$AD$884,25,FALSE),0)</f>
        <v>0</v>
      </c>
      <c r="K101" s="330">
        <f>IFERROR(VLOOKUP(C101,'تقرير المصروفات حسب الشهر'!$C$902:$AD$1011,25,FALSE),0)</f>
        <v>0</v>
      </c>
      <c r="L101" s="330">
        <f>IFERROR(VLOOKUP(C101,'تقرير المصروفات حسب الشهر'!$C$1028:$AD$1138,25,FALSE),0)</f>
        <v>0</v>
      </c>
      <c r="M101" s="344">
        <f>IFERROR(VLOOKUP(C101,'تقرير المصروفات حسب الشهر'!$C$1155:$AD$1266,25,FALSE),0)</f>
        <v>0</v>
      </c>
      <c r="N101" s="344">
        <f>IFERROR(VLOOKUP(C101,'تقرير المصروفات حسب الشهر'!$C$1282:$AD$1393,25,FALSE),0)</f>
        <v>0</v>
      </c>
      <c r="O101" s="344">
        <f>IFERROR(VLOOKUP(C101,'تقرير المصروفات حسب الشهر'!$C$1409:$AI$1524,25,FALSE),0)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الشهر'!$C$10:$AD$119,25,FALSE),0)</f>
        <v>54.17</v>
      </c>
      <c r="E102" s="330">
        <f>IFERROR(VLOOKUP(C102,'تقرير المصروفات حسب الشهر'!$C$136:$AD$245,25,FALSE),0)</f>
        <v>54.17</v>
      </c>
      <c r="F102" s="330">
        <f>IFERROR(VLOOKUP(C102,'تقرير المصروفات حسب الشهر'!$C$263:$AD$370,25,FALSE),0)</f>
        <v>54.17</v>
      </c>
      <c r="G102" s="330">
        <f>IFERROR(VLOOKUP(C102,'تقرير المصروفات حسب الشهر'!$C$391:$AD$499,25,FALSE),0)</f>
        <v>54.17</v>
      </c>
      <c r="H102" s="330">
        <f>IFERROR(VLOOKUP(C102,'تقرير المصروفات حسب الشهر'!$C$519:$AD$627,25,FALSE),0)</f>
        <v>54.17</v>
      </c>
      <c r="I102" s="330">
        <f>IFERROR(VLOOKUP(C102,'تقرير المصروفات حسب الشهر'!$C$647:$AD$756,25,FALSE),0)</f>
        <v>54.17</v>
      </c>
      <c r="J102" s="330">
        <f>IFERROR(VLOOKUP(C102,'تقرير المصروفات حسب الشهر'!$C$775:$AD$884,25,FALSE),0)</f>
        <v>0</v>
      </c>
      <c r="K102" s="330">
        <f>IFERROR(VLOOKUP(C102,'تقرير المصروفات حسب الشهر'!$C$902:$AD$1011,25,FALSE),0)</f>
        <v>0</v>
      </c>
      <c r="L102" s="330">
        <f>IFERROR(VLOOKUP(C102,'تقرير المصروفات حسب الشهر'!$C$1028:$AD$1138,25,FALSE),0)</f>
        <v>0</v>
      </c>
      <c r="M102" s="344">
        <f>IFERROR(VLOOKUP(C102,'تقرير المصروفات حسب الشهر'!$C$1155:$AD$1266,25,FALSE),0)</f>
        <v>0</v>
      </c>
      <c r="N102" s="344">
        <f>IFERROR(VLOOKUP(C102,'تقرير المصروفات حسب الشهر'!$C$1282:$AD$1393,25,FALSE),0)</f>
        <v>0</v>
      </c>
      <c r="O102" s="344">
        <f>IFERROR(VLOOKUP(C102,'تقرير المصروفات حسب الشهر'!$C$1409:$AI$1524,25,FALSE),0)</f>
        <v>0</v>
      </c>
      <c r="P102" s="332">
        <f t="shared" si="7"/>
        <v>325.02000000000004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الشهر'!$C$10:$AD$119,25,FALSE),0)</f>
        <v>12.5</v>
      </c>
      <c r="E103" s="330">
        <f>IFERROR(VLOOKUP(C103,'تقرير المصروفات حسب الشهر'!$C$136:$AD$245,25,FALSE),0)</f>
        <v>12.5</v>
      </c>
      <c r="F103" s="330">
        <f>IFERROR(VLOOKUP(C103,'تقرير المصروفات حسب الشهر'!$C$263:$AD$370,25,FALSE),0)</f>
        <v>12.5</v>
      </c>
      <c r="G103" s="330">
        <f>IFERROR(VLOOKUP(C103,'تقرير المصروفات حسب الشهر'!$C$391:$AD$499,25,FALSE),0)</f>
        <v>12.5</v>
      </c>
      <c r="H103" s="330">
        <f>IFERROR(VLOOKUP(C103,'تقرير المصروفات حسب الشهر'!$C$519:$AD$627,25,FALSE),0)</f>
        <v>12.5</v>
      </c>
      <c r="I103" s="330">
        <f>IFERROR(VLOOKUP(C103,'تقرير المصروفات حسب الشهر'!$C$647:$AD$756,25,FALSE),0)</f>
        <v>12.5</v>
      </c>
      <c r="J103" s="330">
        <f>IFERROR(VLOOKUP(C103,'تقرير المصروفات حسب الشهر'!$C$775:$AD$884,25,FALSE),0)</f>
        <v>0</v>
      </c>
      <c r="K103" s="330">
        <f>IFERROR(VLOOKUP(C103,'تقرير المصروفات حسب الشهر'!$C$902:$AD$1011,25,FALSE),0)</f>
        <v>0</v>
      </c>
      <c r="L103" s="330">
        <f>IFERROR(VLOOKUP(C103,'تقرير المصروفات حسب الشهر'!$C$1028:$AD$1138,25,FALSE),0)</f>
        <v>0</v>
      </c>
      <c r="M103" s="344">
        <f>IFERROR(VLOOKUP(C103,'تقرير المصروفات حسب الشهر'!$C$1155:$AD$1266,25,FALSE),0)</f>
        <v>0</v>
      </c>
      <c r="N103" s="344">
        <f>IFERROR(VLOOKUP(C103,'تقرير المصروفات حسب الشهر'!$C$1282:$AD$1393,25,FALSE),0)</f>
        <v>0</v>
      </c>
      <c r="O103" s="344">
        <f>IFERROR(VLOOKUP(C103,'تقرير المصروفات حسب الشهر'!$C$1409:$AI$1524,25,FALSE),0)</f>
        <v>0</v>
      </c>
      <c r="P103" s="332">
        <f t="shared" si="7"/>
        <v>75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الشهر'!$C$10:$AD$119,25,FALSE),0)</f>
        <v>0</v>
      </c>
      <c r="E104" s="330">
        <f>IFERROR(VLOOKUP(C104,'تقرير المصروفات حسب الشهر'!$C$136:$AD$245,25,FALSE),0)</f>
        <v>0</v>
      </c>
      <c r="F104" s="330">
        <f>IFERROR(VLOOKUP(C104,'تقرير المصروفات حسب الشهر'!$C$263:$AD$370,25,FALSE),0)</f>
        <v>0</v>
      </c>
      <c r="G104" s="330">
        <f>IFERROR(VLOOKUP(C104,'تقرير المصروفات حسب الشهر'!$C$391:$AD$499,25,FALSE),0)</f>
        <v>0</v>
      </c>
      <c r="H104" s="330">
        <f>IFERROR(VLOOKUP(C104,'تقرير المصروفات حسب الشهر'!$C$519:$AD$627,25,FALSE),0)</f>
        <v>0</v>
      </c>
      <c r="I104" s="330">
        <f>IFERROR(VLOOKUP(C104,'تقرير المصروفات حسب الشهر'!$C$647:$AD$756,25,FALSE),0)</f>
        <v>0</v>
      </c>
      <c r="J104" s="330">
        <f>IFERROR(VLOOKUP(C104,'تقرير المصروفات حسب الشهر'!$C$775:$AD$884,25,FALSE),0)</f>
        <v>0</v>
      </c>
      <c r="K104" s="330">
        <f>IFERROR(VLOOKUP(C104,'تقرير المصروفات حسب الشهر'!$C$902:$AD$1011,25,FALSE),0)</f>
        <v>0</v>
      </c>
      <c r="L104" s="330">
        <f>IFERROR(VLOOKUP(C104,'تقرير المصروفات حسب الشهر'!$C$1028:$AD$1138,25,FALSE),0)</f>
        <v>0</v>
      </c>
      <c r="M104" s="344">
        <f>IFERROR(VLOOKUP(C104,'تقرير المصروفات حسب الشهر'!$C$1155:$AD$1266,25,FALSE),0)</f>
        <v>0</v>
      </c>
      <c r="N104" s="344">
        <f>IFERROR(VLOOKUP(C104,'تقرير المصروفات حسب الشهر'!$C$1282:$AD$1393,25,FALSE),0)</f>
        <v>0</v>
      </c>
      <c r="O104" s="344">
        <f>IFERROR(VLOOKUP(C104,'تقرير المصروفات حسب الشهر'!$C$1409:$AI$1524,25,FALSE),0)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الشهر'!$C$10:$AD$119,25,FALSE),0)</f>
        <v>0</v>
      </c>
      <c r="E105" s="330">
        <f>IFERROR(VLOOKUP(C105,'تقرير المصروفات حسب الشهر'!$C$136:$AD$245,25,FALSE),0)</f>
        <v>0</v>
      </c>
      <c r="F105" s="330">
        <f>IFERROR(VLOOKUP(C105,'تقرير المصروفات حسب الشهر'!$C$263:$AD$370,25,FALSE),0)</f>
        <v>0</v>
      </c>
      <c r="G105" s="330">
        <f>IFERROR(VLOOKUP(C105,'تقرير المصروفات حسب الشهر'!$C$391:$AD$499,25,FALSE),0)</f>
        <v>0</v>
      </c>
      <c r="H105" s="330">
        <f>IFERROR(VLOOKUP(C105,'تقرير المصروفات حسب الشهر'!$C$519:$AD$627,25,FALSE),0)</f>
        <v>0</v>
      </c>
      <c r="I105" s="330">
        <f>IFERROR(VLOOKUP(C105,'تقرير المصروفات حسب الشهر'!$C$647:$AD$756,25,FALSE),0)</f>
        <v>0</v>
      </c>
      <c r="J105" s="330">
        <f>IFERROR(VLOOKUP(C105,'تقرير المصروفات حسب الشهر'!$C$775:$AD$884,25,FALSE),0)</f>
        <v>0</v>
      </c>
      <c r="K105" s="330">
        <f>IFERROR(VLOOKUP(C105,'تقرير المصروفات حسب الشهر'!$C$902:$AD$1011,25,FALSE),0)</f>
        <v>0</v>
      </c>
      <c r="L105" s="330">
        <f>IFERROR(VLOOKUP(C105,'تقرير المصروفات حسب الشهر'!$C$1028:$AD$1138,25,FALSE),0)</f>
        <v>0</v>
      </c>
      <c r="M105" s="344">
        <f>IFERROR(VLOOKUP(C105,'تقرير المصروفات حسب الشهر'!$C$1155:$AD$1266,25,FALSE),0)</f>
        <v>0</v>
      </c>
      <c r="N105" s="344">
        <f>IFERROR(VLOOKUP(C105,'تقرير المصروفات حسب الشهر'!$C$1282:$AD$1393,25,FALSE),0)</f>
        <v>0</v>
      </c>
      <c r="O105" s="344">
        <f>IFERROR(VLOOKUP(C105,'تقرير المصروفات حسب الشهر'!$C$1409:$AI$1524,25,FALSE),0)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الشهر'!$C$10:$AD$119,25,FALSE),0)</f>
        <v>0</v>
      </c>
      <c r="E106" s="330">
        <f>IFERROR(VLOOKUP(C106,'تقرير المصروفات حسب الشهر'!$C$136:$AD$245,25,FALSE),0)</f>
        <v>0</v>
      </c>
      <c r="F106" s="330">
        <f>IFERROR(VLOOKUP(C106,'تقرير المصروفات حسب الشهر'!$C$263:$AD$370,25,FALSE),0)</f>
        <v>0</v>
      </c>
      <c r="G106" s="330">
        <f>IFERROR(VLOOKUP(C106,'تقرير المصروفات حسب الشهر'!$C$391:$AD$499,25,FALSE),0)</f>
        <v>0</v>
      </c>
      <c r="H106" s="330">
        <f>IFERROR(VLOOKUP(C106,'تقرير المصروفات حسب الشهر'!$C$519:$AD$627,25,FALSE),0)</f>
        <v>0</v>
      </c>
      <c r="I106" s="330">
        <f>IFERROR(VLOOKUP(C106,'تقرير المصروفات حسب الشهر'!$C$647:$AD$756,25,FALSE),0)</f>
        <v>0</v>
      </c>
      <c r="J106" s="330">
        <f>IFERROR(VLOOKUP(C106,'تقرير المصروفات حسب الشهر'!$C$775:$AD$884,25,FALSE),0)</f>
        <v>0</v>
      </c>
      <c r="K106" s="330">
        <f>IFERROR(VLOOKUP(C106,'تقرير المصروفات حسب الشهر'!$C$902:$AD$1011,25,FALSE),0)</f>
        <v>0</v>
      </c>
      <c r="L106" s="330">
        <f>IFERROR(VLOOKUP(C106,'تقرير المصروفات حسب الشهر'!$C$1028:$AD$1138,25,FALSE),0)</f>
        <v>0</v>
      </c>
      <c r="M106" s="344">
        <f>IFERROR(VLOOKUP(C106,'تقرير المصروفات حسب الشهر'!$C$1155:$AD$1266,25,FALSE),0)</f>
        <v>0</v>
      </c>
      <c r="N106" s="344">
        <f>IFERROR(VLOOKUP(C106,'تقرير المصروفات حسب الشهر'!$C$1282:$AD$1393,25,FALSE),0)</f>
        <v>0</v>
      </c>
      <c r="O106" s="344">
        <f>IFERROR(VLOOKUP(C106,'تقرير المصروفات حسب الشهر'!$C$1409:$AI$1524,25,FALSE),0)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الشهر'!$C$10:$AD$119,25,FALSE),0)</f>
        <v>0</v>
      </c>
      <c r="E107" s="330">
        <f>IFERROR(VLOOKUP(C107,'تقرير المصروفات حسب الشهر'!$C$136:$AD$245,25,FALSE),0)</f>
        <v>0</v>
      </c>
      <c r="F107" s="330">
        <f>IFERROR(VLOOKUP(C107,'تقرير المصروفات حسب الشهر'!$C$263:$AD$370,25,FALSE),0)</f>
        <v>0</v>
      </c>
      <c r="G107" s="330">
        <f>IFERROR(VLOOKUP(C107,'تقرير المصروفات حسب الشهر'!$C$391:$AD$499,25,FALSE),0)</f>
        <v>0</v>
      </c>
      <c r="H107" s="330">
        <f>IFERROR(VLOOKUP(C107,'تقرير المصروفات حسب الشهر'!$C$519:$AD$627,25,FALSE),0)</f>
        <v>0</v>
      </c>
      <c r="I107" s="330">
        <f>IFERROR(VLOOKUP(C107,'تقرير المصروفات حسب الشهر'!$C$647:$AD$756,25,FALSE),0)</f>
        <v>0</v>
      </c>
      <c r="J107" s="330">
        <f>IFERROR(VLOOKUP(C107,'تقرير المصروفات حسب الشهر'!$C$775:$AD$884,25,FALSE),0)</f>
        <v>0</v>
      </c>
      <c r="K107" s="330">
        <f>IFERROR(VLOOKUP(C107,'تقرير المصروفات حسب الشهر'!$C$902:$AD$1011,25,FALSE),0)</f>
        <v>0</v>
      </c>
      <c r="L107" s="330">
        <f>IFERROR(VLOOKUP(C107,'تقرير المصروفات حسب الشهر'!$C$1028:$AD$1138,25,FALSE),0)</f>
        <v>0</v>
      </c>
      <c r="M107" s="344">
        <f>IFERROR(VLOOKUP(C107,'تقرير المصروفات حسب الشهر'!$C$1155:$AD$1266,25,FALSE),0)</f>
        <v>0</v>
      </c>
      <c r="N107" s="344">
        <f>IFERROR(VLOOKUP(C107,'تقرير المصروفات حسب الشهر'!$C$1282:$AD$1393,25,FALSE),0)</f>
        <v>0</v>
      </c>
      <c r="O107" s="344">
        <f>IFERROR(VLOOKUP(C107,'تقرير المصروفات حسب الشهر'!$C$1409:$AI$1524,25,FALSE),0)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الشهر'!$C$10:$AD$119,25,FALSE),0)</f>
        <v>0</v>
      </c>
      <c r="E108" s="330">
        <f>IFERROR(VLOOKUP(C108,'تقرير المصروفات حسب الشهر'!$C$136:$AD$245,25,FALSE),0)</f>
        <v>0</v>
      </c>
      <c r="F108" s="330">
        <f>IFERROR(VLOOKUP(C108,'تقرير المصروفات حسب الشهر'!$C$263:$AD$370,25,FALSE),0)</f>
        <v>0</v>
      </c>
      <c r="G108" s="330">
        <f>IFERROR(VLOOKUP(C108,'تقرير المصروفات حسب الشهر'!$C$391:$AD$499,25,FALSE),0)</f>
        <v>0</v>
      </c>
      <c r="H108" s="330">
        <f>IFERROR(VLOOKUP(C108,'تقرير المصروفات حسب الشهر'!$C$519:$AD$627,25,FALSE),0)</f>
        <v>0</v>
      </c>
      <c r="I108" s="330">
        <f>IFERROR(VLOOKUP(C108,'تقرير المصروفات حسب الشهر'!$C$647:$AD$756,25,FALSE),0)</f>
        <v>0</v>
      </c>
      <c r="J108" s="330">
        <f>IFERROR(VLOOKUP(C108,'تقرير المصروفات حسب الشهر'!$C$775:$AD$884,25,FALSE),0)</f>
        <v>0</v>
      </c>
      <c r="K108" s="330">
        <f>IFERROR(VLOOKUP(C108,'تقرير المصروفات حسب الشهر'!$C$902:$AD$1011,25,FALSE),0)</f>
        <v>0</v>
      </c>
      <c r="L108" s="330">
        <f>IFERROR(VLOOKUP(C108,'تقرير المصروفات حسب الشهر'!$C$1028:$AD$1138,25,FALSE),0)</f>
        <v>0</v>
      </c>
      <c r="M108" s="344">
        <f>IFERROR(VLOOKUP(C108,'تقرير المصروفات حسب الشهر'!$C$1155:$AD$1266,25,FALSE),0)</f>
        <v>0</v>
      </c>
      <c r="N108" s="344">
        <f>IFERROR(VLOOKUP(C108,'تقرير المصروفات حسب الشهر'!$C$1282:$AD$1393,25,FALSE),0)</f>
        <v>0</v>
      </c>
      <c r="O108" s="344">
        <f>IFERROR(VLOOKUP(C108,'تقرير المصروفات حسب الشهر'!$C$1409:$AI$1524,25,FALSE),0)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الشهر'!$C$10:$AD$119,25,FALSE),0)</f>
        <v>0</v>
      </c>
      <c r="E109" s="330">
        <f>IFERROR(VLOOKUP(C109,'تقرير المصروفات حسب الشهر'!$C$136:$AD$245,25,FALSE),0)</f>
        <v>0</v>
      </c>
      <c r="F109" s="330">
        <f>IFERROR(VLOOKUP(C109,'تقرير المصروفات حسب الشهر'!$C$263:$AD$370,25,FALSE),0)</f>
        <v>0</v>
      </c>
      <c r="G109" s="330">
        <f>IFERROR(VLOOKUP(C109,'تقرير المصروفات حسب الشهر'!$C$391:$AD$499,25,FALSE),0)</f>
        <v>0</v>
      </c>
      <c r="H109" s="330">
        <f>IFERROR(VLOOKUP(C109,'تقرير المصروفات حسب الشهر'!$C$519:$AD$627,25,FALSE),0)</f>
        <v>0</v>
      </c>
      <c r="I109" s="330">
        <f>IFERROR(VLOOKUP(C109,'تقرير المصروفات حسب الشهر'!$C$647:$AD$756,25,FALSE),0)</f>
        <v>0</v>
      </c>
      <c r="J109" s="330">
        <f>IFERROR(VLOOKUP(C109,'تقرير المصروفات حسب الشهر'!$C$775:$AD$884,25,FALSE),0)</f>
        <v>0</v>
      </c>
      <c r="K109" s="330">
        <f>IFERROR(VLOOKUP(C109,'تقرير المصروفات حسب الشهر'!$C$902:$AD$1011,25,FALSE),0)</f>
        <v>0</v>
      </c>
      <c r="L109" s="330">
        <f>IFERROR(VLOOKUP(C109,'تقرير المصروفات حسب الشهر'!$C$1028:$AD$1138,25,FALSE),0)</f>
        <v>0</v>
      </c>
      <c r="M109" s="344">
        <f>IFERROR(VLOOKUP(C109,'تقرير المصروفات حسب الشهر'!$C$1155:$AD$1266,25,FALSE),0)</f>
        <v>0</v>
      </c>
      <c r="N109" s="344">
        <f>IFERROR(VLOOKUP(C109,'تقرير المصروفات حسب الشهر'!$C$1282:$AD$1393,25,FALSE),0)</f>
        <v>0</v>
      </c>
      <c r="O109" s="344">
        <f>IFERROR(VLOOKUP(C109,'تقرير المصروفات حسب الشهر'!$C$1409:$AI$1524,25,FALSE),0)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الشهر'!$C$10:$AD$119,25,FALSE),0)</f>
        <v>0</v>
      </c>
      <c r="E110" s="330">
        <f>IFERROR(VLOOKUP(C110,'تقرير المصروفات حسب الشهر'!$C$136:$AD$245,25,FALSE),0)</f>
        <v>0</v>
      </c>
      <c r="F110" s="330">
        <f>IFERROR(VLOOKUP(C110,'تقرير المصروفات حسب الشهر'!$C$263:$AD$370,25,FALSE),0)</f>
        <v>0</v>
      </c>
      <c r="G110" s="330">
        <f>IFERROR(VLOOKUP(C110,'تقرير المصروفات حسب الشهر'!$C$391:$AD$499,25,FALSE),0)</f>
        <v>0</v>
      </c>
      <c r="H110" s="330">
        <f>IFERROR(VLOOKUP(C110,'تقرير المصروفات حسب الشهر'!$C$519:$AD$627,25,FALSE),0)</f>
        <v>0</v>
      </c>
      <c r="I110" s="330">
        <f>IFERROR(VLOOKUP(C110,'تقرير المصروفات حسب الشهر'!$C$647:$AD$756,25,FALSE),0)</f>
        <v>0</v>
      </c>
      <c r="J110" s="330">
        <f>IFERROR(VLOOKUP(C110,'تقرير المصروفات حسب الشهر'!$C$775:$AD$884,25,FALSE),0)</f>
        <v>0</v>
      </c>
      <c r="K110" s="330">
        <f>IFERROR(VLOOKUP(C110,'تقرير المصروفات حسب الشهر'!$C$902:$AD$1011,25,FALSE),0)</f>
        <v>0</v>
      </c>
      <c r="L110" s="330">
        <f>IFERROR(VLOOKUP(C110,'تقرير المصروفات حسب الشهر'!$C$1028:$AD$1138,25,FALSE),0)</f>
        <v>0</v>
      </c>
      <c r="M110" s="344">
        <f>IFERROR(VLOOKUP(C110,'تقرير المصروفات حسب الشهر'!$C$1155:$AD$1266,25,FALSE),0)</f>
        <v>0</v>
      </c>
      <c r="N110" s="344">
        <f>IFERROR(VLOOKUP(C110,'تقرير المصروفات حسب الشهر'!$C$1282:$AD$1393,25,FALSE),0)</f>
        <v>0</v>
      </c>
      <c r="O110" s="344">
        <f>IFERROR(VLOOKUP(C110,'تقرير المصروفات حسب الشهر'!$C$1409:$AI$1524,25,FALSE),0)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الشهر'!$C$10:$AD$119,25,FALSE),0)</f>
        <v>0</v>
      </c>
      <c r="E111" s="330">
        <f>IFERROR(VLOOKUP(C111,'تقرير المصروفات حسب الشهر'!$C$136:$AD$245,25,FALSE),0)</f>
        <v>0</v>
      </c>
      <c r="F111" s="330">
        <f>IFERROR(VLOOKUP(C111,'تقرير المصروفات حسب الشهر'!$C$263:$AD$370,25,FALSE),0)</f>
        <v>0</v>
      </c>
      <c r="G111" s="330">
        <f>IFERROR(VLOOKUP(C111,'تقرير المصروفات حسب الشهر'!$C$391:$AD$499,25,FALSE),0)</f>
        <v>0</v>
      </c>
      <c r="H111" s="330">
        <f>IFERROR(VLOOKUP(C111,'تقرير المصروفات حسب الشهر'!$C$519:$AD$627,25,FALSE),0)</f>
        <v>0</v>
      </c>
      <c r="I111" s="330">
        <f>IFERROR(VLOOKUP(C111,'تقرير المصروفات حسب الشهر'!$C$647:$AD$756,25,FALSE),0)</f>
        <v>0</v>
      </c>
      <c r="J111" s="330">
        <f>IFERROR(VLOOKUP(C111,'تقرير المصروفات حسب الشهر'!$C$775:$AD$884,25,FALSE),0)</f>
        <v>0</v>
      </c>
      <c r="K111" s="330">
        <f>IFERROR(VLOOKUP(C111,'تقرير المصروفات حسب الشهر'!$C$902:$AD$1011,25,FALSE),0)</f>
        <v>0</v>
      </c>
      <c r="L111" s="330">
        <f>IFERROR(VLOOKUP(C111,'تقرير المصروفات حسب الشهر'!$C$1028:$AD$1138,25,FALSE),0)</f>
        <v>0</v>
      </c>
      <c r="M111" s="344">
        <f>IFERROR(VLOOKUP(C111,'تقرير المصروفات حسب الشهر'!$C$1155:$AD$1266,25,FALSE),0)</f>
        <v>0</v>
      </c>
      <c r="N111" s="344">
        <f>IFERROR(VLOOKUP(C111,'تقرير المصروفات حسب الشهر'!$C$1282:$AD$1393,25,FALSE),0)</f>
        <v>0</v>
      </c>
      <c r="O111" s="344">
        <f>IFERROR(VLOOKUP(C111,'تقرير المصروفات حسب الشهر'!$C$1409:$AI$1524,25,FALSE),0)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الشهر'!$C$10:$AD$119,25,FALSE),0)</f>
        <v>0</v>
      </c>
      <c r="E112" s="330">
        <f>IFERROR(VLOOKUP(C112,'تقرير المصروفات حسب الشهر'!$C$136:$AD$245,25,FALSE),0)</f>
        <v>0</v>
      </c>
      <c r="F112" s="330">
        <f>IFERROR(VLOOKUP(C112,'تقرير المصروفات حسب الشهر'!$C$263:$AD$370,25,FALSE),0)</f>
        <v>0</v>
      </c>
      <c r="G112" s="330">
        <f>IFERROR(VLOOKUP(C112,'تقرير المصروفات حسب الشهر'!$C$391:$AD$499,25,FALSE),0)</f>
        <v>0</v>
      </c>
      <c r="H112" s="330">
        <f>IFERROR(VLOOKUP(C112,'تقرير المصروفات حسب الشهر'!$C$519:$AD$627,25,FALSE),0)</f>
        <v>0</v>
      </c>
      <c r="I112" s="330">
        <f>IFERROR(VLOOKUP(C112,'تقرير المصروفات حسب الشهر'!$C$647:$AD$756,25,FALSE),0)</f>
        <v>0</v>
      </c>
      <c r="J112" s="330">
        <f>IFERROR(VLOOKUP(C112,'تقرير المصروفات حسب الشهر'!$C$775:$AD$884,25,FALSE),0)</f>
        <v>0</v>
      </c>
      <c r="K112" s="330">
        <f>IFERROR(VLOOKUP(C112,'تقرير المصروفات حسب الشهر'!$C$902:$AD$1011,25,FALSE),0)</f>
        <v>0</v>
      </c>
      <c r="L112" s="330">
        <f>IFERROR(VLOOKUP(C112,'تقرير المصروفات حسب الشهر'!$C$1028:$AD$1138,25,FALSE),0)</f>
        <v>0</v>
      </c>
      <c r="M112" s="344">
        <f>IFERROR(VLOOKUP(C112,'تقرير المصروفات حسب الشهر'!$C$1155:$AD$1266,25,FALSE),0)</f>
        <v>0</v>
      </c>
      <c r="N112" s="344">
        <f>IFERROR(VLOOKUP(C112,'تقرير المصروفات حسب الشهر'!$C$1282:$AD$1393,25,FALSE),0)</f>
        <v>0</v>
      </c>
      <c r="O112" s="344">
        <f>IFERROR(VLOOKUP(C112,'تقرير المصروفات حسب الشهر'!$C$1409:$AI$1524,25,FALSE),0)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الشهر'!$C$10:$AD$119,25,FALSE),0)</f>
        <v>0</v>
      </c>
      <c r="E113" s="330">
        <f>IFERROR(VLOOKUP(C113,'تقرير المصروفات حسب الشهر'!$C$136:$AD$245,25,FALSE),0)</f>
        <v>0</v>
      </c>
      <c r="F113" s="330">
        <f>IFERROR(VLOOKUP(C113,'تقرير المصروفات حسب الشهر'!$C$263:$AD$370,25,FALSE),0)</f>
        <v>0</v>
      </c>
      <c r="G113" s="330">
        <f>IFERROR(VLOOKUP(C113,'تقرير المصروفات حسب الشهر'!$C$391:$AD$499,25,FALSE),0)</f>
        <v>0</v>
      </c>
      <c r="H113" s="330">
        <f>IFERROR(VLOOKUP(C113,'تقرير المصروفات حسب الشهر'!$C$519:$AD$627,25,FALSE),0)</f>
        <v>0</v>
      </c>
      <c r="I113" s="330">
        <f>IFERROR(VLOOKUP(C113,'تقرير المصروفات حسب الشهر'!$C$647:$AD$756,25,FALSE),0)</f>
        <v>0</v>
      </c>
      <c r="J113" s="330">
        <f>IFERROR(VLOOKUP(C113,'تقرير المصروفات حسب الشهر'!$C$775:$AD$884,25,FALSE),0)</f>
        <v>0</v>
      </c>
      <c r="K113" s="330">
        <f>IFERROR(VLOOKUP(C113,'تقرير المصروفات حسب الشهر'!$C$902:$AD$1011,25,FALSE),0)</f>
        <v>0</v>
      </c>
      <c r="L113" s="330">
        <f>IFERROR(VLOOKUP(C113,'تقرير المصروفات حسب الشهر'!$C$1028:$AD$1138,25,FALSE),0)</f>
        <v>0</v>
      </c>
      <c r="M113" s="344">
        <f>IFERROR(VLOOKUP(C113,'تقرير المصروفات حسب الشهر'!$C$1155:$AD$1266,25,FALSE),0)</f>
        <v>0</v>
      </c>
      <c r="N113" s="344">
        <f>IFERROR(VLOOKUP(C113,'تقرير المصروفات حسب الشهر'!$C$1282:$AD$1393,25,FALSE),0)</f>
        <v>0</v>
      </c>
      <c r="O113" s="344">
        <f>IFERROR(VLOOKUP(C113,'تقرير المصروفات حسب الشهر'!$C$1409:$AI$1524,25,FALSE),0)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الشهر'!$C$10:$AD$119,25,FALSE),0)</f>
        <v>0</v>
      </c>
      <c r="E114" s="330">
        <f>IFERROR(VLOOKUP(C114,'تقرير المصروفات حسب الشهر'!$C$136:$AD$245,25,FALSE),0)</f>
        <v>0</v>
      </c>
      <c r="F114" s="330">
        <f>IFERROR(VLOOKUP(C114,'تقرير المصروفات حسب الشهر'!$C$263:$AD$370,25,FALSE),0)</f>
        <v>0</v>
      </c>
      <c r="G114" s="330">
        <f>IFERROR(VLOOKUP(C114,'تقرير المصروفات حسب الشهر'!$C$391:$AD$499,25,FALSE),0)</f>
        <v>0</v>
      </c>
      <c r="H114" s="330">
        <f>IFERROR(VLOOKUP(C114,'تقرير المصروفات حسب الشهر'!$C$519:$AD$627,25,FALSE),0)</f>
        <v>0</v>
      </c>
      <c r="I114" s="330">
        <f>IFERROR(VLOOKUP(C114,'تقرير المصروفات حسب الشهر'!$C$647:$AD$756,25,FALSE),0)</f>
        <v>0</v>
      </c>
      <c r="J114" s="330">
        <f>IFERROR(VLOOKUP(C114,'تقرير المصروفات حسب الشهر'!$C$775:$AD$884,25,FALSE),0)</f>
        <v>0</v>
      </c>
      <c r="K114" s="330">
        <f>IFERROR(VLOOKUP(C114,'تقرير المصروفات حسب الشهر'!$C$902:$AD$1011,25,FALSE),0)</f>
        <v>0</v>
      </c>
      <c r="L114" s="330">
        <f>IFERROR(VLOOKUP(C114,'تقرير المصروفات حسب الشهر'!$C$1028:$AD$1138,25,FALSE),0)</f>
        <v>0</v>
      </c>
      <c r="M114" s="344">
        <f>IFERROR(VLOOKUP(C114,'تقرير المصروفات حسب الشهر'!$C$1155:$AD$1266,25,FALSE),0)</f>
        <v>0</v>
      </c>
      <c r="N114" s="344">
        <f>IFERROR(VLOOKUP(C114,'تقرير المصروفات حسب الشهر'!$C$1282:$AD$1393,25,FALSE),0)</f>
        <v>0</v>
      </c>
      <c r="O114" s="344">
        <f>IFERROR(VLOOKUP(C114,'تقرير المصروفات حسب الشهر'!$C$1409:$AI$1524,25,FALSE),0)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الشهر'!$C$10:$AD$119,25,FALSE),0)</f>
        <v>0</v>
      </c>
      <c r="E115" s="330">
        <f>IFERROR(VLOOKUP(C115,'تقرير المصروفات حسب الشهر'!$C$136:$AD$245,25,FALSE),0)</f>
        <v>0</v>
      </c>
      <c r="F115" s="330">
        <f>IFERROR(VLOOKUP(C115,'تقرير المصروفات حسب الشهر'!$C$263:$AD$370,25,FALSE),0)</f>
        <v>0</v>
      </c>
      <c r="G115" s="330">
        <f>IFERROR(VLOOKUP(C115,'تقرير المصروفات حسب الشهر'!$C$391:$AD$499,25,FALSE),0)</f>
        <v>0</v>
      </c>
      <c r="H115" s="330">
        <f>IFERROR(VLOOKUP(C115,'تقرير المصروفات حسب الشهر'!$C$519:$AD$627,25,FALSE),0)</f>
        <v>0</v>
      </c>
      <c r="I115" s="330">
        <f>IFERROR(VLOOKUP(C115,'تقرير المصروفات حسب الشهر'!$C$647:$AD$756,25,FALSE),0)</f>
        <v>0</v>
      </c>
      <c r="J115" s="330">
        <f>IFERROR(VLOOKUP(C115,'تقرير المصروفات حسب الشهر'!$C$775:$AD$884,25,FALSE),0)</f>
        <v>0</v>
      </c>
      <c r="K115" s="330">
        <f>IFERROR(VLOOKUP(C115,'تقرير المصروفات حسب الشهر'!$C$902:$AD$1011,25,FALSE),0)</f>
        <v>0</v>
      </c>
      <c r="L115" s="330">
        <f>IFERROR(VLOOKUP(C115,'تقرير المصروفات حسب الشهر'!$C$1028:$AD$1138,25,FALSE),0)</f>
        <v>0</v>
      </c>
      <c r="M115" s="344">
        <f>IFERROR(VLOOKUP(C115,'تقرير المصروفات حسب الشهر'!$C$1155:$AD$1266,25,FALSE),0)</f>
        <v>0</v>
      </c>
      <c r="N115" s="344">
        <f>IFERROR(VLOOKUP(C115,'تقرير المصروفات حسب الشهر'!$C$1282:$AD$1393,25,FALSE),0)</f>
        <v>0</v>
      </c>
      <c r="O115" s="344">
        <f>IFERROR(VLOOKUP(C115,'تقرير المصروفات حسب الشهر'!$C$1409:$AI$1524,25,FALSE),0)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الشهر'!$C$10:$AD$119,25,FALSE),0)</f>
        <v>0</v>
      </c>
      <c r="E116" s="330">
        <f>IFERROR(VLOOKUP(C116,'تقرير المصروفات حسب الشهر'!$C$136:$AD$245,25,FALSE),0)</f>
        <v>0</v>
      </c>
      <c r="F116" s="330">
        <f>IFERROR(VLOOKUP(C116,'تقرير المصروفات حسب الشهر'!$C$263:$AD$370,25,FALSE),0)</f>
        <v>0</v>
      </c>
      <c r="G116" s="330">
        <f>IFERROR(VLOOKUP(C116,'تقرير المصروفات حسب الشهر'!$C$391:$AD$499,25,FALSE),0)</f>
        <v>0</v>
      </c>
      <c r="H116" s="330">
        <f>IFERROR(VLOOKUP(C116,'تقرير المصروفات حسب الشهر'!$C$519:$AD$627,25,FALSE),0)</f>
        <v>0</v>
      </c>
      <c r="I116" s="330">
        <f>IFERROR(VLOOKUP(C116,'تقرير المصروفات حسب الشهر'!$C$647:$AD$756,25,FALSE),0)</f>
        <v>0</v>
      </c>
      <c r="J116" s="330">
        <f>IFERROR(VLOOKUP(C116,'تقرير المصروفات حسب الشهر'!$C$775:$AD$884,25,FALSE),0)</f>
        <v>0</v>
      </c>
      <c r="K116" s="330">
        <f>IFERROR(VLOOKUP(C116,'تقرير المصروفات حسب الشهر'!$C$902:$AD$1011,25,FALSE),0)</f>
        <v>0</v>
      </c>
      <c r="L116" s="330">
        <f>IFERROR(VLOOKUP(C116,'تقرير المصروفات حسب الشهر'!$C$1028:$AD$1138,25,FALSE),0)</f>
        <v>0</v>
      </c>
      <c r="M116" s="344">
        <f>IFERROR(VLOOKUP(C116,'تقرير المصروفات حسب الشهر'!$C$1155:$AD$1266,25,FALSE),0)</f>
        <v>0</v>
      </c>
      <c r="N116" s="344">
        <f>IFERROR(VLOOKUP(C116,'تقرير المصروفات حسب الشهر'!$C$1282:$AD$1393,25,FALSE),0)</f>
        <v>0</v>
      </c>
      <c r="O116" s="344">
        <f>IFERROR(VLOOKUP(C116,'تقرير المصروفات حسب الشهر'!$C$1409:$AI$1524,25,FALSE),0)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الشهر'!$C$10:$AD$119,25,FALSE),0)</f>
        <v>0</v>
      </c>
      <c r="E117" s="330">
        <f>IFERROR(VLOOKUP(C117,'تقرير المصروفات حسب الشهر'!$C$136:$AD$245,25,FALSE),0)</f>
        <v>0</v>
      </c>
      <c r="F117" s="330">
        <f>IFERROR(VLOOKUP(C117,'تقرير المصروفات حسب الشهر'!$C$263:$AD$370,25,FALSE),0)</f>
        <v>0</v>
      </c>
      <c r="G117" s="330">
        <f>IFERROR(VLOOKUP(C117,'تقرير المصروفات حسب الشهر'!$C$391:$AD$499,25,FALSE),0)</f>
        <v>0</v>
      </c>
      <c r="H117" s="330">
        <f>IFERROR(VLOOKUP(C117,'تقرير المصروفات حسب الشهر'!$C$519:$AD$627,25,FALSE),0)</f>
        <v>0</v>
      </c>
      <c r="I117" s="330">
        <f>IFERROR(VLOOKUP(C117,'تقرير المصروفات حسب الشهر'!$C$647:$AD$756,25,FALSE),0)</f>
        <v>0</v>
      </c>
      <c r="J117" s="330">
        <f>IFERROR(VLOOKUP(C117,'تقرير المصروفات حسب الشهر'!$C$775:$AD$884,25,FALSE),0)</f>
        <v>0</v>
      </c>
      <c r="K117" s="330">
        <f>IFERROR(VLOOKUP(C117,'تقرير المصروفات حسب الشهر'!$C$902:$AD$1011,25,FALSE),0)</f>
        <v>0</v>
      </c>
      <c r="L117" s="330">
        <f>IFERROR(VLOOKUP(C117,'تقرير المصروفات حسب الشهر'!$C$1028:$AD$1138,25,FALSE),0)</f>
        <v>0</v>
      </c>
      <c r="M117" s="344">
        <f>IFERROR(VLOOKUP(C117,'تقرير المصروفات حسب الشهر'!$C$1155:$AD$1266,25,FALSE),0)</f>
        <v>0</v>
      </c>
      <c r="N117" s="344">
        <f>IFERROR(VLOOKUP(C117,'تقرير المصروفات حسب الشهر'!$C$1282:$AD$1393,25,FALSE),0)</f>
        <v>0</v>
      </c>
      <c r="O117" s="344">
        <f>IFERROR(VLOOKUP(C117,'تقرير المصروفات حسب الشهر'!$C$1409:$AI$1524,25,FALSE),0)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الشهر'!$C$10:$AD$119,25,FALSE),0)</f>
        <v>0</v>
      </c>
      <c r="E118" s="330">
        <f>IFERROR(VLOOKUP(C118,'تقرير المصروفات حسب الشهر'!$C$136:$AD$245,25,FALSE),0)</f>
        <v>0</v>
      </c>
      <c r="F118" s="330">
        <f>IFERROR(VLOOKUP(C118,'تقرير المصروفات حسب الشهر'!$C$263:$AD$370,25,FALSE),0)</f>
        <v>0</v>
      </c>
      <c r="G118" s="330">
        <f>IFERROR(VLOOKUP(C118,'تقرير المصروفات حسب الشهر'!$C$391:$AD$499,25,FALSE),0)</f>
        <v>0</v>
      </c>
      <c r="H118" s="330">
        <f>IFERROR(VLOOKUP(C118,'تقرير المصروفات حسب الشهر'!$C$519:$AD$627,25,FALSE),0)</f>
        <v>0</v>
      </c>
      <c r="I118" s="330">
        <f>IFERROR(VLOOKUP(C118,'تقرير المصروفات حسب الشهر'!$C$647:$AD$756,25,FALSE),0)</f>
        <v>0</v>
      </c>
      <c r="J118" s="330">
        <f>IFERROR(VLOOKUP(C118,'تقرير المصروفات حسب الشهر'!$C$775:$AD$884,25,FALSE),0)</f>
        <v>0</v>
      </c>
      <c r="K118" s="330">
        <f>IFERROR(VLOOKUP(C118,'تقرير المصروفات حسب الشهر'!$C$902:$AD$1011,25,FALSE),0)</f>
        <v>0</v>
      </c>
      <c r="L118" s="330">
        <f>IFERROR(VLOOKUP(C118,'تقرير المصروفات حسب الشهر'!$C$1028:$AD$1138,25,FALSE),0)</f>
        <v>0</v>
      </c>
      <c r="M118" s="344">
        <f>IFERROR(VLOOKUP(C118,'تقرير المصروفات حسب الشهر'!$C$1155:$AD$1266,25,FALSE),0)</f>
        <v>0</v>
      </c>
      <c r="N118" s="344">
        <f>IFERROR(VLOOKUP(C118,'تقرير المصروفات حسب الشهر'!$C$1282:$AD$1393,25,FALSE),0)</f>
        <v>0</v>
      </c>
      <c r="O118" s="344">
        <f>IFERROR(VLOOKUP(C118,'تقرير المصروفات حسب الشهر'!$C$1409:$AI$1524,25,FALSE),0)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الشهر'!$C$10:$AD$119,25,FALSE),0)</f>
        <v>0</v>
      </c>
      <c r="E119" s="330">
        <f>IFERROR(VLOOKUP(C119,'تقرير المصروفات حسب الشهر'!$C$136:$AD$245,25,FALSE),0)</f>
        <v>0</v>
      </c>
      <c r="F119" s="330">
        <f>IFERROR(VLOOKUP(C119,'تقرير المصروفات حسب الشهر'!$C$263:$AD$370,25,FALSE),0)</f>
        <v>0</v>
      </c>
      <c r="G119" s="330">
        <f>IFERROR(VLOOKUP(C119,'تقرير المصروفات حسب الشهر'!$C$391:$AD$499,25,FALSE),0)</f>
        <v>0</v>
      </c>
      <c r="H119" s="330">
        <f>IFERROR(VLOOKUP(C119,'تقرير المصروفات حسب الشهر'!$C$519:$AD$627,25,FALSE),0)</f>
        <v>0</v>
      </c>
      <c r="I119" s="330">
        <f>IFERROR(VLOOKUP(C119,'تقرير المصروفات حسب الشهر'!$C$647:$AD$756,25,FALSE),0)</f>
        <v>0</v>
      </c>
      <c r="J119" s="330">
        <f>IFERROR(VLOOKUP(C119,'تقرير المصروفات حسب الشهر'!$C$775:$AD$884,25,FALSE),0)</f>
        <v>0</v>
      </c>
      <c r="K119" s="330">
        <f>IFERROR(VLOOKUP(C119,'تقرير المصروفات حسب الشهر'!$C$902:$AD$1011,25,FALSE),0)</f>
        <v>0</v>
      </c>
      <c r="L119" s="330">
        <f>IFERROR(VLOOKUP(C119,'تقرير المصروفات حسب الشهر'!$C$1028:$AD$1138,25,FALSE),0)</f>
        <v>0</v>
      </c>
      <c r="M119" s="344">
        <f>IFERROR(VLOOKUP(C119,'تقرير المصروفات حسب الشهر'!$C$1155:$AD$1266,25,FALSE),0)</f>
        <v>0</v>
      </c>
      <c r="N119" s="344">
        <f>IFERROR(VLOOKUP(C119,'تقرير المصروفات حسب الشهر'!$C$1282:$AD$1393,25,FALSE),0)</f>
        <v>0</v>
      </c>
      <c r="O119" s="344">
        <f>IFERROR(VLOOKUP(C119,'تقرير المصروفات حسب الشهر'!$C$1409:$AI$1524,25,FALSE),0)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الشهر'!$C$10:$AD$119,25,FALSE),0)</f>
        <v>0</v>
      </c>
      <c r="E120" s="330">
        <f>IFERROR(VLOOKUP(C120,'تقرير المصروفات حسب الشهر'!$C$136:$AD$245,25,FALSE),0)</f>
        <v>0</v>
      </c>
      <c r="F120" s="330">
        <f>IFERROR(VLOOKUP(C120,'تقرير المصروفات حسب الشهر'!$C$263:$AD$370,25,FALSE),0)</f>
        <v>0</v>
      </c>
      <c r="G120" s="330">
        <f>IFERROR(VLOOKUP(C120,'تقرير المصروفات حسب الشهر'!$C$391:$AD$499,25,FALSE),0)</f>
        <v>0</v>
      </c>
      <c r="H120" s="330">
        <f>IFERROR(VLOOKUP(C120,'تقرير المصروفات حسب الشهر'!$C$519:$AD$627,25,FALSE),0)</f>
        <v>0</v>
      </c>
      <c r="I120" s="330">
        <f>IFERROR(VLOOKUP(C120,'تقرير المصروفات حسب الشهر'!$C$647:$AD$756,25,FALSE),0)</f>
        <v>0</v>
      </c>
      <c r="J120" s="330">
        <f>IFERROR(VLOOKUP(C120,'تقرير المصروفات حسب الشهر'!$C$775:$AD$884,25,FALSE),0)</f>
        <v>0</v>
      </c>
      <c r="K120" s="330">
        <f>IFERROR(VLOOKUP(C120,'تقرير المصروفات حسب الشهر'!$C$902:$AD$1011,25,FALSE),0)</f>
        <v>0</v>
      </c>
      <c r="L120" s="330">
        <f>IFERROR(VLOOKUP(C120,'تقرير المصروفات حسب الشهر'!$C$1028:$AD$1138,25,FALSE),0)</f>
        <v>0</v>
      </c>
      <c r="M120" s="344">
        <f>IFERROR(VLOOKUP(C120,'تقرير المصروفات حسب الشهر'!$C$1155:$AD$1266,25,FALSE),0)</f>
        <v>0</v>
      </c>
      <c r="N120" s="344">
        <f>IFERROR(VLOOKUP(C120,'تقرير المصروفات حسب الشهر'!$C$1282:$AD$1393,25,FALSE),0)</f>
        <v>0</v>
      </c>
      <c r="O120" s="344">
        <f>IFERROR(VLOOKUP(C120,'تقرير المصروفات حسب الشهر'!$C$1409:$AI$1524,25,FALSE),0)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الشهر'!$C$10:$AD$119,25,FALSE),0)</f>
        <v>0</v>
      </c>
      <c r="E121" s="330">
        <f>IFERROR(VLOOKUP(C121,'تقرير المصروفات حسب الشهر'!$C$136:$AD$245,25,FALSE),0)</f>
        <v>0</v>
      </c>
      <c r="F121" s="330">
        <f>IFERROR(VLOOKUP(C121,'تقرير المصروفات حسب الشهر'!$C$263:$AD$370,25,FALSE),0)</f>
        <v>0</v>
      </c>
      <c r="G121" s="330">
        <f>IFERROR(VLOOKUP(C121,'تقرير المصروفات حسب الشهر'!$C$391:$AD$499,25,FALSE),0)</f>
        <v>0</v>
      </c>
      <c r="H121" s="330">
        <f>IFERROR(VLOOKUP(C121,'تقرير المصروفات حسب الشهر'!$C$519:$AD$627,25,FALSE),0)</f>
        <v>0</v>
      </c>
      <c r="I121" s="330">
        <f>IFERROR(VLOOKUP(C121,'تقرير المصروفات حسب الشهر'!$C$647:$AD$756,25,FALSE),0)</f>
        <v>0</v>
      </c>
      <c r="J121" s="330">
        <f>IFERROR(VLOOKUP(C121,'تقرير المصروفات حسب الشهر'!$C$775:$AD$884,25,FALSE),0)</f>
        <v>0</v>
      </c>
      <c r="K121" s="330">
        <f>IFERROR(VLOOKUP(C121,'تقرير المصروفات حسب الشهر'!$C$902:$AD$1011,25,FALSE),0)</f>
        <v>0</v>
      </c>
      <c r="L121" s="330">
        <f>IFERROR(VLOOKUP(C121,'تقرير المصروفات حسب الشهر'!$C$1028:$AD$1138,25,FALSE),0)</f>
        <v>0</v>
      </c>
      <c r="M121" s="344">
        <f>IFERROR(VLOOKUP(C121,'تقرير المصروفات حسب الشهر'!$C$1155:$AD$1266,25,FALSE),0)</f>
        <v>0</v>
      </c>
      <c r="N121" s="344">
        <f>IFERROR(VLOOKUP(C121,'تقرير المصروفات حسب الشهر'!$C$1282:$AD$1393,25,FALSE),0)</f>
        <v>0</v>
      </c>
      <c r="O121" s="344">
        <f>IFERROR(VLOOKUP(C121,'تقرير المصروفات حسب الشهر'!$C$1409:$AI$1524,25,FALSE),0)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الشهر'!$C$10:$AD$119,25,FALSE),0)</f>
        <v>0</v>
      </c>
      <c r="E122" s="330">
        <f>IFERROR(VLOOKUP(C122,'تقرير المصروفات حسب الشهر'!$C$136:$AD$245,25,FALSE),0)</f>
        <v>0</v>
      </c>
      <c r="F122" s="330">
        <f>IFERROR(VLOOKUP(C122,'تقرير المصروفات حسب الشهر'!$C$263:$AD$370,25,FALSE),0)</f>
        <v>0</v>
      </c>
      <c r="G122" s="330">
        <f>IFERROR(VLOOKUP(C122,'تقرير المصروفات حسب الشهر'!$C$391:$AD$499,25,FALSE),0)</f>
        <v>0</v>
      </c>
      <c r="H122" s="330">
        <f>IFERROR(VLOOKUP(C122,'تقرير المصروفات حسب الشهر'!$C$519:$AD$627,25,FALSE),0)</f>
        <v>0</v>
      </c>
      <c r="I122" s="330">
        <f>IFERROR(VLOOKUP(C122,'تقرير المصروفات حسب الشهر'!$C$647:$AD$756,25,FALSE),0)</f>
        <v>0</v>
      </c>
      <c r="J122" s="330">
        <f>IFERROR(VLOOKUP(C122,'تقرير المصروفات حسب الشهر'!$C$775:$AD$884,25,FALSE),0)</f>
        <v>0</v>
      </c>
      <c r="K122" s="330">
        <f>IFERROR(VLOOKUP(C122,'تقرير المصروفات حسب الشهر'!$C$902:$AD$1011,25,FALSE),0)</f>
        <v>0</v>
      </c>
      <c r="L122" s="330">
        <f>IFERROR(VLOOKUP(C122,'تقرير المصروفات حسب الشهر'!$C$1028:$AD$1138,25,FALSE),0)</f>
        <v>0</v>
      </c>
      <c r="M122" s="344">
        <f>IFERROR(VLOOKUP(C122,'تقرير المصروفات حسب الشهر'!$C$1155:$AD$1266,25,FALSE),0)</f>
        <v>0</v>
      </c>
      <c r="N122" s="344">
        <f>IFERROR(VLOOKUP(C122,'تقرير المصروفات حسب الشهر'!$C$1282:$AD$1393,25,FALSE),0)</f>
        <v>0</v>
      </c>
      <c r="O122" s="344">
        <f>IFERROR(VLOOKUP(C122,'تقرير المصروفات حسب الشهر'!$C$1409:$AI$1524,25,FALSE),0)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الشهر'!$C$10:$AD$119,25,FALSE),0)</f>
        <v>0</v>
      </c>
      <c r="E123" s="330">
        <f>IFERROR(VLOOKUP(C123,'تقرير المصروفات حسب الشهر'!$C$136:$AD$245,25,FALSE),0)</f>
        <v>0</v>
      </c>
      <c r="F123" s="330">
        <f>IFERROR(VLOOKUP(C123,'تقرير المصروفات حسب الشهر'!$C$263:$AD$370,25,FALSE),0)</f>
        <v>0</v>
      </c>
      <c r="G123" s="330">
        <f>IFERROR(VLOOKUP(C123,'تقرير المصروفات حسب الشهر'!$C$391:$AD$499,25,FALSE),0)</f>
        <v>0</v>
      </c>
      <c r="H123" s="330">
        <f>IFERROR(VLOOKUP(C123,'تقرير المصروفات حسب الشهر'!$C$519:$AD$627,25,FALSE),0)</f>
        <v>0</v>
      </c>
      <c r="I123" s="330">
        <f>IFERROR(VLOOKUP(C123,'تقرير المصروفات حسب الشهر'!$C$647:$AD$756,25,FALSE),0)</f>
        <v>0</v>
      </c>
      <c r="J123" s="330">
        <f>IFERROR(VLOOKUP(C123,'تقرير المصروفات حسب الشهر'!$C$775:$AD$884,25,FALSE),0)</f>
        <v>0</v>
      </c>
      <c r="K123" s="330">
        <f>IFERROR(VLOOKUP(C123,'تقرير المصروفات حسب الشهر'!$C$902:$AD$1011,25,FALSE),0)</f>
        <v>0</v>
      </c>
      <c r="L123" s="330">
        <f>IFERROR(VLOOKUP(C123,'تقرير المصروفات حسب الشهر'!$C$1028:$AD$1138,25,FALSE),0)</f>
        <v>0</v>
      </c>
      <c r="M123" s="344">
        <f>IFERROR(VLOOKUP(C123,'تقرير المصروفات حسب الشهر'!$C$1155:$AD$1266,25,FALSE),0)</f>
        <v>0</v>
      </c>
      <c r="N123" s="344">
        <f>IFERROR(VLOOKUP(C123,'تقرير المصروفات حسب الشهر'!$C$1282:$AD$1393,25,FALSE),0)</f>
        <v>0</v>
      </c>
      <c r="O123" s="344">
        <f>IFERROR(VLOOKUP(C123,'تقرير المصروفات حسب الشهر'!$C$1409:$AI$1524,25,FALSE),0)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الشهر'!$C$10:$AD$119,25,FALSE),0)</f>
        <v>0</v>
      </c>
      <c r="E124" s="330">
        <f>IFERROR(VLOOKUP(C124,'تقرير المصروفات حسب الشهر'!$C$136:$AD$245,25,FALSE),0)</f>
        <v>0</v>
      </c>
      <c r="F124" s="330">
        <f>IFERROR(VLOOKUP(C124,'تقرير المصروفات حسب الشهر'!$C$263:$AD$370,25,FALSE),0)</f>
        <v>0</v>
      </c>
      <c r="G124" s="330">
        <f>IFERROR(VLOOKUP(C124,'تقرير المصروفات حسب الشهر'!$C$391:$AD$499,25,FALSE),0)</f>
        <v>0</v>
      </c>
      <c r="H124" s="330">
        <f>IFERROR(VLOOKUP(C124,'تقرير المصروفات حسب الشهر'!$C$519:$AD$627,25,FALSE),0)</f>
        <v>0</v>
      </c>
      <c r="I124" s="330">
        <f>IFERROR(VLOOKUP(C124,'تقرير المصروفات حسب الشهر'!$C$647:$AD$756,25,FALSE),0)</f>
        <v>0</v>
      </c>
      <c r="J124" s="330">
        <f>IFERROR(VLOOKUP(C124,'تقرير المصروفات حسب الشهر'!$C$775:$AD$884,25,FALSE),0)</f>
        <v>0</v>
      </c>
      <c r="K124" s="330">
        <f>IFERROR(VLOOKUP(C124,'تقرير المصروفات حسب الشهر'!$C$902:$AD$1011,25,FALSE),0)</f>
        <v>0</v>
      </c>
      <c r="L124" s="330">
        <f>IFERROR(VLOOKUP(C124,'تقرير المصروفات حسب الشهر'!$C$1028:$AD$1138,25,FALSE),0)</f>
        <v>0</v>
      </c>
      <c r="M124" s="344">
        <f>IFERROR(VLOOKUP(C124,'تقرير المصروفات حسب الشهر'!$C$1155:$AD$1266,25,FALSE),0)</f>
        <v>0</v>
      </c>
      <c r="N124" s="344">
        <f>IFERROR(VLOOKUP(C124,'تقرير المصروفات حسب الشهر'!$C$1282:$AD$1393,25,FALSE),0)</f>
        <v>0</v>
      </c>
      <c r="O124" s="344">
        <f>IFERROR(VLOOKUP(C124,'تقرير المصروفات حسب الشهر'!$C$1409:$AI$1524,25,FALSE),0)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الشهر'!$C$10:$AD$119,25,FALSE),0)</f>
        <v>0</v>
      </c>
      <c r="E125" s="330">
        <f>IFERROR(VLOOKUP(C125,'تقرير المصروفات حسب الشهر'!$C$136:$AD$245,25,FALSE),0)</f>
        <v>0</v>
      </c>
      <c r="F125" s="330">
        <f>IFERROR(VLOOKUP(C125,'تقرير المصروفات حسب الشهر'!$C$263:$AD$370,25,FALSE),0)</f>
        <v>0</v>
      </c>
      <c r="G125" s="330">
        <f>IFERROR(VLOOKUP(C125,'تقرير المصروفات حسب الشهر'!$C$391:$AD$499,25,FALSE),0)</f>
        <v>0</v>
      </c>
      <c r="H125" s="330">
        <f>IFERROR(VLOOKUP(C125,'تقرير المصروفات حسب الشهر'!$C$519:$AD$627,25,FALSE),0)</f>
        <v>0</v>
      </c>
      <c r="I125" s="330">
        <f>IFERROR(VLOOKUP(C125,'تقرير المصروفات حسب الشهر'!$C$647:$AD$756,25,FALSE),0)</f>
        <v>0</v>
      </c>
      <c r="J125" s="330">
        <f>IFERROR(VLOOKUP(C125,'تقرير المصروفات حسب الشهر'!$C$775:$AD$884,25,FALSE),0)</f>
        <v>0</v>
      </c>
      <c r="K125" s="330">
        <f>IFERROR(VLOOKUP(C125,'تقرير المصروفات حسب الشهر'!$C$902:$AD$1011,25,FALSE),0)</f>
        <v>0</v>
      </c>
      <c r="L125" s="330">
        <f>IFERROR(VLOOKUP(C125,'تقرير المصروفات حسب الشهر'!$C$1028:$AD$1138,25,FALSE),0)</f>
        <v>0</v>
      </c>
      <c r="M125" s="344">
        <f>IFERROR(VLOOKUP(C125,'تقرير المصروفات حسب الشهر'!$C$1155:$AD$1266,25,FALSE),0)</f>
        <v>0</v>
      </c>
      <c r="N125" s="344">
        <f>IFERROR(VLOOKUP(C125,'تقرير المصروفات حسب الشهر'!$C$1282:$AD$1393,25,FALSE),0)</f>
        <v>0</v>
      </c>
      <c r="O125" s="344">
        <f>IFERROR(VLOOKUP(C125,'تقرير المصروفات حسب الشهر'!$C$1409:$AI$1524,25,FALSE),0)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الشهر'!$C$10:$AD$119,25,FALSE),0)</f>
        <v>0</v>
      </c>
      <c r="E126" s="330">
        <f>IFERROR(VLOOKUP(C126,'تقرير المصروفات حسب الشهر'!$C$136:$AD$245,25,FALSE),0)</f>
        <v>0</v>
      </c>
      <c r="F126" s="330">
        <f>IFERROR(VLOOKUP(C126,'تقرير المصروفات حسب الشهر'!$C$263:$AD$370,25,FALSE),0)</f>
        <v>0</v>
      </c>
      <c r="G126" s="330">
        <f>IFERROR(VLOOKUP(C126,'تقرير المصروفات حسب الشهر'!$C$391:$AD$499,25,FALSE),0)</f>
        <v>0</v>
      </c>
      <c r="H126" s="330">
        <f>IFERROR(VLOOKUP(C126,'تقرير المصروفات حسب الشهر'!$C$519:$AD$627,25,FALSE),0)</f>
        <v>0</v>
      </c>
      <c r="I126" s="330">
        <f>IFERROR(VLOOKUP(C126,'تقرير المصروفات حسب الشهر'!$C$647:$AD$756,25,FALSE),0)</f>
        <v>0</v>
      </c>
      <c r="J126" s="330">
        <f>IFERROR(VLOOKUP(C126,'تقرير المصروفات حسب الشهر'!$C$775:$AD$884,25,FALSE),0)</f>
        <v>0</v>
      </c>
      <c r="K126" s="330">
        <f>IFERROR(VLOOKUP(C126,'تقرير المصروفات حسب الشهر'!$C$902:$AD$1011,25,FALSE),0)</f>
        <v>0</v>
      </c>
      <c r="L126" s="330">
        <f>IFERROR(VLOOKUP(C126,'تقرير المصروفات حسب الشهر'!$C$1028:$AD$1138,25,FALSE),0)</f>
        <v>0</v>
      </c>
      <c r="M126" s="344">
        <f>IFERROR(VLOOKUP(C126,'تقرير المصروفات حسب الشهر'!$C$1155:$AD$1266,25,FALSE),0)</f>
        <v>0</v>
      </c>
      <c r="N126" s="344">
        <f>IFERROR(VLOOKUP(C126,'تقرير المصروفات حسب الشهر'!$C$1282:$AD$1393,25,FALSE),0)</f>
        <v>0</v>
      </c>
      <c r="O126" s="344">
        <f>IFERROR(VLOOKUP(C126,'تقرير المصروفات حسب الشهر'!$C$1409:$AI$1524,25,FALSE),0)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الشهر'!$C$10:$AD$119,25,FALSE),0)</f>
        <v>0</v>
      </c>
      <c r="E127" s="330">
        <f>IFERROR(VLOOKUP(C127,'تقرير المصروفات حسب الشهر'!$C$136:$AD$245,25,FALSE),0)</f>
        <v>0</v>
      </c>
      <c r="F127" s="330">
        <f>IFERROR(VLOOKUP(C127,'تقرير المصروفات حسب الشهر'!$C$263:$AD$370,25,FALSE),0)</f>
        <v>0</v>
      </c>
      <c r="G127" s="330">
        <f>IFERROR(VLOOKUP(C127,'تقرير المصروفات حسب الشهر'!$C$391:$AD$499,25,FALSE),0)</f>
        <v>0</v>
      </c>
      <c r="H127" s="330">
        <f>IFERROR(VLOOKUP(C127,'تقرير المصروفات حسب الشهر'!$C$519:$AD$627,25,FALSE),0)</f>
        <v>0</v>
      </c>
      <c r="I127" s="330">
        <f>IFERROR(VLOOKUP(C127,'تقرير المصروفات حسب الشهر'!$C$647:$AD$756,25,FALSE),0)</f>
        <v>0</v>
      </c>
      <c r="J127" s="330">
        <f>IFERROR(VLOOKUP(C127,'تقرير المصروفات حسب الشهر'!$C$775:$AD$884,25,FALSE),0)</f>
        <v>0</v>
      </c>
      <c r="K127" s="330">
        <f>IFERROR(VLOOKUP(C127,'تقرير المصروفات حسب الشهر'!$C$902:$AD$1011,25,FALSE),0)</f>
        <v>0</v>
      </c>
      <c r="L127" s="330">
        <f>IFERROR(VLOOKUP(C127,'تقرير المصروفات حسب الشهر'!$C$1028:$AD$1138,25,FALSE),0)</f>
        <v>0</v>
      </c>
      <c r="M127" s="344">
        <f>IFERROR(VLOOKUP(C127,'تقرير المصروفات حسب الشهر'!$C$1155:$AD$1266,25,FALSE),0)</f>
        <v>0</v>
      </c>
      <c r="N127" s="344">
        <f>IFERROR(VLOOKUP(C127,'تقرير المصروفات حسب الشهر'!$C$1282:$AD$1393,25,FALSE),0)</f>
        <v>0</v>
      </c>
      <c r="O127" s="344">
        <f>IFERROR(VLOOKUP(C127,'تقرير المصروفات حسب الشهر'!$C$1409:$AI$1524,25,FALSE),0)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الشهر'!$C$10:$AD$119,25,FALSE),0)</f>
        <v>0</v>
      </c>
      <c r="E128" s="330">
        <f>IFERROR(VLOOKUP(C128,'تقرير المصروفات حسب الشهر'!$C$136:$AD$245,25,FALSE),0)</f>
        <v>0</v>
      </c>
      <c r="F128" s="330">
        <f>IFERROR(VLOOKUP(C128,'تقرير المصروفات حسب الشهر'!$C$263:$AD$370,25,FALSE),0)</f>
        <v>0</v>
      </c>
      <c r="G128" s="330">
        <f>IFERROR(VLOOKUP(C128,'تقرير المصروفات حسب الشهر'!$C$391:$AD$499,25,FALSE),0)</f>
        <v>0</v>
      </c>
      <c r="H128" s="330">
        <f>IFERROR(VLOOKUP(C128,'تقرير المصروفات حسب الشهر'!$C$519:$AD$627,25,FALSE),0)</f>
        <v>0</v>
      </c>
      <c r="I128" s="330">
        <f>IFERROR(VLOOKUP(C128,'تقرير المصروفات حسب الشهر'!$C$647:$AD$756,25,FALSE),0)</f>
        <v>0</v>
      </c>
      <c r="J128" s="330">
        <f>IFERROR(VLOOKUP(C128,'تقرير المصروفات حسب الشهر'!$C$775:$AD$884,25,FALSE),0)</f>
        <v>0</v>
      </c>
      <c r="K128" s="330">
        <f>IFERROR(VLOOKUP(C128,'تقرير المصروفات حسب الشهر'!$C$902:$AD$1011,25,FALSE),0)</f>
        <v>0</v>
      </c>
      <c r="L128" s="330">
        <f>IFERROR(VLOOKUP(C128,'تقرير المصروفات حسب الشهر'!$C$1028:$AD$1138,25,FALSE),0)</f>
        <v>0</v>
      </c>
      <c r="M128" s="344">
        <f>IFERROR(VLOOKUP(C128,'تقرير المصروفات حسب الشهر'!$C$1155:$AD$1266,25,FALSE),0)</f>
        <v>0</v>
      </c>
      <c r="N128" s="344">
        <f>IFERROR(VLOOKUP(C128,'تقرير المصروفات حسب الشهر'!$C$1282:$AD$1393,25,FALSE),0)</f>
        <v>0</v>
      </c>
      <c r="O128" s="344">
        <f>IFERROR(VLOOKUP(C128,'تقرير المصروفات حسب الشهر'!$C$1409:$AI$1524,25,FALSE),0)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الشهر'!$C$10:$AD$119,25,FALSE),0)</f>
        <v>506.25</v>
      </c>
      <c r="E129" s="330">
        <f>IFERROR(VLOOKUP(C129,'تقرير المصروفات حسب الشهر'!$C$136:$AD$245,25,FALSE),0)</f>
        <v>506.25</v>
      </c>
      <c r="F129" s="330">
        <f>IFERROR(VLOOKUP(C129,'تقرير المصروفات حسب الشهر'!$C$263:$AD$370,25,FALSE),0)</f>
        <v>506.25</v>
      </c>
      <c r="G129" s="330">
        <f>IFERROR(VLOOKUP(C129,'تقرير المصروفات حسب الشهر'!$C$391:$AD$499,25,FALSE),0)</f>
        <v>506.25</v>
      </c>
      <c r="H129" s="330">
        <f>IFERROR(VLOOKUP(C129,'تقرير المصروفات حسب الشهر'!$C$519:$AD$627,25,FALSE),0)</f>
        <v>506.25</v>
      </c>
      <c r="I129" s="330">
        <f>IFERROR(VLOOKUP(C129,'تقرير المصروفات حسب الشهر'!$C$647:$AD$756,25,FALSE),0)</f>
        <v>506.25</v>
      </c>
      <c r="J129" s="330">
        <f>IFERROR(VLOOKUP(C129,'تقرير المصروفات حسب الشهر'!$C$775:$AD$884,25,FALSE),0)</f>
        <v>0</v>
      </c>
      <c r="K129" s="330">
        <f>IFERROR(VLOOKUP(C129,'تقرير المصروفات حسب الشهر'!$C$902:$AD$1011,25,FALSE),0)</f>
        <v>0</v>
      </c>
      <c r="L129" s="330">
        <f>IFERROR(VLOOKUP(C129,'تقرير المصروفات حسب الشهر'!$C$1028:$AD$1138,25,FALSE),0)</f>
        <v>0</v>
      </c>
      <c r="M129" s="344">
        <f>IFERROR(VLOOKUP(C129,'تقرير المصروفات حسب الشهر'!$C$1155:$AD$1266,25,FALSE),0)</f>
        <v>0</v>
      </c>
      <c r="N129" s="344">
        <f>IFERROR(VLOOKUP(C129,'تقرير المصروفات حسب الشهر'!$C$1282:$AD$1393,25,FALSE),0)</f>
        <v>0</v>
      </c>
      <c r="O129" s="344">
        <f>IFERROR(VLOOKUP(C129,'تقرير المصروفات حسب الشهر'!$C$1409:$AI$1524,25,FALSE),0)</f>
        <v>0</v>
      </c>
      <c r="P129" s="332">
        <f t="shared" si="8"/>
        <v>3037.5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الشهر'!$C$10:$AD$119,25,FALSE),0)</f>
        <v>0</v>
      </c>
      <c r="E130" s="330">
        <f>IFERROR(VLOOKUP(C130,'تقرير المصروفات حسب الشهر'!$C$136:$AD$245,25,FALSE),0)</f>
        <v>0</v>
      </c>
      <c r="F130" s="330">
        <f>IFERROR(VLOOKUP(C130,'تقرير المصروفات حسب الشهر'!$C$263:$AD$370,25,FALSE),0)</f>
        <v>0</v>
      </c>
      <c r="G130" s="330">
        <f>IFERROR(VLOOKUP(C130,'تقرير المصروفات حسب الشهر'!$C$391:$AD$499,25,FALSE),0)</f>
        <v>0</v>
      </c>
      <c r="H130" s="330">
        <f>IFERROR(VLOOKUP(C130,'تقرير المصروفات حسب الشهر'!$C$519:$AD$627,25,FALSE),0)</f>
        <v>0</v>
      </c>
      <c r="I130" s="330">
        <f>IFERROR(VLOOKUP(C130,'تقرير المصروفات حسب الشهر'!$C$647:$AD$756,25,FALSE),0)</f>
        <v>0</v>
      </c>
      <c r="J130" s="330">
        <f>IFERROR(VLOOKUP(C130,'تقرير المصروفات حسب الشهر'!$C$775:$AD$884,25,FALSE),0)</f>
        <v>0</v>
      </c>
      <c r="K130" s="330">
        <f>IFERROR(VLOOKUP(C130,'تقرير المصروفات حسب الشهر'!$C$902:$AD$1011,25,FALSE),0)</f>
        <v>0</v>
      </c>
      <c r="L130" s="330">
        <f>IFERROR(VLOOKUP(C130,'تقرير المصروفات حسب الشهر'!$C$1028:$AD$1138,25,FALSE),0)</f>
        <v>0</v>
      </c>
      <c r="M130" s="344">
        <f>IFERROR(VLOOKUP(C130,'تقرير المصروفات حسب الشهر'!$C$1155:$AD$1266,25,FALSE),0)</f>
        <v>0</v>
      </c>
      <c r="N130" s="344">
        <f>IFERROR(VLOOKUP(C130,'تقرير المصروفات حسب الشهر'!$C$1282:$AD$1393,25,FALSE),0)</f>
        <v>0</v>
      </c>
      <c r="O130" s="344">
        <f>IFERROR(VLOOKUP(C130,'تقرير المصروفات حسب الشهر'!$C$1409:$AI$1524,25,FALSE),0)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الشهر'!$C$10:$AD$119,25,FALSE),0)</f>
        <v>0</v>
      </c>
      <c r="E131" s="330">
        <f>IFERROR(VLOOKUP(C131,'تقرير المصروفات حسب الشهر'!$C$136:$AD$245,25,FALSE),0)</f>
        <v>0</v>
      </c>
      <c r="F131" s="330">
        <f>IFERROR(VLOOKUP(C131,'تقرير المصروفات حسب الشهر'!$C$263:$AD$370,25,FALSE),0)</f>
        <v>0</v>
      </c>
      <c r="G131" s="330">
        <f>IFERROR(VLOOKUP(C131,'تقرير المصروفات حسب الشهر'!$C$391:$AD$499,25,FALSE),0)</f>
        <v>0</v>
      </c>
      <c r="H131" s="330">
        <f>IFERROR(VLOOKUP(C131,'تقرير المصروفات حسب الشهر'!$C$519:$AD$627,25,FALSE),0)</f>
        <v>0</v>
      </c>
      <c r="I131" s="330">
        <f>IFERROR(VLOOKUP(C131,'تقرير المصروفات حسب الشهر'!$C$647:$AD$756,25,FALSE),0)</f>
        <v>0</v>
      </c>
      <c r="J131" s="330">
        <f>IFERROR(VLOOKUP(C131,'تقرير المصروفات حسب الشهر'!$C$775:$AD$884,25,FALSE),0)</f>
        <v>0</v>
      </c>
      <c r="K131" s="330">
        <f>IFERROR(VLOOKUP(C131,'تقرير المصروفات حسب الشهر'!$C$902:$AD$1011,25,FALSE),0)</f>
        <v>0</v>
      </c>
      <c r="L131" s="330">
        <f>IFERROR(VLOOKUP(C131,'تقرير المصروفات حسب الشهر'!$C$1028:$AD$1138,25,FALSE),0)</f>
        <v>0</v>
      </c>
      <c r="M131" s="344">
        <f>IFERROR(VLOOKUP(C131,'تقرير المصروفات حسب الشهر'!$C$1155:$AD$1266,25,FALSE),0)</f>
        <v>0</v>
      </c>
      <c r="N131" s="344">
        <f>IFERROR(VLOOKUP(C131,'تقرير المصروفات حسب الشهر'!$C$1282:$AD$1393,25,FALSE),0)</f>
        <v>0</v>
      </c>
      <c r="O131" s="344">
        <f>IFERROR(VLOOKUP(C131,'تقرير المصروفات حسب الشهر'!$C$1409:$AI$1524,25,FALSE),0)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146337.74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411256.12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264918.38000000006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7030A0"/>
  </sheetPr>
  <dimension ref="A1:T140"/>
  <sheetViews>
    <sheetView rightToLeft="1" topLeftCell="K122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279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38</v>
      </c>
      <c r="B8" s="357"/>
      <c r="C8" s="337" t="s">
        <v>242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3281888.4800000004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51423.640000000014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374159.03000000014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2907729.4499999997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2741092.7100000004</v>
      </c>
    </row>
    <row r="13" spans="1:20" ht="18" customHeight="1">
      <c r="B13" s="94"/>
      <c r="C13" s="339" t="s">
        <v>247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540795.77000000014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30071.86</v>
      </c>
      <c r="E16" s="335">
        <v>3775.69</v>
      </c>
      <c r="F16" s="335">
        <v>5091.21</v>
      </c>
      <c r="G16" s="335"/>
      <c r="H16" s="335">
        <v>14783.979999999996</v>
      </c>
      <c r="I16" s="335"/>
      <c r="J16" s="335"/>
      <c r="K16" s="335"/>
      <c r="L16" s="335"/>
      <c r="M16" s="335"/>
      <c r="N16" s="335"/>
      <c r="O16" s="335"/>
      <c r="P16" s="332">
        <f t="shared" si="1"/>
        <v>53722.74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14783.979999999996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</v>
      </c>
    </row>
    <row r="19" spans="2:16" ht="18" customHeight="1">
      <c r="B19" s="94"/>
      <c r="C19" s="353" t="s">
        <v>247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594518.51000000013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الشهر'!$C$10:$AD$119,26,FALSE),0)</f>
        <v>0</v>
      </c>
      <c r="E22" s="330">
        <f>IFERROR(VLOOKUP(C22,'تقرير المصروفات حسب الشهر'!$C$136:$AD$245,26,FALSE),0)</f>
        <v>0</v>
      </c>
      <c r="F22" s="330">
        <f>IFERROR(VLOOKUP(C22,'تقرير المصروفات حسب الشهر'!$C$263:$AD$370,26,FALSE),0)</f>
        <v>0</v>
      </c>
      <c r="G22" s="330">
        <f>IFERROR(VLOOKUP(C22,'تقرير المصروفات حسب الشهر'!$C$391:$AD$499,26,FALSE),0)</f>
        <v>0</v>
      </c>
      <c r="H22" s="330">
        <f>IFERROR(VLOOKUP(C22,'تقرير المصروفات حسب الشهر'!$C$519:$AD$627,26,FALSE),0)</f>
        <v>0</v>
      </c>
      <c r="I22" s="330">
        <f>IFERROR(VLOOKUP(C22,'تقرير المصروفات حسب الشهر'!$C$647:$AD$756,26,FALSE),0)</f>
        <v>0</v>
      </c>
      <c r="J22" s="330">
        <f>IFERROR(VLOOKUP(C22,'تقرير المصروفات حسب الشهر'!$C$775:$AD$884,26,FALSE),0)</f>
        <v>0</v>
      </c>
      <c r="K22" s="330">
        <f>IFERROR(VLOOKUP(C22,'تقرير المصروفات حسب الشهر'!$C$902:$AD$1011,26,FALSE),0)</f>
        <v>0</v>
      </c>
      <c r="L22" s="330">
        <f>IFERROR(VLOOKUP(C22,'تقرير المصروفات حسب الشهر'!$C$1028:$AD$1138,26,FALSE),0)</f>
        <v>0</v>
      </c>
      <c r="M22" s="344">
        <f>IFERROR(VLOOKUP(C22,'تقرير المصروفات حسب الشهر'!$C$1155:$AD$1266,26,FALSE),0)</f>
        <v>0</v>
      </c>
      <c r="N22" s="344">
        <f>IFERROR(VLOOKUP(C22,'تقرير المصروفات حسب الشهر'!$C$1282:$AD$1393,26,FALSE),0)</f>
        <v>0</v>
      </c>
      <c r="O22" s="344">
        <f>IFERROR(VLOOKUP(C22,'تقرير المصروفات حسب الشهر'!$C$1409:$AI$1524,26,FALSE),0)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الشهر'!$C$10:$AD$119,26,FALSE),0)</f>
        <v>21607.51</v>
      </c>
      <c r="E23" s="330">
        <f>IFERROR(VLOOKUP(C23,'تقرير المصروفات حسب الشهر'!$C$136:$AD$245,26,FALSE),0)</f>
        <v>20337.77</v>
      </c>
      <c r="F23" s="330">
        <f>IFERROR(VLOOKUP(C23,'تقرير المصروفات حسب الشهر'!$C$263:$AD$370,26,FALSE),0)</f>
        <v>18402.099999999999</v>
      </c>
      <c r="G23" s="330">
        <f>IFERROR(VLOOKUP(C23,'تقرير المصروفات حسب الشهر'!$C$391:$AD$499,26,FALSE),0)</f>
        <v>19037.05</v>
      </c>
      <c r="H23" s="330">
        <f>IFERROR(VLOOKUP(C23,'تقرير المصروفات حسب الشهر'!$C$519:$AD$627,26,FALSE),0)</f>
        <v>25296.460000000003</v>
      </c>
      <c r="I23" s="330">
        <f>IFERROR(VLOOKUP(C23,'تقرير المصروفات حسب الشهر'!$C$647:$AD$756,26,FALSE),0)</f>
        <v>30527.460000000003</v>
      </c>
      <c r="J23" s="330">
        <f>IFERROR(VLOOKUP(C23,'تقرير المصروفات حسب الشهر'!$C$775:$AD$884,26,FALSE),0)</f>
        <v>0</v>
      </c>
      <c r="K23" s="330">
        <f>IFERROR(VLOOKUP(C23,'تقرير المصروفات حسب الشهر'!$C$902:$AD$1011,26,FALSE),0)</f>
        <v>0</v>
      </c>
      <c r="L23" s="330">
        <f>IFERROR(VLOOKUP(C23,'تقرير المصروفات حسب الشهر'!$C$1028:$AD$1138,26,FALSE),0)</f>
        <v>0</v>
      </c>
      <c r="M23" s="344">
        <f>IFERROR(VLOOKUP(C23,'تقرير المصروفات حسب الشهر'!$C$1155:$AD$1266,26,FALSE),0)</f>
        <v>0</v>
      </c>
      <c r="N23" s="344">
        <f>IFERROR(VLOOKUP(C23,'تقرير المصروفات حسب الشهر'!$C$1282:$AD$1393,26,FALSE),0)</f>
        <v>0</v>
      </c>
      <c r="O23" s="344">
        <f>IFERROR(VLOOKUP(C23,'تقرير المصروفات حسب الشهر'!$C$1409:$AI$1524,26,FALSE),0)</f>
        <v>0</v>
      </c>
      <c r="P23" s="332">
        <f t="shared" si="5"/>
        <v>135208.35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الشهر'!$C$10:$AD$119,26,FALSE),0)</f>
        <v>0</v>
      </c>
      <c r="E24" s="330">
        <f>IFERROR(VLOOKUP(C24,'تقرير المصروفات حسب الشهر'!$C$136:$AD$245,26,FALSE),0)</f>
        <v>0</v>
      </c>
      <c r="F24" s="330">
        <f>IFERROR(VLOOKUP(C24,'تقرير المصروفات حسب الشهر'!$C$263:$AD$370,26,FALSE),0)</f>
        <v>0</v>
      </c>
      <c r="G24" s="330">
        <f>IFERROR(VLOOKUP(C24,'تقرير المصروفات حسب الشهر'!$C$391:$AD$499,26,FALSE),0)</f>
        <v>0</v>
      </c>
      <c r="H24" s="330">
        <f>IFERROR(VLOOKUP(C24,'تقرير المصروفات حسب الشهر'!$C$519:$AD$627,26,FALSE),0)</f>
        <v>0</v>
      </c>
      <c r="I24" s="330">
        <f>IFERROR(VLOOKUP(C24,'تقرير المصروفات حسب الشهر'!$C$647:$AD$756,26,FALSE),0)</f>
        <v>0</v>
      </c>
      <c r="J24" s="330">
        <f>IFERROR(VLOOKUP(C24,'تقرير المصروفات حسب الشهر'!$C$775:$AD$884,26,FALSE),0)</f>
        <v>0</v>
      </c>
      <c r="K24" s="330">
        <f>IFERROR(VLOOKUP(C24,'تقرير المصروفات حسب الشهر'!$C$902:$AD$1011,26,FALSE),0)</f>
        <v>0</v>
      </c>
      <c r="L24" s="330">
        <f>IFERROR(VLOOKUP(C24,'تقرير المصروفات حسب الشهر'!$C$1028:$AD$1138,26,FALSE),0)</f>
        <v>0</v>
      </c>
      <c r="M24" s="344">
        <f>IFERROR(VLOOKUP(C24,'تقرير المصروفات حسب الشهر'!$C$1155:$AD$1266,26,FALSE),0)</f>
        <v>0</v>
      </c>
      <c r="N24" s="344">
        <f>IFERROR(VLOOKUP(C24,'تقرير المصروفات حسب الشهر'!$C$1282:$AD$1393,26,FALSE),0)</f>
        <v>0</v>
      </c>
      <c r="O24" s="344">
        <f>IFERROR(VLOOKUP(C24,'تقرير المصروفات حسب الشهر'!$C$1409:$AI$1524,26,FALSE),0)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الشهر'!$C$10:$AD$119,26,FALSE),0)</f>
        <v>0</v>
      </c>
      <c r="E25" s="330">
        <f>IFERROR(VLOOKUP(C25,'تقرير المصروفات حسب الشهر'!$C$136:$AD$245,26,FALSE),0)</f>
        <v>0</v>
      </c>
      <c r="F25" s="330">
        <f>IFERROR(VLOOKUP(C25,'تقرير المصروفات حسب الشهر'!$C$263:$AD$370,26,FALSE),0)</f>
        <v>0</v>
      </c>
      <c r="G25" s="330">
        <f>IFERROR(VLOOKUP(C25,'تقرير المصروفات حسب الشهر'!$C$391:$AD$499,26,FALSE),0)</f>
        <v>0</v>
      </c>
      <c r="H25" s="330">
        <f>IFERROR(VLOOKUP(C25,'تقرير المصروفات حسب الشهر'!$C$519:$AD$627,26,FALSE),0)</f>
        <v>0</v>
      </c>
      <c r="I25" s="330">
        <f>IFERROR(VLOOKUP(C25,'تقرير المصروفات حسب الشهر'!$C$647:$AD$756,26,FALSE),0)</f>
        <v>0</v>
      </c>
      <c r="J25" s="330">
        <f>IFERROR(VLOOKUP(C25,'تقرير المصروفات حسب الشهر'!$C$775:$AD$884,26,FALSE),0)</f>
        <v>0</v>
      </c>
      <c r="K25" s="330">
        <f>IFERROR(VLOOKUP(C25,'تقرير المصروفات حسب الشهر'!$C$902:$AD$1011,26,FALSE),0)</f>
        <v>0</v>
      </c>
      <c r="L25" s="330">
        <f>IFERROR(VLOOKUP(C25,'تقرير المصروفات حسب الشهر'!$C$1028:$AD$1138,26,FALSE),0)</f>
        <v>0</v>
      </c>
      <c r="M25" s="344">
        <f>IFERROR(VLOOKUP(C25,'تقرير المصروفات حسب الشهر'!$C$1155:$AD$1266,26,FALSE),0)</f>
        <v>0</v>
      </c>
      <c r="N25" s="344">
        <f>IFERROR(VLOOKUP(C25,'تقرير المصروفات حسب الشهر'!$C$1282:$AD$1393,26,FALSE),0)</f>
        <v>0</v>
      </c>
      <c r="O25" s="344">
        <f>IFERROR(VLOOKUP(C25,'تقرير المصروفات حسب الشهر'!$C$1409:$AI$1524,26,FALSE),0)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الشهر'!$C$10:$AD$119,26,FALSE),0)</f>
        <v>0</v>
      </c>
      <c r="E26" s="330">
        <f>IFERROR(VLOOKUP(C26,'تقرير المصروفات حسب الشهر'!$C$136:$AD$245,26,FALSE),0)</f>
        <v>0</v>
      </c>
      <c r="F26" s="330">
        <f>IFERROR(VLOOKUP(C26,'تقرير المصروفات حسب الشهر'!$C$263:$AD$370,26,FALSE),0)</f>
        <v>0</v>
      </c>
      <c r="G26" s="330">
        <f>IFERROR(VLOOKUP(C26,'تقرير المصروفات حسب الشهر'!$C$391:$AD$499,26,FALSE),0)</f>
        <v>0</v>
      </c>
      <c r="H26" s="330">
        <f>IFERROR(VLOOKUP(C26,'تقرير المصروفات حسب الشهر'!$C$519:$AD$627,26,FALSE),0)</f>
        <v>0</v>
      </c>
      <c r="I26" s="330">
        <f>IFERROR(VLOOKUP(C26,'تقرير المصروفات حسب الشهر'!$C$647:$AD$756,26,FALSE),0)</f>
        <v>0</v>
      </c>
      <c r="J26" s="330">
        <f>IFERROR(VLOOKUP(C26,'تقرير المصروفات حسب الشهر'!$C$775:$AD$884,26,FALSE),0)</f>
        <v>0</v>
      </c>
      <c r="K26" s="330">
        <f>IFERROR(VLOOKUP(C26,'تقرير المصروفات حسب الشهر'!$C$902:$AD$1011,26,FALSE),0)</f>
        <v>0</v>
      </c>
      <c r="L26" s="330">
        <f>IFERROR(VLOOKUP(C26,'تقرير المصروفات حسب الشهر'!$C$1028:$AD$1138,26,FALSE),0)</f>
        <v>0</v>
      </c>
      <c r="M26" s="344">
        <f>IFERROR(VLOOKUP(C26,'تقرير المصروفات حسب الشهر'!$C$1155:$AD$1266,26,FALSE),0)</f>
        <v>0</v>
      </c>
      <c r="N26" s="344">
        <f>IFERROR(VLOOKUP(C26,'تقرير المصروفات حسب الشهر'!$C$1282:$AD$1393,26,FALSE),0)</f>
        <v>0</v>
      </c>
      <c r="O26" s="344">
        <f>IFERROR(VLOOKUP(C26,'تقرير المصروفات حسب الشهر'!$C$1409:$AI$1524,26,FALSE),0)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الشهر'!$C$10:$AD$119,26,FALSE),0)</f>
        <v>0</v>
      </c>
      <c r="E27" s="330">
        <f>IFERROR(VLOOKUP(C27,'تقرير المصروفات حسب الشهر'!$C$136:$AD$245,26,FALSE),0)</f>
        <v>0</v>
      </c>
      <c r="F27" s="330">
        <f>IFERROR(VLOOKUP(C27,'تقرير المصروفات حسب الشهر'!$C$263:$AD$370,26,FALSE),0)</f>
        <v>0</v>
      </c>
      <c r="G27" s="330">
        <f>IFERROR(VLOOKUP(C27,'تقرير المصروفات حسب الشهر'!$C$391:$AD$499,26,FALSE),0)</f>
        <v>0</v>
      </c>
      <c r="H27" s="330">
        <f>IFERROR(VLOOKUP(C27,'تقرير المصروفات حسب الشهر'!$C$519:$AD$627,26,FALSE),0)</f>
        <v>0</v>
      </c>
      <c r="I27" s="330">
        <f>IFERROR(VLOOKUP(C27,'تقرير المصروفات حسب الشهر'!$C$647:$AD$756,26,FALSE),0)</f>
        <v>0</v>
      </c>
      <c r="J27" s="330">
        <f>IFERROR(VLOOKUP(C27,'تقرير المصروفات حسب الشهر'!$C$775:$AD$884,26,FALSE),0)</f>
        <v>0</v>
      </c>
      <c r="K27" s="330">
        <f>IFERROR(VLOOKUP(C27,'تقرير المصروفات حسب الشهر'!$C$902:$AD$1011,26,FALSE),0)</f>
        <v>0</v>
      </c>
      <c r="L27" s="330">
        <f>IFERROR(VLOOKUP(C27,'تقرير المصروفات حسب الشهر'!$C$1028:$AD$1138,26,FALSE),0)</f>
        <v>0</v>
      </c>
      <c r="M27" s="344">
        <f>IFERROR(VLOOKUP(C27,'تقرير المصروفات حسب الشهر'!$C$1155:$AD$1266,26,FALSE),0)</f>
        <v>0</v>
      </c>
      <c r="N27" s="344">
        <f>IFERROR(VLOOKUP(C27,'تقرير المصروفات حسب الشهر'!$C$1282:$AD$1393,26,FALSE),0)</f>
        <v>0</v>
      </c>
      <c r="O27" s="344">
        <f>IFERROR(VLOOKUP(C27,'تقرير المصروفات حسب الشهر'!$C$1409:$AI$1524,26,FALSE),0)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الشهر'!$C$10:$AD$119,26,FALSE),0)</f>
        <v>0</v>
      </c>
      <c r="E28" s="330">
        <f>IFERROR(VLOOKUP(C28,'تقرير المصروفات حسب الشهر'!$C$136:$AD$245,26,FALSE),0)</f>
        <v>0</v>
      </c>
      <c r="F28" s="330">
        <f>IFERROR(VLOOKUP(C28,'تقرير المصروفات حسب الشهر'!$C$263:$AD$370,26,FALSE),0)</f>
        <v>0</v>
      </c>
      <c r="G28" s="330">
        <f>IFERROR(VLOOKUP(C28,'تقرير المصروفات حسب الشهر'!$C$391:$AD$499,26,FALSE),0)</f>
        <v>0</v>
      </c>
      <c r="H28" s="330">
        <f>IFERROR(VLOOKUP(C28,'تقرير المصروفات حسب الشهر'!$C$519:$AD$627,26,FALSE),0)</f>
        <v>0</v>
      </c>
      <c r="I28" s="330">
        <f>IFERROR(VLOOKUP(C28,'تقرير المصروفات حسب الشهر'!$C$647:$AD$756,26,FALSE),0)</f>
        <v>0</v>
      </c>
      <c r="J28" s="330">
        <f>IFERROR(VLOOKUP(C28,'تقرير المصروفات حسب الشهر'!$C$775:$AD$884,26,FALSE),0)</f>
        <v>0</v>
      </c>
      <c r="K28" s="330">
        <f>IFERROR(VLOOKUP(C28,'تقرير المصروفات حسب الشهر'!$C$902:$AD$1011,26,FALSE),0)</f>
        <v>0</v>
      </c>
      <c r="L28" s="330">
        <f>IFERROR(VLOOKUP(C28,'تقرير المصروفات حسب الشهر'!$C$1028:$AD$1138,26,FALSE),0)</f>
        <v>0</v>
      </c>
      <c r="M28" s="344">
        <f>IFERROR(VLOOKUP(C28,'تقرير المصروفات حسب الشهر'!$C$1155:$AD$1266,26,FALSE),0)</f>
        <v>0</v>
      </c>
      <c r="N28" s="344">
        <f>IFERROR(VLOOKUP(C28,'تقرير المصروفات حسب الشهر'!$C$1282:$AD$1393,26,FALSE),0)</f>
        <v>0</v>
      </c>
      <c r="O28" s="344">
        <f>IFERROR(VLOOKUP(C28,'تقرير المصروفات حسب الشهر'!$C$1409:$AI$1524,26,FALSE),0)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الشهر'!$C$10:$AD$119,26,FALSE),0)</f>
        <v>0</v>
      </c>
      <c r="E29" s="330">
        <f>IFERROR(VLOOKUP(C29,'تقرير المصروفات حسب الشهر'!$C$136:$AD$245,26,FALSE),0)</f>
        <v>0</v>
      </c>
      <c r="F29" s="330">
        <f>IFERROR(VLOOKUP(C29,'تقرير المصروفات حسب الشهر'!$C$263:$AD$370,26,FALSE),0)</f>
        <v>0</v>
      </c>
      <c r="G29" s="330">
        <f>IFERROR(VLOOKUP(C29,'تقرير المصروفات حسب الشهر'!$C$391:$AD$499,26,FALSE),0)</f>
        <v>0</v>
      </c>
      <c r="H29" s="330">
        <f>IFERROR(VLOOKUP(C29,'تقرير المصروفات حسب الشهر'!$C$519:$AD$627,26,FALSE),0)</f>
        <v>0</v>
      </c>
      <c r="I29" s="330">
        <f>IFERROR(VLOOKUP(C29,'تقرير المصروفات حسب الشهر'!$C$647:$AD$756,26,FALSE),0)</f>
        <v>0</v>
      </c>
      <c r="J29" s="330">
        <f>IFERROR(VLOOKUP(C29,'تقرير المصروفات حسب الشهر'!$C$775:$AD$884,26,FALSE),0)</f>
        <v>0</v>
      </c>
      <c r="K29" s="330">
        <f>IFERROR(VLOOKUP(C29,'تقرير المصروفات حسب الشهر'!$C$902:$AD$1011,26,FALSE),0)</f>
        <v>0</v>
      </c>
      <c r="L29" s="330">
        <f>IFERROR(VLOOKUP(C29,'تقرير المصروفات حسب الشهر'!$C$1028:$AD$1138,26,FALSE),0)</f>
        <v>0</v>
      </c>
      <c r="M29" s="344">
        <f>IFERROR(VLOOKUP(C29,'تقرير المصروفات حسب الشهر'!$C$1155:$AD$1266,26,FALSE),0)</f>
        <v>0</v>
      </c>
      <c r="N29" s="344">
        <f>IFERROR(VLOOKUP(C29,'تقرير المصروفات حسب الشهر'!$C$1282:$AD$1393,26,FALSE),0)</f>
        <v>0</v>
      </c>
      <c r="O29" s="344">
        <f>IFERROR(VLOOKUP(C29,'تقرير المصروفات حسب الشهر'!$C$1409:$AI$1524,26,FALSE),0)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الشهر'!$C$10:$AD$119,26,FALSE),0)</f>
        <v>0</v>
      </c>
      <c r="E30" s="330">
        <f>IFERROR(VLOOKUP(C30,'تقرير المصروفات حسب الشهر'!$C$136:$AD$245,26,FALSE),0)</f>
        <v>0</v>
      </c>
      <c r="F30" s="330">
        <f>IFERROR(VLOOKUP(C30,'تقرير المصروفات حسب الشهر'!$C$263:$AD$370,26,FALSE),0)</f>
        <v>0</v>
      </c>
      <c r="G30" s="330">
        <f>IFERROR(VLOOKUP(C30,'تقرير المصروفات حسب الشهر'!$C$391:$AD$499,26,FALSE),0)</f>
        <v>0</v>
      </c>
      <c r="H30" s="330">
        <f>IFERROR(VLOOKUP(C30,'تقرير المصروفات حسب الشهر'!$C$519:$AD$627,26,FALSE),0)</f>
        <v>0</v>
      </c>
      <c r="I30" s="330">
        <f>IFERROR(VLOOKUP(C30,'تقرير المصروفات حسب الشهر'!$C$647:$AD$756,26,FALSE),0)</f>
        <v>0</v>
      </c>
      <c r="J30" s="330">
        <f>IFERROR(VLOOKUP(C30,'تقرير المصروفات حسب الشهر'!$C$775:$AD$884,26,FALSE),0)</f>
        <v>0</v>
      </c>
      <c r="K30" s="330">
        <f>IFERROR(VLOOKUP(C30,'تقرير المصروفات حسب الشهر'!$C$902:$AD$1011,26,FALSE),0)</f>
        <v>0</v>
      </c>
      <c r="L30" s="330">
        <f>IFERROR(VLOOKUP(C30,'تقرير المصروفات حسب الشهر'!$C$1028:$AD$1138,26,FALSE),0)</f>
        <v>0</v>
      </c>
      <c r="M30" s="344">
        <f>IFERROR(VLOOKUP(C30,'تقرير المصروفات حسب الشهر'!$C$1155:$AD$1266,26,FALSE),0)</f>
        <v>0</v>
      </c>
      <c r="N30" s="344">
        <f>IFERROR(VLOOKUP(C30,'تقرير المصروفات حسب الشهر'!$C$1282:$AD$1393,26,FALSE),0)</f>
        <v>0</v>
      </c>
      <c r="O30" s="344">
        <f>IFERROR(VLOOKUP(C30,'تقرير المصروفات حسب الشهر'!$C$1409:$AI$1524,26,FALSE),0)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الشهر'!$C$10:$AD$119,26,FALSE),0)</f>
        <v>68.33</v>
      </c>
      <c r="E31" s="330">
        <f>IFERROR(VLOOKUP(C31,'تقرير المصروفات حسب الشهر'!$C$136:$AD$245,26,FALSE),0)</f>
        <v>68.33</v>
      </c>
      <c r="F31" s="330">
        <f>IFERROR(VLOOKUP(C31,'تقرير المصروفات حسب الشهر'!$C$263:$AD$370,26,FALSE),0)</f>
        <v>68.33</v>
      </c>
      <c r="G31" s="330">
        <f>IFERROR(VLOOKUP(C31,'تقرير المصروفات حسب الشهر'!$C$391:$AD$499,26,FALSE),0)</f>
        <v>107.11</v>
      </c>
      <c r="H31" s="330">
        <f>IFERROR(VLOOKUP(C31,'تقرير المصروفات حسب الشهر'!$C$519:$AD$627,26,FALSE),0)</f>
        <v>68.33</v>
      </c>
      <c r="I31" s="330">
        <f>IFERROR(VLOOKUP(C31,'تقرير المصروفات حسب الشهر'!$C$647:$AD$756,26,FALSE),0)</f>
        <v>76.95</v>
      </c>
      <c r="J31" s="330">
        <f>IFERROR(VLOOKUP(C31,'تقرير المصروفات حسب الشهر'!$C$775:$AD$884,26,FALSE),0)</f>
        <v>0</v>
      </c>
      <c r="K31" s="330">
        <f>IFERROR(VLOOKUP(C31,'تقرير المصروفات حسب الشهر'!$C$902:$AD$1011,26,FALSE),0)</f>
        <v>0</v>
      </c>
      <c r="L31" s="330">
        <f>IFERROR(VLOOKUP(C31,'تقرير المصروفات حسب الشهر'!$C$1028:$AD$1138,26,FALSE),0)</f>
        <v>0</v>
      </c>
      <c r="M31" s="344">
        <f>IFERROR(VLOOKUP(C31,'تقرير المصروفات حسب الشهر'!$C$1155:$AD$1266,26,FALSE),0)</f>
        <v>0</v>
      </c>
      <c r="N31" s="344">
        <f>IFERROR(VLOOKUP(C31,'تقرير المصروفات حسب الشهر'!$C$1282:$AD$1393,26,FALSE),0)</f>
        <v>0</v>
      </c>
      <c r="O31" s="344">
        <f>IFERROR(VLOOKUP(C31,'تقرير المصروفات حسب الشهر'!$C$1409:$AI$1524,26,FALSE),0)</f>
        <v>0</v>
      </c>
      <c r="P31" s="332">
        <f t="shared" si="5"/>
        <v>457.38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الشهر'!$C$10:$AD$119,26,FALSE),0)</f>
        <v>0</v>
      </c>
      <c r="E32" s="330">
        <f>IFERROR(VLOOKUP(C32,'تقرير المصروفات حسب الشهر'!$C$136:$AD$245,26,FALSE),0)</f>
        <v>0</v>
      </c>
      <c r="F32" s="330">
        <f>IFERROR(VLOOKUP(C32,'تقرير المصروفات حسب الشهر'!$C$263:$AD$370,26,FALSE),0)</f>
        <v>0</v>
      </c>
      <c r="G32" s="330">
        <f>IFERROR(VLOOKUP(C32,'تقرير المصروفات حسب الشهر'!$C$391:$AD$499,26,FALSE),0)</f>
        <v>0</v>
      </c>
      <c r="H32" s="330">
        <f>IFERROR(VLOOKUP(C32,'تقرير المصروفات حسب الشهر'!$C$519:$AD$627,26,FALSE),0)</f>
        <v>0</v>
      </c>
      <c r="I32" s="330">
        <f>IFERROR(VLOOKUP(C32,'تقرير المصروفات حسب الشهر'!$C$647:$AD$756,26,FALSE),0)</f>
        <v>0</v>
      </c>
      <c r="J32" s="330">
        <f>IFERROR(VLOOKUP(C32,'تقرير المصروفات حسب الشهر'!$C$775:$AD$884,26,FALSE),0)</f>
        <v>0</v>
      </c>
      <c r="K32" s="330">
        <f>IFERROR(VLOOKUP(C32,'تقرير المصروفات حسب الشهر'!$C$902:$AD$1011,26,FALSE),0)</f>
        <v>0</v>
      </c>
      <c r="L32" s="330">
        <f>IFERROR(VLOOKUP(C32,'تقرير المصروفات حسب الشهر'!$C$1028:$AD$1138,26,FALSE),0)</f>
        <v>0</v>
      </c>
      <c r="M32" s="344">
        <f>IFERROR(VLOOKUP(C32,'تقرير المصروفات حسب الشهر'!$C$1155:$AD$1266,26,FALSE),0)</f>
        <v>0</v>
      </c>
      <c r="N32" s="344">
        <f>IFERROR(VLOOKUP(C32,'تقرير المصروفات حسب الشهر'!$C$1282:$AD$1393,26,FALSE),0)</f>
        <v>0</v>
      </c>
      <c r="O32" s="344">
        <f>IFERROR(VLOOKUP(C32,'تقرير المصروفات حسب الشهر'!$C$1409:$AI$1524,26,FALSE),0)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الشهر'!$C$10:$AD$119,26,FALSE),0)</f>
        <v>600</v>
      </c>
      <c r="E33" s="330">
        <f>IFERROR(VLOOKUP(C33,'تقرير المصروفات حسب الشهر'!$C$136:$AD$245,26,FALSE),0)</f>
        <v>0</v>
      </c>
      <c r="F33" s="330">
        <f>IFERROR(VLOOKUP(C33,'تقرير المصروفات حسب الشهر'!$C$263:$AD$370,26,FALSE),0)</f>
        <v>0</v>
      </c>
      <c r="G33" s="330">
        <f>IFERROR(VLOOKUP(C33,'تقرير المصروفات حسب الشهر'!$C$391:$AD$499,26,FALSE),0)</f>
        <v>0</v>
      </c>
      <c r="H33" s="330">
        <f>IFERROR(VLOOKUP(C33,'تقرير المصروفات حسب الشهر'!$C$519:$AD$627,26,FALSE),0)</f>
        <v>0</v>
      </c>
      <c r="I33" s="330">
        <f>IFERROR(VLOOKUP(C33,'تقرير المصروفات حسب الشهر'!$C$647:$AD$756,26,FALSE),0)</f>
        <v>0</v>
      </c>
      <c r="J33" s="330">
        <f>IFERROR(VLOOKUP(C33,'تقرير المصروفات حسب الشهر'!$C$775:$AD$884,26,FALSE),0)</f>
        <v>0</v>
      </c>
      <c r="K33" s="330">
        <f>IFERROR(VLOOKUP(C33,'تقرير المصروفات حسب الشهر'!$C$902:$AD$1011,26,FALSE),0)</f>
        <v>0</v>
      </c>
      <c r="L33" s="330">
        <f>IFERROR(VLOOKUP(C33,'تقرير المصروفات حسب الشهر'!$C$1028:$AD$1138,26,FALSE),0)</f>
        <v>0</v>
      </c>
      <c r="M33" s="344">
        <f>IFERROR(VLOOKUP(C33,'تقرير المصروفات حسب الشهر'!$C$1155:$AD$1266,26,FALSE),0)</f>
        <v>0</v>
      </c>
      <c r="N33" s="344">
        <f>IFERROR(VLOOKUP(C33,'تقرير المصروفات حسب الشهر'!$C$1282:$AD$1393,26,FALSE),0)</f>
        <v>0</v>
      </c>
      <c r="O33" s="344">
        <f>IFERROR(VLOOKUP(C33,'تقرير المصروفات حسب الشهر'!$C$1409:$AI$1524,26,FALSE),0)</f>
        <v>0</v>
      </c>
      <c r="P33" s="332">
        <f t="shared" si="5"/>
        <v>600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الشهر'!$C$10:$AD$119,26,FALSE),0)</f>
        <v>0</v>
      </c>
      <c r="E34" s="330">
        <f>IFERROR(VLOOKUP(C34,'تقرير المصروفات حسب الشهر'!$C$136:$AD$245,26,FALSE),0)</f>
        <v>0</v>
      </c>
      <c r="F34" s="330">
        <f>IFERROR(VLOOKUP(C34,'تقرير المصروفات حسب الشهر'!$C$263:$AD$370,26,FALSE),0)</f>
        <v>0</v>
      </c>
      <c r="G34" s="330">
        <f>IFERROR(VLOOKUP(C34,'تقرير المصروفات حسب الشهر'!$C$391:$AD$499,26,FALSE),0)</f>
        <v>0</v>
      </c>
      <c r="H34" s="330">
        <f>IFERROR(VLOOKUP(C34,'تقرير المصروفات حسب الشهر'!$C$519:$AD$627,26,FALSE),0)</f>
        <v>0</v>
      </c>
      <c r="I34" s="330">
        <f>IFERROR(VLOOKUP(C34,'تقرير المصروفات حسب الشهر'!$C$647:$AD$756,26,FALSE),0)</f>
        <v>0</v>
      </c>
      <c r="J34" s="330">
        <f>IFERROR(VLOOKUP(C34,'تقرير المصروفات حسب الشهر'!$C$775:$AD$884,26,FALSE),0)</f>
        <v>0</v>
      </c>
      <c r="K34" s="330">
        <f>IFERROR(VLOOKUP(C34,'تقرير المصروفات حسب الشهر'!$C$902:$AD$1011,26,FALSE),0)</f>
        <v>0</v>
      </c>
      <c r="L34" s="330">
        <f>IFERROR(VLOOKUP(C34,'تقرير المصروفات حسب الشهر'!$C$1028:$AD$1138,26,FALSE),0)</f>
        <v>0</v>
      </c>
      <c r="M34" s="344">
        <f>IFERROR(VLOOKUP(C34,'تقرير المصروفات حسب الشهر'!$C$1155:$AD$1266,26,FALSE),0)</f>
        <v>0</v>
      </c>
      <c r="N34" s="344">
        <f>IFERROR(VLOOKUP(C34,'تقرير المصروفات حسب الشهر'!$C$1282:$AD$1393,26,FALSE),0)</f>
        <v>0</v>
      </c>
      <c r="O34" s="344">
        <f>IFERROR(VLOOKUP(C34,'تقرير المصروفات حسب الشهر'!$C$1409:$AI$1524,26,FALSE),0)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الشهر'!$C$10:$AD$119,26,FALSE),0)</f>
        <v>0</v>
      </c>
      <c r="E35" s="330">
        <f>IFERROR(VLOOKUP(C35,'تقرير المصروفات حسب الشهر'!$C$136:$AD$245,26,FALSE),0)</f>
        <v>0</v>
      </c>
      <c r="F35" s="330">
        <f>IFERROR(VLOOKUP(C35,'تقرير المصروفات حسب الشهر'!$C$263:$AD$370,26,FALSE),0)</f>
        <v>0</v>
      </c>
      <c r="G35" s="330">
        <f>IFERROR(VLOOKUP(C35,'تقرير المصروفات حسب الشهر'!$C$391:$AD$499,26,FALSE),0)</f>
        <v>0</v>
      </c>
      <c r="H35" s="330">
        <f>IFERROR(VLOOKUP(C35,'تقرير المصروفات حسب الشهر'!$C$519:$AD$627,26,FALSE),0)</f>
        <v>0</v>
      </c>
      <c r="I35" s="330">
        <f>IFERROR(VLOOKUP(C35,'تقرير المصروفات حسب الشهر'!$C$647:$AD$756,26,FALSE),0)</f>
        <v>0</v>
      </c>
      <c r="J35" s="330">
        <f>IFERROR(VLOOKUP(C35,'تقرير المصروفات حسب الشهر'!$C$775:$AD$884,26,FALSE),0)</f>
        <v>0</v>
      </c>
      <c r="K35" s="330">
        <f>IFERROR(VLOOKUP(C35,'تقرير المصروفات حسب الشهر'!$C$902:$AD$1011,26,FALSE),0)</f>
        <v>0</v>
      </c>
      <c r="L35" s="330">
        <f>IFERROR(VLOOKUP(C35,'تقرير المصروفات حسب الشهر'!$C$1028:$AD$1138,26,FALSE),0)</f>
        <v>0</v>
      </c>
      <c r="M35" s="344">
        <f>IFERROR(VLOOKUP(C35,'تقرير المصروفات حسب الشهر'!$C$1155:$AD$1266,26,FALSE),0)</f>
        <v>0</v>
      </c>
      <c r="N35" s="344">
        <f>IFERROR(VLOOKUP(C35,'تقرير المصروفات حسب الشهر'!$C$1282:$AD$1393,26,FALSE),0)</f>
        <v>0</v>
      </c>
      <c r="O35" s="344">
        <f>IFERROR(VLOOKUP(C35,'تقرير المصروفات حسب الشهر'!$C$1409:$AI$1524,26,FALSE),0)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الشهر'!$C$10:$AD$119,26,FALSE),0)</f>
        <v>770</v>
      </c>
      <c r="E36" s="330">
        <f>IFERROR(VLOOKUP(C36,'تقرير المصروفات حسب الشهر'!$C$136:$AD$245,26,FALSE),0)</f>
        <v>0</v>
      </c>
      <c r="F36" s="330">
        <f>IFERROR(VLOOKUP(C36,'تقرير المصروفات حسب الشهر'!$C$263:$AD$370,26,FALSE),0)</f>
        <v>0</v>
      </c>
      <c r="G36" s="330">
        <f>IFERROR(VLOOKUP(C36,'تقرير المصروفات حسب الشهر'!$C$391:$AD$499,26,FALSE),0)</f>
        <v>0</v>
      </c>
      <c r="H36" s="330">
        <f>IFERROR(VLOOKUP(C36,'تقرير المصروفات حسب الشهر'!$C$519:$AD$627,26,FALSE),0)</f>
        <v>750</v>
      </c>
      <c r="I36" s="330">
        <f>IFERROR(VLOOKUP(C36,'تقرير المصروفات حسب الشهر'!$C$647:$AD$756,26,FALSE),0)</f>
        <v>0</v>
      </c>
      <c r="J36" s="330">
        <f>IFERROR(VLOOKUP(C36,'تقرير المصروفات حسب الشهر'!$C$775:$AD$884,26,FALSE),0)</f>
        <v>0</v>
      </c>
      <c r="K36" s="330">
        <f>IFERROR(VLOOKUP(C36,'تقرير المصروفات حسب الشهر'!$C$902:$AD$1011,26,FALSE),0)</f>
        <v>0</v>
      </c>
      <c r="L36" s="330">
        <f>IFERROR(VLOOKUP(C36,'تقرير المصروفات حسب الشهر'!$C$1028:$AD$1138,26,FALSE),0)</f>
        <v>0</v>
      </c>
      <c r="M36" s="344">
        <f>IFERROR(VLOOKUP(C36,'تقرير المصروفات حسب الشهر'!$C$1155:$AD$1266,26,FALSE),0)</f>
        <v>0</v>
      </c>
      <c r="N36" s="344">
        <f>IFERROR(VLOOKUP(C36,'تقرير المصروفات حسب الشهر'!$C$1282:$AD$1393,26,FALSE),0)</f>
        <v>0</v>
      </c>
      <c r="O36" s="344">
        <f>IFERROR(VLOOKUP(C36,'تقرير المصروفات حسب الشهر'!$C$1409:$AI$1524,26,FALSE),0)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الشهر'!$C$10:$AD$119,26,FALSE),0)</f>
        <v>0</v>
      </c>
      <c r="E37" s="330">
        <f>IFERROR(VLOOKUP(C37,'تقرير المصروفات حسب الشهر'!$C$136:$AD$245,26,FALSE),0)</f>
        <v>0</v>
      </c>
      <c r="F37" s="330">
        <f>IFERROR(VLOOKUP(C37,'تقرير المصروفات حسب الشهر'!$C$263:$AD$370,26,FALSE),0)</f>
        <v>0</v>
      </c>
      <c r="G37" s="330">
        <f>IFERROR(VLOOKUP(C37,'تقرير المصروفات حسب الشهر'!$C$391:$AD$499,26,FALSE),0)</f>
        <v>0</v>
      </c>
      <c r="H37" s="330">
        <f>IFERROR(VLOOKUP(C37,'تقرير المصروفات حسب الشهر'!$C$519:$AD$627,26,FALSE),0)</f>
        <v>2250</v>
      </c>
      <c r="I37" s="330">
        <f>IFERROR(VLOOKUP(C37,'تقرير المصروفات حسب الشهر'!$C$647:$AD$756,26,FALSE),0)</f>
        <v>0</v>
      </c>
      <c r="J37" s="330">
        <f>IFERROR(VLOOKUP(C37,'تقرير المصروفات حسب الشهر'!$C$775:$AD$884,26,FALSE),0)</f>
        <v>0</v>
      </c>
      <c r="K37" s="330">
        <f>IFERROR(VLOOKUP(C37,'تقرير المصروفات حسب الشهر'!$C$902:$AD$1011,26,FALSE),0)</f>
        <v>0</v>
      </c>
      <c r="L37" s="330">
        <f>IFERROR(VLOOKUP(C37,'تقرير المصروفات حسب الشهر'!$C$1028:$AD$1138,26,FALSE),0)</f>
        <v>0</v>
      </c>
      <c r="M37" s="344">
        <f>IFERROR(VLOOKUP(C37,'تقرير المصروفات حسب الشهر'!$C$1155:$AD$1266,26,FALSE),0)</f>
        <v>0</v>
      </c>
      <c r="N37" s="344">
        <f>IFERROR(VLOOKUP(C37,'تقرير المصروفات حسب الشهر'!$C$1282:$AD$1393,26,FALSE),0)</f>
        <v>0</v>
      </c>
      <c r="O37" s="344">
        <f>IFERROR(VLOOKUP(C37,'تقرير المصروفات حسب الشهر'!$C$1409:$AI$1524,26,FALSE),0)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الشهر'!$C$10:$AD$119,26,FALSE),0)</f>
        <v>0</v>
      </c>
      <c r="E38" s="330">
        <f>IFERROR(VLOOKUP(C38,'تقرير المصروفات حسب الشهر'!$C$136:$AD$245,26,FALSE),0)</f>
        <v>0</v>
      </c>
      <c r="F38" s="330">
        <f>IFERROR(VLOOKUP(C38,'تقرير المصروفات حسب الشهر'!$C$263:$AD$370,26,FALSE),0)</f>
        <v>0</v>
      </c>
      <c r="G38" s="330">
        <f>IFERROR(VLOOKUP(C38,'تقرير المصروفات حسب الشهر'!$C$391:$AD$499,26,FALSE),0)</f>
        <v>0</v>
      </c>
      <c r="H38" s="330">
        <f>IFERROR(VLOOKUP(C38,'تقرير المصروفات حسب الشهر'!$C$519:$AD$627,26,FALSE),0)</f>
        <v>0</v>
      </c>
      <c r="I38" s="330">
        <f>IFERROR(VLOOKUP(C38,'تقرير المصروفات حسب الشهر'!$C$647:$AD$756,26,FALSE),0)</f>
        <v>0</v>
      </c>
      <c r="J38" s="330">
        <f>IFERROR(VLOOKUP(C38,'تقرير المصروفات حسب الشهر'!$C$775:$AD$884,26,FALSE),0)</f>
        <v>0</v>
      </c>
      <c r="K38" s="330">
        <f>IFERROR(VLOOKUP(C38,'تقرير المصروفات حسب الشهر'!$C$902:$AD$1011,26,FALSE),0)</f>
        <v>0</v>
      </c>
      <c r="L38" s="330">
        <f>IFERROR(VLOOKUP(C38,'تقرير المصروفات حسب الشهر'!$C$1028:$AD$1138,26,FALSE),0)</f>
        <v>0</v>
      </c>
      <c r="M38" s="344">
        <f>IFERROR(VLOOKUP(C38,'تقرير المصروفات حسب الشهر'!$C$1155:$AD$1266,26,FALSE),0)</f>
        <v>0</v>
      </c>
      <c r="N38" s="344">
        <f>IFERROR(VLOOKUP(C38,'تقرير المصروفات حسب الشهر'!$C$1282:$AD$1393,26,FALSE),0)</f>
        <v>0</v>
      </c>
      <c r="O38" s="344">
        <f>IFERROR(VLOOKUP(C38,'تقرير المصروفات حسب الشهر'!$C$1409:$AI$1524,26,FALSE),0)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الشهر'!$C$10:$AD$119,26,FALSE),0)</f>
        <v>0</v>
      </c>
      <c r="E39" s="330">
        <f>IFERROR(VLOOKUP(C39,'تقرير المصروفات حسب الشهر'!$C$136:$AD$245,26,FALSE),0)</f>
        <v>0</v>
      </c>
      <c r="F39" s="330">
        <f>IFERROR(VLOOKUP(C39,'تقرير المصروفات حسب الشهر'!$C$263:$AD$370,26,FALSE),0)</f>
        <v>0</v>
      </c>
      <c r="G39" s="330">
        <f>IFERROR(VLOOKUP(C39,'تقرير المصروفات حسب الشهر'!$C$391:$AD$499,26,FALSE),0)</f>
        <v>649</v>
      </c>
      <c r="H39" s="330">
        <f>IFERROR(VLOOKUP(C39,'تقرير المصروفات حسب الشهر'!$C$519:$AD$627,26,FALSE),0)</f>
        <v>0</v>
      </c>
      <c r="I39" s="330">
        <f>IFERROR(VLOOKUP(C39,'تقرير المصروفات حسب الشهر'!$C$647:$AD$756,26,FALSE),0)</f>
        <v>0</v>
      </c>
      <c r="J39" s="330">
        <f>IFERROR(VLOOKUP(C39,'تقرير المصروفات حسب الشهر'!$C$775:$AD$884,26,FALSE),0)</f>
        <v>0</v>
      </c>
      <c r="K39" s="330">
        <f>IFERROR(VLOOKUP(C39,'تقرير المصروفات حسب الشهر'!$C$902:$AD$1011,26,FALSE),0)</f>
        <v>0</v>
      </c>
      <c r="L39" s="330">
        <f>IFERROR(VLOOKUP(C39,'تقرير المصروفات حسب الشهر'!$C$1028:$AD$1138,26,FALSE),0)</f>
        <v>0</v>
      </c>
      <c r="M39" s="344">
        <f>IFERROR(VLOOKUP(C39,'تقرير المصروفات حسب الشهر'!$C$1155:$AD$1266,26,FALSE),0)</f>
        <v>0</v>
      </c>
      <c r="N39" s="344">
        <f>IFERROR(VLOOKUP(C39,'تقرير المصروفات حسب الشهر'!$C$1282:$AD$1393,26,FALSE),0)</f>
        <v>0</v>
      </c>
      <c r="O39" s="344">
        <f>IFERROR(VLOOKUP(C39,'تقرير المصروفات حسب الشهر'!$C$1409:$AI$1524,26,FALSE),0)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الشهر'!$C$10:$AD$119,26,FALSE),0)</f>
        <v>0</v>
      </c>
      <c r="E40" s="330">
        <f>IFERROR(VLOOKUP(C40,'تقرير المصروفات حسب الشهر'!$C$136:$AD$245,26,FALSE),0)</f>
        <v>0</v>
      </c>
      <c r="F40" s="330">
        <f>IFERROR(VLOOKUP(C40,'تقرير المصروفات حسب الشهر'!$C$263:$AD$370,26,FALSE),0)</f>
        <v>0</v>
      </c>
      <c r="G40" s="330">
        <f>IFERROR(VLOOKUP(C40,'تقرير المصروفات حسب الشهر'!$C$391:$AD$499,26,FALSE),0)</f>
        <v>0</v>
      </c>
      <c r="H40" s="330">
        <f>IFERROR(VLOOKUP(C40,'تقرير المصروفات حسب الشهر'!$C$519:$AD$627,26,FALSE),0)</f>
        <v>0</v>
      </c>
      <c r="I40" s="330">
        <f>IFERROR(VLOOKUP(C40,'تقرير المصروفات حسب الشهر'!$C$647:$AD$756,26,FALSE),0)</f>
        <v>0</v>
      </c>
      <c r="J40" s="330">
        <f>IFERROR(VLOOKUP(C40,'تقرير المصروفات حسب الشهر'!$C$775:$AD$884,26,FALSE),0)</f>
        <v>0</v>
      </c>
      <c r="K40" s="330">
        <f>IFERROR(VLOOKUP(C40,'تقرير المصروفات حسب الشهر'!$C$902:$AD$1011,26,FALSE),0)</f>
        <v>0</v>
      </c>
      <c r="L40" s="330">
        <f>IFERROR(VLOOKUP(C40,'تقرير المصروفات حسب الشهر'!$C$1028:$AD$1138,26,FALSE),0)</f>
        <v>0</v>
      </c>
      <c r="M40" s="344">
        <f>IFERROR(VLOOKUP(C40,'تقرير المصروفات حسب الشهر'!$C$1155:$AD$1266,26,FALSE),0)</f>
        <v>0</v>
      </c>
      <c r="N40" s="344">
        <f>IFERROR(VLOOKUP(C40,'تقرير المصروفات حسب الشهر'!$C$1282:$AD$1393,26,FALSE),0)</f>
        <v>0</v>
      </c>
      <c r="O40" s="344">
        <f>IFERROR(VLOOKUP(C40,'تقرير المصروفات حسب الشهر'!$C$1409:$AI$1524,26,FALSE),0)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الشهر'!$C$10:$AD$119,26,FALSE),0)</f>
        <v>0</v>
      </c>
      <c r="E41" s="330">
        <f>IFERROR(VLOOKUP(C41,'تقرير المصروفات حسب الشهر'!$C$136:$AD$245,26,FALSE),0)</f>
        <v>0</v>
      </c>
      <c r="F41" s="330">
        <f>IFERROR(VLOOKUP(C41,'تقرير المصروفات حسب الشهر'!$C$263:$AD$370,26,FALSE),0)</f>
        <v>0</v>
      </c>
      <c r="G41" s="330">
        <f>IFERROR(VLOOKUP(C41,'تقرير المصروفات حسب الشهر'!$C$391:$AD$499,26,FALSE),0)</f>
        <v>0</v>
      </c>
      <c r="H41" s="330">
        <f>IFERROR(VLOOKUP(C41,'تقرير المصروفات حسب الشهر'!$C$519:$AD$627,26,FALSE),0)</f>
        <v>0</v>
      </c>
      <c r="I41" s="330">
        <f>IFERROR(VLOOKUP(C41,'تقرير المصروفات حسب الشهر'!$C$647:$AD$756,26,FALSE),0)</f>
        <v>0</v>
      </c>
      <c r="J41" s="330">
        <f>IFERROR(VLOOKUP(C41,'تقرير المصروفات حسب الشهر'!$C$775:$AD$884,26,FALSE),0)</f>
        <v>0</v>
      </c>
      <c r="K41" s="330">
        <f>IFERROR(VLOOKUP(C41,'تقرير المصروفات حسب الشهر'!$C$902:$AD$1011,26,FALSE),0)</f>
        <v>0</v>
      </c>
      <c r="L41" s="330">
        <f>IFERROR(VLOOKUP(C41,'تقرير المصروفات حسب الشهر'!$C$1028:$AD$1138,26,FALSE),0)</f>
        <v>0</v>
      </c>
      <c r="M41" s="344">
        <f>IFERROR(VLOOKUP(C41,'تقرير المصروفات حسب الشهر'!$C$1155:$AD$1266,26,FALSE),0)</f>
        <v>0</v>
      </c>
      <c r="N41" s="344">
        <f>IFERROR(VLOOKUP(C41,'تقرير المصروفات حسب الشهر'!$C$1282:$AD$1393,26,FALSE),0)</f>
        <v>0</v>
      </c>
      <c r="O41" s="344">
        <f>IFERROR(VLOOKUP(C41,'تقرير المصروفات حسب الشهر'!$C$1409:$AI$1524,26,FALSE),0)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الشهر'!$C$10:$AD$119,26,FALSE),0)</f>
        <v>0</v>
      </c>
      <c r="E42" s="330">
        <f>IFERROR(VLOOKUP(C42,'تقرير المصروفات حسب الشهر'!$C$136:$AD$245,26,FALSE),0)</f>
        <v>0</v>
      </c>
      <c r="F42" s="330">
        <f>IFERROR(VLOOKUP(C42,'تقرير المصروفات حسب الشهر'!$C$263:$AD$370,26,FALSE),0)</f>
        <v>0</v>
      </c>
      <c r="G42" s="330">
        <f>IFERROR(VLOOKUP(C42,'تقرير المصروفات حسب الشهر'!$C$391:$AD$499,26,FALSE),0)</f>
        <v>0</v>
      </c>
      <c r="H42" s="330">
        <f>IFERROR(VLOOKUP(C42,'تقرير المصروفات حسب الشهر'!$C$519:$AD$627,26,FALSE),0)</f>
        <v>0</v>
      </c>
      <c r="I42" s="330">
        <f>IFERROR(VLOOKUP(C42,'تقرير المصروفات حسب الشهر'!$C$647:$AD$756,26,FALSE),0)</f>
        <v>0</v>
      </c>
      <c r="J42" s="330">
        <f>IFERROR(VLOOKUP(C42,'تقرير المصروفات حسب الشهر'!$C$775:$AD$884,26,FALSE),0)</f>
        <v>0</v>
      </c>
      <c r="K42" s="330">
        <f>IFERROR(VLOOKUP(C42,'تقرير المصروفات حسب الشهر'!$C$902:$AD$1011,26,FALSE),0)</f>
        <v>0</v>
      </c>
      <c r="L42" s="330">
        <f>IFERROR(VLOOKUP(C42,'تقرير المصروفات حسب الشهر'!$C$1028:$AD$1138,26,FALSE),0)</f>
        <v>0</v>
      </c>
      <c r="M42" s="344">
        <f>IFERROR(VLOOKUP(C42,'تقرير المصروفات حسب الشهر'!$C$1155:$AD$1266,26,FALSE),0)</f>
        <v>0</v>
      </c>
      <c r="N42" s="344">
        <f>IFERROR(VLOOKUP(C42,'تقرير المصروفات حسب الشهر'!$C$1282:$AD$1393,26,FALSE),0)</f>
        <v>0</v>
      </c>
      <c r="O42" s="344">
        <f>IFERROR(VLOOKUP(C42,'تقرير المصروفات حسب الشهر'!$C$1409:$AI$1524,26,FALSE),0)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الشهر'!$C$10:$AD$119,26,FALSE),0)</f>
        <v>0</v>
      </c>
      <c r="E43" s="330">
        <f>IFERROR(VLOOKUP(C43,'تقرير المصروفات حسب الشهر'!$C$136:$AD$245,26,FALSE),0)</f>
        <v>0</v>
      </c>
      <c r="F43" s="330">
        <f>IFERROR(VLOOKUP(C43,'تقرير المصروفات حسب الشهر'!$C$263:$AD$370,26,FALSE),0)</f>
        <v>0</v>
      </c>
      <c r="G43" s="330">
        <f>IFERROR(VLOOKUP(C43,'تقرير المصروفات حسب الشهر'!$C$391:$AD$499,26,FALSE),0)</f>
        <v>0</v>
      </c>
      <c r="H43" s="330">
        <f>IFERROR(VLOOKUP(C43,'تقرير المصروفات حسب الشهر'!$C$519:$AD$627,26,FALSE),0)</f>
        <v>0</v>
      </c>
      <c r="I43" s="330">
        <f>IFERROR(VLOOKUP(C43,'تقرير المصروفات حسب الشهر'!$C$647:$AD$756,26,FALSE),0)</f>
        <v>0</v>
      </c>
      <c r="J43" s="330">
        <f>IFERROR(VLOOKUP(C43,'تقرير المصروفات حسب الشهر'!$C$775:$AD$884,26,FALSE),0)</f>
        <v>0</v>
      </c>
      <c r="K43" s="330">
        <f>IFERROR(VLOOKUP(C43,'تقرير المصروفات حسب الشهر'!$C$902:$AD$1011,26,FALSE),0)</f>
        <v>0</v>
      </c>
      <c r="L43" s="330">
        <f>IFERROR(VLOOKUP(C43,'تقرير المصروفات حسب الشهر'!$C$1028:$AD$1138,26,FALSE),0)</f>
        <v>0</v>
      </c>
      <c r="M43" s="344">
        <f>IFERROR(VLOOKUP(C43,'تقرير المصروفات حسب الشهر'!$C$1155:$AD$1266,26,FALSE),0)</f>
        <v>0</v>
      </c>
      <c r="N43" s="344">
        <f>IFERROR(VLOOKUP(C43,'تقرير المصروفات حسب الشهر'!$C$1282:$AD$1393,26,FALSE),0)</f>
        <v>0</v>
      </c>
      <c r="O43" s="344">
        <f>IFERROR(VLOOKUP(C43,'تقرير المصروفات حسب الشهر'!$C$1409:$AI$1524,26,FALSE),0)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الشهر'!$C$10:$AD$119,26,FALSE),0)</f>
        <v>0</v>
      </c>
      <c r="E44" s="330">
        <f>IFERROR(VLOOKUP(C44,'تقرير المصروفات حسب الشهر'!$C$136:$AD$245,26,FALSE),0)</f>
        <v>0</v>
      </c>
      <c r="F44" s="330">
        <f>IFERROR(VLOOKUP(C44,'تقرير المصروفات حسب الشهر'!$C$263:$AD$370,26,FALSE),0)</f>
        <v>0</v>
      </c>
      <c r="G44" s="330">
        <f>IFERROR(VLOOKUP(C44,'تقرير المصروفات حسب الشهر'!$C$391:$AD$499,26,FALSE),0)</f>
        <v>0</v>
      </c>
      <c r="H44" s="330">
        <f>IFERROR(VLOOKUP(C44,'تقرير المصروفات حسب الشهر'!$C$519:$AD$627,26,FALSE),0)</f>
        <v>0</v>
      </c>
      <c r="I44" s="330">
        <f>IFERROR(VLOOKUP(C44,'تقرير المصروفات حسب الشهر'!$C$647:$AD$756,26,FALSE),0)</f>
        <v>0</v>
      </c>
      <c r="J44" s="330">
        <f>IFERROR(VLOOKUP(C44,'تقرير المصروفات حسب الشهر'!$C$775:$AD$884,26,FALSE),0)</f>
        <v>0</v>
      </c>
      <c r="K44" s="330">
        <f>IFERROR(VLOOKUP(C44,'تقرير المصروفات حسب الشهر'!$C$902:$AD$1011,26,FALSE),0)</f>
        <v>0</v>
      </c>
      <c r="L44" s="330">
        <f>IFERROR(VLOOKUP(C44,'تقرير المصروفات حسب الشهر'!$C$1028:$AD$1138,26,FALSE),0)</f>
        <v>0</v>
      </c>
      <c r="M44" s="344">
        <f>IFERROR(VLOOKUP(C44,'تقرير المصروفات حسب الشهر'!$C$1155:$AD$1266,26,FALSE),0)</f>
        <v>0</v>
      </c>
      <c r="N44" s="344">
        <f>IFERROR(VLOOKUP(C44,'تقرير المصروفات حسب الشهر'!$C$1282:$AD$1393,26,FALSE),0)</f>
        <v>0</v>
      </c>
      <c r="O44" s="344">
        <f>IFERROR(VLOOKUP(C44,'تقرير المصروفات حسب الشهر'!$C$1409:$AI$1524,26,FALSE),0)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الشهر'!$C$10:$AD$119,26,FALSE),0)</f>
        <v>0</v>
      </c>
      <c r="E45" s="330">
        <f>IFERROR(VLOOKUP(C45,'تقرير المصروفات حسب الشهر'!$C$136:$AD$245,26,FALSE),0)</f>
        <v>0</v>
      </c>
      <c r="F45" s="330">
        <f>IFERROR(VLOOKUP(C45,'تقرير المصروفات حسب الشهر'!$C$263:$AD$370,26,FALSE),0)</f>
        <v>0</v>
      </c>
      <c r="G45" s="330">
        <f>IFERROR(VLOOKUP(C45,'تقرير المصروفات حسب الشهر'!$C$391:$AD$499,26,FALSE),0)</f>
        <v>0</v>
      </c>
      <c r="H45" s="330">
        <f>IFERROR(VLOOKUP(C45,'تقرير المصروفات حسب الشهر'!$C$519:$AD$627,26,FALSE),0)</f>
        <v>0</v>
      </c>
      <c r="I45" s="330">
        <f>IFERROR(VLOOKUP(C45,'تقرير المصروفات حسب الشهر'!$C$647:$AD$756,26,FALSE),0)</f>
        <v>0</v>
      </c>
      <c r="J45" s="330">
        <f>IFERROR(VLOOKUP(C45,'تقرير المصروفات حسب الشهر'!$C$775:$AD$884,26,FALSE),0)</f>
        <v>0</v>
      </c>
      <c r="K45" s="330">
        <f>IFERROR(VLOOKUP(C45,'تقرير المصروفات حسب الشهر'!$C$902:$AD$1011,26,FALSE),0)</f>
        <v>0</v>
      </c>
      <c r="L45" s="330">
        <f>IFERROR(VLOOKUP(C45,'تقرير المصروفات حسب الشهر'!$C$1028:$AD$1138,26,FALSE),0)</f>
        <v>0</v>
      </c>
      <c r="M45" s="344">
        <f>IFERROR(VLOOKUP(C45,'تقرير المصروفات حسب الشهر'!$C$1155:$AD$1266,26,FALSE),0)</f>
        <v>0</v>
      </c>
      <c r="N45" s="344">
        <f>IFERROR(VLOOKUP(C45,'تقرير المصروفات حسب الشهر'!$C$1282:$AD$1393,26,FALSE),0)</f>
        <v>0</v>
      </c>
      <c r="O45" s="344">
        <f>IFERROR(VLOOKUP(C45,'تقرير المصروفات حسب الشهر'!$C$1409:$AI$1524,26,FALSE),0)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الشهر'!$C$10:$AD$119,26,FALSE),0)</f>
        <v>0</v>
      </c>
      <c r="E46" s="330">
        <f>IFERROR(VLOOKUP(C46,'تقرير المصروفات حسب الشهر'!$C$136:$AD$245,26,FALSE),0)</f>
        <v>0</v>
      </c>
      <c r="F46" s="330">
        <f>IFERROR(VLOOKUP(C46,'تقرير المصروفات حسب الشهر'!$C$263:$AD$370,26,FALSE),0)</f>
        <v>0</v>
      </c>
      <c r="G46" s="330">
        <f>IFERROR(VLOOKUP(C46,'تقرير المصروفات حسب الشهر'!$C$391:$AD$499,26,FALSE),0)</f>
        <v>0</v>
      </c>
      <c r="H46" s="330">
        <f>IFERROR(VLOOKUP(C46,'تقرير المصروفات حسب الشهر'!$C$519:$AD$627,26,FALSE),0)</f>
        <v>0</v>
      </c>
      <c r="I46" s="330">
        <f>IFERROR(VLOOKUP(C46,'تقرير المصروفات حسب الشهر'!$C$647:$AD$756,26,FALSE),0)</f>
        <v>0</v>
      </c>
      <c r="J46" s="330">
        <f>IFERROR(VLOOKUP(C46,'تقرير المصروفات حسب الشهر'!$C$775:$AD$884,26,FALSE),0)</f>
        <v>0</v>
      </c>
      <c r="K46" s="330">
        <f>IFERROR(VLOOKUP(C46,'تقرير المصروفات حسب الشهر'!$C$902:$AD$1011,26,FALSE),0)</f>
        <v>0</v>
      </c>
      <c r="L46" s="330">
        <f>IFERROR(VLOOKUP(C46,'تقرير المصروفات حسب الشهر'!$C$1028:$AD$1138,26,FALSE),0)</f>
        <v>0</v>
      </c>
      <c r="M46" s="344">
        <f>IFERROR(VLOOKUP(C46,'تقرير المصروفات حسب الشهر'!$C$1155:$AD$1266,26,FALSE),0)</f>
        <v>0</v>
      </c>
      <c r="N46" s="344">
        <f>IFERROR(VLOOKUP(C46,'تقرير المصروفات حسب الشهر'!$C$1282:$AD$1393,26,FALSE),0)</f>
        <v>0</v>
      </c>
      <c r="O46" s="344">
        <f>IFERROR(VLOOKUP(C46,'تقرير المصروفات حسب الشهر'!$C$1409:$AI$1524,26,FALSE),0)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الشهر'!$C$10:$AD$119,26,FALSE),0)</f>
        <v>0</v>
      </c>
      <c r="E47" s="330">
        <f>IFERROR(VLOOKUP(C47,'تقرير المصروفات حسب الشهر'!$C$136:$AD$245,26,FALSE),0)</f>
        <v>0</v>
      </c>
      <c r="F47" s="330">
        <f>IFERROR(VLOOKUP(C47,'تقرير المصروفات حسب الشهر'!$C$263:$AD$370,26,FALSE),0)</f>
        <v>0</v>
      </c>
      <c r="G47" s="330">
        <f>IFERROR(VLOOKUP(C47,'تقرير المصروفات حسب الشهر'!$C$391:$AD$499,26,FALSE),0)</f>
        <v>0</v>
      </c>
      <c r="H47" s="330">
        <f>IFERROR(VLOOKUP(C47,'تقرير المصروفات حسب الشهر'!$C$519:$AD$627,26,FALSE),0)</f>
        <v>0</v>
      </c>
      <c r="I47" s="330">
        <f>IFERROR(VLOOKUP(C47,'تقرير المصروفات حسب الشهر'!$C$647:$AD$756,26,FALSE),0)</f>
        <v>0</v>
      </c>
      <c r="J47" s="330">
        <f>IFERROR(VLOOKUP(C47,'تقرير المصروفات حسب الشهر'!$C$775:$AD$884,26,FALSE),0)</f>
        <v>0</v>
      </c>
      <c r="K47" s="330">
        <f>IFERROR(VLOOKUP(C47,'تقرير المصروفات حسب الشهر'!$C$902:$AD$1011,26,FALSE),0)</f>
        <v>0</v>
      </c>
      <c r="L47" s="330">
        <f>IFERROR(VLOOKUP(C47,'تقرير المصروفات حسب الشهر'!$C$1028:$AD$1138,26,FALSE),0)</f>
        <v>0</v>
      </c>
      <c r="M47" s="344">
        <f>IFERROR(VLOOKUP(C47,'تقرير المصروفات حسب الشهر'!$C$1155:$AD$1266,26,FALSE),0)</f>
        <v>0</v>
      </c>
      <c r="N47" s="344">
        <f>IFERROR(VLOOKUP(C47,'تقرير المصروفات حسب الشهر'!$C$1282:$AD$1393,26,FALSE),0)</f>
        <v>0</v>
      </c>
      <c r="O47" s="344">
        <f>IFERROR(VLOOKUP(C47,'تقرير المصروفات حسب الشهر'!$C$1409:$AI$1524,26,FALSE),0)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الشهر'!$C$10:$AD$119,26,FALSE),0)</f>
        <v>0</v>
      </c>
      <c r="E48" s="330">
        <f>IFERROR(VLOOKUP(C48,'تقرير المصروفات حسب الشهر'!$C$136:$AD$245,26,FALSE),0)</f>
        <v>0</v>
      </c>
      <c r="F48" s="330">
        <f>IFERROR(VLOOKUP(C48,'تقرير المصروفات حسب الشهر'!$C$263:$AD$370,26,FALSE),0)</f>
        <v>0</v>
      </c>
      <c r="G48" s="330">
        <f>IFERROR(VLOOKUP(C48,'تقرير المصروفات حسب الشهر'!$C$391:$AD$499,26,FALSE),0)</f>
        <v>0</v>
      </c>
      <c r="H48" s="330">
        <f>IFERROR(VLOOKUP(C48,'تقرير المصروفات حسب الشهر'!$C$519:$AD$627,26,FALSE),0)</f>
        <v>0</v>
      </c>
      <c r="I48" s="330">
        <f>IFERROR(VLOOKUP(C48,'تقرير المصروفات حسب الشهر'!$C$647:$AD$756,26,FALSE),0)</f>
        <v>0</v>
      </c>
      <c r="J48" s="330">
        <f>IFERROR(VLOOKUP(C48,'تقرير المصروفات حسب الشهر'!$C$775:$AD$884,26,FALSE),0)</f>
        <v>0</v>
      </c>
      <c r="K48" s="330">
        <f>IFERROR(VLOOKUP(C48,'تقرير المصروفات حسب الشهر'!$C$902:$AD$1011,26,FALSE),0)</f>
        <v>0</v>
      </c>
      <c r="L48" s="330">
        <f>IFERROR(VLOOKUP(C48,'تقرير المصروفات حسب الشهر'!$C$1028:$AD$1138,26,FALSE),0)</f>
        <v>0</v>
      </c>
      <c r="M48" s="344">
        <f>IFERROR(VLOOKUP(C48,'تقرير المصروفات حسب الشهر'!$C$1155:$AD$1266,26,FALSE),0)</f>
        <v>0</v>
      </c>
      <c r="N48" s="344">
        <f>IFERROR(VLOOKUP(C48,'تقرير المصروفات حسب الشهر'!$C$1282:$AD$1393,26,FALSE),0)</f>
        <v>0</v>
      </c>
      <c r="O48" s="344">
        <f>IFERROR(VLOOKUP(C48,'تقرير المصروفات حسب الشهر'!$C$1409:$AI$1524,26,FALSE),0)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الشهر'!$C$10:$AD$119,26,FALSE),0)</f>
        <v>0</v>
      </c>
      <c r="E49" s="330">
        <f>IFERROR(VLOOKUP(C49,'تقرير المصروفات حسب الشهر'!$C$136:$AD$245,26,FALSE),0)</f>
        <v>0</v>
      </c>
      <c r="F49" s="330">
        <f>IFERROR(VLOOKUP(C49,'تقرير المصروفات حسب الشهر'!$C$263:$AD$370,26,FALSE),0)</f>
        <v>0</v>
      </c>
      <c r="G49" s="330">
        <f>IFERROR(VLOOKUP(C49,'تقرير المصروفات حسب الشهر'!$C$391:$AD$499,26,FALSE),0)</f>
        <v>0</v>
      </c>
      <c r="H49" s="330">
        <f>IFERROR(VLOOKUP(C49,'تقرير المصروفات حسب الشهر'!$C$519:$AD$627,26,FALSE),0)</f>
        <v>0</v>
      </c>
      <c r="I49" s="330">
        <f>IFERROR(VLOOKUP(C49,'تقرير المصروفات حسب الشهر'!$C$647:$AD$756,26,FALSE),0)</f>
        <v>0</v>
      </c>
      <c r="J49" s="330">
        <f>IFERROR(VLOOKUP(C49,'تقرير المصروفات حسب الشهر'!$C$775:$AD$884,26,FALSE),0)</f>
        <v>0</v>
      </c>
      <c r="K49" s="330">
        <f>IFERROR(VLOOKUP(C49,'تقرير المصروفات حسب الشهر'!$C$902:$AD$1011,26,FALSE),0)</f>
        <v>0</v>
      </c>
      <c r="L49" s="330">
        <f>IFERROR(VLOOKUP(C49,'تقرير المصروفات حسب الشهر'!$C$1028:$AD$1138,26,FALSE),0)</f>
        <v>0</v>
      </c>
      <c r="M49" s="344">
        <f>IFERROR(VLOOKUP(C49,'تقرير المصروفات حسب الشهر'!$C$1155:$AD$1266,26,FALSE),0)</f>
        <v>0</v>
      </c>
      <c r="N49" s="344">
        <f>IFERROR(VLOOKUP(C49,'تقرير المصروفات حسب الشهر'!$C$1282:$AD$1393,26,FALSE),0)</f>
        <v>0</v>
      </c>
      <c r="O49" s="344">
        <f>IFERROR(VLOOKUP(C49,'تقرير المصروفات حسب الشهر'!$C$1409:$AI$1524,26,FALSE),0)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الشهر'!$C$10:$AD$119,26,FALSE),0)</f>
        <v>0</v>
      </c>
      <c r="E50" s="330">
        <f>IFERROR(VLOOKUP(C50,'تقرير المصروفات حسب الشهر'!$C$136:$AD$245,26,FALSE),0)</f>
        <v>0</v>
      </c>
      <c r="F50" s="330">
        <f>IFERROR(VLOOKUP(C50,'تقرير المصروفات حسب الشهر'!$C$263:$AD$370,26,FALSE),0)</f>
        <v>0</v>
      </c>
      <c r="G50" s="330">
        <f>IFERROR(VLOOKUP(C50,'تقرير المصروفات حسب الشهر'!$C$391:$AD$499,26,FALSE),0)</f>
        <v>0</v>
      </c>
      <c r="H50" s="330">
        <f>IFERROR(VLOOKUP(C50,'تقرير المصروفات حسب الشهر'!$C$519:$AD$627,26,FALSE),0)</f>
        <v>0</v>
      </c>
      <c r="I50" s="330">
        <f>IFERROR(VLOOKUP(C50,'تقرير المصروفات حسب الشهر'!$C$647:$AD$756,26,FALSE),0)</f>
        <v>0</v>
      </c>
      <c r="J50" s="330">
        <f>IFERROR(VLOOKUP(C50,'تقرير المصروفات حسب الشهر'!$C$775:$AD$884,26,FALSE),0)</f>
        <v>0</v>
      </c>
      <c r="K50" s="330">
        <f>IFERROR(VLOOKUP(C50,'تقرير المصروفات حسب الشهر'!$C$902:$AD$1011,26,FALSE),0)</f>
        <v>0</v>
      </c>
      <c r="L50" s="330">
        <f>IFERROR(VLOOKUP(C50,'تقرير المصروفات حسب الشهر'!$C$1028:$AD$1138,26,FALSE),0)</f>
        <v>0</v>
      </c>
      <c r="M50" s="344">
        <f>IFERROR(VLOOKUP(C50,'تقرير المصروفات حسب الشهر'!$C$1155:$AD$1266,26,FALSE),0)</f>
        <v>0</v>
      </c>
      <c r="N50" s="344">
        <f>IFERROR(VLOOKUP(C50,'تقرير المصروفات حسب الشهر'!$C$1282:$AD$1393,26,FALSE),0)</f>
        <v>0</v>
      </c>
      <c r="O50" s="344">
        <f>IFERROR(VLOOKUP(C50,'تقرير المصروفات حسب الشهر'!$C$1409:$AI$1524,26,FALSE),0)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الشهر'!$C$10:$AD$119,26,FALSE),0)</f>
        <v>0</v>
      </c>
      <c r="E51" s="330">
        <f>IFERROR(VLOOKUP(C51,'تقرير المصروفات حسب الشهر'!$C$136:$AD$245,26,FALSE),0)</f>
        <v>0</v>
      </c>
      <c r="F51" s="330">
        <f>IFERROR(VLOOKUP(C51,'تقرير المصروفات حسب الشهر'!$C$263:$AD$370,26,FALSE),0)</f>
        <v>0</v>
      </c>
      <c r="G51" s="330">
        <f>IFERROR(VLOOKUP(C51,'تقرير المصروفات حسب الشهر'!$C$391:$AD$499,26,FALSE),0)</f>
        <v>0</v>
      </c>
      <c r="H51" s="330">
        <f>IFERROR(VLOOKUP(C51,'تقرير المصروفات حسب الشهر'!$C$519:$AD$627,26,FALSE),0)</f>
        <v>0</v>
      </c>
      <c r="I51" s="330">
        <f>IFERROR(VLOOKUP(C51,'تقرير المصروفات حسب الشهر'!$C$647:$AD$756,26,FALSE),0)</f>
        <v>0</v>
      </c>
      <c r="J51" s="330">
        <f>IFERROR(VLOOKUP(C51,'تقرير المصروفات حسب الشهر'!$C$775:$AD$884,26,FALSE),0)</f>
        <v>0</v>
      </c>
      <c r="K51" s="330">
        <f>IFERROR(VLOOKUP(C51,'تقرير المصروفات حسب الشهر'!$C$902:$AD$1011,26,FALSE),0)</f>
        <v>0</v>
      </c>
      <c r="L51" s="330">
        <f>IFERROR(VLOOKUP(C51,'تقرير المصروفات حسب الشهر'!$C$1028:$AD$1138,26,FALSE),0)</f>
        <v>0</v>
      </c>
      <c r="M51" s="344">
        <f>IFERROR(VLOOKUP(C51,'تقرير المصروفات حسب الشهر'!$C$1155:$AD$1266,26,FALSE),0)</f>
        <v>0</v>
      </c>
      <c r="N51" s="344">
        <f>IFERROR(VLOOKUP(C51,'تقرير المصروفات حسب الشهر'!$C$1282:$AD$1393,26,FALSE),0)</f>
        <v>0</v>
      </c>
      <c r="O51" s="344">
        <f>IFERROR(VLOOKUP(C51,'تقرير المصروفات حسب الشهر'!$C$1409:$AI$1524,26,FALSE),0)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الشهر'!$C$10:$AD$119,26,FALSE),0)</f>
        <v>2400</v>
      </c>
      <c r="E52" s="330">
        <f>IFERROR(VLOOKUP(C52,'تقرير المصروفات حسب الشهر'!$C$136:$AD$245,26,FALSE),0)</f>
        <v>0</v>
      </c>
      <c r="F52" s="330">
        <f>IFERROR(VLOOKUP(C52,'تقرير المصروفات حسب الشهر'!$C$263:$AD$370,26,FALSE),0)</f>
        <v>0</v>
      </c>
      <c r="G52" s="330">
        <f>IFERROR(VLOOKUP(C52,'تقرير المصروفات حسب الشهر'!$C$391:$AD$499,26,FALSE),0)</f>
        <v>0</v>
      </c>
      <c r="H52" s="330">
        <f>IFERROR(VLOOKUP(C52,'تقرير المصروفات حسب الشهر'!$C$519:$AD$627,26,FALSE),0)</f>
        <v>0</v>
      </c>
      <c r="I52" s="330">
        <f>IFERROR(VLOOKUP(C52,'تقرير المصروفات حسب الشهر'!$C$647:$AD$756,26,FALSE),0)</f>
        <v>0</v>
      </c>
      <c r="J52" s="330">
        <f>IFERROR(VLOOKUP(C52,'تقرير المصروفات حسب الشهر'!$C$775:$AD$884,26,FALSE),0)</f>
        <v>0</v>
      </c>
      <c r="K52" s="330">
        <f>IFERROR(VLOOKUP(C52,'تقرير المصروفات حسب الشهر'!$C$902:$AD$1011,26,FALSE),0)</f>
        <v>0</v>
      </c>
      <c r="L52" s="330">
        <f>IFERROR(VLOOKUP(C52,'تقرير المصروفات حسب الشهر'!$C$1028:$AD$1138,26,FALSE),0)</f>
        <v>0</v>
      </c>
      <c r="M52" s="344">
        <f>IFERROR(VLOOKUP(C52,'تقرير المصروفات حسب الشهر'!$C$1155:$AD$1266,26,FALSE),0)</f>
        <v>0</v>
      </c>
      <c r="N52" s="344">
        <f>IFERROR(VLOOKUP(C52,'تقرير المصروفات حسب الشهر'!$C$1282:$AD$1393,26,FALSE),0)</f>
        <v>0</v>
      </c>
      <c r="O52" s="344">
        <f>IFERROR(VLOOKUP(C52,'تقرير المصروفات حسب الشهر'!$C$1409:$AI$1524,26,FALSE),0)</f>
        <v>0</v>
      </c>
      <c r="P52" s="332">
        <f t="shared" si="5"/>
        <v>2400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الشهر'!$C$10:$AD$119,26,FALSE),0)</f>
        <v>0</v>
      </c>
      <c r="E53" s="330">
        <f>IFERROR(VLOOKUP(C53,'تقرير المصروفات حسب الشهر'!$C$136:$AD$245,26,FALSE),0)</f>
        <v>0</v>
      </c>
      <c r="F53" s="330">
        <f>IFERROR(VLOOKUP(C53,'تقرير المصروفات حسب الشهر'!$C$263:$AD$370,26,FALSE),0)</f>
        <v>0</v>
      </c>
      <c r="G53" s="330">
        <f>IFERROR(VLOOKUP(C53,'تقرير المصروفات حسب الشهر'!$C$391:$AD$499,26,FALSE),0)</f>
        <v>0</v>
      </c>
      <c r="H53" s="330">
        <f>IFERROR(VLOOKUP(C53,'تقرير المصروفات حسب الشهر'!$C$519:$AD$627,26,FALSE),0)</f>
        <v>0</v>
      </c>
      <c r="I53" s="330">
        <f>IFERROR(VLOOKUP(C53,'تقرير المصروفات حسب الشهر'!$C$647:$AD$756,26,FALSE),0)</f>
        <v>0</v>
      </c>
      <c r="J53" s="330">
        <f>IFERROR(VLOOKUP(C53,'تقرير المصروفات حسب الشهر'!$C$775:$AD$884,26,FALSE),0)</f>
        <v>0</v>
      </c>
      <c r="K53" s="330">
        <f>IFERROR(VLOOKUP(C53,'تقرير المصروفات حسب الشهر'!$C$902:$AD$1011,26,FALSE),0)</f>
        <v>0</v>
      </c>
      <c r="L53" s="330">
        <f>IFERROR(VLOOKUP(C53,'تقرير المصروفات حسب الشهر'!$C$1028:$AD$1138,26,FALSE),0)</f>
        <v>0</v>
      </c>
      <c r="M53" s="344">
        <f>IFERROR(VLOOKUP(C53,'تقرير المصروفات حسب الشهر'!$C$1155:$AD$1266,26,FALSE),0)</f>
        <v>0</v>
      </c>
      <c r="N53" s="344">
        <f>IFERROR(VLOOKUP(C53,'تقرير المصروفات حسب الشهر'!$C$1282:$AD$1393,26,FALSE),0)</f>
        <v>0</v>
      </c>
      <c r="O53" s="344">
        <f>IFERROR(VLOOKUP(C53,'تقرير المصروفات حسب الشهر'!$C$1409:$AI$1524,26,FALSE),0)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الشهر'!$C$10:$AD$119,26,FALSE),0)</f>
        <v>0</v>
      </c>
      <c r="E54" s="330">
        <f>IFERROR(VLOOKUP(C54,'تقرير المصروفات حسب الشهر'!$C$136:$AD$245,26,FALSE),0)</f>
        <v>0</v>
      </c>
      <c r="F54" s="330">
        <f>IFERROR(VLOOKUP(C54,'تقرير المصروفات حسب الشهر'!$C$263:$AD$370,26,FALSE),0)</f>
        <v>0</v>
      </c>
      <c r="G54" s="330">
        <f>IFERROR(VLOOKUP(C54,'تقرير المصروفات حسب الشهر'!$C$391:$AD$499,26,FALSE),0)</f>
        <v>0</v>
      </c>
      <c r="H54" s="330">
        <f>IFERROR(VLOOKUP(C54,'تقرير المصروفات حسب الشهر'!$C$519:$AD$627,26,FALSE),0)</f>
        <v>0</v>
      </c>
      <c r="I54" s="330">
        <f>IFERROR(VLOOKUP(C54,'تقرير المصروفات حسب الشهر'!$C$647:$AD$756,26,FALSE),0)</f>
        <v>0</v>
      </c>
      <c r="J54" s="330">
        <f>IFERROR(VLOOKUP(C54,'تقرير المصروفات حسب الشهر'!$C$775:$AD$884,26,FALSE),0)</f>
        <v>0</v>
      </c>
      <c r="K54" s="330">
        <f>IFERROR(VLOOKUP(C54,'تقرير المصروفات حسب الشهر'!$C$902:$AD$1011,26,FALSE),0)</f>
        <v>0</v>
      </c>
      <c r="L54" s="330">
        <f>IFERROR(VLOOKUP(C54,'تقرير المصروفات حسب الشهر'!$C$1028:$AD$1138,26,FALSE),0)</f>
        <v>0</v>
      </c>
      <c r="M54" s="344">
        <f>IFERROR(VLOOKUP(C54,'تقرير المصروفات حسب الشهر'!$C$1155:$AD$1266,26,FALSE),0)</f>
        <v>0</v>
      </c>
      <c r="N54" s="344">
        <f>IFERROR(VLOOKUP(C54,'تقرير المصروفات حسب الشهر'!$C$1282:$AD$1393,26,FALSE),0)</f>
        <v>0</v>
      </c>
      <c r="O54" s="344">
        <f>IFERROR(VLOOKUP(C54,'تقرير المصروفات حسب الشهر'!$C$1409:$AI$1524,26,FALSE),0)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الشهر'!$C$10:$AD$119,26,FALSE),0)</f>
        <v>0</v>
      </c>
      <c r="E55" s="330">
        <f>IFERROR(VLOOKUP(C55,'تقرير المصروفات حسب الشهر'!$C$136:$AD$245,26,FALSE),0)</f>
        <v>0</v>
      </c>
      <c r="F55" s="330">
        <f>IFERROR(VLOOKUP(C55,'تقرير المصروفات حسب الشهر'!$C$263:$AD$370,26,FALSE),0)</f>
        <v>0</v>
      </c>
      <c r="G55" s="330">
        <f>IFERROR(VLOOKUP(C55,'تقرير المصروفات حسب الشهر'!$C$391:$AD$499,26,FALSE),0)</f>
        <v>0</v>
      </c>
      <c r="H55" s="330">
        <f>IFERROR(VLOOKUP(C55,'تقرير المصروفات حسب الشهر'!$C$519:$AD$627,26,FALSE),0)</f>
        <v>0</v>
      </c>
      <c r="I55" s="330">
        <f>IFERROR(VLOOKUP(C55,'تقرير المصروفات حسب الشهر'!$C$647:$AD$756,26,FALSE),0)</f>
        <v>0</v>
      </c>
      <c r="J55" s="330">
        <f>IFERROR(VLOOKUP(C55,'تقرير المصروفات حسب الشهر'!$C$775:$AD$884,26,FALSE),0)</f>
        <v>0</v>
      </c>
      <c r="K55" s="330">
        <f>IFERROR(VLOOKUP(C55,'تقرير المصروفات حسب الشهر'!$C$902:$AD$1011,26,FALSE),0)</f>
        <v>0</v>
      </c>
      <c r="L55" s="330">
        <f>IFERROR(VLOOKUP(C55,'تقرير المصروفات حسب الشهر'!$C$1028:$AD$1138,26,FALSE),0)</f>
        <v>0</v>
      </c>
      <c r="M55" s="344">
        <f>IFERROR(VLOOKUP(C55,'تقرير المصروفات حسب الشهر'!$C$1155:$AD$1266,26,FALSE),0)</f>
        <v>0</v>
      </c>
      <c r="N55" s="344">
        <f>IFERROR(VLOOKUP(C55,'تقرير المصروفات حسب الشهر'!$C$1282:$AD$1393,26,FALSE),0)</f>
        <v>0</v>
      </c>
      <c r="O55" s="344">
        <f>IFERROR(VLOOKUP(C55,'تقرير المصروفات حسب الشهر'!$C$1409:$AI$1524,26,FALSE),0)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الشهر'!$C$10:$AD$119,26,FALSE),0)</f>
        <v>0</v>
      </c>
      <c r="E56" s="330">
        <f>IFERROR(VLOOKUP(C56,'تقرير المصروفات حسب الشهر'!$C$136:$AD$245,26,FALSE),0)</f>
        <v>0</v>
      </c>
      <c r="F56" s="330">
        <f>IFERROR(VLOOKUP(C56,'تقرير المصروفات حسب الشهر'!$C$263:$AD$370,26,FALSE),0)</f>
        <v>0</v>
      </c>
      <c r="G56" s="330">
        <f>IFERROR(VLOOKUP(C56,'تقرير المصروفات حسب الشهر'!$C$391:$AD$499,26,FALSE),0)</f>
        <v>0</v>
      </c>
      <c r="H56" s="330">
        <f>IFERROR(VLOOKUP(C56,'تقرير المصروفات حسب الشهر'!$C$519:$AD$627,26,FALSE),0)</f>
        <v>0</v>
      </c>
      <c r="I56" s="330">
        <f>IFERROR(VLOOKUP(C56,'تقرير المصروفات حسب الشهر'!$C$647:$AD$756,26,FALSE),0)</f>
        <v>0</v>
      </c>
      <c r="J56" s="330">
        <f>IFERROR(VLOOKUP(C56,'تقرير المصروفات حسب الشهر'!$C$775:$AD$884,26,FALSE),0)</f>
        <v>0</v>
      </c>
      <c r="K56" s="330">
        <f>IFERROR(VLOOKUP(C56,'تقرير المصروفات حسب الشهر'!$C$902:$AD$1011,26,FALSE),0)</f>
        <v>0</v>
      </c>
      <c r="L56" s="330">
        <f>IFERROR(VLOOKUP(C56,'تقرير المصروفات حسب الشهر'!$C$1028:$AD$1138,26,FALSE),0)</f>
        <v>0</v>
      </c>
      <c r="M56" s="344">
        <f>IFERROR(VLOOKUP(C56,'تقرير المصروفات حسب الشهر'!$C$1155:$AD$1266,26,FALSE),0)</f>
        <v>0</v>
      </c>
      <c r="N56" s="344">
        <f>IFERROR(VLOOKUP(C56,'تقرير المصروفات حسب الشهر'!$C$1282:$AD$1393,26,FALSE),0)</f>
        <v>0</v>
      </c>
      <c r="O56" s="344">
        <f>IFERROR(VLOOKUP(C56,'تقرير المصروفات حسب الشهر'!$C$1409:$AI$1524,26,FALSE),0)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الشهر'!$C$10:$AD$119,26,FALSE),0)</f>
        <v>0</v>
      </c>
      <c r="E57" s="330">
        <f>IFERROR(VLOOKUP(C57,'تقرير المصروفات حسب الشهر'!$C$136:$AD$245,26,FALSE),0)</f>
        <v>0</v>
      </c>
      <c r="F57" s="330">
        <f>IFERROR(VLOOKUP(C57,'تقرير المصروفات حسب الشهر'!$C$263:$AD$370,26,FALSE),0)</f>
        <v>0</v>
      </c>
      <c r="G57" s="330">
        <f>IFERROR(VLOOKUP(C57,'تقرير المصروفات حسب الشهر'!$C$391:$AD$499,26,FALSE),0)</f>
        <v>0</v>
      </c>
      <c r="H57" s="330">
        <f>IFERROR(VLOOKUP(C57,'تقرير المصروفات حسب الشهر'!$C$519:$AD$627,26,FALSE),0)</f>
        <v>0</v>
      </c>
      <c r="I57" s="330">
        <f>IFERROR(VLOOKUP(C57,'تقرير المصروفات حسب الشهر'!$C$647:$AD$756,26,FALSE),0)</f>
        <v>0</v>
      </c>
      <c r="J57" s="330">
        <f>IFERROR(VLOOKUP(C57,'تقرير المصروفات حسب الشهر'!$C$775:$AD$884,26,FALSE),0)</f>
        <v>0</v>
      </c>
      <c r="K57" s="330">
        <f>IFERROR(VLOOKUP(C57,'تقرير المصروفات حسب الشهر'!$C$902:$AD$1011,26,FALSE),0)</f>
        <v>0</v>
      </c>
      <c r="L57" s="330">
        <f>IFERROR(VLOOKUP(C57,'تقرير المصروفات حسب الشهر'!$C$1028:$AD$1138,26,FALSE),0)</f>
        <v>0</v>
      </c>
      <c r="M57" s="344">
        <f>IFERROR(VLOOKUP(C57,'تقرير المصروفات حسب الشهر'!$C$1155:$AD$1266,26,FALSE),0)</f>
        <v>0</v>
      </c>
      <c r="N57" s="344">
        <f>IFERROR(VLOOKUP(C57,'تقرير المصروفات حسب الشهر'!$C$1282:$AD$1393,26,FALSE),0)</f>
        <v>0</v>
      </c>
      <c r="O57" s="344">
        <f>IFERROR(VLOOKUP(C57,'تقرير المصروفات حسب الشهر'!$C$1409:$AI$1524,26,FALSE),0)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الشهر'!$C$10:$AD$119,26,FALSE),0)</f>
        <v>0</v>
      </c>
      <c r="E58" s="330">
        <f>IFERROR(VLOOKUP(C58,'تقرير المصروفات حسب الشهر'!$C$136:$AD$245,26,FALSE),0)</f>
        <v>0</v>
      </c>
      <c r="F58" s="330">
        <f>IFERROR(VLOOKUP(C58,'تقرير المصروفات حسب الشهر'!$C$263:$AD$370,26,FALSE),0)</f>
        <v>0</v>
      </c>
      <c r="G58" s="330">
        <f>IFERROR(VLOOKUP(C58,'تقرير المصروفات حسب الشهر'!$C$391:$AD$499,26,FALSE),0)</f>
        <v>0</v>
      </c>
      <c r="H58" s="330">
        <f>IFERROR(VLOOKUP(C58,'تقرير المصروفات حسب الشهر'!$C$519:$AD$627,26,FALSE),0)</f>
        <v>0</v>
      </c>
      <c r="I58" s="330">
        <f>IFERROR(VLOOKUP(C58,'تقرير المصروفات حسب الشهر'!$C$647:$AD$756,26,FALSE),0)</f>
        <v>0</v>
      </c>
      <c r="J58" s="330">
        <f>IFERROR(VLOOKUP(C58,'تقرير المصروفات حسب الشهر'!$C$775:$AD$884,26,FALSE),0)</f>
        <v>0</v>
      </c>
      <c r="K58" s="330">
        <f>IFERROR(VLOOKUP(C58,'تقرير المصروفات حسب الشهر'!$C$902:$AD$1011,26,FALSE),0)</f>
        <v>0</v>
      </c>
      <c r="L58" s="330">
        <f>IFERROR(VLOOKUP(C58,'تقرير المصروفات حسب الشهر'!$C$1028:$AD$1138,26,FALSE),0)</f>
        <v>0</v>
      </c>
      <c r="M58" s="344">
        <f>IFERROR(VLOOKUP(C58,'تقرير المصروفات حسب الشهر'!$C$1155:$AD$1266,26,FALSE),0)</f>
        <v>0</v>
      </c>
      <c r="N58" s="344">
        <f>IFERROR(VLOOKUP(C58,'تقرير المصروفات حسب الشهر'!$C$1282:$AD$1393,26,FALSE),0)</f>
        <v>0</v>
      </c>
      <c r="O58" s="344">
        <f>IFERROR(VLOOKUP(C58,'تقرير المصروفات حسب الشهر'!$C$1409:$AI$1524,26,FALSE),0)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الشهر'!$C$10:$AD$119,26,FALSE),0)</f>
        <v>7900.25</v>
      </c>
      <c r="E59" s="330">
        <f>IFERROR(VLOOKUP(C59,'تقرير المصروفات حسب الشهر'!$C$136:$AD$245,26,FALSE),0)</f>
        <v>8775.25</v>
      </c>
      <c r="F59" s="330">
        <f>IFERROR(VLOOKUP(C59,'تقرير المصروفات حسب الشهر'!$C$263:$AD$370,26,FALSE),0)</f>
        <v>7800.25</v>
      </c>
      <c r="G59" s="330">
        <f>IFERROR(VLOOKUP(C59,'تقرير المصروفات حسب الشهر'!$C$391:$AD$499,26,FALSE),0)</f>
        <v>4222.25</v>
      </c>
      <c r="H59" s="330">
        <f>IFERROR(VLOOKUP(C59,'تقرير المصروفات حسب الشهر'!$C$519:$AD$627,26,FALSE),0)</f>
        <v>0</v>
      </c>
      <c r="I59" s="330">
        <f>IFERROR(VLOOKUP(C59,'تقرير المصروفات حسب الشهر'!$C$647:$AD$756,26,FALSE),0)</f>
        <v>7800</v>
      </c>
      <c r="J59" s="330">
        <f>IFERROR(VLOOKUP(C59,'تقرير المصروفات حسب الشهر'!$C$775:$AD$884,26,FALSE),0)</f>
        <v>0</v>
      </c>
      <c r="K59" s="330">
        <f>IFERROR(VLOOKUP(C59,'تقرير المصروفات حسب الشهر'!$C$902:$AD$1011,26,FALSE),0)</f>
        <v>0</v>
      </c>
      <c r="L59" s="330">
        <f>IFERROR(VLOOKUP(C59,'تقرير المصروفات حسب الشهر'!$C$1028:$AD$1138,26,FALSE),0)</f>
        <v>0</v>
      </c>
      <c r="M59" s="344">
        <f>IFERROR(VLOOKUP(C59,'تقرير المصروفات حسب الشهر'!$C$1155:$AD$1266,26,FALSE),0)</f>
        <v>0</v>
      </c>
      <c r="N59" s="344">
        <f>IFERROR(VLOOKUP(C59,'تقرير المصروفات حسب الشهر'!$C$1282:$AD$1393,26,FALSE),0)</f>
        <v>0</v>
      </c>
      <c r="O59" s="344">
        <f>IFERROR(VLOOKUP(C59,'تقرير المصروفات حسب الشهر'!$C$1409:$AI$1524,26,FALSE),0)</f>
        <v>0</v>
      </c>
      <c r="P59" s="332">
        <f t="shared" si="6"/>
        <v>36498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الشهر'!$C$10:$AD$119,26,FALSE),0)</f>
        <v>0</v>
      </c>
      <c r="E60" s="330">
        <f>IFERROR(VLOOKUP(C60,'تقرير المصروفات حسب الشهر'!$C$136:$AD$245,26,FALSE),0)</f>
        <v>0</v>
      </c>
      <c r="F60" s="330">
        <f>IFERROR(VLOOKUP(C60,'تقرير المصروفات حسب الشهر'!$C$263:$AD$370,26,FALSE),0)</f>
        <v>3300</v>
      </c>
      <c r="G60" s="330">
        <f>IFERROR(VLOOKUP(C60,'تقرير المصروفات حسب الشهر'!$C$391:$AD$499,26,FALSE),0)</f>
        <v>0</v>
      </c>
      <c r="H60" s="330">
        <f>IFERROR(VLOOKUP(C60,'تقرير المصروفات حسب الشهر'!$C$519:$AD$627,26,FALSE),0)</f>
        <v>5475</v>
      </c>
      <c r="I60" s="330">
        <f>IFERROR(VLOOKUP(C60,'تقرير المصروفات حسب الشهر'!$C$647:$AD$756,26,FALSE),0)</f>
        <v>0</v>
      </c>
      <c r="J60" s="330">
        <f>IFERROR(VLOOKUP(C60,'تقرير المصروفات حسب الشهر'!$C$775:$AD$884,26,FALSE),0)</f>
        <v>0</v>
      </c>
      <c r="K60" s="330">
        <f>IFERROR(VLOOKUP(C60,'تقرير المصروفات حسب الشهر'!$C$902:$AD$1011,26,FALSE),0)</f>
        <v>0</v>
      </c>
      <c r="L60" s="330">
        <f>IFERROR(VLOOKUP(C60,'تقرير المصروفات حسب الشهر'!$C$1028:$AD$1138,26,FALSE),0)</f>
        <v>0</v>
      </c>
      <c r="M60" s="344">
        <f>IFERROR(VLOOKUP(C60,'تقرير المصروفات حسب الشهر'!$C$1155:$AD$1266,26,FALSE),0)</f>
        <v>0</v>
      </c>
      <c r="N60" s="344">
        <f>IFERROR(VLOOKUP(C60,'تقرير المصروفات حسب الشهر'!$C$1282:$AD$1393,26,FALSE),0)</f>
        <v>0</v>
      </c>
      <c r="O60" s="344">
        <f>IFERROR(VLOOKUP(C60,'تقرير المصروفات حسب الشهر'!$C$1409:$AI$1524,26,FALSE),0)</f>
        <v>0</v>
      </c>
      <c r="P60" s="332">
        <f t="shared" si="6"/>
        <v>8775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الشهر'!$C$10:$AD$119,26,FALSE),0)</f>
        <v>0</v>
      </c>
      <c r="E61" s="330">
        <f>IFERROR(VLOOKUP(C61,'تقرير المصروفات حسب الشهر'!$C$136:$AD$245,26,FALSE),0)</f>
        <v>0</v>
      </c>
      <c r="F61" s="330">
        <f>IFERROR(VLOOKUP(C61,'تقرير المصروفات حسب الشهر'!$C$263:$AD$370,26,FALSE),0)</f>
        <v>0</v>
      </c>
      <c r="G61" s="330">
        <f>IFERROR(VLOOKUP(C61,'تقرير المصروفات حسب الشهر'!$C$391:$AD$499,26,FALSE),0)</f>
        <v>0</v>
      </c>
      <c r="H61" s="330">
        <f>IFERROR(VLOOKUP(C61,'تقرير المصروفات حسب الشهر'!$C$519:$AD$627,26,FALSE),0)</f>
        <v>0</v>
      </c>
      <c r="I61" s="330">
        <f>IFERROR(VLOOKUP(C61,'تقرير المصروفات حسب الشهر'!$C$647:$AD$756,26,FALSE),0)</f>
        <v>0</v>
      </c>
      <c r="J61" s="330">
        <f>IFERROR(VLOOKUP(C61,'تقرير المصروفات حسب الشهر'!$C$775:$AD$884,26,FALSE),0)</f>
        <v>0</v>
      </c>
      <c r="K61" s="330">
        <f>IFERROR(VLOOKUP(C61,'تقرير المصروفات حسب الشهر'!$C$902:$AD$1011,26,FALSE),0)</f>
        <v>0</v>
      </c>
      <c r="L61" s="330">
        <f>IFERROR(VLOOKUP(C61,'تقرير المصروفات حسب الشهر'!$C$1028:$AD$1138,26,FALSE),0)</f>
        <v>0</v>
      </c>
      <c r="M61" s="344">
        <f>IFERROR(VLOOKUP(C61,'تقرير المصروفات حسب الشهر'!$C$1155:$AD$1266,26,FALSE),0)</f>
        <v>0</v>
      </c>
      <c r="N61" s="344">
        <f>IFERROR(VLOOKUP(C61,'تقرير المصروفات حسب الشهر'!$C$1282:$AD$1393,26,FALSE),0)</f>
        <v>0</v>
      </c>
      <c r="O61" s="344">
        <f>IFERROR(VLOOKUP(C61,'تقرير المصروفات حسب الشهر'!$C$1409:$AI$1524,26,FALSE),0)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الشهر'!$C$10:$AD$119,26,FALSE),0)</f>
        <v>0</v>
      </c>
      <c r="E62" s="330">
        <f>IFERROR(VLOOKUP(C62,'تقرير المصروفات حسب الشهر'!$C$136:$AD$245,26,FALSE),0)</f>
        <v>0</v>
      </c>
      <c r="F62" s="330">
        <f>IFERROR(VLOOKUP(C62,'تقرير المصروفات حسب الشهر'!$C$263:$AD$370,26,FALSE),0)</f>
        <v>0</v>
      </c>
      <c r="G62" s="330">
        <f>IFERROR(VLOOKUP(C62,'تقرير المصروفات حسب الشهر'!$C$391:$AD$499,26,FALSE),0)</f>
        <v>0</v>
      </c>
      <c r="H62" s="330">
        <f>IFERROR(VLOOKUP(C62,'تقرير المصروفات حسب الشهر'!$C$519:$AD$627,26,FALSE),0)</f>
        <v>0</v>
      </c>
      <c r="I62" s="330">
        <f>IFERROR(VLOOKUP(C62,'تقرير المصروفات حسب الشهر'!$C$647:$AD$756,26,FALSE),0)</f>
        <v>0</v>
      </c>
      <c r="J62" s="330">
        <f>IFERROR(VLOOKUP(C62,'تقرير المصروفات حسب الشهر'!$C$775:$AD$884,26,FALSE),0)</f>
        <v>0</v>
      </c>
      <c r="K62" s="330">
        <f>IFERROR(VLOOKUP(C62,'تقرير المصروفات حسب الشهر'!$C$902:$AD$1011,26,FALSE),0)</f>
        <v>0</v>
      </c>
      <c r="L62" s="330">
        <f>IFERROR(VLOOKUP(C62,'تقرير المصروفات حسب الشهر'!$C$1028:$AD$1138,26,FALSE),0)</f>
        <v>0</v>
      </c>
      <c r="M62" s="344">
        <f>IFERROR(VLOOKUP(C62,'تقرير المصروفات حسب الشهر'!$C$1155:$AD$1266,26,FALSE),0)</f>
        <v>0</v>
      </c>
      <c r="N62" s="344">
        <f>IFERROR(VLOOKUP(C62,'تقرير المصروفات حسب الشهر'!$C$1282:$AD$1393,26,FALSE),0)</f>
        <v>0</v>
      </c>
      <c r="O62" s="344">
        <f>IFERROR(VLOOKUP(C62,'تقرير المصروفات حسب الشهر'!$C$1409:$AI$1524,26,FALSE),0)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الشهر'!$C$10:$AD$119,26,FALSE),0)</f>
        <v>0</v>
      </c>
      <c r="E63" s="330">
        <f>IFERROR(VLOOKUP(C63,'تقرير المصروفات حسب الشهر'!$C$136:$AD$245,26,FALSE),0)</f>
        <v>0</v>
      </c>
      <c r="F63" s="330">
        <f>IFERROR(VLOOKUP(C63,'تقرير المصروفات حسب الشهر'!$C$263:$AD$370,26,FALSE),0)</f>
        <v>0</v>
      </c>
      <c r="G63" s="330">
        <f>IFERROR(VLOOKUP(C63,'تقرير المصروفات حسب الشهر'!$C$391:$AD$499,26,FALSE),0)</f>
        <v>0</v>
      </c>
      <c r="H63" s="330">
        <f>IFERROR(VLOOKUP(C63,'تقرير المصروفات حسب الشهر'!$C$519:$AD$627,26,FALSE),0)</f>
        <v>0</v>
      </c>
      <c r="I63" s="330">
        <f>IFERROR(VLOOKUP(C63,'تقرير المصروفات حسب الشهر'!$C$647:$AD$756,26,FALSE),0)</f>
        <v>0</v>
      </c>
      <c r="J63" s="330">
        <f>IFERROR(VLOOKUP(C63,'تقرير المصروفات حسب الشهر'!$C$775:$AD$884,26,FALSE),0)</f>
        <v>0</v>
      </c>
      <c r="K63" s="330">
        <f>IFERROR(VLOOKUP(C63,'تقرير المصروفات حسب الشهر'!$C$902:$AD$1011,26,FALSE),0)</f>
        <v>0</v>
      </c>
      <c r="L63" s="330">
        <f>IFERROR(VLOOKUP(C63,'تقرير المصروفات حسب الشهر'!$C$1028:$AD$1138,26,FALSE),0)</f>
        <v>0</v>
      </c>
      <c r="M63" s="344">
        <f>IFERROR(VLOOKUP(C63,'تقرير المصروفات حسب الشهر'!$C$1155:$AD$1266,26,FALSE),0)</f>
        <v>0</v>
      </c>
      <c r="N63" s="344">
        <f>IFERROR(VLOOKUP(C63,'تقرير المصروفات حسب الشهر'!$C$1282:$AD$1393,26,FALSE),0)</f>
        <v>0</v>
      </c>
      <c r="O63" s="344">
        <f>IFERROR(VLOOKUP(C63,'تقرير المصروفات حسب الشهر'!$C$1409:$AI$1524,26,FALSE),0)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الشهر'!$C$10:$AD$119,26,FALSE),0)</f>
        <v>0</v>
      </c>
      <c r="E64" s="330">
        <f>IFERROR(VLOOKUP(C64,'تقرير المصروفات حسب الشهر'!$C$136:$AD$245,26,FALSE),0)</f>
        <v>0</v>
      </c>
      <c r="F64" s="330">
        <f>IFERROR(VLOOKUP(C64,'تقرير المصروفات حسب الشهر'!$C$263:$AD$370,26,FALSE),0)</f>
        <v>0</v>
      </c>
      <c r="G64" s="330">
        <f>IFERROR(VLOOKUP(C64,'تقرير المصروفات حسب الشهر'!$C$391:$AD$499,26,FALSE),0)</f>
        <v>0</v>
      </c>
      <c r="H64" s="330">
        <f>IFERROR(VLOOKUP(C64,'تقرير المصروفات حسب الشهر'!$C$519:$AD$627,26,FALSE),0)</f>
        <v>0</v>
      </c>
      <c r="I64" s="330">
        <f>IFERROR(VLOOKUP(C64,'تقرير المصروفات حسب الشهر'!$C$647:$AD$756,26,FALSE),0)</f>
        <v>655</v>
      </c>
      <c r="J64" s="330">
        <f>IFERROR(VLOOKUP(C64,'تقرير المصروفات حسب الشهر'!$C$775:$AD$884,26,FALSE),0)</f>
        <v>0</v>
      </c>
      <c r="K64" s="330">
        <f>IFERROR(VLOOKUP(C64,'تقرير المصروفات حسب الشهر'!$C$902:$AD$1011,26,FALSE),0)</f>
        <v>0</v>
      </c>
      <c r="L64" s="330">
        <f>IFERROR(VLOOKUP(C64,'تقرير المصروفات حسب الشهر'!$C$1028:$AD$1138,26,FALSE),0)</f>
        <v>0</v>
      </c>
      <c r="M64" s="344">
        <f>IFERROR(VLOOKUP(C64,'تقرير المصروفات حسب الشهر'!$C$1155:$AD$1266,26,FALSE),0)</f>
        <v>0</v>
      </c>
      <c r="N64" s="344">
        <f>IFERROR(VLOOKUP(C64,'تقرير المصروفات حسب الشهر'!$C$1282:$AD$1393,26,FALSE),0)</f>
        <v>0</v>
      </c>
      <c r="O64" s="344">
        <f>IFERROR(VLOOKUP(C64,'تقرير المصروفات حسب الشهر'!$C$1409:$AI$1524,26,FALSE),0)</f>
        <v>0</v>
      </c>
      <c r="P64" s="332">
        <f t="shared" si="6"/>
        <v>655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الشهر'!$C$10:$AD$119,26,FALSE),0)</f>
        <v>0</v>
      </c>
      <c r="E65" s="330">
        <f>IFERROR(VLOOKUP(C65,'تقرير المصروفات حسب الشهر'!$C$136:$AD$245,26,FALSE),0)</f>
        <v>0</v>
      </c>
      <c r="F65" s="330">
        <f>IFERROR(VLOOKUP(C65,'تقرير المصروفات حسب الشهر'!$C$263:$AD$370,26,FALSE),0)</f>
        <v>0</v>
      </c>
      <c r="G65" s="330">
        <f>IFERROR(VLOOKUP(C65,'تقرير المصروفات حسب الشهر'!$C$391:$AD$499,26,FALSE),0)</f>
        <v>0</v>
      </c>
      <c r="H65" s="330">
        <f>IFERROR(VLOOKUP(C65,'تقرير المصروفات حسب الشهر'!$C$519:$AD$627,26,FALSE),0)</f>
        <v>0</v>
      </c>
      <c r="I65" s="330">
        <f>IFERROR(VLOOKUP(C65,'تقرير المصروفات حسب الشهر'!$C$647:$AD$756,26,FALSE),0)</f>
        <v>0</v>
      </c>
      <c r="J65" s="330">
        <f>IFERROR(VLOOKUP(C65,'تقرير المصروفات حسب الشهر'!$C$775:$AD$884,26,FALSE),0)</f>
        <v>0</v>
      </c>
      <c r="K65" s="330">
        <f>IFERROR(VLOOKUP(C65,'تقرير المصروفات حسب الشهر'!$C$902:$AD$1011,26,FALSE),0)</f>
        <v>0</v>
      </c>
      <c r="L65" s="330">
        <f>IFERROR(VLOOKUP(C65,'تقرير المصروفات حسب الشهر'!$C$1028:$AD$1138,26,FALSE),0)</f>
        <v>0</v>
      </c>
      <c r="M65" s="344">
        <f>IFERROR(VLOOKUP(C65,'تقرير المصروفات حسب الشهر'!$C$1155:$AD$1266,26,FALSE),0)</f>
        <v>0</v>
      </c>
      <c r="N65" s="344">
        <f>IFERROR(VLOOKUP(C65,'تقرير المصروفات حسب الشهر'!$C$1282:$AD$1393,26,FALSE),0)</f>
        <v>0</v>
      </c>
      <c r="O65" s="344">
        <f>IFERROR(VLOOKUP(C65,'تقرير المصروفات حسب الشهر'!$C$1409:$AI$1524,26,FALSE),0)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الشهر'!$C$10:$AD$119,26,FALSE),0)</f>
        <v>0</v>
      </c>
      <c r="E66" s="330">
        <f>IFERROR(VLOOKUP(C66,'تقرير المصروفات حسب الشهر'!$C$136:$AD$245,26,FALSE),0)</f>
        <v>0</v>
      </c>
      <c r="F66" s="330">
        <f>IFERROR(VLOOKUP(C66,'تقرير المصروفات حسب الشهر'!$C$263:$AD$370,26,FALSE),0)</f>
        <v>0</v>
      </c>
      <c r="G66" s="330">
        <f>IFERROR(VLOOKUP(C66,'تقرير المصروفات حسب الشهر'!$C$391:$AD$499,26,FALSE),0)</f>
        <v>0</v>
      </c>
      <c r="H66" s="330">
        <f>IFERROR(VLOOKUP(C66,'تقرير المصروفات حسب الشهر'!$C$519:$AD$627,26,FALSE),0)</f>
        <v>0</v>
      </c>
      <c r="I66" s="330">
        <f>IFERROR(VLOOKUP(C66,'تقرير المصروفات حسب الشهر'!$C$647:$AD$756,26,FALSE),0)</f>
        <v>0</v>
      </c>
      <c r="J66" s="330">
        <f>IFERROR(VLOOKUP(C66,'تقرير المصروفات حسب الشهر'!$C$775:$AD$884,26,FALSE),0)</f>
        <v>0</v>
      </c>
      <c r="K66" s="330">
        <f>IFERROR(VLOOKUP(C66,'تقرير المصروفات حسب الشهر'!$C$902:$AD$1011,26,FALSE),0)</f>
        <v>0</v>
      </c>
      <c r="L66" s="330">
        <f>IFERROR(VLOOKUP(C66,'تقرير المصروفات حسب الشهر'!$C$1028:$AD$1138,26,FALSE),0)</f>
        <v>0</v>
      </c>
      <c r="M66" s="344">
        <f>IFERROR(VLOOKUP(C66,'تقرير المصروفات حسب الشهر'!$C$1155:$AD$1266,26,FALSE),0)</f>
        <v>0</v>
      </c>
      <c r="N66" s="344">
        <f>IFERROR(VLOOKUP(C66,'تقرير المصروفات حسب الشهر'!$C$1282:$AD$1393,26,FALSE),0)</f>
        <v>0</v>
      </c>
      <c r="O66" s="344">
        <f>IFERROR(VLOOKUP(C66,'تقرير المصروفات حسب الشهر'!$C$1409:$AI$1524,26,FALSE),0)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الشهر'!$C$10:$AD$119,26,FALSE),0)</f>
        <v>0</v>
      </c>
      <c r="E67" s="330">
        <f>IFERROR(VLOOKUP(C67,'تقرير المصروفات حسب الشهر'!$C$136:$AD$245,26,FALSE),0)</f>
        <v>0</v>
      </c>
      <c r="F67" s="330">
        <f>IFERROR(VLOOKUP(C67,'تقرير المصروفات حسب الشهر'!$C$263:$AD$370,26,FALSE),0)</f>
        <v>0</v>
      </c>
      <c r="G67" s="330">
        <f>IFERROR(VLOOKUP(C67,'تقرير المصروفات حسب الشهر'!$C$391:$AD$499,26,FALSE),0)</f>
        <v>0</v>
      </c>
      <c r="H67" s="330">
        <f>IFERROR(VLOOKUP(C67,'تقرير المصروفات حسب الشهر'!$C$519:$AD$627,26,FALSE),0)</f>
        <v>0</v>
      </c>
      <c r="I67" s="330">
        <f>IFERROR(VLOOKUP(C67,'تقرير المصروفات حسب الشهر'!$C$647:$AD$756,26,FALSE),0)</f>
        <v>0</v>
      </c>
      <c r="J67" s="330">
        <f>IFERROR(VLOOKUP(C67,'تقرير المصروفات حسب الشهر'!$C$775:$AD$884,26,FALSE),0)</f>
        <v>0</v>
      </c>
      <c r="K67" s="330">
        <f>IFERROR(VLOOKUP(C67,'تقرير المصروفات حسب الشهر'!$C$902:$AD$1011,26,FALSE),0)</f>
        <v>0</v>
      </c>
      <c r="L67" s="330">
        <f>IFERROR(VLOOKUP(C67,'تقرير المصروفات حسب الشهر'!$C$1028:$AD$1138,26,FALSE),0)</f>
        <v>0</v>
      </c>
      <c r="M67" s="344">
        <f>IFERROR(VLOOKUP(C67,'تقرير المصروفات حسب الشهر'!$C$1155:$AD$1266,26,FALSE),0)</f>
        <v>0</v>
      </c>
      <c r="N67" s="344">
        <f>IFERROR(VLOOKUP(C67,'تقرير المصروفات حسب الشهر'!$C$1282:$AD$1393,26,FALSE),0)</f>
        <v>0</v>
      </c>
      <c r="O67" s="344">
        <f>IFERROR(VLOOKUP(C67,'تقرير المصروفات حسب الشهر'!$C$1409:$AI$1524,26,FALSE),0)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الشهر'!$C$10:$AD$119,26,FALSE),0)</f>
        <v>0</v>
      </c>
      <c r="E68" s="330">
        <f>IFERROR(VLOOKUP(C68,'تقرير المصروفات حسب الشهر'!$C$136:$AD$245,26,FALSE),0)</f>
        <v>0</v>
      </c>
      <c r="F68" s="330">
        <f>IFERROR(VLOOKUP(C68,'تقرير المصروفات حسب الشهر'!$C$263:$AD$370,26,FALSE),0)</f>
        <v>0</v>
      </c>
      <c r="G68" s="330">
        <f>IFERROR(VLOOKUP(C68,'تقرير المصروفات حسب الشهر'!$C$391:$AD$499,26,FALSE),0)</f>
        <v>0</v>
      </c>
      <c r="H68" s="330">
        <f>IFERROR(VLOOKUP(C68,'تقرير المصروفات حسب الشهر'!$C$519:$AD$627,26,FALSE),0)</f>
        <v>0</v>
      </c>
      <c r="I68" s="330">
        <f>IFERROR(VLOOKUP(C68,'تقرير المصروفات حسب الشهر'!$C$647:$AD$756,26,FALSE),0)</f>
        <v>0</v>
      </c>
      <c r="J68" s="330">
        <f>IFERROR(VLOOKUP(C68,'تقرير المصروفات حسب الشهر'!$C$775:$AD$884,26,FALSE),0)</f>
        <v>0</v>
      </c>
      <c r="K68" s="330">
        <f>IFERROR(VLOOKUP(C68,'تقرير المصروفات حسب الشهر'!$C$902:$AD$1011,26,FALSE),0)</f>
        <v>0</v>
      </c>
      <c r="L68" s="330">
        <f>IFERROR(VLOOKUP(C68,'تقرير المصروفات حسب الشهر'!$C$1028:$AD$1138,26,FALSE),0)</f>
        <v>0</v>
      </c>
      <c r="M68" s="344">
        <f>IFERROR(VLOOKUP(C68,'تقرير المصروفات حسب الشهر'!$C$1155:$AD$1266,26,FALSE),0)</f>
        <v>0</v>
      </c>
      <c r="N68" s="344">
        <f>IFERROR(VLOOKUP(C68,'تقرير المصروفات حسب الشهر'!$C$1282:$AD$1393,26,FALSE),0)</f>
        <v>0</v>
      </c>
      <c r="O68" s="344">
        <f>IFERROR(VLOOKUP(C68,'تقرير المصروفات حسب الشهر'!$C$1409:$AI$1524,26,FALSE),0)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الشهر'!$C$10:$AD$119,26,FALSE),0)</f>
        <v>0</v>
      </c>
      <c r="E69" s="330">
        <f>IFERROR(VLOOKUP(C69,'تقرير المصروفات حسب الشهر'!$C$136:$AD$245,26,FALSE),0)</f>
        <v>0</v>
      </c>
      <c r="F69" s="330">
        <f>IFERROR(VLOOKUP(C69,'تقرير المصروفات حسب الشهر'!$C$263:$AD$370,26,FALSE),0)</f>
        <v>0</v>
      </c>
      <c r="G69" s="330">
        <f>IFERROR(VLOOKUP(C69,'تقرير المصروفات حسب الشهر'!$C$391:$AD$499,26,FALSE),0)</f>
        <v>0</v>
      </c>
      <c r="H69" s="330">
        <f>IFERROR(VLOOKUP(C69,'تقرير المصروفات حسب الشهر'!$C$519:$AD$627,26,FALSE),0)</f>
        <v>0</v>
      </c>
      <c r="I69" s="330">
        <f>IFERROR(VLOOKUP(C69,'تقرير المصروفات حسب الشهر'!$C$647:$AD$756,26,FALSE),0)</f>
        <v>0</v>
      </c>
      <c r="J69" s="330">
        <f>IFERROR(VLOOKUP(C69,'تقرير المصروفات حسب الشهر'!$C$775:$AD$884,26,FALSE),0)</f>
        <v>0</v>
      </c>
      <c r="K69" s="330">
        <f>IFERROR(VLOOKUP(C69,'تقرير المصروفات حسب الشهر'!$C$902:$AD$1011,26,FALSE),0)</f>
        <v>0</v>
      </c>
      <c r="L69" s="330">
        <f>IFERROR(VLOOKUP(C69,'تقرير المصروفات حسب الشهر'!$C$1028:$AD$1138,26,FALSE),0)</f>
        <v>0</v>
      </c>
      <c r="M69" s="344">
        <f>IFERROR(VLOOKUP(C69,'تقرير المصروفات حسب الشهر'!$C$1155:$AD$1266,26,FALSE),0)</f>
        <v>0</v>
      </c>
      <c r="N69" s="344">
        <f>IFERROR(VLOOKUP(C69,'تقرير المصروفات حسب الشهر'!$C$1282:$AD$1393,26,FALSE),0)</f>
        <v>0</v>
      </c>
      <c r="O69" s="344">
        <f>IFERROR(VLOOKUP(C69,'تقرير المصروفات حسب الشهر'!$C$1409:$AI$1524,26,FALSE),0)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الشهر'!$C$10:$AD$119,26,FALSE),0)</f>
        <v>0</v>
      </c>
      <c r="E70" s="330">
        <f>IFERROR(VLOOKUP(C70,'تقرير المصروفات حسب الشهر'!$C$136:$AD$245,26,FALSE),0)</f>
        <v>0</v>
      </c>
      <c r="F70" s="330">
        <f>IFERROR(VLOOKUP(C70,'تقرير المصروفات حسب الشهر'!$C$263:$AD$370,26,FALSE),0)</f>
        <v>0</v>
      </c>
      <c r="G70" s="330">
        <f>IFERROR(VLOOKUP(C70,'تقرير المصروفات حسب الشهر'!$C$391:$AD$499,26,FALSE),0)</f>
        <v>0</v>
      </c>
      <c r="H70" s="330">
        <f>IFERROR(VLOOKUP(C70,'تقرير المصروفات حسب الشهر'!$C$519:$AD$627,26,FALSE),0)</f>
        <v>0</v>
      </c>
      <c r="I70" s="330">
        <f>IFERROR(VLOOKUP(C70,'تقرير المصروفات حسب الشهر'!$C$647:$AD$756,26,FALSE),0)</f>
        <v>0</v>
      </c>
      <c r="J70" s="330">
        <f>IFERROR(VLOOKUP(C70,'تقرير المصروفات حسب الشهر'!$C$775:$AD$884,26,FALSE),0)</f>
        <v>0</v>
      </c>
      <c r="K70" s="330">
        <f>IFERROR(VLOOKUP(C70,'تقرير المصروفات حسب الشهر'!$C$902:$AD$1011,26,FALSE),0)</f>
        <v>0</v>
      </c>
      <c r="L70" s="330">
        <f>IFERROR(VLOOKUP(C70,'تقرير المصروفات حسب الشهر'!$C$1028:$AD$1138,26,FALSE),0)</f>
        <v>0</v>
      </c>
      <c r="M70" s="344">
        <f>IFERROR(VLOOKUP(C70,'تقرير المصروفات حسب الشهر'!$C$1155:$AD$1266,26,FALSE),0)</f>
        <v>0</v>
      </c>
      <c r="N70" s="344">
        <f>IFERROR(VLOOKUP(C70,'تقرير المصروفات حسب الشهر'!$C$1282:$AD$1393,26,FALSE),0)</f>
        <v>0</v>
      </c>
      <c r="O70" s="344">
        <f>IFERROR(VLOOKUP(C70,'تقرير المصروفات حسب الشهر'!$C$1409:$AI$1524,26,FALSE),0)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الشهر'!$C$10:$AD$119,26,FALSE),0)</f>
        <v>0</v>
      </c>
      <c r="E71" s="330">
        <f>IFERROR(VLOOKUP(C71,'تقرير المصروفات حسب الشهر'!$C$136:$AD$245,26,FALSE),0)</f>
        <v>0</v>
      </c>
      <c r="F71" s="330">
        <f>IFERROR(VLOOKUP(C71,'تقرير المصروفات حسب الشهر'!$C$263:$AD$370,26,FALSE),0)</f>
        <v>0</v>
      </c>
      <c r="G71" s="330">
        <f>IFERROR(VLOOKUP(C71,'تقرير المصروفات حسب الشهر'!$C$391:$AD$499,26,FALSE),0)</f>
        <v>0</v>
      </c>
      <c r="H71" s="330">
        <f>IFERROR(VLOOKUP(C71,'تقرير المصروفات حسب الشهر'!$C$519:$AD$627,26,FALSE),0)</f>
        <v>0</v>
      </c>
      <c r="I71" s="330">
        <f>IFERROR(VLOOKUP(C71,'تقرير المصروفات حسب الشهر'!$C$647:$AD$756,26,FALSE),0)</f>
        <v>0</v>
      </c>
      <c r="J71" s="330">
        <f>IFERROR(VLOOKUP(C71,'تقرير المصروفات حسب الشهر'!$C$775:$AD$884,26,FALSE),0)</f>
        <v>0</v>
      </c>
      <c r="K71" s="330">
        <f>IFERROR(VLOOKUP(C71,'تقرير المصروفات حسب الشهر'!$C$902:$AD$1011,26,FALSE),0)</f>
        <v>0</v>
      </c>
      <c r="L71" s="330">
        <f>IFERROR(VLOOKUP(C71,'تقرير المصروفات حسب الشهر'!$C$1028:$AD$1138,26,FALSE),0)</f>
        <v>0</v>
      </c>
      <c r="M71" s="344">
        <f>IFERROR(VLOOKUP(C71,'تقرير المصروفات حسب الشهر'!$C$1155:$AD$1266,26,FALSE),0)</f>
        <v>0</v>
      </c>
      <c r="N71" s="344">
        <f>IFERROR(VLOOKUP(C71,'تقرير المصروفات حسب الشهر'!$C$1282:$AD$1393,26,FALSE),0)</f>
        <v>0</v>
      </c>
      <c r="O71" s="344">
        <f>IFERROR(VLOOKUP(C71,'تقرير المصروفات حسب الشهر'!$C$1409:$AI$1524,26,FALSE),0)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الشهر'!$C$10:$AD$119,26,FALSE),0)</f>
        <v>0</v>
      </c>
      <c r="E72" s="330">
        <f>IFERROR(VLOOKUP(C72,'تقرير المصروفات حسب الشهر'!$C$136:$AD$245,26,FALSE),0)</f>
        <v>0</v>
      </c>
      <c r="F72" s="330">
        <f>IFERROR(VLOOKUP(C72,'تقرير المصروفات حسب الشهر'!$C$263:$AD$370,26,FALSE),0)</f>
        <v>0</v>
      </c>
      <c r="G72" s="330">
        <f>IFERROR(VLOOKUP(C72,'تقرير المصروفات حسب الشهر'!$C$391:$AD$499,26,FALSE),0)</f>
        <v>0</v>
      </c>
      <c r="H72" s="330">
        <f>IFERROR(VLOOKUP(C72,'تقرير المصروفات حسب الشهر'!$C$519:$AD$627,26,FALSE),0)</f>
        <v>0</v>
      </c>
      <c r="I72" s="330">
        <f>IFERROR(VLOOKUP(C72,'تقرير المصروفات حسب الشهر'!$C$647:$AD$756,26,FALSE),0)</f>
        <v>0</v>
      </c>
      <c r="J72" s="330">
        <f>IFERROR(VLOOKUP(C72,'تقرير المصروفات حسب الشهر'!$C$775:$AD$884,26,FALSE),0)</f>
        <v>0</v>
      </c>
      <c r="K72" s="330">
        <f>IFERROR(VLOOKUP(C72,'تقرير المصروفات حسب الشهر'!$C$902:$AD$1011,26,FALSE),0)</f>
        <v>0</v>
      </c>
      <c r="L72" s="330">
        <f>IFERROR(VLOOKUP(C72,'تقرير المصروفات حسب الشهر'!$C$1028:$AD$1138,26,FALSE),0)</f>
        <v>0</v>
      </c>
      <c r="M72" s="344">
        <f>IFERROR(VLOOKUP(C72,'تقرير المصروفات حسب الشهر'!$C$1155:$AD$1266,26,FALSE),0)</f>
        <v>0</v>
      </c>
      <c r="N72" s="344">
        <f>IFERROR(VLOOKUP(C72,'تقرير المصروفات حسب الشهر'!$C$1282:$AD$1393,26,FALSE),0)</f>
        <v>0</v>
      </c>
      <c r="O72" s="344">
        <f>IFERROR(VLOOKUP(C72,'تقرير المصروفات حسب الشهر'!$C$1409:$AI$1524,26,FALSE),0)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الشهر'!$C$10:$AD$119,26,FALSE),0)</f>
        <v>0</v>
      </c>
      <c r="E73" s="330">
        <f>IFERROR(VLOOKUP(C73,'تقرير المصروفات حسب الشهر'!$C$136:$AD$245,26,FALSE),0)</f>
        <v>0</v>
      </c>
      <c r="F73" s="330">
        <f>IFERROR(VLOOKUP(C73,'تقرير المصروفات حسب الشهر'!$C$263:$AD$370,26,FALSE),0)</f>
        <v>0</v>
      </c>
      <c r="G73" s="330">
        <f>IFERROR(VLOOKUP(C73,'تقرير المصروفات حسب الشهر'!$C$391:$AD$499,26,FALSE),0)</f>
        <v>0</v>
      </c>
      <c r="H73" s="330">
        <f>IFERROR(VLOOKUP(C73,'تقرير المصروفات حسب الشهر'!$C$519:$AD$627,26,FALSE),0)</f>
        <v>0</v>
      </c>
      <c r="I73" s="330">
        <f>IFERROR(VLOOKUP(C73,'تقرير المصروفات حسب الشهر'!$C$647:$AD$756,26,FALSE),0)</f>
        <v>0</v>
      </c>
      <c r="J73" s="330">
        <f>IFERROR(VLOOKUP(C73,'تقرير المصروفات حسب الشهر'!$C$775:$AD$884,26,FALSE),0)</f>
        <v>0</v>
      </c>
      <c r="K73" s="330">
        <f>IFERROR(VLOOKUP(C73,'تقرير المصروفات حسب الشهر'!$C$902:$AD$1011,26,FALSE),0)</f>
        <v>0</v>
      </c>
      <c r="L73" s="330">
        <f>IFERROR(VLOOKUP(C73,'تقرير المصروفات حسب الشهر'!$C$1028:$AD$1138,26,FALSE),0)</f>
        <v>0</v>
      </c>
      <c r="M73" s="344">
        <f>IFERROR(VLOOKUP(C73,'تقرير المصروفات حسب الشهر'!$C$1155:$AD$1266,26,FALSE),0)</f>
        <v>0</v>
      </c>
      <c r="N73" s="344">
        <f>IFERROR(VLOOKUP(C73,'تقرير المصروفات حسب الشهر'!$C$1282:$AD$1393,26,FALSE),0)</f>
        <v>0</v>
      </c>
      <c r="O73" s="344">
        <f>IFERROR(VLOOKUP(C73,'تقرير المصروفات حسب الشهر'!$C$1409:$AI$1524,26,FALSE),0)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الشهر'!$C$10:$AD$119,26,FALSE),0)</f>
        <v>0</v>
      </c>
      <c r="E74" s="330">
        <f>IFERROR(VLOOKUP(C74,'تقرير المصروفات حسب الشهر'!$C$136:$AD$245,26,FALSE),0)</f>
        <v>0</v>
      </c>
      <c r="F74" s="330">
        <f>IFERROR(VLOOKUP(C74,'تقرير المصروفات حسب الشهر'!$C$263:$AD$370,26,FALSE),0)</f>
        <v>0</v>
      </c>
      <c r="G74" s="330">
        <f>IFERROR(VLOOKUP(C74,'تقرير المصروفات حسب الشهر'!$C$391:$AD$499,26,FALSE),0)</f>
        <v>0</v>
      </c>
      <c r="H74" s="330">
        <f>IFERROR(VLOOKUP(C74,'تقرير المصروفات حسب الشهر'!$C$519:$AD$627,26,FALSE),0)</f>
        <v>0</v>
      </c>
      <c r="I74" s="330">
        <f>IFERROR(VLOOKUP(C74,'تقرير المصروفات حسب الشهر'!$C$647:$AD$756,26,FALSE),0)</f>
        <v>0</v>
      </c>
      <c r="J74" s="330">
        <f>IFERROR(VLOOKUP(C74,'تقرير المصروفات حسب الشهر'!$C$775:$AD$884,26,FALSE),0)</f>
        <v>0</v>
      </c>
      <c r="K74" s="330">
        <f>IFERROR(VLOOKUP(C74,'تقرير المصروفات حسب الشهر'!$C$902:$AD$1011,26,FALSE),0)</f>
        <v>0</v>
      </c>
      <c r="L74" s="330">
        <f>IFERROR(VLOOKUP(C74,'تقرير المصروفات حسب الشهر'!$C$1028:$AD$1138,26,FALSE),0)</f>
        <v>0</v>
      </c>
      <c r="M74" s="344">
        <f>IFERROR(VLOOKUP(C74,'تقرير المصروفات حسب الشهر'!$C$1155:$AD$1266,26,FALSE),0)</f>
        <v>0</v>
      </c>
      <c r="N74" s="344">
        <f>IFERROR(VLOOKUP(C74,'تقرير المصروفات حسب الشهر'!$C$1282:$AD$1393,26,FALSE),0)</f>
        <v>0</v>
      </c>
      <c r="O74" s="344">
        <f>IFERROR(VLOOKUP(C74,'تقرير المصروفات حسب الشهر'!$C$1409:$AI$1524,26,FALSE),0)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الشهر'!$C$10:$AD$119,26,FALSE),0)</f>
        <v>0</v>
      </c>
      <c r="E75" s="330">
        <f>IFERROR(VLOOKUP(C75,'تقرير المصروفات حسب الشهر'!$C$136:$AD$245,26,FALSE),0)</f>
        <v>0</v>
      </c>
      <c r="F75" s="330">
        <f>IFERROR(VLOOKUP(C75,'تقرير المصروفات حسب الشهر'!$C$263:$AD$370,26,FALSE),0)</f>
        <v>0</v>
      </c>
      <c r="G75" s="330">
        <f>IFERROR(VLOOKUP(C75,'تقرير المصروفات حسب الشهر'!$C$391:$AD$499,26,FALSE),0)</f>
        <v>0</v>
      </c>
      <c r="H75" s="330">
        <f>IFERROR(VLOOKUP(C75,'تقرير المصروفات حسب الشهر'!$C$519:$AD$627,26,FALSE),0)</f>
        <v>0</v>
      </c>
      <c r="I75" s="330">
        <f>IFERROR(VLOOKUP(C75,'تقرير المصروفات حسب الشهر'!$C$647:$AD$756,26,FALSE),0)</f>
        <v>0</v>
      </c>
      <c r="J75" s="330">
        <f>IFERROR(VLOOKUP(C75,'تقرير المصروفات حسب الشهر'!$C$775:$AD$884,26,FALSE),0)</f>
        <v>0</v>
      </c>
      <c r="K75" s="330">
        <f>IFERROR(VLOOKUP(C75,'تقرير المصروفات حسب الشهر'!$C$902:$AD$1011,26,FALSE),0)</f>
        <v>0</v>
      </c>
      <c r="L75" s="330">
        <f>IFERROR(VLOOKUP(C75,'تقرير المصروفات حسب الشهر'!$C$1028:$AD$1138,26,FALSE),0)</f>
        <v>0</v>
      </c>
      <c r="M75" s="344">
        <f>IFERROR(VLOOKUP(C75,'تقرير المصروفات حسب الشهر'!$C$1155:$AD$1266,26,FALSE),0)</f>
        <v>0</v>
      </c>
      <c r="N75" s="344">
        <f>IFERROR(VLOOKUP(C75,'تقرير المصروفات حسب الشهر'!$C$1282:$AD$1393,26,FALSE),0)</f>
        <v>0</v>
      </c>
      <c r="O75" s="344">
        <f>IFERROR(VLOOKUP(C75,'تقرير المصروفات حسب الشهر'!$C$1409:$AI$1524,26,FALSE),0)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الشهر'!$C$10:$AD$119,26,FALSE),0)</f>
        <v>0</v>
      </c>
      <c r="E76" s="330">
        <f>IFERROR(VLOOKUP(C76,'تقرير المصروفات حسب الشهر'!$C$136:$AD$245,26,FALSE),0)</f>
        <v>0</v>
      </c>
      <c r="F76" s="330">
        <f>IFERROR(VLOOKUP(C76,'تقرير المصروفات حسب الشهر'!$C$263:$AD$370,26,FALSE),0)</f>
        <v>0</v>
      </c>
      <c r="G76" s="330">
        <f>IFERROR(VLOOKUP(C76,'تقرير المصروفات حسب الشهر'!$C$391:$AD$499,26,FALSE),0)</f>
        <v>0</v>
      </c>
      <c r="H76" s="330">
        <f>IFERROR(VLOOKUP(C76,'تقرير المصروفات حسب الشهر'!$C$519:$AD$627,26,FALSE),0)</f>
        <v>0</v>
      </c>
      <c r="I76" s="330">
        <f>IFERROR(VLOOKUP(C76,'تقرير المصروفات حسب الشهر'!$C$647:$AD$756,26,FALSE),0)</f>
        <v>0</v>
      </c>
      <c r="J76" s="330">
        <f>IFERROR(VLOOKUP(C76,'تقرير المصروفات حسب الشهر'!$C$775:$AD$884,26,FALSE),0)</f>
        <v>0</v>
      </c>
      <c r="K76" s="330">
        <f>IFERROR(VLOOKUP(C76,'تقرير المصروفات حسب الشهر'!$C$902:$AD$1011,26,FALSE),0)</f>
        <v>0</v>
      </c>
      <c r="L76" s="330">
        <f>IFERROR(VLOOKUP(C76,'تقرير المصروفات حسب الشهر'!$C$1028:$AD$1138,26,FALSE),0)</f>
        <v>0</v>
      </c>
      <c r="M76" s="344">
        <f>IFERROR(VLOOKUP(C76,'تقرير المصروفات حسب الشهر'!$C$1155:$AD$1266,26,FALSE),0)</f>
        <v>0</v>
      </c>
      <c r="N76" s="344">
        <f>IFERROR(VLOOKUP(C76,'تقرير المصروفات حسب الشهر'!$C$1282:$AD$1393,26,FALSE),0)</f>
        <v>0</v>
      </c>
      <c r="O76" s="344">
        <f>IFERROR(VLOOKUP(C76,'تقرير المصروفات حسب الشهر'!$C$1409:$AI$1524,26,FALSE),0)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الشهر'!$C$10:$AD$119,26,FALSE),0)</f>
        <v>0</v>
      </c>
      <c r="E77" s="330">
        <f>IFERROR(VLOOKUP(C77,'تقرير المصروفات حسب الشهر'!$C$136:$AD$245,26,FALSE),0)</f>
        <v>0</v>
      </c>
      <c r="F77" s="330">
        <f>IFERROR(VLOOKUP(C77,'تقرير المصروفات حسب الشهر'!$C$263:$AD$370,26,FALSE),0)</f>
        <v>0</v>
      </c>
      <c r="G77" s="330">
        <f>IFERROR(VLOOKUP(C77,'تقرير المصروفات حسب الشهر'!$C$391:$AD$499,26,FALSE),0)</f>
        <v>0</v>
      </c>
      <c r="H77" s="330">
        <f>IFERROR(VLOOKUP(C77,'تقرير المصروفات حسب الشهر'!$C$519:$AD$627,26,FALSE),0)</f>
        <v>0</v>
      </c>
      <c r="I77" s="330">
        <f>IFERROR(VLOOKUP(C77,'تقرير المصروفات حسب الشهر'!$C$647:$AD$756,26,FALSE),0)</f>
        <v>0</v>
      </c>
      <c r="J77" s="330">
        <f>IFERROR(VLOOKUP(C77,'تقرير المصروفات حسب الشهر'!$C$775:$AD$884,26,FALSE),0)</f>
        <v>0</v>
      </c>
      <c r="K77" s="330">
        <f>IFERROR(VLOOKUP(C77,'تقرير المصروفات حسب الشهر'!$C$902:$AD$1011,26,FALSE),0)</f>
        <v>0</v>
      </c>
      <c r="L77" s="330">
        <f>IFERROR(VLOOKUP(C77,'تقرير المصروفات حسب الشهر'!$C$1028:$AD$1138,26,FALSE),0)</f>
        <v>0</v>
      </c>
      <c r="M77" s="344">
        <f>IFERROR(VLOOKUP(C77,'تقرير المصروفات حسب الشهر'!$C$1155:$AD$1266,26,FALSE),0)</f>
        <v>0</v>
      </c>
      <c r="N77" s="344">
        <f>IFERROR(VLOOKUP(C77,'تقرير المصروفات حسب الشهر'!$C$1282:$AD$1393,26,FALSE),0)</f>
        <v>0</v>
      </c>
      <c r="O77" s="344">
        <f>IFERROR(VLOOKUP(C77,'تقرير المصروفات حسب الشهر'!$C$1409:$AI$1524,26,FALSE),0)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الشهر'!$C$10:$AD$119,26,FALSE),0)</f>
        <v>0</v>
      </c>
      <c r="E78" s="330">
        <f>IFERROR(VLOOKUP(C78,'تقرير المصروفات حسب الشهر'!$C$136:$AD$245,26,FALSE),0)</f>
        <v>0</v>
      </c>
      <c r="F78" s="330">
        <f>IFERROR(VLOOKUP(C78,'تقرير المصروفات حسب الشهر'!$C$263:$AD$370,26,FALSE),0)</f>
        <v>0</v>
      </c>
      <c r="G78" s="330">
        <f>IFERROR(VLOOKUP(C78,'تقرير المصروفات حسب الشهر'!$C$391:$AD$499,26,FALSE),0)</f>
        <v>0</v>
      </c>
      <c r="H78" s="330">
        <f>IFERROR(VLOOKUP(C78,'تقرير المصروفات حسب الشهر'!$C$519:$AD$627,26,FALSE),0)</f>
        <v>0</v>
      </c>
      <c r="I78" s="330">
        <f>IFERROR(VLOOKUP(C78,'تقرير المصروفات حسب الشهر'!$C$647:$AD$756,26,FALSE),0)</f>
        <v>0</v>
      </c>
      <c r="J78" s="330">
        <f>IFERROR(VLOOKUP(C78,'تقرير المصروفات حسب الشهر'!$C$775:$AD$884,26,FALSE),0)</f>
        <v>0</v>
      </c>
      <c r="K78" s="330">
        <f>IFERROR(VLOOKUP(C78,'تقرير المصروفات حسب الشهر'!$C$902:$AD$1011,26,FALSE),0)</f>
        <v>0</v>
      </c>
      <c r="L78" s="330">
        <f>IFERROR(VLOOKUP(C78,'تقرير المصروفات حسب الشهر'!$C$1028:$AD$1138,26,FALSE),0)</f>
        <v>0</v>
      </c>
      <c r="M78" s="344">
        <f>IFERROR(VLOOKUP(C78,'تقرير المصروفات حسب الشهر'!$C$1155:$AD$1266,26,FALSE),0)</f>
        <v>0</v>
      </c>
      <c r="N78" s="344">
        <f>IFERROR(VLOOKUP(C78,'تقرير المصروفات حسب الشهر'!$C$1282:$AD$1393,26,FALSE),0)</f>
        <v>0</v>
      </c>
      <c r="O78" s="344">
        <f>IFERROR(VLOOKUP(C78,'تقرير المصروفات حسب الشهر'!$C$1409:$AI$1524,26,FALSE),0)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الشهر'!$C$10:$AD$119,26,FALSE),0)</f>
        <v>0</v>
      </c>
      <c r="E79" s="330">
        <f>IFERROR(VLOOKUP(C79,'تقرير المصروفات حسب الشهر'!$C$136:$AD$245,26,FALSE),0)</f>
        <v>0</v>
      </c>
      <c r="F79" s="330">
        <f>IFERROR(VLOOKUP(C79,'تقرير المصروفات حسب الشهر'!$C$263:$AD$370,26,FALSE),0)</f>
        <v>0</v>
      </c>
      <c r="G79" s="330">
        <f>IFERROR(VLOOKUP(C79,'تقرير المصروفات حسب الشهر'!$C$391:$AD$499,26,FALSE),0)</f>
        <v>0</v>
      </c>
      <c r="H79" s="330">
        <f>IFERROR(VLOOKUP(C79,'تقرير المصروفات حسب الشهر'!$C$519:$AD$627,26,FALSE),0)</f>
        <v>0</v>
      </c>
      <c r="I79" s="330">
        <f>IFERROR(VLOOKUP(C79,'تقرير المصروفات حسب الشهر'!$C$647:$AD$756,26,FALSE),0)</f>
        <v>0</v>
      </c>
      <c r="J79" s="330">
        <f>IFERROR(VLOOKUP(C79,'تقرير المصروفات حسب الشهر'!$C$775:$AD$884,26,FALSE),0)</f>
        <v>0</v>
      </c>
      <c r="K79" s="330">
        <f>IFERROR(VLOOKUP(C79,'تقرير المصروفات حسب الشهر'!$C$902:$AD$1011,26,FALSE),0)</f>
        <v>0</v>
      </c>
      <c r="L79" s="330">
        <f>IFERROR(VLOOKUP(C79,'تقرير المصروفات حسب الشهر'!$C$1028:$AD$1138,26,FALSE),0)</f>
        <v>0</v>
      </c>
      <c r="M79" s="344">
        <f>IFERROR(VLOOKUP(C79,'تقرير المصروفات حسب الشهر'!$C$1155:$AD$1266,26,FALSE),0)</f>
        <v>0</v>
      </c>
      <c r="N79" s="344">
        <f>IFERROR(VLOOKUP(C79,'تقرير المصروفات حسب الشهر'!$C$1282:$AD$1393,26,FALSE),0)</f>
        <v>0</v>
      </c>
      <c r="O79" s="344">
        <f>IFERROR(VLOOKUP(C79,'تقرير المصروفات حسب الشهر'!$C$1409:$AI$1524,26,FALSE),0)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الشهر'!$C$10:$AD$119,26,FALSE),0)</f>
        <v>0</v>
      </c>
      <c r="E80" s="330">
        <f>IFERROR(VLOOKUP(C80,'تقرير المصروفات حسب الشهر'!$C$136:$AD$245,26,FALSE),0)</f>
        <v>0</v>
      </c>
      <c r="F80" s="330">
        <f>IFERROR(VLOOKUP(C80,'تقرير المصروفات حسب الشهر'!$C$263:$AD$370,26,FALSE),0)</f>
        <v>0</v>
      </c>
      <c r="G80" s="330">
        <f>IFERROR(VLOOKUP(C80,'تقرير المصروفات حسب الشهر'!$C$391:$AD$499,26,FALSE),0)</f>
        <v>0</v>
      </c>
      <c r="H80" s="330">
        <f>IFERROR(VLOOKUP(C80,'تقرير المصروفات حسب الشهر'!$C$519:$AD$627,26,FALSE),0)</f>
        <v>0</v>
      </c>
      <c r="I80" s="330">
        <f>IFERROR(VLOOKUP(C80,'تقرير المصروفات حسب الشهر'!$C$647:$AD$756,26,FALSE),0)</f>
        <v>0</v>
      </c>
      <c r="J80" s="330">
        <f>IFERROR(VLOOKUP(C80,'تقرير المصروفات حسب الشهر'!$C$775:$AD$884,26,FALSE),0)</f>
        <v>0</v>
      </c>
      <c r="K80" s="330">
        <f>IFERROR(VLOOKUP(C80,'تقرير المصروفات حسب الشهر'!$C$902:$AD$1011,26,FALSE),0)</f>
        <v>0</v>
      </c>
      <c r="L80" s="330">
        <f>IFERROR(VLOOKUP(C80,'تقرير المصروفات حسب الشهر'!$C$1028:$AD$1138,26,FALSE),0)</f>
        <v>0</v>
      </c>
      <c r="M80" s="344">
        <f>IFERROR(VLOOKUP(C80,'تقرير المصروفات حسب الشهر'!$C$1155:$AD$1266,26,FALSE),0)</f>
        <v>0</v>
      </c>
      <c r="N80" s="344">
        <f>IFERROR(VLOOKUP(C80,'تقرير المصروفات حسب الشهر'!$C$1282:$AD$1393,26,FALSE),0)</f>
        <v>0</v>
      </c>
      <c r="O80" s="344">
        <f>IFERROR(VLOOKUP(C80,'تقرير المصروفات حسب الشهر'!$C$1409:$AI$1524,26,FALSE),0)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الشهر'!$C$10:$AD$119,26,FALSE),0)</f>
        <v>600</v>
      </c>
      <c r="E81" s="330">
        <f>IFERROR(VLOOKUP(C81,'تقرير المصروفات حسب الشهر'!$C$136:$AD$245,26,FALSE),0)</f>
        <v>200</v>
      </c>
      <c r="F81" s="330">
        <f>IFERROR(VLOOKUP(C81,'تقرير المصروفات حسب الشهر'!$C$263:$AD$370,26,FALSE),0)</f>
        <v>200</v>
      </c>
      <c r="G81" s="330">
        <f>IFERROR(VLOOKUP(C81,'تقرير المصروفات حسب الشهر'!$C$391:$AD$499,26,FALSE),0)</f>
        <v>200</v>
      </c>
      <c r="H81" s="330">
        <f>IFERROR(VLOOKUP(C81,'تقرير المصروفات حسب الشهر'!$C$519:$AD$627,26,FALSE),0)</f>
        <v>200</v>
      </c>
      <c r="I81" s="330">
        <f>IFERROR(VLOOKUP(C81,'تقرير المصروفات حسب الشهر'!$C$647:$AD$756,26,FALSE),0)</f>
        <v>200</v>
      </c>
      <c r="J81" s="330">
        <f>IFERROR(VLOOKUP(C81,'تقرير المصروفات حسب الشهر'!$C$775:$AD$884,26,FALSE),0)</f>
        <v>0</v>
      </c>
      <c r="K81" s="330">
        <f>IFERROR(VLOOKUP(C81,'تقرير المصروفات حسب الشهر'!$C$902:$AD$1011,26,FALSE),0)</f>
        <v>0</v>
      </c>
      <c r="L81" s="330">
        <f>IFERROR(VLOOKUP(C81,'تقرير المصروفات حسب الشهر'!$C$1028:$AD$1138,26,FALSE),0)</f>
        <v>0</v>
      </c>
      <c r="M81" s="344">
        <f>IFERROR(VLOOKUP(C81,'تقرير المصروفات حسب الشهر'!$C$1155:$AD$1266,26,FALSE),0)</f>
        <v>0</v>
      </c>
      <c r="N81" s="344">
        <f>IFERROR(VLOOKUP(C81,'تقرير المصروفات حسب الشهر'!$C$1282:$AD$1393,26,FALSE),0)</f>
        <v>0</v>
      </c>
      <c r="O81" s="344">
        <f>IFERROR(VLOOKUP(C81,'تقرير المصروفات حسب الشهر'!$C$1409:$AI$1524,26,FALSE),0)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الشهر'!$C$10:$AD$119,26,FALSE),0)</f>
        <v>0</v>
      </c>
      <c r="E82" s="330">
        <f>IFERROR(VLOOKUP(C82,'تقرير المصروفات حسب الشهر'!$C$136:$AD$245,26,FALSE),0)</f>
        <v>0</v>
      </c>
      <c r="F82" s="330">
        <f>IFERROR(VLOOKUP(C82,'تقرير المصروفات حسب الشهر'!$C$263:$AD$370,26,FALSE),0)</f>
        <v>0</v>
      </c>
      <c r="G82" s="330">
        <f>IFERROR(VLOOKUP(C82,'تقرير المصروفات حسب الشهر'!$C$391:$AD$499,26,FALSE),0)</f>
        <v>0</v>
      </c>
      <c r="H82" s="330">
        <f>IFERROR(VLOOKUP(C82,'تقرير المصروفات حسب الشهر'!$C$519:$AD$627,26,FALSE),0)</f>
        <v>0</v>
      </c>
      <c r="I82" s="330">
        <f>IFERROR(VLOOKUP(C82,'تقرير المصروفات حسب الشهر'!$C$647:$AD$756,26,FALSE),0)</f>
        <v>0</v>
      </c>
      <c r="J82" s="330">
        <f>IFERROR(VLOOKUP(C82,'تقرير المصروفات حسب الشهر'!$C$775:$AD$884,26,FALSE),0)</f>
        <v>0</v>
      </c>
      <c r="K82" s="330">
        <f>IFERROR(VLOOKUP(C82,'تقرير المصروفات حسب الشهر'!$C$902:$AD$1011,26,FALSE),0)</f>
        <v>0</v>
      </c>
      <c r="L82" s="330">
        <f>IFERROR(VLOOKUP(C82,'تقرير المصروفات حسب الشهر'!$C$1028:$AD$1138,26,FALSE),0)</f>
        <v>0</v>
      </c>
      <c r="M82" s="344">
        <f>IFERROR(VLOOKUP(C82,'تقرير المصروفات حسب الشهر'!$C$1155:$AD$1266,26,FALSE),0)</f>
        <v>0</v>
      </c>
      <c r="N82" s="344">
        <f>IFERROR(VLOOKUP(C82,'تقرير المصروفات حسب الشهر'!$C$1282:$AD$1393,26,FALSE),0)</f>
        <v>0</v>
      </c>
      <c r="O82" s="344">
        <f>IFERROR(VLOOKUP(C82,'تقرير المصروفات حسب الشهر'!$C$1409:$AI$1524,26,FALSE),0)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الشهر'!$C$10:$AD$119,26,FALSE),0)</f>
        <v>0</v>
      </c>
      <c r="E83" s="330">
        <f>IFERROR(VLOOKUP(C83,'تقرير المصروفات حسب الشهر'!$C$136:$AD$245,26,FALSE),0)</f>
        <v>0</v>
      </c>
      <c r="F83" s="330">
        <f>IFERROR(VLOOKUP(C83,'تقرير المصروفات حسب الشهر'!$C$263:$AD$370,26,FALSE),0)</f>
        <v>270</v>
      </c>
      <c r="G83" s="330">
        <f>IFERROR(VLOOKUP(C83,'تقرير المصروفات حسب الشهر'!$C$391:$AD$499,26,FALSE),0)</f>
        <v>0</v>
      </c>
      <c r="H83" s="330">
        <f>IFERROR(VLOOKUP(C83,'تقرير المصروفات حسب الشهر'!$C$519:$AD$627,26,FALSE),0)</f>
        <v>0</v>
      </c>
      <c r="I83" s="330">
        <f>IFERROR(VLOOKUP(C83,'تقرير المصروفات حسب الشهر'!$C$647:$AD$756,26,FALSE),0)</f>
        <v>0</v>
      </c>
      <c r="J83" s="330">
        <f>IFERROR(VLOOKUP(C83,'تقرير المصروفات حسب الشهر'!$C$775:$AD$884,26,FALSE),0)</f>
        <v>0</v>
      </c>
      <c r="K83" s="330">
        <f>IFERROR(VLOOKUP(C83,'تقرير المصروفات حسب الشهر'!$C$902:$AD$1011,26,FALSE),0)</f>
        <v>0</v>
      </c>
      <c r="L83" s="330">
        <f>IFERROR(VLOOKUP(C83,'تقرير المصروفات حسب الشهر'!$C$1028:$AD$1138,26,FALSE),0)</f>
        <v>0</v>
      </c>
      <c r="M83" s="344">
        <f>IFERROR(VLOOKUP(C83,'تقرير المصروفات حسب الشهر'!$C$1155:$AD$1266,26,FALSE),0)</f>
        <v>0</v>
      </c>
      <c r="N83" s="344">
        <f>IFERROR(VLOOKUP(C83,'تقرير المصروفات حسب الشهر'!$C$1282:$AD$1393,26,FALSE),0)</f>
        <v>0</v>
      </c>
      <c r="O83" s="344">
        <f>IFERROR(VLOOKUP(C83,'تقرير المصروفات حسب الشهر'!$C$1409:$AI$1524,26,FALSE),0)</f>
        <v>0</v>
      </c>
      <c r="P83" s="332">
        <f t="shared" si="6"/>
        <v>270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الشهر'!$C$10:$AD$119,26,FALSE),0)</f>
        <v>0</v>
      </c>
      <c r="E84" s="330">
        <f>IFERROR(VLOOKUP(C84,'تقرير المصروفات حسب الشهر'!$C$136:$AD$245,26,FALSE),0)</f>
        <v>0</v>
      </c>
      <c r="F84" s="330">
        <f>IFERROR(VLOOKUP(C84,'تقرير المصروفات حسب الشهر'!$C$263:$AD$370,26,FALSE),0)</f>
        <v>0</v>
      </c>
      <c r="G84" s="330">
        <f>IFERROR(VLOOKUP(C84,'تقرير المصروفات حسب الشهر'!$C$391:$AD$499,26,FALSE),0)</f>
        <v>0</v>
      </c>
      <c r="H84" s="330">
        <f>IFERROR(VLOOKUP(C84,'تقرير المصروفات حسب الشهر'!$C$519:$AD$627,26,FALSE),0)</f>
        <v>0</v>
      </c>
      <c r="I84" s="330">
        <f>IFERROR(VLOOKUP(C84,'تقرير المصروفات حسب الشهر'!$C$647:$AD$756,26,FALSE),0)</f>
        <v>0</v>
      </c>
      <c r="J84" s="330">
        <f>IFERROR(VLOOKUP(C84,'تقرير المصروفات حسب الشهر'!$C$775:$AD$884,26,FALSE),0)</f>
        <v>0</v>
      </c>
      <c r="K84" s="330">
        <f>IFERROR(VLOOKUP(C84,'تقرير المصروفات حسب الشهر'!$C$902:$AD$1011,26,FALSE),0)</f>
        <v>0</v>
      </c>
      <c r="L84" s="330">
        <f>IFERROR(VLOOKUP(C84,'تقرير المصروفات حسب الشهر'!$C$1028:$AD$1138,26,FALSE),0)</f>
        <v>0</v>
      </c>
      <c r="M84" s="344">
        <f>IFERROR(VLOOKUP(C84,'تقرير المصروفات حسب الشهر'!$C$1155:$AD$1266,26,FALSE),0)</f>
        <v>0</v>
      </c>
      <c r="N84" s="344">
        <f>IFERROR(VLOOKUP(C84,'تقرير المصروفات حسب الشهر'!$C$1282:$AD$1393,26,FALSE),0)</f>
        <v>0</v>
      </c>
      <c r="O84" s="344">
        <f>IFERROR(VLOOKUP(C84,'تقرير المصروفات حسب الشهر'!$C$1409:$AI$1524,26,FALSE),0)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الشهر'!$C$10:$AD$119,26,FALSE),0)</f>
        <v>0</v>
      </c>
      <c r="E85" s="330">
        <f>IFERROR(VLOOKUP(C85,'تقرير المصروفات حسب الشهر'!$C$136:$AD$245,26,FALSE),0)</f>
        <v>0</v>
      </c>
      <c r="F85" s="330">
        <f>IFERROR(VLOOKUP(C85,'تقرير المصروفات حسب الشهر'!$C$263:$AD$370,26,FALSE),0)</f>
        <v>0</v>
      </c>
      <c r="G85" s="330">
        <f>IFERROR(VLOOKUP(C85,'تقرير المصروفات حسب الشهر'!$C$391:$AD$499,26,FALSE),0)</f>
        <v>0</v>
      </c>
      <c r="H85" s="330">
        <f>IFERROR(VLOOKUP(C85,'تقرير المصروفات حسب الشهر'!$C$519:$AD$627,26,FALSE),0)</f>
        <v>0</v>
      </c>
      <c r="I85" s="330">
        <f>IFERROR(VLOOKUP(C85,'تقرير المصروفات حسب الشهر'!$C$647:$AD$756,26,FALSE),0)</f>
        <v>0</v>
      </c>
      <c r="J85" s="330">
        <f>IFERROR(VLOOKUP(C85,'تقرير المصروفات حسب الشهر'!$C$775:$AD$884,26,FALSE),0)</f>
        <v>0</v>
      </c>
      <c r="K85" s="330">
        <f>IFERROR(VLOOKUP(C85,'تقرير المصروفات حسب الشهر'!$C$902:$AD$1011,26,FALSE),0)</f>
        <v>0</v>
      </c>
      <c r="L85" s="330">
        <f>IFERROR(VLOOKUP(C85,'تقرير المصروفات حسب الشهر'!$C$1028:$AD$1138,26,FALSE),0)</f>
        <v>0</v>
      </c>
      <c r="M85" s="344">
        <f>IFERROR(VLOOKUP(C85,'تقرير المصروفات حسب الشهر'!$C$1155:$AD$1266,26,FALSE),0)</f>
        <v>0</v>
      </c>
      <c r="N85" s="344">
        <f>IFERROR(VLOOKUP(C85,'تقرير المصروفات حسب الشهر'!$C$1282:$AD$1393,26,FALSE),0)</f>
        <v>0</v>
      </c>
      <c r="O85" s="344">
        <f>IFERROR(VLOOKUP(C85,'تقرير المصروفات حسب الشهر'!$C$1409:$AI$1524,26,FALSE),0)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الشهر'!$C$10:$AD$119,26,FALSE),0)</f>
        <v>1766.5</v>
      </c>
      <c r="E86" s="330">
        <f>IFERROR(VLOOKUP(C86,'تقرير المصروفات حسب الشهر'!$C$136:$AD$245,26,FALSE),0)</f>
        <v>0</v>
      </c>
      <c r="F86" s="330">
        <f>IFERROR(VLOOKUP(C86,'تقرير المصروفات حسب الشهر'!$C$263:$AD$370,26,FALSE),0)</f>
        <v>0</v>
      </c>
      <c r="G86" s="330">
        <f>IFERROR(VLOOKUP(C86,'تقرير المصروفات حسب الشهر'!$C$391:$AD$499,26,FALSE),0)</f>
        <v>1288</v>
      </c>
      <c r="H86" s="330">
        <f>IFERROR(VLOOKUP(C86,'تقرير المصروفات حسب الشهر'!$C$519:$AD$627,26,FALSE),0)</f>
        <v>0</v>
      </c>
      <c r="I86" s="330">
        <f>IFERROR(VLOOKUP(C86,'تقرير المصروفات حسب الشهر'!$C$647:$AD$756,26,FALSE),0)</f>
        <v>0</v>
      </c>
      <c r="J86" s="330">
        <f>IFERROR(VLOOKUP(C86,'تقرير المصروفات حسب الشهر'!$C$775:$AD$884,26,FALSE),0)</f>
        <v>0</v>
      </c>
      <c r="K86" s="330">
        <f>IFERROR(VLOOKUP(C86,'تقرير المصروفات حسب الشهر'!$C$902:$AD$1011,26,FALSE),0)</f>
        <v>0</v>
      </c>
      <c r="L86" s="330">
        <f>IFERROR(VLOOKUP(C86,'تقرير المصروفات حسب الشهر'!$C$1028:$AD$1138,26,FALSE),0)</f>
        <v>0</v>
      </c>
      <c r="M86" s="344">
        <f>IFERROR(VLOOKUP(C86,'تقرير المصروفات حسب الشهر'!$C$1155:$AD$1266,26,FALSE),0)</f>
        <v>0</v>
      </c>
      <c r="N86" s="344">
        <f>IFERROR(VLOOKUP(C86,'تقرير المصروفات حسب الشهر'!$C$1282:$AD$1393,26,FALSE),0)</f>
        <v>0</v>
      </c>
      <c r="O86" s="344">
        <f>IFERROR(VLOOKUP(C86,'تقرير المصروفات حسب الشهر'!$C$1409:$AI$1524,26,FALSE),0)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الشهر'!$C$10:$AD$119,26,FALSE),0)</f>
        <v>0</v>
      </c>
      <c r="E87" s="330">
        <f>IFERROR(VLOOKUP(C87,'تقرير المصروفات حسب الشهر'!$C$136:$AD$245,26,FALSE),0)</f>
        <v>0</v>
      </c>
      <c r="F87" s="330">
        <f>IFERROR(VLOOKUP(C87,'تقرير المصروفات حسب الشهر'!$C$263:$AD$370,26,FALSE),0)</f>
        <v>0</v>
      </c>
      <c r="G87" s="330">
        <f>IFERROR(VLOOKUP(C87,'تقرير المصروفات حسب الشهر'!$C$391:$AD$499,26,FALSE),0)</f>
        <v>0</v>
      </c>
      <c r="H87" s="330">
        <f>IFERROR(VLOOKUP(C87,'تقرير المصروفات حسب الشهر'!$C$519:$AD$627,26,FALSE),0)</f>
        <v>0</v>
      </c>
      <c r="I87" s="330">
        <f>IFERROR(VLOOKUP(C87,'تقرير المصروفات حسب الشهر'!$C$647:$AD$756,26,FALSE),0)</f>
        <v>0</v>
      </c>
      <c r="J87" s="330">
        <f>IFERROR(VLOOKUP(C87,'تقرير المصروفات حسب الشهر'!$C$775:$AD$884,26,FALSE),0)</f>
        <v>0</v>
      </c>
      <c r="K87" s="330">
        <f>IFERROR(VLOOKUP(C87,'تقرير المصروفات حسب الشهر'!$C$902:$AD$1011,26,FALSE),0)</f>
        <v>0</v>
      </c>
      <c r="L87" s="330">
        <f>IFERROR(VLOOKUP(C87,'تقرير المصروفات حسب الشهر'!$C$1028:$AD$1138,26,FALSE),0)</f>
        <v>0</v>
      </c>
      <c r="M87" s="344">
        <f>IFERROR(VLOOKUP(C87,'تقرير المصروفات حسب الشهر'!$C$1155:$AD$1266,26,FALSE),0)</f>
        <v>0</v>
      </c>
      <c r="N87" s="344">
        <f>IFERROR(VLOOKUP(C87,'تقرير المصروفات حسب الشهر'!$C$1282:$AD$1393,26,FALSE),0)</f>
        <v>0</v>
      </c>
      <c r="O87" s="344">
        <f>IFERROR(VLOOKUP(C87,'تقرير المصروفات حسب الشهر'!$C$1409:$AI$1524,26,FALSE),0)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الشهر'!$C$10:$AD$119,26,FALSE),0)</f>
        <v>0</v>
      </c>
      <c r="E88" s="330">
        <f>IFERROR(VLOOKUP(C88,'تقرير المصروفات حسب الشهر'!$C$136:$AD$245,26,FALSE),0)</f>
        <v>0</v>
      </c>
      <c r="F88" s="330">
        <f>IFERROR(VLOOKUP(C88,'تقرير المصروفات حسب الشهر'!$C$263:$AD$370,26,FALSE),0)</f>
        <v>0</v>
      </c>
      <c r="G88" s="330">
        <f>IFERROR(VLOOKUP(C88,'تقرير المصروفات حسب الشهر'!$C$391:$AD$499,26,FALSE),0)</f>
        <v>0</v>
      </c>
      <c r="H88" s="330">
        <f>IFERROR(VLOOKUP(C88,'تقرير المصروفات حسب الشهر'!$C$519:$AD$627,26,FALSE),0)</f>
        <v>0</v>
      </c>
      <c r="I88" s="330">
        <f>IFERROR(VLOOKUP(C88,'تقرير المصروفات حسب الشهر'!$C$647:$AD$756,26,FALSE),0)</f>
        <v>0</v>
      </c>
      <c r="J88" s="330">
        <f>IFERROR(VLOOKUP(C88,'تقرير المصروفات حسب الشهر'!$C$775:$AD$884,26,FALSE),0)</f>
        <v>0</v>
      </c>
      <c r="K88" s="330">
        <f>IFERROR(VLOOKUP(C88,'تقرير المصروفات حسب الشهر'!$C$902:$AD$1011,26,FALSE),0)</f>
        <v>0</v>
      </c>
      <c r="L88" s="330">
        <f>IFERROR(VLOOKUP(C88,'تقرير المصروفات حسب الشهر'!$C$1028:$AD$1138,26,FALSE),0)</f>
        <v>0</v>
      </c>
      <c r="M88" s="344">
        <f>IFERROR(VLOOKUP(C88,'تقرير المصروفات حسب الشهر'!$C$1155:$AD$1266,26,FALSE),0)</f>
        <v>0</v>
      </c>
      <c r="N88" s="344">
        <f>IFERROR(VLOOKUP(C88,'تقرير المصروفات حسب الشهر'!$C$1282:$AD$1393,26,FALSE),0)</f>
        <v>0</v>
      </c>
      <c r="O88" s="344">
        <f>IFERROR(VLOOKUP(C88,'تقرير المصروفات حسب الشهر'!$C$1409:$AI$1524,26,FALSE),0)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الشهر'!$C$10:$AD$119,26,FALSE),0)</f>
        <v>0</v>
      </c>
      <c r="E89" s="330">
        <f>IFERROR(VLOOKUP(C89,'تقرير المصروفات حسب الشهر'!$C$136:$AD$245,26,FALSE),0)</f>
        <v>0</v>
      </c>
      <c r="F89" s="330">
        <f>IFERROR(VLOOKUP(C89,'تقرير المصروفات حسب الشهر'!$C$263:$AD$370,26,FALSE),0)</f>
        <v>0</v>
      </c>
      <c r="G89" s="330">
        <f>IFERROR(VLOOKUP(C89,'تقرير المصروفات حسب الشهر'!$C$391:$AD$499,26,FALSE),0)</f>
        <v>0</v>
      </c>
      <c r="H89" s="330">
        <f>IFERROR(VLOOKUP(C89,'تقرير المصروفات حسب الشهر'!$C$519:$AD$627,26,FALSE),0)</f>
        <v>0</v>
      </c>
      <c r="I89" s="330">
        <f>IFERROR(VLOOKUP(C89,'تقرير المصروفات حسب الشهر'!$C$647:$AD$756,26,FALSE),0)</f>
        <v>0</v>
      </c>
      <c r="J89" s="330">
        <f>IFERROR(VLOOKUP(C89,'تقرير المصروفات حسب الشهر'!$C$775:$AD$884,26,FALSE),0)</f>
        <v>0</v>
      </c>
      <c r="K89" s="330">
        <f>IFERROR(VLOOKUP(C89,'تقرير المصروفات حسب الشهر'!$C$902:$AD$1011,26,FALSE),0)</f>
        <v>0</v>
      </c>
      <c r="L89" s="330">
        <f>IFERROR(VLOOKUP(C89,'تقرير المصروفات حسب الشهر'!$C$1028:$AD$1138,26,FALSE),0)</f>
        <v>0</v>
      </c>
      <c r="M89" s="344">
        <f>IFERROR(VLOOKUP(C89,'تقرير المصروفات حسب الشهر'!$C$1155:$AD$1266,26,FALSE),0)</f>
        <v>0</v>
      </c>
      <c r="N89" s="344">
        <f>IFERROR(VLOOKUP(C89,'تقرير المصروفات حسب الشهر'!$C$1282:$AD$1393,26,FALSE),0)</f>
        <v>0</v>
      </c>
      <c r="O89" s="344">
        <f>IFERROR(VLOOKUP(C89,'تقرير المصروفات حسب الشهر'!$C$1409:$AI$1524,26,FALSE),0)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الشهر'!$C$10:$AD$119,26,FALSE),0)</f>
        <v>0</v>
      </c>
      <c r="E90" s="330">
        <f>IFERROR(VLOOKUP(C90,'تقرير المصروفات حسب الشهر'!$C$136:$AD$245,26,FALSE),0)</f>
        <v>0</v>
      </c>
      <c r="F90" s="330">
        <f>IFERROR(VLOOKUP(C90,'تقرير المصروفات حسب الشهر'!$C$263:$AD$370,26,FALSE),0)</f>
        <v>0</v>
      </c>
      <c r="G90" s="330">
        <f>IFERROR(VLOOKUP(C90,'تقرير المصروفات حسب الشهر'!$C$391:$AD$499,26,FALSE),0)</f>
        <v>0</v>
      </c>
      <c r="H90" s="330">
        <f>IFERROR(VLOOKUP(C90,'تقرير المصروفات حسب الشهر'!$C$519:$AD$627,26,FALSE),0)</f>
        <v>0</v>
      </c>
      <c r="I90" s="330">
        <f>IFERROR(VLOOKUP(C90,'تقرير المصروفات حسب الشهر'!$C$647:$AD$756,26,FALSE),0)</f>
        <v>0</v>
      </c>
      <c r="J90" s="330">
        <f>IFERROR(VLOOKUP(C90,'تقرير المصروفات حسب الشهر'!$C$775:$AD$884,26,FALSE),0)</f>
        <v>0</v>
      </c>
      <c r="K90" s="330">
        <f>IFERROR(VLOOKUP(C90,'تقرير المصروفات حسب الشهر'!$C$902:$AD$1011,26,FALSE),0)</f>
        <v>0</v>
      </c>
      <c r="L90" s="330">
        <f>IFERROR(VLOOKUP(C90,'تقرير المصروفات حسب الشهر'!$C$1028:$AD$1138,26,FALSE),0)</f>
        <v>0</v>
      </c>
      <c r="M90" s="344">
        <f>IFERROR(VLOOKUP(C90,'تقرير المصروفات حسب الشهر'!$C$1155:$AD$1266,26,FALSE),0)</f>
        <v>0</v>
      </c>
      <c r="N90" s="344">
        <f>IFERROR(VLOOKUP(C90,'تقرير المصروفات حسب الشهر'!$C$1282:$AD$1393,26,FALSE),0)</f>
        <v>0</v>
      </c>
      <c r="O90" s="344">
        <f>IFERROR(VLOOKUP(C90,'تقرير المصروفات حسب الشهر'!$C$1409:$AI$1524,26,FALSE),0)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الشهر'!$C$10:$AD$119,26,FALSE),0)</f>
        <v>1500</v>
      </c>
      <c r="E91" s="330">
        <f>IFERROR(VLOOKUP(C91,'تقرير المصروفات حسب الشهر'!$C$136:$AD$245,26,FALSE),0)</f>
        <v>0</v>
      </c>
      <c r="F91" s="330">
        <f>IFERROR(VLOOKUP(C91,'تقرير المصروفات حسب الشهر'!$C$263:$AD$370,26,FALSE),0)</f>
        <v>0</v>
      </c>
      <c r="G91" s="330">
        <f>IFERROR(VLOOKUP(C91,'تقرير المصروفات حسب الشهر'!$C$391:$AD$499,26,FALSE),0)</f>
        <v>0</v>
      </c>
      <c r="H91" s="330">
        <f>IFERROR(VLOOKUP(C91,'تقرير المصروفات حسب الشهر'!$C$519:$AD$627,26,FALSE),0)</f>
        <v>0</v>
      </c>
      <c r="I91" s="330">
        <f>IFERROR(VLOOKUP(C91,'تقرير المصروفات حسب الشهر'!$C$647:$AD$756,26,FALSE),0)</f>
        <v>0</v>
      </c>
      <c r="J91" s="330">
        <f>IFERROR(VLOOKUP(C91,'تقرير المصروفات حسب الشهر'!$C$775:$AD$884,26,FALSE),0)</f>
        <v>0</v>
      </c>
      <c r="K91" s="330">
        <f>IFERROR(VLOOKUP(C91,'تقرير المصروفات حسب الشهر'!$C$902:$AD$1011,26,FALSE),0)</f>
        <v>0</v>
      </c>
      <c r="L91" s="330">
        <f>IFERROR(VLOOKUP(C91,'تقرير المصروفات حسب الشهر'!$C$1028:$AD$1138,26,FALSE),0)</f>
        <v>0</v>
      </c>
      <c r="M91" s="344">
        <f>IFERROR(VLOOKUP(C91,'تقرير المصروفات حسب الشهر'!$C$1155:$AD$1266,26,FALSE),0)</f>
        <v>0</v>
      </c>
      <c r="N91" s="344">
        <f>IFERROR(VLOOKUP(C91,'تقرير المصروفات حسب الشهر'!$C$1282:$AD$1393,26,FALSE),0)</f>
        <v>0</v>
      </c>
      <c r="O91" s="344">
        <f>IFERROR(VLOOKUP(C91,'تقرير المصروفات حسب الشهر'!$C$1409:$AI$1524,26,FALSE),0)</f>
        <v>0</v>
      </c>
      <c r="P91" s="332">
        <f t="shared" si="7"/>
        <v>1500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الشهر'!$C$10:$AD$119,26,FALSE),0)</f>
        <v>0</v>
      </c>
      <c r="E92" s="330">
        <f>IFERROR(VLOOKUP(C92,'تقرير المصروفات حسب الشهر'!$C$136:$AD$245,26,FALSE),0)</f>
        <v>0</v>
      </c>
      <c r="F92" s="330">
        <f>IFERROR(VLOOKUP(C92,'تقرير المصروفات حسب الشهر'!$C$263:$AD$370,26,FALSE),0)</f>
        <v>0</v>
      </c>
      <c r="G92" s="330">
        <f>IFERROR(VLOOKUP(C92,'تقرير المصروفات حسب الشهر'!$C$391:$AD$499,26,FALSE),0)</f>
        <v>0</v>
      </c>
      <c r="H92" s="330">
        <f>IFERROR(VLOOKUP(C92,'تقرير المصروفات حسب الشهر'!$C$519:$AD$627,26,FALSE),0)</f>
        <v>0</v>
      </c>
      <c r="I92" s="330">
        <f>IFERROR(VLOOKUP(C92,'تقرير المصروفات حسب الشهر'!$C$647:$AD$756,26,FALSE),0)</f>
        <v>0</v>
      </c>
      <c r="J92" s="330">
        <f>IFERROR(VLOOKUP(C92,'تقرير المصروفات حسب الشهر'!$C$775:$AD$884,26,FALSE),0)</f>
        <v>0</v>
      </c>
      <c r="K92" s="330">
        <f>IFERROR(VLOOKUP(C92,'تقرير المصروفات حسب الشهر'!$C$902:$AD$1011,26,FALSE),0)</f>
        <v>0</v>
      </c>
      <c r="L92" s="330">
        <f>IFERROR(VLOOKUP(C92,'تقرير المصروفات حسب الشهر'!$C$1028:$AD$1138,26,FALSE),0)</f>
        <v>0</v>
      </c>
      <c r="M92" s="344">
        <f>IFERROR(VLOOKUP(C92,'تقرير المصروفات حسب الشهر'!$C$1155:$AD$1266,26,FALSE),0)</f>
        <v>0</v>
      </c>
      <c r="N92" s="344">
        <f>IFERROR(VLOOKUP(C92,'تقرير المصروفات حسب الشهر'!$C$1282:$AD$1393,26,FALSE),0)</f>
        <v>0</v>
      </c>
      <c r="O92" s="344">
        <f>IFERROR(VLOOKUP(C92,'تقرير المصروفات حسب الشهر'!$C$1409:$AI$1524,26,FALSE),0)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الشهر'!$C$10:$AD$119,26,FALSE),0)</f>
        <v>808</v>
      </c>
      <c r="E93" s="330">
        <f>IFERROR(VLOOKUP(C93,'تقرير المصروفات حسب الشهر'!$C$136:$AD$245,26,FALSE),0)</f>
        <v>0</v>
      </c>
      <c r="F93" s="330">
        <f>IFERROR(VLOOKUP(C93,'تقرير المصروفات حسب الشهر'!$C$263:$AD$370,26,FALSE),0)</f>
        <v>0</v>
      </c>
      <c r="G93" s="330">
        <f>IFERROR(VLOOKUP(C93,'تقرير المصروفات حسب الشهر'!$C$391:$AD$499,26,FALSE),0)</f>
        <v>0</v>
      </c>
      <c r="H93" s="330">
        <f>IFERROR(VLOOKUP(C93,'تقرير المصروفات حسب الشهر'!$C$519:$AD$627,26,FALSE),0)</f>
        <v>700</v>
      </c>
      <c r="I93" s="330">
        <f>IFERROR(VLOOKUP(C93,'تقرير المصروفات حسب الشهر'!$C$647:$AD$756,26,FALSE),0)</f>
        <v>0</v>
      </c>
      <c r="J93" s="330">
        <f>IFERROR(VLOOKUP(C93,'تقرير المصروفات حسب الشهر'!$C$775:$AD$884,26,FALSE),0)</f>
        <v>0</v>
      </c>
      <c r="K93" s="330">
        <f>IFERROR(VLOOKUP(C93,'تقرير المصروفات حسب الشهر'!$C$902:$AD$1011,26,FALSE),0)</f>
        <v>0</v>
      </c>
      <c r="L93" s="330">
        <f>IFERROR(VLOOKUP(C93,'تقرير المصروفات حسب الشهر'!$C$1028:$AD$1138,26,FALSE),0)</f>
        <v>0</v>
      </c>
      <c r="M93" s="344">
        <f>IFERROR(VLOOKUP(C93,'تقرير المصروفات حسب الشهر'!$C$1155:$AD$1266,26,FALSE),0)</f>
        <v>0</v>
      </c>
      <c r="N93" s="344">
        <f>IFERROR(VLOOKUP(C93,'تقرير المصروفات حسب الشهر'!$C$1282:$AD$1393,26,FALSE),0)</f>
        <v>0</v>
      </c>
      <c r="O93" s="344">
        <f>IFERROR(VLOOKUP(C93,'تقرير المصروفات حسب الشهر'!$C$1409:$AI$1524,26,FALSE),0)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الشهر'!$C$10:$AD$119,26,FALSE),0)</f>
        <v>716</v>
      </c>
      <c r="E94" s="330">
        <f>IFERROR(VLOOKUP(C94,'تقرير المصروفات حسب الشهر'!$C$136:$AD$245,26,FALSE),0)</f>
        <v>0</v>
      </c>
      <c r="F94" s="330">
        <f>IFERROR(VLOOKUP(C94,'تقرير المصروفات حسب الشهر'!$C$263:$AD$370,26,FALSE),0)</f>
        <v>0</v>
      </c>
      <c r="G94" s="330">
        <f>IFERROR(VLOOKUP(C94,'تقرير المصروفات حسب الشهر'!$C$391:$AD$499,26,FALSE),0)</f>
        <v>0</v>
      </c>
      <c r="H94" s="330">
        <f>IFERROR(VLOOKUP(C94,'تقرير المصروفات حسب الشهر'!$C$519:$AD$627,26,FALSE),0)</f>
        <v>0</v>
      </c>
      <c r="I94" s="330">
        <f>IFERROR(VLOOKUP(C94,'تقرير المصروفات حسب الشهر'!$C$647:$AD$756,26,FALSE),0)</f>
        <v>0</v>
      </c>
      <c r="J94" s="330">
        <f>IFERROR(VLOOKUP(C94,'تقرير المصروفات حسب الشهر'!$C$775:$AD$884,26,FALSE),0)</f>
        <v>0</v>
      </c>
      <c r="K94" s="330">
        <f>IFERROR(VLOOKUP(C94,'تقرير المصروفات حسب الشهر'!$C$902:$AD$1011,26,FALSE),0)</f>
        <v>0</v>
      </c>
      <c r="L94" s="330">
        <f>IFERROR(VLOOKUP(C94,'تقرير المصروفات حسب الشهر'!$C$1028:$AD$1138,26,FALSE),0)</f>
        <v>0</v>
      </c>
      <c r="M94" s="344">
        <f>IFERROR(VLOOKUP(C94,'تقرير المصروفات حسب الشهر'!$C$1155:$AD$1266,26,FALSE),0)</f>
        <v>0</v>
      </c>
      <c r="N94" s="344">
        <f>IFERROR(VLOOKUP(C94,'تقرير المصروفات حسب الشهر'!$C$1282:$AD$1393,26,FALSE),0)</f>
        <v>0</v>
      </c>
      <c r="O94" s="344">
        <f>IFERROR(VLOOKUP(C94,'تقرير المصروفات حسب الشهر'!$C$1409:$AI$1524,26,FALSE),0)</f>
        <v>0</v>
      </c>
      <c r="P94" s="332">
        <f t="shared" si="7"/>
        <v>716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الشهر'!$C$10:$AD$119,26,FALSE),0)</f>
        <v>1065</v>
      </c>
      <c r="E95" s="330">
        <f>IFERROR(VLOOKUP(C95,'تقرير المصروفات حسب الشهر'!$C$136:$AD$245,26,FALSE),0)</f>
        <v>1065</v>
      </c>
      <c r="F95" s="330">
        <f>IFERROR(VLOOKUP(C95,'تقرير المصروفات حسب الشهر'!$C$263:$AD$370,26,FALSE),0)</f>
        <v>0</v>
      </c>
      <c r="G95" s="330">
        <f>IFERROR(VLOOKUP(C95,'تقرير المصروفات حسب الشهر'!$C$391:$AD$499,26,FALSE),0)</f>
        <v>2130</v>
      </c>
      <c r="H95" s="330">
        <f>IFERROR(VLOOKUP(C95,'تقرير المصروفات حسب الشهر'!$C$519:$AD$627,26,FALSE),0)</f>
        <v>0</v>
      </c>
      <c r="I95" s="330">
        <f>IFERROR(VLOOKUP(C95,'تقرير المصروفات حسب الشهر'!$C$647:$AD$756,26,FALSE),0)</f>
        <v>2130</v>
      </c>
      <c r="J95" s="330">
        <f>IFERROR(VLOOKUP(C95,'تقرير المصروفات حسب الشهر'!$C$775:$AD$884,26,FALSE),0)</f>
        <v>0</v>
      </c>
      <c r="K95" s="330">
        <f>IFERROR(VLOOKUP(C95,'تقرير المصروفات حسب الشهر'!$C$902:$AD$1011,26,FALSE),0)</f>
        <v>0</v>
      </c>
      <c r="L95" s="330">
        <f>IFERROR(VLOOKUP(C95,'تقرير المصروفات حسب الشهر'!$C$1028:$AD$1138,26,FALSE),0)</f>
        <v>0</v>
      </c>
      <c r="M95" s="344">
        <f>IFERROR(VLOOKUP(C95,'تقرير المصروفات حسب الشهر'!$C$1155:$AD$1266,26,FALSE),0)</f>
        <v>0</v>
      </c>
      <c r="N95" s="344">
        <f>IFERROR(VLOOKUP(C95,'تقرير المصروفات حسب الشهر'!$C$1282:$AD$1393,26,FALSE),0)</f>
        <v>0</v>
      </c>
      <c r="O95" s="344">
        <f>IFERROR(VLOOKUP(C95,'تقرير المصروفات حسب الشهر'!$C$1409:$AI$1524,26,FALSE),0)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الشهر'!$C$10:$AD$119,26,FALSE),0)</f>
        <v>0</v>
      </c>
      <c r="E96" s="330">
        <f>IFERROR(VLOOKUP(C96,'تقرير المصروفات حسب الشهر'!$C$136:$AD$245,26,FALSE),0)</f>
        <v>0</v>
      </c>
      <c r="F96" s="330">
        <f>IFERROR(VLOOKUP(C96,'تقرير المصروفات حسب الشهر'!$C$263:$AD$370,26,FALSE),0)</f>
        <v>0</v>
      </c>
      <c r="G96" s="330">
        <f>IFERROR(VLOOKUP(C96,'تقرير المصروفات حسب الشهر'!$C$391:$AD$499,26,FALSE),0)</f>
        <v>0</v>
      </c>
      <c r="H96" s="330">
        <f>IFERROR(VLOOKUP(C96,'تقرير المصروفات حسب الشهر'!$C$519:$AD$627,26,FALSE),0)</f>
        <v>0</v>
      </c>
      <c r="I96" s="330">
        <f>IFERROR(VLOOKUP(C96,'تقرير المصروفات حسب الشهر'!$C$647:$AD$756,26,FALSE),0)</f>
        <v>0</v>
      </c>
      <c r="J96" s="330">
        <f>IFERROR(VLOOKUP(C96,'تقرير المصروفات حسب الشهر'!$C$775:$AD$884,26,FALSE),0)</f>
        <v>0</v>
      </c>
      <c r="K96" s="330">
        <f>IFERROR(VLOOKUP(C96,'تقرير المصروفات حسب الشهر'!$C$902:$AD$1011,26,FALSE),0)</f>
        <v>0</v>
      </c>
      <c r="L96" s="330">
        <f>IFERROR(VLOOKUP(C96,'تقرير المصروفات حسب الشهر'!$C$1028:$AD$1138,26,FALSE),0)</f>
        <v>0</v>
      </c>
      <c r="M96" s="344">
        <f>IFERROR(VLOOKUP(C96,'تقرير المصروفات حسب الشهر'!$C$1155:$AD$1266,26,FALSE),0)</f>
        <v>0</v>
      </c>
      <c r="N96" s="344">
        <f>IFERROR(VLOOKUP(C96,'تقرير المصروفات حسب الشهر'!$C$1282:$AD$1393,26,FALSE),0)</f>
        <v>0</v>
      </c>
      <c r="O96" s="344">
        <f>IFERROR(VLOOKUP(C96,'تقرير المصروفات حسب الشهر'!$C$1409:$AI$1524,26,FALSE),0)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الشهر'!$C$10:$AD$119,26,FALSE),0)</f>
        <v>0</v>
      </c>
      <c r="E97" s="330">
        <f>IFERROR(VLOOKUP(C97,'تقرير المصروفات حسب الشهر'!$C$136:$AD$245,26,FALSE),0)</f>
        <v>0</v>
      </c>
      <c r="F97" s="330">
        <f>IFERROR(VLOOKUP(C97,'تقرير المصروفات حسب الشهر'!$C$263:$AD$370,26,FALSE),0)</f>
        <v>0</v>
      </c>
      <c r="G97" s="330">
        <f>IFERROR(VLOOKUP(C97,'تقرير المصروفات حسب الشهر'!$C$391:$AD$499,26,FALSE),0)</f>
        <v>0</v>
      </c>
      <c r="H97" s="330">
        <f>IFERROR(VLOOKUP(C97,'تقرير المصروفات حسب الشهر'!$C$519:$AD$627,26,FALSE),0)</f>
        <v>0</v>
      </c>
      <c r="I97" s="330">
        <f>IFERROR(VLOOKUP(C97,'تقرير المصروفات حسب الشهر'!$C$647:$AD$756,26,FALSE),0)</f>
        <v>0</v>
      </c>
      <c r="J97" s="330">
        <f>IFERROR(VLOOKUP(C97,'تقرير المصروفات حسب الشهر'!$C$775:$AD$884,26,FALSE),0)</f>
        <v>0</v>
      </c>
      <c r="K97" s="330">
        <f>IFERROR(VLOOKUP(C97,'تقرير المصروفات حسب الشهر'!$C$902:$AD$1011,26,FALSE),0)</f>
        <v>0</v>
      </c>
      <c r="L97" s="330">
        <f>IFERROR(VLOOKUP(C97,'تقرير المصروفات حسب الشهر'!$C$1028:$AD$1138,26,FALSE),0)</f>
        <v>0</v>
      </c>
      <c r="M97" s="344">
        <f>IFERROR(VLOOKUP(C97,'تقرير المصروفات حسب الشهر'!$C$1155:$AD$1266,26,FALSE),0)</f>
        <v>0</v>
      </c>
      <c r="N97" s="344">
        <f>IFERROR(VLOOKUP(C97,'تقرير المصروفات حسب الشهر'!$C$1282:$AD$1393,26,FALSE),0)</f>
        <v>0</v>
      </c>
      <c r="O97" s="344">
        <f>IFERROR(VLOOKUP(C97,'تقرير المصروفات حسب الشهر'!$C$1409:$AI$1524,26,FALSE),0)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الشهر'!$C$10:$AD$119,26,FALSE),0)</f>
        <v>0</v>
      </c>
      <c r="E98" s="330">
        <f>IFERROR(VLOOKUP(C98,'تقرير المصروفات حسب الشهر'!$C$136:$AD$245,26,FALSE),0)</f>
        <v>0</v>
      </c>
      <c r="F98" s="330">
        <f>IFERROR(VLOOKUP(C98,'تقرير المصروفات حسب الشهر'!$C$263:$AD$370,26,FALSE),0)</f>
        <v>0</v>
      </c>
      <c r="G98" s="330">
        <f>IFERROR(VLOOKUP(C98,'تقرير المصروفات حسب الشهر'!$C$391:$AD$499,26,FALSE),0)</f>
        <v>0</v>
      </c>
      <c r="H98" s="330">
        <f>IFERROR(VLOOKUP(C98,'تقرير المصروفات حسب الشهر'!$C$519:$AD$627,26,FALSE),0)</f>
        <v>0</v>
      </c>
      <c r="I98" s="330">
        <f>IFERROR(VLOOKUP(C98,'تقرير المصروفات حسب الشهر'!$C$647:$AD$756,26,FALSE),0)</f>
        <v>0</v>
      </c>
      <c r="J98" s="330">
        <f>IFERROR(VLOOKUP(C98,'تقرير المصروفات حسب الشهر'!$C$775:$AD$884,26,FALSE),0)</f>
        <v>0</v>
      </c>
      <c r="K98" s="330">
        <f>IFERROR(VLOOKUP(C98,'تقرير المصروفات حسب الشهر'!$C$902:$AD$1011,26,FALSE),0)</f>
        <v>0</v>
      </c>
      <c r="L98" s="330">
        <f>IFERROR(VLOOKUP(C98,'تقرير المصروفات حسب الشهر'!$C$1028:$AD$1138,26,FALSE),0)</f>
        <v>0</v>
      </c>
      <c r="M98" s="344">
        <f>IFERROR(VLOOKUP(C98,'تقرير المصروفات حسب الشهر'!$C$1155:$AD$1266,26,FALSE),0)</f>
        <v>0</v>
      </c>
      <c r="N98" s="344">
        <f>IFERROR(VLOOKUP(C98,'تقرير المصروفات حسب الشهر'!$C$1282:$AD$1393,26,FALSE),0)</f>
        <v>0</v>
      </c>
      <c r="O98" s="344">
        <f>IFERROR(VLOOKUP(C98,'تقرير المصروفات حسب الشهر'!$C$1409:$AI$1524,26,FALSE),0)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الشهر'!$C$10:$AD$119,26,FALSE),0)</f>
        <v>0</v>
      </c>
      <c r="E99" s="330">
        <f>IFERROR(VLOOKUP(C99,'تقرير المصروفات حسب الشهر'!$C$136:$AD$245,26,FALSE),0)</f>
        <v>0</v>
      </c>
      <c r="F99" s="330">
        <f>IFERROR(VLOOKUP(C99,'تقرير المصروفات حسب الشهر'!$C$263:$AD$370,26,FALSE),0)</f>
        <v>0</v>
      </c>
      <c r="G99" s="330">
        <f>IFERROR(VLOOKUP(C99,'تقرير المصروفات حسب الشهر'!$C$391:$AD$499,26,FALSE),0)</f>
        <v>0</v>
      </c>
      <c r="H99" s="330">
        <f>IFERROR(VLOOKUP(C99,'تقرير المصروفات حسب الشهر'!$C$519:$AD$627,26,FALSE),0)</f>
        <v>0</v>
      </c>
      <c r="I99" s="330">
        <f>IFERROR(VLOOKUP(C99,'تقرير المصروفات حسب الشهر'!$C$647:$AD$756,26,FALSE),0)</f>
        <v>0</v>
      </c>
      <c r="J99" s="330">
        <f>IFERROR(VLOOKUP(C99,'تقرير المصروفات حسب الشهر'!$C$775:$AD$884,26,FALSE),0)</f>
        <v>0</v>
      </c>
      <c r="K99" s="330">
        <f>IFERROR(VLOOKUP(C99,'تقرير المصروفات حسب الشهر'!$C$902:$AD$1011,26,FALSE),0)</f>
        <v>0</v>
      </c>
      <c r="L99" s="330">
        <f>IFERROR(VLOOKUP(C99,'تقرير المصروفات حسب الشهر'!$C$1028:$AD$1138,26,FALSE),0)</f>
        <v>0</v>
      </c>
      <c r="M99" s="344">
        <f>IFERROR(VLOOKUP(C99,'تقرير المصروفات حسب الشهر'!$C$1155:$AD$1266,26,FALSE),0)</f>
        <v>0</v>
      </c>
      <c r="N99" s="344">
        <f>IFERROR(VLOOKUP(C99,'تقرير المصروفات حسب الشهر'!$C$1282:$AD$1393,26,FALSE),0)</f>
        <v>0</v>
      </c>
      <c r="O99" s="344">
        <f>IFERROR(VLOOKUP(C99,'تقرير المصروفات حسب الشهر'!$C$1409:$AI$1524,26,FALSE),0)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الشهر'!$C$10:$AD$119,26,FALSE),0)</f>
        <v>749.81</v>
      </c>
      <c r="E100" s="330">
        <f>IFERROR(VLOOKUP(C100,'تقرير المصروفات حسب الشهر'!$C$136:$AD$245,26,FALSE),0)</f>
        <v>749.81</v>
      </c>
      <c r="F100" s="330">
        <f>IFERROR(VLOOKUP(C100,'تقرير المصروفات حسب الشهر'!$C$263:$AD$370,26,FALSE),0)</f>
        <v>749.81</v>
      </c>
      <c r="G100" s="330">
        <f>IFERROR(VLOOKUP(C100,'تقرير المصروفات حسب الشهر'!$C$391:$AD$499,26,FALSE),0)</f>
        <v>922.83</v>
      </c>
      <c r="H100" s="330">
        <f>IFERROR(VLOOKUP(C100,'تقرير المصروفات حسب الشهر'!$C$519:$AD$627,26,FALSE),0)</f>
        <v>968.76</v>
      </c>
      <c r="I100" s="330">
        <f>IFERROR(VLOOKUP(C100,'تقرير المصروفات حسب الشهر'!$C$647:$AD$756,26,FALSE),0)</f>
        <v>968.76</v>
      </c>
      <c r="J100" s="330">
        <f>IFERROR(VLOOKUP(C100,'تقرير المصروفات حسب الشهر'!$C$775:$AD$884,26,FALSE),0)</f>
        <v>0</v>
      </c>
      <c r="K100" s="330">
        <f>IFERROR(VLOOKUP(C100,'تقرير المصروفات حسب الشهر'!$C$902:$AD$1011,26,FALSE),0)</f>
        <v>0</v>
      </c>
      <c r="L100" s="330">
        <f>IFERROR(VLOOKUP(C100,'تقرير المصروفات حسب الشهر'!$C$1028:$AD$1138,26,FALSE),0)</f>
        <v>0</v>
      </c>
      <c r="M100" s="344">
        <f>IFERROR(VLOOKUP(C100,'تقرير المصروفات حسب الشهر'!$C$1155:$AD$1266,26,FALSE),0)</f>
        <v>0</v>
      </c>
      <c r="N100" s="344">
        <f>IFERROR(VLOOKUP(C100,'تقرير المصروفات حسب الشهر'!$C$1282:$AD$1393,26,FALSE),0)</f>
        <v>0</v>
      </c>
      <c r="O100" s="344">
        <f>IFERROR(VLOOKUP(C100,'تقرير المصروفات حسب الشهر'!$C$1409:$AI$1524,26,FALSE),0)</f>
        <v>0</v>
      </c>
      <c r="P100" s="332">
        <f t="shared" si="7"/>
        <v>5109.78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الشهر'!$C$10:$AD$119,26,FALSE),0)</f>
        <v>0</v>
      </c>
      <c r="E101" s="330">
        <f>IFERROR(VLOOKUP(C101,'تقرير المصروفات حسب الشهر'!$C$136:$AD$245,26,FALSE),0)</f>
        <v>0</v>
      </c>
      <c r="F101" s="330">
        <f>IFERROR(VLOOKUP(C101,'تقرير المصروفات حسب الشهر'!$C$263:$AD$370,26,FALSE),0)</f>
        <v>0</v>
      </c>
      <c r="G101" s="330">
        <f>IFERROR(VLOOKUP(C101,'تقرير المصروفات حسب الشهر'!$C$391:$AD$499,26,FALSE),0)</f>
        <v>0</v>
      </c>
      <c r="H101" s="330">
        <f>IFERROR(VLOOKUP(C101,'تقرير المصروفات حسب الشهر'!$C$519:$AD$627,26,FALSE),0)</f>
        <v>0</v>
      </c>
      <c r="I101" s="330">
        <f>IFERROR(VLOOKUP(C101,'تقرير المصروفات حسب الشهر'!$C$647:$AD$756,26,FALSE),0)</f>
        <v>0</v>
      </c>
      <c r="J101" s="330">
        <f>IFERROR(VLOOKUP(C101,'تقرير المصروفات حسب الشهر'!$C$775:$AD$884,26,FALSE),0)</f>
        <v>0</v>
      </c>
      <c r="K101" s="330">
        <f>IFERROR(VLOOKUP(C101,'تقرير المصروفات حسب الشهر'!$C$902:$AD$1011,26,FALSE),0)</f>
        <v>0</v>
      </c>
      <c r="L101" s="330">
        <f>IFERROR(VLOOKUP(C101,'تقرير المصروفات حسب الشهر'!$C$1028:$AD$1138,26,FALSE),0)</f>
        <v>0</v>
      </c>
      <c r="M101" s="344">
        <f>IFERROR(VLOOKUP(C101,'تقرير المصروفات حسب الشهر'!$C$1155:$AD$1266,26,FALSE),0)</f>
        <v>0</v>
      </c>
      <c r="N101" s="344">
        <f>IFERROR(VLOOKUP(C101,'تقرير المصروفات حسب الشهر'!$C$1282:$AD$1393,26,FALSE),0)</f>
        <v>0</v>
      </c>
      <c r="O101" s="344">
        <f>IFERROR(VLOOKUP(C101,'تقرير المصروفات حسب الشهر'!$C$1409:$AI$1524,26,FALSE),0)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الشهر'!$C$10:$AD$119,26,FALSE),0)</f>
        <v>110.42</v>
      </c>
      <c r="E102" s="330">
        <f>IFERROR(VLOOKUP(C102,'تقرير المصروفات حسب الشهر'!$C$136:$AD$245,26,FALSE),0)</f>
        <v>110.42</v>
      </c>
      <c r="F102" s="330">
        <f>IFERROR(VLOOKUP(C102,'تقرير المصروفات حسب الشهر'!$C$263:$AD$370,26,FALSE),0)</f>
        <v>110.42</v>
      </c>
      <c r="G102" s="330">
        <f>IFERROR(VLOOKUP(C102,'تقرير المصروفات حسب الشهر'!$C$391:$AD$499,26,FALSE),0)</f>
        <v>110.42</v>
      </c>
      <c r="H102" s="330">
        <f>IFERROR(VLOOKUP(C102,'تقرير المصروفات حسب الشهر'!$C$519:$AD$627,26,FALSE),0)</f>
        <v>110.42</v>
      </c>
      <c r="I102" s="330">
        <f>IFERROR(VLOOKUP(C102,'تقرير المصروفات حسب الشهر'!$C$647:$AD$756,26,FALSE),0)</f>
        <v>110.42</v>
      </c>
      <c r="J102" s="330">
        <f>IFERROR(VLOOKUP(C102,'تقرير المصروفات حسب الشهر'!$C$775:$AD$884,26,FALSE),0)</f>
        <v>0</v>
      </c>
      <c r="K102" s="330">
        <f>IFERROR(VLOOKUP(C102,'تقرير المصروفات حسب الشهر'!$C$902:$AD$1011,26,FALSE),0)</f>
        <v>0</v>
      </c>
      <c r="L102" s="330">
        <f>IFERROR(VLOOKUP(C102,'تقرير المصروفات حسب الشهر'!$C$1028:$AD$1138,26,FALSE),0)</f>
        <v>0</v>
      </c>
      <c r="M102" s="344">
        <f>IFERROR(VLOOKUP(C102,'تقرير المصروفات حسب الشهر'!$C$1155:$AD$1266,26,FALSE),0)</f>
        <v>0</v>
      </c>
      <c r="N102" s="344">
        <f>IFERROR(VLOOKUP(C102,'تقرير المصروفات حسب الشهر'!$C$1282:$AD$1393,26,FALSE),0)</f>
        <v>0</v>
      </c>
      <c r="O102" s="344">
        <f>IFERROR(VLOOKUP(C102,'تقرير المصروفات حسب الشهر'!$C$1409:$AI$1524,26,FALSE),0)</f>
        <v>0</v>
      </c>
      <c r="P102" s="332">
        <f t="shared" si="7"/>
        <v>662.52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الشهر'!$C$10:$AD$119,26,FALSE),0)</f>
        <v>225.58</v>
      </c>
      <c r="E103" s="330">
        <f>IFERROR(VLOOKUP(C103,'تقرير المصروفات حسب الشهر'!$C$136:$AD$245,26,FALSE),0)</f>
        <v>225.58</v>
      </c>
      <c r="F103" s="330">
        <f>IFERROR(VLOOKUP(C103,'تقرير المصروفات حسب الشهر'!$C$263:$AD$370,26,FALSE),0)</f>
        <v>225.58</v>
      </c>
      <c r="G103" s="330">
        <f>IFERROR(VLOOKUP(C103,'تقرير المصروفات حسب الشهر'!$C$391:$AD$499,26,FALSE),0)</f>
        <v>225.58</v>
      </c>
      <c r="H103" s="330">
        <f>IFERROR(VLOOKUP(C103,'تقرير المصروفات حسب الشهر'!$C$519:$AD$627,26,FALSE),0)</f>
        <v>225.58</v>
      </c>
      <c r="I103" s="330">
        <f>IFERROR(VLOOKUP(C103,'تقرير المصروفات حسب الشهر'!$C$647:$AD$756,26,FALSE),0)</f>
        <v>225.58</v>
      </c>
      <c r="J103" s="330">
        <f>IFERROR(VLOOKUP(C103,'تقرير المصروفات حسب الشهر'!$C$775:$AD$884,26,FALSE),0)</f>
        <v>0</v>
      </c>
      <c r="K103" s="330">
        <f>IFERROR(VLOOKUP(C103,'تقرير المصروفات حسب الشهر'!$C$902:$AD$1011,26,FALSE),0)</f>
        <v>0</v>
      </c>
      <c r="L103" s="330">
        <f>IFERROR(VLOOKUP(C103,'تقرير المصروفات حسب الشهر'!$C$1028:$AD$1138,26,FALSE),0)</f>
        <v>0</v>
      </c>
      <c r="M103" s="344">
        <f>IFERROR(VLOOKUP(C103,'تقرير المصروفات حسب الشهر'!$C$1155:$AD$1266,26,FALSE),0)</f>
        <v>0</v>
      </c>
      <c r="N103" s="344">
        <f>IFERROR(VLOOKUP(C103,'تقرير المصروفات حسب الشهر'!$C$1282:$AD$1393,26,FALSE),0)</f>
        <v>0</v>
      </c>
      <c r="O103" s="344">
        <f>IFERROR(VLOOKUP(C103,'تقرير المصروفات حسب الشهر'!$C$1409:$AI$1524,26,FALSE),0)</f>
        <v>0</v>
      </c>
      <c r="P103" s="332">
        <f t="shared" si="7"/>
        <v>1353.48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الشهر'!$C$10:$AD$119,26,FALSE),0)</f>
        <v>0</v>
      </c>
      <c r="E104" s="330">
        <f>IFERROR(VLOOKUP(C104,'تقرير المصروفات حسب الشهر'!$C$136:$AD$245,26,FALSE),0)</f>
        <v>0</v>
      </c>
      <c r="F104" s="330">
        <f>IFERROR(VLOOKUP(C104,'تقرير المصروفات حسب الشهر'!$C$263:$AD$370,26,FALSE),0)</f>
        <v>0</v>
      </c>
      <c r="G104" s="330">
        <f>IFERROR(VLOOKUP(C104,'تقرير المصروفات حسب الشهر'!$C$391:$AD$499,26,FALSE),0)</f>
        <v>0</v>
      </c>
      <c r="H104" s="330">
        <f>IFERROR(VLOOKUP(C104,'تقرير المصروفات حسب الشهر'!$C$519:$AD$627,26,FALSE),0)</f>
        <v>0</v>
      </c>
      <c r="I104" s="330">
        <f>IFERROR(VLOOKUP(C104,'تقرير المصروفات حسب الشهر'!$C$647:$AD$756,26,FALSE),0)</f>
        <v>0</v>
      </c>
      <c r="J104" s="330">
        <f>IFERROR(VLOOKUP(C104,'تقرير المصروفات حسب الشهر'!$C$775:$AD$884,26,FALSE),0)</f>
        <v>0</v>
      </c>
      <c r="K104" s="330">
        <f>IFERROR(VLOOKUP(C104,'تقرير المصروفات حسب الشهر'!$C$902:$AD$1011,26,FALSE),0)</f>
        <v>0</v>
      </c>
      <c r="L104" s="330">
        <f>IFERROR(VLOOKUP(C104,'تقرير المصروفات حسب الشهر'!$C$1028:$AD$1138,26,FALSE),0)</f>
        <v>0</v>
      </c>
      <c r="M104" s="344">
        <f>IFERROR(VLOOKUP(C104,'تقرير المصروفات حسب الشهر'!$C$1155:$AD$1266,26,FALSE),0)</f>
        <v>0</v>
      </c>
      <c r="N104" s="344">
        <f>IFERROR(VLOOKUP(C104,'تقرير المصروفات حسب الشهر'!$C$1282:$AD$1393,26,FALSE),0)</f>
        <v>0</v>
      </c>
      <c r="O104" s="344">
        <f>IFERROR(VLOOKUP(C104,'تقرير المصروفات حسب الشهر'!$C$1409:$AI$1524,26,FALSE),0)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الشهر'!$C$10:$AD$119,26,FALSE),0)</f>
        <v>0</v>
      </c>
      <c r="E105" s="330">
        <f>IFERROR(VLOOKUP(C105,'تقرير المصروفات حسب الشهر'!$C$136:$AD$245,26,FALSE),0)</f>
        <v>0</v>
      </c>
      <c r="F105" s="330">
        <f>IFERROR(VLOOKUP(C105,'تقرير المصروفات حسب الشهر'!$C$263:$AD$370,26,FALSE),0)</f>
        <v>0</v>
      </c>
      <c r="G105" s="330">
        <f>IFERROR(VLOOKUP(C105,'تقرير المصروفات حسب الشهر'!$C$391:$AD$499,26,FALSE),0)</f>
        <v>0</v>
      </c>
      <c r="H105" s="330">
        <f>IFERROR(VLOOKUP(C105,'تقرير المصروفات حسب الشهر'!$C$519:$AD$627,26,FALSE),0)</f>
        <v>0</v>
      </c>
      <c r="I105" s="330">
        <f>IFERROR(VLOOKUP(C105,'تقرير المصروفات حسب الشهر'!$C$647:$AD$756,26,FALSE),0)</f>
        <v>0</v>
      </c>
      <c r="J105" s="330">
        <f>IFERROR(VLOOKUP(C105,'تقرير المصروفات حسب الشهر'!$C$775:$AD$884,26,FALSE),0)</f>
        <v>0</v>
      </c>
      <c r="K105" s="330">
        <f>IFERROR(VLOOKUP(C105,'تقرير المصروفات حسب الشهر'!$C$902:$AD$1011,26,FALSE),0)</f>
        <v>0</v>
      </c>
      <c r="L105" s="330">
        <f>IFERROR(VLOOKUP(C105,'تقرير المصروفات حسب الشهر'!$C$1028:$AD$1138,26,FALSE),0)</f>
        <v>0</v>
      </c>
      <c r="M105" s="344">
        <f>IFERROR(VLOOKUP(C105,'تقرير المصروفات حسب الشهر'!$C$1155:$AD$1266,26,FALSE),0)</f>
        <v>0</v>
      </c>
      <c r="N105" s="344">
        <f>IFERROR(VLOOKUP(C105,'تقرير المصروفات حسب الشهر'!$C$1282:$AD$1393,26,FALSE),0)</f>
        <v>0</v>
      </c>
      <c r="O105" s="344">
        <f>IFERROR(VLOOKUP(C105,'تقرير المصروفات حسب الشهر'!$C$1409:$AI$1524,26,FALSE),0)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الشهر'!$C$10:$AD$119,26,FALSE),0)</f>
        <v>0</v>
      </c>
      <c r="E106" s="330">
        <f>IFERROR(VLOOKUP(C106,'تقرير المصروفات حسب الشهر'!$C$136:$AD$245,26,FALSE),0)</f>
        <v>0</v>
      </c>
      <c r="F106" s="330">
        <f>IFERROR(VLOOKUP(C106,'تقرير المصروفات حسب الشهر'!$C$263:$AD$370,26,FALSE),0)</f>
        <v>0</v>
      </c>
      <c r="G106" s="330">
        <f>IFERROR(VLOOKUP(C106,'تقرير المصروفات حسب الشهر'!$C$391:$AD$499,26,FALSE),0)</f>
        <v>0</v>
      </c>
      <c r="H106" s="330">
        <f>IFERROR(VLOOKUP(C106,'تقرير المصروفات حسب الشهر'!$C$519:$AD$627,26,FALSE),0)</f>
        <v>0</v>
      </c>
      <c r="I106" s="330">
        <f>IFERROR(VLOOKUP(C106,'تقرير المصروفات حسب الشهر'!$C$647:$AD$756,26,FALSE),0)</f>
        <v>0</v>
      </c>
      <c r="J106" s="330">
        <f>IFERROR(VLOOKUP(C106,'تقرير المصروفات حسب الشهر'!$C$775:$AD$884,26,FALSE),0)</f>
        <v>0</v>
      </c>
      <c r="K106" s="330">
        <f>IFERROR(VLOOKUP(C106,'تقرير المصروفات حسب الشهر'!$C$902:$AD$1011,26,FALSE),0)</f>
        <v>0</v>
      </c>
      <c r="L106" s="330">
        <f>IFERROR(VLOOKUP(C106,'تقرير المصروفات حسب الشهر'!$C$1028:$AD$1138,26,FALSE),0)</f>
        <v>0</v>
      </c>
      <c r="M106" s="344">
        <f>IFERROR(VLOOKUP(C106,'تقرير المصروفات حسب الشهر'!$C$1155:$AD$1266,26,FALSE),0)</f>
        <v>0</v>
      </c>
      <c r="N106" s="344">
        <f>IFERROR(VLOOKUP(C106,'تقرير المصروفات حسب الشهر'!$C$1282:$AD$1393,26,FALSE),0)</f>
        <v>0</v>
      </c>
      <c r="O106" s="344">
        <f>IFERROR(VLOOKUP(C106,'تقرير المصروفات حسب الشهر'!$C$1409:$AI$1524,26,FALSE),0)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الشهر'!$C$10:$AD$119,26,FALSE),0)</f>
        <v>0</v>
      </c>
      <c r="E107" s="330">
        <f>IFERROR(VLOOKUP(C107,'تقرير المصروفات حسب الشهر'!$C$136:$AD$245,26,FALSE),0)</f>
        <v>0</v>
      </c>
      <c r="F107" s="330">
        <f>IFERROR(VLOOKUP(C107,'تقرير المصروفات حسب الشهر'!$C$263:$AD$370,26,FALSE),0)</f>
        <v>0</v>
      </c>
      <c r="G107" s="330">
        <f>IFERROR(VLOOKUP(C107,'تقرير المصروفات حسب الشهر'!$C$391:$AD$499,26,FALSE),0)</f>
        <v>0</v>
      </c>
      <c r="H107" s="330">
        <f>IFERROR(VLOOKUP(C107,'تقرير المصروفات حسب الشهر'!$C$519:$AD$627,26,FALSE),0)</f>
        <v>0</v>
      </c>
      <c r="I107" s="330">
        <f>IFERROR(VLOOKUP(C107,'تقرير المصروفات حسب الشهر'!$C$647:$AD$756,26,FALSE),0)</f>
        <v>0</v>
      </c>
      <c r="J107" s="330">
        <f>IFERROR(VLOOKUP(C107,'تقرير المصروفات حسب الشهر'!$C$775:$AD$884,26,FALSE),0)</f>
        <v>0</v>
      </c>
      <c r="K107" s="330">
        <f>IFERROR(VLOOKUP(C107,'تقرير المصروفات حسب الشهر'!$C$902:$AD$1011,26,FALSE),0)</f>
        <v>0</v>
      </c>
      <c r="L107" s="330">
        <f>IFERROR(VLOOKUP(C107,'تقرير المصروفات حسب الشهر'!$C$1028:$AD$1138,26,FALSE),0)</f>
        <v>0</v>
      </c>
      <c r="M107" s="344">
        <f>IFERROR(VLOOKUP(C107,'تقرير المصروفات حسب الشهر'!$C$1155:$AD$1266,26,FALSE),0)</f>
        <v>0</v>
      </c>
      <c r="N107" s="344">
        <f>IFERROR(VLOOKUP(C107,'تقرير المصروفات حسب الشهر'!$C$1282:$AD$1393,26,FALSE),0)</f>
        <v>0</v>
      </c>
      <c r="O107" s="344">
        <f>IFERROR(VLOOKUP(C107,'تقرير المصروفات حسب الشهر'!$C$1409:$AI$1524,26,FALSE),0)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الشهر'!$C$10:$AD$119,26,FALSE),0)</f>
        <v>0</v>
      </c>
      <c r="E108" s="330">
        <f>IFERROR(VLOOKUP(C108,'تقرير المصروفات حسب الشهر'!$C$136:$AD$245,26,FALSE),0)</f>
        <v>0</v>
      </c>
      <c r="F108" s="330">
        <f>IFERROR(VLOOKUP(C108,'تقرير المصروفات حسب الشهر'!$C$263:$AD$370,26,FALSE),0)</f>
        <v>0</v>
      </c>
      <c r="G108" s="330">
        <f>IFERROR(VLOOKUP(C108,'تقرير المصروفات حسب الشهر'!$C$391:$AD$499,26,FALSE),0)</f>
        <v>0</v>
      </c>
      <c r="H108" s="330">
        <f>IFERROR(VLOOKUP(C108,'تقرير المصروفات حسب الشهر'!$C$519:$AD$627,26,FALSE),0)</f>
        <v>0</v>
      </c>
      <c r="I108" s="330">
        <f>IFERROR(VLOOKUP(C108,'تقرير المصروفات حسب الشهر'!$C$647:$AD$756,26,FALSE),0)</f>
        <v>0</v>
      </c>
      <c r="J108" s="330">
        <f>IFERROR(VLOOKUP(C108,'تقرير المصروفات حسب الشهر'!$C$775:$AD$884,26,FALSE),0)</f>
        <v>0</v>
      </c>
      <c r="K108" s="330">
        <f>IFERROR(VLOOKUP(C108,'تقرير المصروفات حسب الشهر'!$C$902:$AD$1011,26,FALSE),0)</f>
        <v>0</v>
      </c>
      <c r="L108" s="330">
        <f>IFERROR(VLOOKUP(C108,'تقرير المصروفات حسب الشهر'!$C$1028:$AD$1138,26,FALSE),0)</f>
        <v>0</v>
      </c>
      <c r="M108" s="344">
        <f>IFERROR(VLOOKUP(C108,'تقرير المصروفات حسب الشهر'!$C$1155:$AD$1266,26,FALSE),0)</f>
        <v>0</v>
      </c>
      <c r="N108" s="344">
        <f>IFERROR(VLOOKUP(C108,'تقرير المصروفات حسب الشهر'!$C$1282:$AD$1393,26,FALSE),0)</f>
        <v>0</v>
      </c>
      <c r="O108" s="344">
        <f>IFERROR(VLOOKUP(C108,'تقرير المصروفات حسب الشهر'!$C$1409:$AI$1524,26,FALSE),0)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الشهر'!$C$10:$AD$119,26,FALSE),0)</f>
        <v>0</v>
      </c>
      <c r="E109" s="330">
        <f>IFERROR(VLOOKUP(C109,'تقرير المصروفات حسب الشهر'!$C$136:$AD$245,26,FALSE),0)</f>
        <v>0</v>
      </c>
      <c r="F109" s="330">
        <f>IFERROR(VLOOKUP(C109,'تقرير المصروفات حسب الشهر'!$C$263:$AD$370,26,FALSE),0)</f>
        <v>0</v>
      </c>
      <c r="G109" s="330">
        <f>IFERROR(VLOOKUP(C109,'تقرير المصروفات حسب الشهر'!$C$391:$AD$499,26,FALSE),0)</f>
        <v>0</v>
      </c>
      <c r="H109" s="330">
        <f>IFERROR(VLOOKUP(C109,'تقرير المصروفات حسب الشهر'!$C$519:$AD$627,26,FALSE),0)</f>
        <v>0</v>
      </c>
      <c r="I109" s="330">
        <f>IFERROR(VLOOKUP(C109,'تقرير المصروفات حسب الشهر'!$C$647:$AD$756,26,FALSE),0)</f>
        <v>0</v>
      </c>
      <c r="J109" s="330">
        <f>IFERROR(VLOOKUP(C109,'تقرير المصروفات حسب الشهر'!$C$775:$AD$884,26,FALSE),0)</f>
        <v>0</v>
      </c>
      <c r="K109" s="330">
        <f>IFERROR(VLOOKUP(C109,'تقرير المصروفات حسب الشهر'!$C$902:$AD$1011,26,FALSE),0)</f>
        <v>0</v>
      </c>
      <c r="L109" s="330">
        <f>IFERROR(VLOOKUP(C109,'تقرير المصروفات حسب الشهر'!$C$1028:$AD$1138,26,FALSE),0)</f>
        <v>0</v>
      </c>
      <c r="M109" s="344">
        <f>IFERROR(VLOOKUP(C109,'تقرير المصروفات حسب الشهر'!$C$1155:$AD$1266,26,FALSE),0)</f>
        <v>0</v>
      </c>
      <c r="N109" s="344">
        <f>IFERROR(VLOOKUP(C109,'تقرير المصروفات حسب الشهر'!$C$1282:$AD$1393,26,FALSE),0)</f>
        <v>0</v>
      </c>
      <c r="O109" s="344">
        <f>IFERROR(VLOOKUP(C109,'تقرير المصروفات حسب الشهر'!$C$1409:$AI$1524,26,FALSE),0)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الشهر'!$C$10:$AD$119,26,FALSE),0)</f>
        <v>0</v>
      </c>
      <c r="E110" s="330">
        <f>IFERROR(VLOOKUP(C110,'تقرير المصروفات حسب الشهر'!$C$136:$AD$245,26,FALSE),0)</f>
        <v>0</v>
      </c>
      <c r="F110" s="330">
        <f>IFERROR(VLOOKUP(C110,'تقرير المصروفات حسب الشهر'!$C$263:$AD$370,26,FALSE),0)</f>
        <v>0</v>
      </c>
      <c r="G110" s="330">
        <f>IFERROR(VLOOKUP(C110,'تقرير المصروفات حسب الشهر'!$C$391:$AD$499,26,FALSE),0)</f>
        <v>0</v>
      </c>
      <c r="H110" s="330">
        <f>IFERROR(VLOOKUP(C110,'تقرير المصروفات حسب الشهر'!$C$519:$AD$627,26,FALSE),0)</f>
        <v>0</v>
      </c>
      <c r="I110" s="330">
        <f>IFERROR(VLOOKUP(C110,'تقرير المصروفات حسب الشهر'!$C$647:$AD$756,26,FALSE),0)</f>
        <v>0</v>
      </c>
      <c r="J110" s="330">
        <f>IFERROR(VLOOKUP(C110,'تقرير المصروفات حسب الشهر'!$C$775:$AD$884,26,FALSE),0)</f>
        <v>0</v>
      </c>
      <c r="K110" s="330">
        <f>IFERROR(VLOOKUP(C110,'تقرير المصروفات حسب الشهر'!$C$902:$AD$1011,26,FALSE),0)</f>
        <v>0</v>
      </c>
      <c r="L110" s="330">
        <f>IFERROR(VLOOKUP(C110,'تقرير المصروفات حسب الشهر'!$C$1028:$AD$1138,26,FALSE),0)</f>
        <v>0</v>
      </c>
      <c r="M110" s="344">
        <f>IFERROR(VLOOKUP(C110,'تقرير المصروفات حسب الشهر'!$C$1155:$AD$1266,26,FALSE),0)</f>
        <v>0</v>
      </c>
      <c r="N110" s="344">
        <f>IFERROR(VLOOKUP(C110,'تقرير المصروفات حسب الشهر'!$C$1282:$AD$1393,26,FALSE),0)</f>
        <v>0</v>
      </c>
      <c r="O110" s="344">
        <f>IFERROR(VLOOKUP(C110,'تقرير المصروفات حسب الشهر'!$C$1409:$AI$1524,26,FALSE),0)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الشهر'!$C$10:$AD$119,26,FALSE),0)</f>
        <v>0</v>
      </c>
      <c r="E111" s="330">
        <f>IFERROR(VLOOKUP(C111,'تقرير المصروفات حسب الشهر'!$C$136:$AD$245,26,FALSE),0)</f>
        <v>0</v>
      </c>
      <c r="F111" s="330">
        <f>IFERROR(VLOOKUP(C111,'تقرير المصروفات حسب الشهر'!$C$263:$AD$370,26,FALSE),0)</f>
        <v>0</v>
      </c>
      <c r="G111" s="330">
        <f>IFERROR(VLOOKUP(C111,'تقرير المصروفات حسب الشهر'!$C$391:$AD$499,26,FALSE),0)</f>
        <v>0</v>
      </c>
      <c r="H111" s="330">
        <f>IFERROR(VLOOKUP(C111,'تقرير المصروفات حسب الشهر'!$C$519:$AD$627,26,FALSE),0)</f>
        <v>0</v>
      </c>
      <c r="I111" s="330">
        <f>IFERROR(VLOOKUP(C111,'تقرير المصروفات حسب الشهر'!$C$647:$AD$756,26,FALSE),0)</f>
        <v>0</v>
      </c>
      <c r="J111" s="330">
        <f>IFERROR(VLOOKUP(C111,'تقرير المصروفات حسب الشهر'!$C$775:$AD$884,26,FALSE),0)</f>
        <v>0</v>
      </c>
      <c r="K111" s="330">
        <f>IFERROR(VLOOKUP(C111,'تقرير المصروفات حسب الشهر'!$C$902:$AD$1011,26,FALSE),0)</f>
        <v>0</v>
      </c>
      <c r="L111" s="330">
        <f>IFERROR(VLOOKUP(C111,'تقرير المصروفات حسب الشهر'!$C$1028:$AD$1138,26,FALSE),0)</f>
        <v>0</v>
      </c>
      <c r="M111" s="344">
        <f>IFERROR(VLOOKUP(C111,'تقرير المصروفات حسب الشهر'!$C$1155:$AD$1266,26,FALSE),0)</f>
        <v>0</v>
      </c>
      <c r="N111" s="344">
        <f>IFERROR(VLOOKUP(C111,'تقرير المصروفات حسب الشهر'!$C$1282:$AD$1393,26,FALSE),0)</f>
        <v>0</v>
      </c>
      <c r="O111" s="344">
        <f>IFERROR(VLOOKUP(C111,'تقرير المصروفات حسب الشهر'!$C$1409:$AI$1524,26,FALSE),0)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الشهر'!$C$10:$AD$119,26,FALSE),0)</f>
        <v>0</v>
      </c>
      <c r="E112" s="330">
        <f>IFERROR(VLOOKUP(C112,'تقرير المصروفات حسب الشهر'!$C$136:$AD$245,26,FALSE),0)</f>
        <v>0</v>
      </c>
      <c r="F112" s="330">
        <f>IFERROR(VLOOKUP(C112,'تقرير المصروفات حسب الشهر'!$C$263:$AD$370,26,FALSE),0)</f>
        <v>0</v>
      </c>
      <c r="G112" s="330">
        <f>IFERROR(VLOOKUP(C112,'تقرير المصروفات حسب الشهر'!$C$391:$AD$499,26,FALSE),0)</f>
        <v>0</v>
      </c>
      <c r="H112" s="330">
        <f>IFERROR(VLOOKUP(C112,'تقرير المصروفات حسب الشهر'!$C$519:$AD$627,26,FALSE),0)</f>
        <v>0</v>
      </c>
      <c r="I112" s="330">
        <f>IFERROR(VLOOKUP(C112,'تقرير المصروفات حسب الشهر'!$C$647:$AD$756,26,FALSE),0)</f>
        <v>0</v>
      </c>
      <c r="J112" s="330">
        <f>IFERROR(VLOOKUP(C112,'تقرير المصروفات حسب الشهر'!$C$775:$AD$884,26,FALSE),0)</f>
        <v>0</v>
      </c>
      <c r="K112" s="330">
        <f>IFERROR(VLOOKUP(C112,'تقرير المصروفات حسب الشهر'!$C$902:$AD$1011,26,FALSE),0)</f>
        <v>0</v>
      </c>
      <c r="L112" s="330">
        <f>IFERROR(VLOOKUP(C112,'تقرير المصروفات حسب الشهر'!$C$1028:$AD$1138,26,FALSE),0)</f>
        <v>0</v>
      </c>
      <c r="M112" s="344">
        <f>IFERROR(VLOOKUP(C112,'تقرير المصروفات حسب الشهر'!$C$1155:$AD$1266,26,FALSE),0)</f>
        <v>0</v>
      </c>
      <c r="N112" s="344">
        <f>IFERROR(VLOOKUP(C112,'تقرير المصروفات حسب الشهر'!$C$1282:$AD$1393,26,FALSE),0)</f>
        <v>0</v>
      </c>
      <c r="O112" s="344">
        <f>IFERROR(VLOOKUP(C112,'تقرير المصروفات حسب الشهر'!$C$1409:$AI$1524,26,FALSE),0)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الشهر'!$C$10:$AD$119,26,FALSE),0)</f>
        <v>0</v>
      </c>
      <c r="E113" s="330">
        <f>IFERROR(VLOOKUP(C113,'تقرير المصروفات حسب الشهر'!$C$136:$AD$245,26,FALSE),0)</f>
        <v>0</v>
      </c>
      <c r="F113" s="330">
        <f>IFERROR(VLOOKUP(C113,'تقرير المصروفات حسب الشهر'!$C$263:$AD$370,26,FALSE),0)</f>
        <v>0</v>
      </c>
      <c r="G113" s="330">
        <f>IFERROR(VLOOKUP(C113,'تقرير المصروفات حسب الشهر'!$C$391:$AD$499,26,FALSE),0)</f>
        <v>0</v>
      </c>
      <c r="H113" s="330">
        <f>IFERROR(VLOOKUP(C113,'تقرير المصروفات حسب الشهر'!$C$519:$AD$627,26,FALSE),0)</f>
        <v>0</v>
      </c>
      <c r="I113" s="330">
        <f>IFERROR(VLOOKUP(C113,'تقرير المصروفات حسب الشهر'!$C$647:$AD$756,26,FALSE),0)</f>
        <v>0</v>
      </c>
      <c r="J113" s="330">
        <f>IFERROR(VLOOKUP(C113,'تقرير المصروفات حسب الشهر'!$C$775:$AD$884,26,FALSE),0)</f>
        <v>0</v>
      </c>
      <c r="K113" s="330">
        <f>IFERROR(VLOOKUP(C113,'تقرير المصروفات حسب الشهر'!$C$902:$AD$1011,26,FALSE),0)</f>
        <v>0</v>
      </c>
      <c r="L113" s="330">
        <f>IFERROR(VLOOKUP(C113,'تقرير المصروفات حسب الشهر'!$C$1028:$AD$1138,26,FALSE),0)</f>
        <v>0</v>
      </c>
      <c r="M113" s="344">
        <f>IFERROR(VLOOKUP(C113,'تقرير المصروفات حسب الشهر'!$C$1155:$AD$1266,26,FALSE),0)</f>
        <v>0</v>
      </c>
      <c r="N113" s="344">
        <f>IFERROR(VLOOKUP(C113,'تقرير المصروفات حسب الشهر'!$C$1282:$AD$1393,26,FALSE),0)</f>
        <v>0</v>
      </c>
      <c r="O113" s="344">
        <f>IFERROR(VLOOKUP(C113,'تقرير المصروفات حسب الشهر'!$C$1409:$AI$1524,26,FALSE),0)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الشهر'!$C$10:$AD$119,26,FALSE),0)</f>
        <v>0</v>
      </c>
      <c r="E114" s="330">
        <f>IFERROR(VLOOKUP(C114,'تقرير المصروفات حسب الشهر'!$C$136:$AD$245,26,FALSE),0)</f>
        <v>0</v>
      </c>
      <c r="F114" s="330">
        <f>IFERROR(VLOOKUP(C114,'تقرير المصروفات حسب الشهر'!$C$263:$AD$370,26,FALSE),0)</f>
        <v>0</v>
      </c>
      <c r="G114" s="330">
        <f>IFERROR(VLOOKUP(C114,'تقرير المصروفات حسب الشهر'!$C$391:$AD$499,26,FALSE),0)</f>
        <v>0</v>
      </c>
      <c r="H114" s="330">
        <f>IFERROR(VLOOKUP(C114,'تقرير المصروفات حسب الشهر'!$C$519:$AD$627,26,FALSE),0)</f>
        <v>0</v>
      </c>
      <c r="I114" s="330">
        <f>IFERROR(VLOOKUP(C114,'تقرير المصروفات حسب الشهر'!$C$647:$AD$756,26,FALSE),0)</f>
        <v>0</v>
      </c>
      <c r="J114" s="330">
        <f>IFERROR(VLOOKUP(C114,'تقرير المصروفات حسب الشهر'!$C$775:$AD$884,26,FALSE),0)</f>
        <v>0</v>
      </c>
      <c r="K114" s="330">
        <f>IFERROR(VLOOKUP(C114,'تقرير المصروفات حسب الشهر'!$C$902:$AD$1011,26,FALSE),0)</f>
        <v>0</v>
      </c>
      <c r="L114" s="330">
        <f>IFERROR(VLOOKUP(C114,'تقرير المصروفات حسب الشهر'!$C$1028:$AD$1138,26,FALSE),0)</f>
        <v>0</v>
      </c>
      <c r="M114" s="344">
        <f>IFERROR(VLOOKUP(C114,'تقرير المصروفات حسب الشهر'!$C$1155:$AD$1266,26,FALSE),0)</f>
        <v>0</v>
      </c>
      <c r="N114" s="344">
        <f>IFERROR(VLOOKUP(C114,'تقرير المصروفات حسب الشهر'!$C$1282:$AD$1393,26,FALSE),0)</f>
        <v>0</v>
      </c>
      <c r="O114" s="344">
        <f>IFERROR(VLOOKUP(C114,'تقرير المصروفات حسب الشهر'!$C$1409:$AI$1524,26,FALSE),0)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الشهر'!$C$10:$AD$119,26,FALSE),0)</f>
        <v>0</v>
      </c>
      <c r="E115" s="330">
        <f>IFERROR(VLOOKUP(C115,'تقرير المصروفات حسب الشهر'!$C$136:$AD$245,26,FALSE),0)</f>
        <v>0</v>
      </c>
      <c r="F115" s="330">
        <f>IFERROR(VLOOKUP(C115,'تقرير المصروفات حسب الشهر'!$C$263:$AD$370,26,FALSE),0)</f>
        <v>0</v>
      </c>
      <c r="G115" s="330">
        <f>IFERROR(VLOOKUP(C115,'تقرير المصروفات حسب الشهر'!$C$391:$AD$499,26,FALSE),0)</f>
        <v>0</v>
      </c>
      <c r="H115" s="330">
        <f>IFERROR(VLOOKUP(C115,'تقرير المصروفات حسب الشهر'!$C$519:$AD$627,26,FALSE),0)</f>
        <v>0</v>
      </c>
      <c r="I115" s="330">
        <f>IFERROR(VLOOKUP(C115,'تقرير المصروفات حسب الشهر'!$C$647:$AD$756,26,FALSE),0)</f>
        <v>0</v>
      </c>
      <c r="J115" s="330">
        <f>IFERROR(VLOOKUP(C115,'تقرير المصروفات حسب الشهر'!$C$775:$AD$884,26,FALSE),0)</f>
        <v>0</v>
      </c>
      <c r="K115" s="330">
        <f>IFERROR(VLOOKUP(C115,'تقرير المصروفات حسب الشهر'!$C$902:$AD$1011,26,FALSE),0)</f>
        <v>0</v>
      </c>
      <c r="L115" s="330">
        <f>IFERROR(VLOOKUP(C115,'تقرير المصروفات حسب الشهر'!$C$1028:$AD$1138,26,FALSE),0)</f>
        <v>0</v>
      </c>
      <c r="M115" s="344">
        <f>IFERROR(VLOOKUP(C115,'تقرير المصروفات حسب الشهر'!$C$1155:$AD$1266,26,FALSE),0)</f>
        <v>0</v>
      </c>
      <c r="N115" s="344">
        <f>IFERROR(VLOOKUP(C115,'تقرير المصروفات حسب الشهر'!$C$1282:$AD$1393,26,FALSE),0)</f>
        <v>0</v>
      </c>
      <c r="O115" s="344">
        <f>IFERROR(VLOOKUP(C115,'تقرير المصروفات حسب الشهر'!$C$1409:$AI$1524,26,FALSE),0)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الشهر'!$C$10:$AD$119,26,FALSE),0)</f>
        <v>0</v>
      </c>
      <c r="E116" s="330">
        <f>IFERROR(VLOOKUP(C116,'تقرير المصروفات حسب الشهر'!$C$136:$AD$245,26,FALSE),0)</f>
        <v>0</v>
      </c>
      <c r="F116" s="330">
        <f>IFERROR(VLOOKUP(C116,'تقرير المصروفات حسب الشهر'!$C$263:$AD$370,26,FALSE),0)</f>
        <v>0</v>
      </c>
      <c r="G116" s="330">
        <f>IFERROR(VLOOKUP(C116,'تقرير المصروفات حسب الشهر'!$C$391:$AD$499,26,FALSE),0)</f>
        <v>0</v>
      </c>
      <c r="H116" s="330">
        <f>IFERROR(VLOOKUP(C116,'تقرير المصروفات حسب الشهر'!$C$519:$AD$627,26,FALSE),0)</f>
        <v>0</v>
      </c>
      <c r="I116" s="330">
        <f>IFERROR(VLOOKUP(C116,'تقرير المصروفات حسب الشهر'!$C$647:$AD$756,26,FALSE),0)</f>
        <v>0</v>
      </c>
      <c r="J116" s="330">
        <f>IFERROR(VLOOKUP(C116,'تقرير المصروفات حسب الشهر'!$C$775:$AD$884,26,FALSE),0)</f>
        <v>0</v>
      </c>
      <c r="K116" s="330">
        <f>IFERROR(VLOOKUP(C116,'تقرير المصروفات حسب الشهر'!$C$902:$AD$1011,26,FALSE),0)</f>
        <v>0</v>
      </c>
      <c r="L116" s="330">
        <f>IFERROR(VLOOKUP(C116,'تقرير المصروفات حسب الشهر'!$C$1028:$AD$1138,26,FALSE),0)</f>
        <v>0</v>
      </c>
      <c r="M116" s="344">
        <f>IFERROR(VLOOKUP(C116,'تقرير المصروفات حسب الشهر'!$C$1155:$AD$1266,26,FALSE),0)</f>
        <v>0</v>
      </c>
      <c r="N116" s="344">
        <f>IFERROR(VLOOKUP(C116,'تقرير المصروفات حسب الشهر'!$C$1282:$AD$1393,26,FALSE),0)</f>
        <v>0</v>
      </c>
      <c r="O116" s="344">
        <f>IFERROR(VLOOKUP(C116,'تقرير المصروفات حسب الشهر'!$C$1409:$AI$1524,26,FALSE),0)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الشهر'!$C$10:$AD$119,26,FALSE),0)</f>
        <v>0</v>
      </c>
      <c r="E117" s="330">
        <f>IFERROR(VLOOKUP(C117,'تقرير المصروفات حسب الشهر'!$C$136:$AD$245,26,FALSE),0)</f>
        <v>0</v>
      </c>
      <c r="F117" s="330">
        <f>IFERROR(VLOOKUP(C117,'تقرير المصروفات حسب الشهر'!$C$263:$AD$370,26,FALSE),0)</f>
        <v>0</v>
      </c>
      <c r="G117" s="330">
        <f>IFERROR(VLOOKUP(C117,'تقرير المصروفات حسب الشهر'!$C$391:$AD$499,26,FALSE),0)</f>
        <v>0</v>
      </c>
      <c r="H117" s="330">
        <f>IFERROR(VLOOKUP(C117,'تقرير المصروفات حسب الشهر'!$C$519:$AD$627,26,FALSE),0)</f>
        <v>0</v>
      </c>
      <c r="I117" s="330">
        <f>IFERROR(VLOOKUP(C117,'تقرير المصروفات حسب الشهر'!$C$647:$AD$756,26,FALSE),0)</f>
        <v>0</v>
      </c>
      <c r="J117" s="330">
        <f>IFERROR(VLOOKUP(C117,'تقرير المصروفات حسب الشهر'!$C$775:$AD$884,26,FALSE),0)</f>
        <v>0</v>
      </c>
      <c r="K117" s="330">
        <f>IFERROR(VLOOKUP(C117,'تقرير المصروفات حسب الشهر'!$C$902:$AD$1011,26,FALSE),0)</f>
        <v>0</v>
      </c>
      <c r="L117" s="330">
        <f>IFERROR(VLOOKUP(C117,'تقرير المصروفات حسب الشهر'!$C$1028:$AD$1138,26,FALSE),0)</f>
        <v>0</v>
      </c>
      <c r="M117" s="344">
        <f>IFERROR(VLOOKUP(C117,'تقرير المصروفات حسب الشهر'!$C$1155:$AD$1266,26,FALSE),0)</f>
        <v>0</v>
      </c>
      <c r="N117" s="344">
        <f>IFERROR(VLOOKUP(C117,'تقرير المصروفات حسب الشهر'!$C$1282:$AD$1393,26,FALSE),0)</f>
        <v>0</v>
      </c>
      <c r="O117" s="344">
        <f>IFERROR(VLOOKUP(C117,'تقرير المصروفات حسب الشهر'!$C$1409:$AI$1524,26,FALSE),0)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الشهر'!$C$10:$AD$119,26,FALSE),0)</f>
        <v>0</v>
      </c>
      <c r="E118" s="330">
        <f>IFERROR(VLOOKUP(C118,'تقرير المصروفات حسب الشهر'!$C$136:$AD$245,26,FALSE),0)</f>
        <v>0</v>
      </c>
      <c r="F118" s="330">
        <f>IFERROR(VLOOKUP(C118,'تقرير المصروفات حسب الشهر'!$C$263:$AD$370,26,FALSE),0)</f>
        <v>0</v>
      </c>
      <c r="G118" s="330">
        <f>IFERROR(VLOOKUP(C118,'تقرير المصروفات حسب الشهر'!$C$391:$AD$499,26,FALSE),0)</f>
        <v>0</v>
      </c>
      <c r="H118" s="330">
        <f>IFERROR(VLOOKUP(C118,'تقرير المصروفات حسب الشهر'!$C$519:$AD$627,26,FALSE),0)</f>
        <v>0</v>
      </c>
      <c r="I118" s="330">
        <f>IFERROR(VLOOKUP(C118,'تقرير المصروفات حسب الشهر'!$C$647:$AD$756,26,FALSE),0)</f>
        <v>0</v>
      </c>
      <c r="J118" s="330">
        <f>IFERROR(VLOOKUP(C118,'تقرير المصروفات حسب الشهر'!$C$775:$AD$884,26,FALSE),0)</f>
        <v>0</v>
      </c>
      <c r="K118" s="330">
        <f>IFERROR(VLOOKUP(C118,'تقرير المصروفات حسب الشهر'!$C$902:$AD$1011,26,FALSE),0)</f>
        <v>0</v>
      </c>
      <c r="L118" s="330">
        <f>IFERROR(VLOOKUP(C118,'تقرير المصروفات حسب الشهر'!$C$1028:$AD$1138,26,FALSE),0)</f>
        <v>0</v>
      </c>
      <c r="M118" s="344">
        <f>IFERROR(VLOOKUP(C118,'تقرير المصروفات حسب الشهر'!$C$1155:$AD$1266,26,FALSE),0)</f>
        <v>0</v>
      </c>
      <c r="N118" s="344">
        <f>IFERROR(VLOOKUP(C118,'تقرير المصروفات حسب الشهر'!$C$1282:$AD$1393,26,FALSE),0)</f>
        <v>0</v>
      </c>
      <c r="O118" s="344">
        <f>IFERROR(VLOOKUP(C118,'تقرير المصروفات حسب الشهر'!$C$1409:$AI$1524,26,FALSE),0)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الشهر'!$C$10:$AD$119,26,FALSE),0)</f>
        <v>0</v>
      </c>
      <c r="E119" s="330">
        <f>IFERROR(VLOOKUP(C119,'تقرير المصروفات حسب الشهر'!$C$136:$AD$245,26,FALSE),0)</f>
        <v>0</v>
      </c>
      <c r="F119" s="330">
        <f>IFERROR(VLOOKUP(C119,'تقرير المصروفات حسب الشهر'!$C$263:$AD$370,26,FALSE),0)</f>
        <v>0</v>
      </c>
      <c r="G119" s="330">
        <f>IFERROR(VLOOKUP(C119,'تقرير المصروفات حسب الشهر'!$C$391:$AD$499,26,FALSE),0)</f>
        <v>0</v>
      </c>
      <c r="H119" s="330">
        <f>IFERROR(VLOOKUP(C119,'تقرير المصروفات حسب الشهر'!$C$519:$AD$627,26,FALSE),0)</f>
        <v>0</v>
      </c>
      <c r="I119" s="330">
        <f>IFERROR(VLOOKUP(C119,'تقرير المصروفات حسب الشهر'!$C$647:$AD$756,26,FALSE),0)</f>
        <v>0</v>
      </c>
      <c r="J119" s="330">
        <f>IFERROR(VLOOKUP(C119,'تقرير المصروفات حسب الشهر'!$C$775:$AD$884,26,FALSE),0)</f>
        <v>0</v>
      </c>
      <c r="K119" s="330">
        <f>IFERROR(VLOOKUP(C119,'تقرير المصروفات حسب الشهر'!$C$902:$AD$1011,26,FALSE),0)</f>
        <v>0</v>
      </c>
      <c r="L119" s="330">
        <f>IFERROR(VLOOKUP(C119,'تقرير المصروفات حسب الشهر'!$C$1028:$AD$1138,26,FALSE),0)</f>
        <v>0</v>
      </c>
      <c r="M119" s="344">
        <f>IFERROR(VLOOKUP(C119,'تقرير المصروفات حسب الشهر'!$C$1155:$AD$1266,26,FALSE),0)</f>
        <v>0</v>
      </c>
      <c r="N119" s="344">
        <f>IFERROR(VLOOKUP(C119,'تقرير المصروفات حسب الشهر'!$C$1282:$AD$1393,26,FALSE),0)</f>
        <v>0</v>
      </c>
      <c r="O119" s="344">
        <f>IFERROR(VLOOKUP(C119,'تقرير المصروفات حسب الشهر'!$C$1409:$AI$1524,26,FALSE),0)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الشهر'!$C$10:$AD$119,26,FALSE),0)</f>
        <v>0</v>
      </c>
      <c r="E120" s="330">
        <f>IFERROR(VLOOKUP(C120,'تقرير المصروفات حسب الشهر'!$C$136:$AD$245,26,FALSE),0)</f>
        <v>0</v>
      </c>
      <c r="F120" s="330">
        <f>IFERROR(VLOOKUP(C120,'تقرير المصروفات حسب الشهر'!$C$263:$AD$370,26,FALSE),0)</f>
        <v>0</v>
      </c>
      <c r="G120" s="330">
        <f>IFERROR(VLOOKUP(C120,'تقرير المصروفات حسب الشهر'!$C$391:$AD$499,26,FALSE),0)</f>
        <v>0</v>
      </c>
      <c r="H120" s="330">
        <f>IFERROR(VLOOKUP(C120,'تقرير المصروفات حسب الشهر'!$C$519:$AD$627,26,FALSE),0)</f>
        <v>0</v>
      </c>
      <c r="I120" s="330">
        <f>IFERROR(VLOOKUP(C120,'تقرير المصروفات حسب الشهر'!$C$647:$AD$756,26,FALSE),0)</f>
        <v>0</v>
      </c>
      <c r="J120" s="330">
        <f>IFERROR(VLOOKUP(C120,'تقرير المصروفات حسب الشهر'!$C$775:$AD$884,26,FALSE),0)</f>
        <v>0</v>
      </c>
      <c r="K120" s="330">
        <f>IFERROR(VLOOKUP(C120,'تقرير المصروفات حسب الشهر'!$C$902:$AD$1011,26,FALSE),0)</f>
        <v>0</v>
      </c>
      <c r="L120" s="330">
        <f>IFERROR(VLOOKUP(C120,'تقرير المصروفات حسب الشهر'!$C$1028:$AD$1138,26,FALSE),0)</f>
        <v>0</v>
      </c>
      <c r="M120" s="344">
        <f>IFERROR(VLOOKUP(C120,'تقرير المصروفات حسب الشهر'!$C$1155:$AD$1266,26,FALSE),0)</f>
        <v>0</v>
      </c>
      <c r="N120" s="344">
        <f>IFERROR(VLOOKUP(C120,'تقرير المصروفات حسب الشهر'!$C$1282:$AD$1393,26,FALSE),0)</f>
        <v>0</v>
      </c>
      <c r="O120" s="344">
        <f>IFERROR(VLOOKUP(C120,'تقرير المصروفات حسب الشهر'!$C$1409:$AI$1524,26,FALSE),0)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الشهر'!$C$10:$AD$119,26,FALSE),0)</f>
        <v>0</v>
      </c>
      <c r="E121" s="330">
        <f>IFERROR(VLOOKUP(C121,'تقرير المصروفات حسب الشهر'!$C$136:$AD$245,26,FALSE),0)</f>
        <v>0</v>
      </c>
      <c r="F121" s="330">
        <f>IFERROR(VLOOKUP(C121,'تقرير المصروفات حسب الشهر'!$C$263:$AD$370,26,FALSE),0)</f>
        <v>0</v>
      </c>
      <c r="G121" s="330">
        <f>IFERROR(VLOOKUP(C121,'تقرير المصروفات حسب الشهر'!$C$391:$AD$499,26,FALSE),0)</f>
        <v>0</v>
      </c>
      <c r="H121" s="330">
        <f>IFERROR(VLOOKUP(C121,'تقرير المصروفات حسب الشهر'!$C$519:$AD$627,26,FALSE),0)</f>
        <v>0</v>
      </c>
      <c r="I121" s="330">
        <f>IFERROR(VLOOKUP(C121,'تقرير المصروفات حسب الشهر'!$C$647:$AD$756,26,FALSE),0)</f>
        <v>0</v>
      </c>
      <c r="J121" s="330">
        <f>IFERROR(VLOOKUP(C121,'تقرير المصروفات حسب الشهر'!$C$775:$AD$884,26,FALSE),0)</f>
        <v>0</v>
      </c>
      <c r="K121" s="330">
        <f>IFERROR(VLOOKUP(C121,'تقرير المصروفات حسب الشهر'!$C$902:$AD$1011,26,FALSE),0)</f>
        <v>0</v>
      </c>
      <c r="L121" s="330">
        <f>IFERROR(VLOOKUP(C121,'تقرير المصروفات حسب الشهر'!$C$1028:$AD$1138,26,FALSE),0)</f>
        <v>0</v>
      </c>
      <c r="M121" s="344">
        <f>IFERROR(VLOOKUP(C121,'تقرير المصروفات حسب الشهر'!$C$1155:$AD$1266,26,FALSE),0)</f>
        <v>0</v>
      </c>
      <c r="N121" s="344">
        <f>IFERROR(VLOOKUP(C121,'تقرير المصروفات حسب الشهر'!$C$1282:$AD$1393,26,FALSE),0)</f>
        <v>0</v>
      </c>
      <c r="O121" s="344">
        <f>IFERROR(VLOOKUP(C121,'تقرير المصروفات حسب الشهر'!$C$1409:$AI$1524,26,FALSE),0)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الشهر'!$C$10:$AD$119,26,FALSE),0)</f>
        <v>0</v>
      </c>
      <c r="E122" s="330">
        <f>IFERROR(VLOOKUP(C122,'تقرير المصروفات حسب الشهر'!$C$136:$AD$245,26,FALSE),0)</f>
        <v>0</v>
      </c>
      <c r="F122" s="330">
        <f>IFERROR(VLOOKUP(C122,'تقرير المصروفات حسب الشهر'!$C$263:$AD$370,26,FALSE),0)</f>
        <v>0</v>
      </c>
      <c r="G122" s="330">
        <f>IFERROR(VLOOKUP(C122,'تقرير المصروفات حسب الشهر'!$C$391:$AD$499,26,FALSE),0)</f>
        <v>0</v>
      </c>
      <c r="H122" s="330">
        <f>IFERROR(VLOOKUP(C122,'تقرير المصروفات حسب الشهر'!$C$519:$AD$627,26,FALSE),0)</f>
        <v>0</v>
      </c>
      <c r="I122" s="330">
        <f>IFERROR(VLOOKUP(C122,'تقرير المصروفات حسب الشهر'!$C$647:$AD$756,26,FALSE),0)</f>
        <v>0</v>
      </c>
      <c r="J122" s="330">
        <f>IFERROR(VLOOKUP(C122,'تقرير المصروفات حسب الشهر'!$C$775:$AD$884,26,FALSE),0)</f>
        <v>0</v>
      </c>
      <c r="K122" s="330">
        <f>IFERROR(VLOOKUP(C122,'تقرير المصروفات حسب الشهر'!$C$902:$AD$1011,26,FALSE),0)</f>
        <v>0</v>
      </c>
      <c r="L122" s="330">
        <f>IFERROR(VLOOKUP(C122,'تقرير المصروفات حسب الشهر'!$C$1028:$AD$1138,26,FALSE),0)</f>
        <v>0</v>
      </c>
      <c r="M122" s="344">
        <f>IFERROR(VLOOKUP(C122,'تقرير المصروفات حسب الشهر'!$C$1155:$AD$1266,26,FALSE),0)</f>
        <v>0</v>
      </c>
      <c r="N122" s="344">
        <f>IFERROR(VLOOKUP(C122,'تقرير المصروفات حسب الشهر'!$C$1282:$AD$1393,26,FALSE),0)</f>
        <v>0</v>
      </c>
      <c r="O122" s="344">
        <f>IFERROR(VLOOKUP(C122,'تقرير المصروفات حسب الشهر'!$C$1409:$AI$1524,26,FALSE),0)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الشهر'!$C$10:$AD$119,26,FALSE),0)</f>
        <v>0</v>
      </c>
      <c r="E123" s="330">
        <f>IFERROR(VLOOKUP(C123,'تقرير المصروفات حسب الشهر'!$C$136:$AD$245,26,FALSE),0)</f>
        <v>0</v>
      </c>
      <c r="F123" s="330">
        <f>IFERROR(VLOOKUP(C123,'تقرير المصروفات حسب الشهر'!$C$263:$AD$370,26,FALSE),0)</f>
        <v>0</v>
      </c>
      <c r="G123" s="330">
        <f>IFERROR(VLOOKUP(C123,'تقرير المصروفات حسب الشهر'!$C$391:$AD$499,26,FALSE),0)</f>
        <v>0</v>
      </c>
      <c r="H123" s="330">
        <f>IFERROR(VLOOKUP(C123,'تقرير المصروفات حسب الشهر'!$C$519:$AD$627,26,FALSE),0)</f>
        <v>0</v>
      </c>
      <c r="I123" s="330">
        <f>IFERROR(VLOOKUP(C123,'تقرير المصروفات حسب الشهر'!$C$647:$AD$756,26,FALSE),0)</f>
        <v>0</v>
      </c>
      <c r="J123" s="330">
        <f>IFERROR(VLOOKUP(C123,'تقرير المصروفات حسب الشهر'!$C$775:$AD$884,26,FALSE),0)</f>
        <v>0</v>
      </c>
      <c r="K123" s="330">
        <f>IFERROR(VLOOKUP(C123,'تقرير المصروفات حسب الشهر'!$C$902:$AD$1011,26,FALSE),0)</f>
        <v>0</v>
      </c>
      <c r="L123" s="330">
        <f>IFERROR(VLOOKUP(C123,'تقرير المصروفات حسب الشهر'!$C$1028:$AD$1138,26,FALSE),0)</f>
        <v>0</v>
      </c>
      <c r="M123" s="344">
        <f>IFERROR(VLOOKUP(C123,'تقرير المصروفات حسب الشهر'!$C$1155:$AD$1266,26,FALSE),0)</f>
        <v>0</v>
      </c>
      <c r="N123" s="344">
        <f>IFERROR(VLOOKUP(C123,'تقرير المصروفات حسب الشهر'!$C$1282:$AD$1393,26,FALSE),0)</f>
        <v>0</v>
      </c>
      <c r="O123" s="344">
        <f>IFERROR(VLOOKUP(C123,'تقرير المصروفات حسب الشهر'!$C$1409:$AI$1524,26,FALSE),0)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الشهر'!$C$10:$AD$119,26,FALSE),0)</f>
        <v>0</v>
      </c>
      <c r="E124" s="330">
        <f>IFERROR(VLOOKUP(C124,'تقرير المصروفات حسب الشهر'!$C$136:$AD$245,26,FALSE),0)</f>
        <v>0</v>
      </c>
      <c r="F124" s="330">
        <f>IFERROR(VLOOKUP(C124,'تقرير المصروفات حسب الشهر'!$C$263:$AD$370,26,FALSE),0)</f>
        <v>0</v>
      </c>
      <c r="G124" s="330">
        <f>IFERROR(VLOOKUP(C124,'تقرير المصروفات حسب الشهر'!$C$391:$AD$499,26,FALSE),0)</f>
        <v>0</v>
      </c>
      <c r="H124" s="330">
        <f>IFERROR(VLOOKUP(C124,'تقرير المصروفات حسب الشهر'!$C$519:$AD$627,26,FALSE),0)</f>
        <v>0</v>
      </c>
      <c r="I124" s="330">
        <f>IFERROR(VLOOKUP(C124,'تقرير المصروفات حسب الشهر'!$C$647:$AD$756,26,FALSE),0)</f>
        <v>0</v>
      </c>
      <c r="J124" s="330">
        <f>IFERROR(VLOOKUP(C124,'تقرير المصروفات حسب الشهر'!$C$775:$AD$884,26,FALSE),0)</f>
        <v>0</v>
      </c>
      <c r="K124" s="330">
        <f>IFERROR(VLOOKUP(C124,'تقرير المصروفات حسب الشهر'!$C$902:$AD$1011,26,FALSE),0)</f>
        <v>0</v>
      </c>
      <c r="L124" s="330">
        <f>IFERROR(VLOOKUP(C124,'تقرير المصروفات حسب الشهر'!$C$1028:$AD$1138,26,FALSE),0)</f>
        <v>0</v>
      </c>
      <c r="M124" s="344">
        <f>IFERROR(VLOOKUP(C124,'تقرير المصروفات حسب الشهر'!$C$1155:$AD$1266,26,FALSE),0)</f>
        <v>0</v>
      </c>
      <c r="N124" s="344">
        <f>IFERROR(VLOOKUP(C124,'تقرير المصروفات حسب الشهر'!$C$1282:$AD$1393,26,FALSE),0)</f>
        <v>0</v>
      </c>
      <c r="O124" s="344">
        <f>IFERROR(VLOOKUP(C124,'تقرير المصروفات حسب الشهر'!$C$1409:$AI$1524,26,FALSE),0)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الشهر'!$C$10:$AD$119,26,FALSE),0)</f>
        <v>0</v>
      </c>
      <c r="E125" s="330">
        <f>IFERROR(VLOOKUP(C125,'تقرير المصروفات حسب الشهر'!$C$136:$AD$245,26,FALSE),0)</f>
        <v>0</v>
      </c>
      <c r="F125" s="330">
        <f>IFERROR(VLOOKUP(C125,'تقرير المصروفات حسب الشهر'!$C$263:$AD$370,26,FALSE),0)</f>
        <v>0</v>
      </c>
      <c r="G125" s="330">
        <f>IFERROR(VLOOKUP(C125,'تقرير المصروفات حسب الشهر'!$C$391:$AD$499,26,FALSE),0)</f>
        <v>0</v>
      </c>
      <c r="H125" s="330">
        <f>IFERROR(VLOOKUP(C125,'تقرير المصروفات حسب الشهر'!$C$519:$AD$627,26,FALSE),0)</f>
        <v>0</v>
      </c>
      <c r="I125" s="330">
        <f>IFERROR(VLOOKUP(C125,'تقرير المصروفات حسب الشهر'!$C$647:$AD$756,26,FALSE),0)</f>
        <v>0</v>
      </c>
      <c r="J125" s="330">
        <f>IFERROR(VLOOKUP(C125,'تقرير المصروفات حسب الشهر'!$C$775:$AD$884,26,FALSE),0)</f>
        <v>0</v>
      </c>
      <c r="K125" s="330">
        <f>IFERROR(VLOOKUP(C125,'تقرير المصروفات حسب الشهر'!$C$902:$AD$1011,26,FALSE),0)</f>
        <v>0</v>
      </c>
      <c r="L125" s="330">
        <f>IFERROR(VLOOKUP(C125,'تقرير المصروفات حسب الشهر'!$C$1028:$AD$1138,26,FALSE),0)</f>
        <v>0</v>
      </c>
      <c r="M125" s="344">
        <f>IFERROR(VLOOKUP(C125,'تقرير المصروفات حسب الشهر'!$C$1155:$AD$1266,26,FALSE),0)</f>
        <v>0</v>
      </c>
      <c r="N125" s="344">
        <f>IFERROR(VLOOKUP(C125,'تقرير المصروفات حسب الشهر'!$C$1282:$AD$1393,26,FALSE),0)</f>
        <v>0</v>
      </c>
      <c r="O125" s="344">
        <f>IFERROR(VLOOKUP(C125,'تقرير المصروفات حسب الشهر'!$C$1409:$AI$1524,26,FALSE),0)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الشهر'!$C$10:$AD$119,26,FALSE),0)</f>
        <v>0</v>
      </c>
      <c r="E126" s="330">
        <f>IFERROR(VLOOKUP(C126,'تقرير المصروفات حسب الشهر'!$C$136:$AD$245,26,FALSE),0)</f>
        <v>0</v>
      </c>
      <c r="F126" s="330">
        <f>IFERROR(VLOOKUP(C126,'تقرير المصروفات حسب الشهر'!$C$263:$AD$370,26,FALSE),0)</f>
        <v>0</v>
      </c>
      <c r="G126" s="330">
        <f>IFERROR(VLOOKUP(C126,'تقرير المصروفات حسب الشهر'!$C$391:$AD$499,26,FALSE),0)</f>
        <v>0</v>
      </c>
      <c r="H126" s="330">
        <f>IFERROR(VLOOKUP(C126,'تقرير المصروفات حسب الشهر'!$C$519:$AD$627,26,FALSE),0)</f>
        <v>0</v>
      </c>
      <c r="I126" s="330">
        <f>IFERROR(VLOOKUP(C126,'تقرير المصروفات حسب الشهر'!$C$647:$AD$756,26,FALSE),0)</f>
        <v>0</v>
      </c>
      <c r="J126" s="330">
        <f>IFERROR(VLOOKUP(C126,'تقرير المصروفات حسب الشهر'!$C$775:$AD$884,26,FALSE),0)</f>
        <v>0</v>
      </c>
      <c r="K126" s="330">
        <f>IFERROR(VLOOKUP(C126,'تقرير المصروفات حسب الشهر'!$C$902:$AD$1011,26,FALSE),0)</f>
        <v>0</v>
      </c>
      <c r="L126" s="330">
        <f>IFERROR(VLOOKUP(C126,'تقرير المصروفات حسب الشهر'!$C$1028:$AD$1138,26,FALSE),0)</f>
        <v>0</v>
      </c>
      <c r="M126" s="344">
        <f>IFERROR(VLOOKUP(C126,'تقرير المصروفات حسب الشهر'!$C$1155:$AD$1266,26,FALSE),0)</f>
        <v>0</v>
      </c>
      <c r="N126" s="344">
        <f>IFERROR(VLOOKUP(C126,'تقرير المصروفات حسب الشهر'!$C$1282:$AD$1393,26,FALSE),0)</f>
        <v>0</v>
      </c>
      <c r="O126" s="344">
        <f>IFERROR(VLOOKUP(C126,'تقرير المصروفات حسب الشهر'!$C$1409:$AI$1524,26,FALSE),0)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الشهر'!$C$10:$AD$119,26,FALSE),0)</f>
        <v>0</v>
      </c>
      <c r="E127" s="330">
        <f>IFERROR(VLOOKUP(C127,'تقرير المصروفات حسب الشهر'!$C$136:$AD$245,26,FALSE),0)</f>
        <v>0</v>
      </c>
      <c r="F127" s="330">
        <f>IFERROR(VLOOKUP(C127,'تقرير المصروفات حسب الشهر'!$C$263:$AD$370,26,FALSE),0)</f>
        <v>0</v>
      </c>
      <c r="G127" s="330">
        <f>IFERROR(VLOOKUP(C127,'تقرير المصروفات حسب الشهر'!$C$391:$AD$499,26,FALSE),0)</f>
        <v>0</v>
      </c>
      <c r="H127" s="330">
        <f>IFERROR(VLOOKUP(C127,'تقرير المصروفات حسب الشهر'!$C$519:$AD$627,26,FALSE),0)</f>
        <v>0</v>
      </c>
      <c r="I127" s="330">
        <f>IFERROR(VLOOKUP(C127,'تقرير المصروفات حسب الشهر'!$C$647:$AD$756,26,FALSE),0)</f>
        <v>0</v>
      </c>
      <c r="J127" s="330">
        <f>IFERROR(VLOOKUP(C127,'تقرير المصروفات حسب الشهر'!$C$775:$AD$884,26,FALSE),0)</f>
        <v>0</v>
      </c>
      <c r="K127" s="330">
        <f>IFERROR(VLOOKUP(C127,'تقرير المصروفات حسب الشهر'!$C$902:$AD$1011,26,FALSE),0)</f>
        <v>0</v>
      </c>
      <c r="L127" s="330">
        <f>IFERROR(VLOOKUP(C127,'تقرير المصروفات حسب الشهر'!$C$1028:$AD$1138,26,FALSE),0)</f>
        <v>0</v>
      </c>
      <c r="M127" s="344">
        <f>IFERROR(VLOOKUP(C127,'تقرير المصروفات حسب الشهر'!$C$1155:$AD$1266,26,FALSE),0)</f>
        <v>0</v>
      </c>
      <c r="N127" s="344">
        <f>IFERROR(VLOOKUP(C127,'تقرير المصروفات حسب الشهر'!$C$1282:$AD$1393,26,FALSE),0)</f>
        <v>0</v>
      </c>
      <c r="O127" s="344">
        <f>IFERROR(VLOOKUP(C127,'تقرير المصروفات حسب الشهر'!$C$1409:$AI$1524,26,FALSE),0)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الشهر'!$C$10:$AD$119,26,FALSE),0)</f>
        <v>0</v>
      </c>
      <c r="E128" s="330">
        <f>IFERROR(VLOOKUP(C128,'تقرير المصروفات حسب الشهر'!$C$136:$AD$245,26,FALSE),0)</f>
        <v>0</v>
      </c>
      <c r="F128" s="330">
        <f>IFERROR(VLOOKUP(C128,'تقرير المصروفات حسب الشهر'!$C$263:$AD$370,26,FALSE),0)</f>
        <v>0</v>
      </c>
      <c r="G128" s="330">
        <f>IFERROR(VLOOKUP(C128,'تقرير المصروفات حسب الشهر'!$C$391:$AD$499,26,FALSE),0)</f>
        <v>0</v>
      </c>
      <c r="H128" s="330">
        <f>IFERROR(VLOOKUP(C128,'تقرير المصروفات حسب الشهر'!$C$519:$AD$627,26,FALSE),0)</f>
        <v>0</v>
      </c>
      <c r="I128" s="330">
        <f>IFERROR(VLOOKUP(C128,'تقرير المصروفات حسب الشهر'!$C$647:$AD$756,26,FALSE),0)</f>
        <v>0</v>
      </c>
      <c r="J128" s="330">
        <f>IFERROR(VLOOKUP(C128,'تقرير المصروفات حسب الشهر'!$C$775:$AD$884,26,FALSE),0)</f>
        <v>0</v>
      </c>
      <c r="K128" s="330">
        <f>IFERROR(VLOOKUP(C128,'تقرير المصروفات حسب الشهر'!$C$902:$AD$1011,26,FALSE),0)</f>
        <v>0</v>
      </c>
      <c r="L128" s="330">
        <f>IFERROR(VLOOKUP(C128,'تقرير المصروفات حسب الشهر'!$C$1028:$AD$1138,26,FALSE),0)</f>
        <v>0</v>
      </c>
      <c r="M128" s="344">
        <f>IFERROR(VLOOKUP(C128,'تقرير المصروفات حسب الشهر'!$C$1155:$AD$1266,26,FALSE),0)</f>
        <v>0</v>
      </c>
      <c r="N128" s="344">
        <f>IFERROR(VLOOKUP(C128,'تقرير المصروفات حسب الشهر'!$C$1282:$AD$1393,26,FALSE),0)</f>
        <v>0</v>
      </c>
      <c r="O128" s="344">
        <f>IFERROR(VLOOKUP(C128,'تقرير المصروفات حسب الشهر'!$C$1409:$AI$1524,26,FALSE),0)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الشهر'!$C$10:$AD$119,26,FALSE),0)</f>
        <v>0</v>
      </c>
      <c r="E129" s="330">
        <f>IFERROR(VLOOKUP(C129,'تقرير المصروفات حسب الشهر'!$C$136:$AD$245,26,FALSE),0)</f>
        <v>0</v>
      </c>
      <c r="F129" s="330">
        <f>IFERROR(VLOOKUP(C129,'تقرير المصروفات حسب الشهر'!$C$263:$AD$370,26,FALSE),0)</f>
        <v>0</v>
      </c>
      <c r="G129" s="330">
        <f>IFERROR(VLOOKUP(C129,'تقرير المصروفات حسب الشهر'!$C$391:$AD$499,26,FALSE),0)</f>
        <v>0</v>
      </c>
      <c r="H129" s="330">
        <f>IFERROR(VLOOKUP(C129,'تقرير المصروفات حسب الشهر'!$C$519:$AD$627,26,FALSE),0)</f>
        <v>0</v>
      </c>
      <c r="I129" s="330">
        <f>IFERROR(VLOOKUP(C129,'تقرير المصروفات حسب الشهر'!$C$647:$AD$756,26,FALSE),0)</f>
        <v>0</v>
      </c>
      <c r="J129" s="330">
        <f>IFERROR(VLOOKUP(C129,'تقرير المصروفات حسب الشهر'!$C$775:$AD$884,26,FALSE),0)</f>
        <v>0</v>
      </c>
      <c r="K129" s="330">
        <f>IFERROR(VLOOKUP(C129,'تقرير المصروفات حسب الشهر'!$C$902:$AD$1011,26,FALSE),0)</f>
        <v>0</v>
      </c>
      <c r="L129" s="330">
        <f>IFERROR(VLOOKUP(C129,'تقرير المصروفات حسب الشهر'!$C$1028:$AD$1138,26,FALSE),0)</f>
        <v>0</v>
      </c>
      <c r="M129" s="344">
        <f>IFERROR(VLOOKUP(C129,'تقرير المصروفات حسب الشهر'!$C$1155:$AD$1266,26,FALSE),0)</f>
        <v>0</v>
      </c>
      <c r="N129" s="344">
        <f>IFERROR(VLOOKUP(C129,'تقرير المصروفات حسب الشهر'!$C$1282:$AD$1393,26,FALSE),0)</f>
        <v>0</v>
      </c>
      <c r="O129" s="344">
        <f>IFERROR(VLOOKUP(C129,'تقرير المصروفات حسب الشهر'!$C$1409:$AI$1524,26,FALSE),0)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الشهر'!$C$10:$AD$119,26,FALSE),0)</f>
        <v>0</v>
      </c>
      <c r="E130" s="330">
        <f>IFERROR(VLOOKUP(C130,'تقرير المصروفات حسب الشهر'!$C$136:$AD$245,26,FALSE),0)</f>
        <v>0</v>
      </c>
      <c r="F130" s="330">
        <f>IFERROR(VLOOKUP(C130,'تقرير المصروفات حسب الشهر'!$C$263:$AD$370,26,FALSE),0)</f>
        <v>0</v>
      </c>
      <c r="G130" s="330">
        <f>IFERROR(VLOOKUP(C130,'تقرير المصروفات حسب الشهر'!$C$391:$AD$499,26,FALSE),0)</f>
        <v>0</v>
      </c>
      <c r="H130" s="330">
        <f>IFERROR(VLOOKUP(C130,'تقرير المصروفات حسب الشهر'!$C$519:$AD$627,26,FALSE),0)</f>
        <v>0</v>
      </c>
      <c r="I130" s="330">
        <f>IFERROR(VLOOKUP(C130,'تقرير المصروفات حسب الشهر'!$C$647:$AD$756,26,FALSE),0)</f>
        <v>0</v>
      </c>
      <c r="J130" s="330">
        <f>IFERROR(VLOOKUP(C130,'تقرير المصروفات حسب الشهر'!$C$775:$AD$884,26,FALSE),0)</f>
        <v>0</v>
      </c>
      <c r="K130" s="330">
        <f>IFERROR(VLOOKUP(C130,'تقرير المصروفات حسب الشهر'!$C$902:$AD$1011,26,FALSE),0)</f>
        <v>0</v>
      </c>
      <c r="L130" s="330">
        <f>IFERROR(VLOOKUP(C130,'تقرير المصروفات حسب الشهر'!$C$1028:$AD$1138,26,FALSE),0)</f>
        <v>0</v>
      </c>
      <c r="M130" s="344">
        <f>IFERROR(VLOOKUP(C130,'تقرير المصروفات حسب الشهر'!$C$1155:$AD$1266,26,FALSE),0)</f>
        <v>0</v>
      </c>
      <c r="N130" s="344">
        <f>IFERROR(VLOOKUP(C130,'تقرير المصروفات حسب الشهر'!$C$1282:$AD$1393,26,FALSE),0)</f>
        <v>0</v>
      </c>
      <c r="O130" s="344">
        <f>IFERROR(VLOOKUP(C130,'تقرير المصروفات حسب الشهر'!$C$1409:$AI$1524,26,FALSE),0)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الشهر'!$C$10:$AD$119,26,FALSE),0)</f>
        <v>0</v>
      </c>
      <c r="E131" s="330">
        <f>IFERROR(VLOOKUP(C131,'تقرير المصروفات حسب الشهر'!$C$136:$AD$245,26,FALSE),0)</f>
        <v>0</v>
      </c>
      <c r="F131" s="330">
        <f>IFERROR(VLOOKUP(C131,'تقرير المصروفات حسب الشهر'!$C$263:$AD$370,26,FALSE),0)</f>
        <v>0</v>
      </c>
      <c r="G131" s="330">
        <f>IFERROR(VLOOKUP(C131,'تقرير المصروفات حسب الشهر'!$C$391:$AD$499,26,FALSE),0)</f>
        <v>0</v>
      </c>
      <c r="H131" s="330">
        <f>IFERROR(VLOOKUP(C131,'تقرير المصروفات حسب الشهر'!$C$519:$AD$627,26,FALSE),0)</f>
        <v>0</v>
      </c>
      <c r="I131" s="330">
        <f>IFERROR(VLOOKUP(C131,'تقرير المصروفات حسب الشهر'!$C$647:$AD$756,26,FALSE),0)</f>
        <v>0</v>
      </c>
      <c r="J131" s="330">
        <f>IFERROR(VLOOKUP(C131,'تقرير المصروفات حسب الشهر'!$C$775:$AD$884,26,FALSE),0)</f>
        <v>0</v>
      </c>
      <c r="K131" s="330">
        <f>IFERROR(VLOOKUP(C131,'تقرير المصروفات حسب الشهر'!$C$902:$AD$1011,26,FALSE),0)</f>
        <v>0</v>
      </c>
      <c r="L131" s="330">
        <f>IFERROR(VLOOKUP(C131,'تقرير المصروفات حسب الشهر'!$C$1028:$AD$1138,26,FALSE),0)</f>
        <v>0</v>
      </c>
      <c r="M131" s="344">
        <f>IFERROR(VLOOKUP(C131,'تقرير المصروفات حسب الشهر'!$C$1155:$AD$1266,26,FALSE),0)</f>
        <v>0</v>
      </c>
      <c r="N131" s="344">
        <f>IFERROR(VLOOKUP(C131,'تقرير المصروفات حسب الشهر'!$C$1282:$AD$1393,26,FALSE),0)</f>
        <v>0</v>
      </c>
      <c r="O131" s="344">
        <f>IFERROR(VLOOKUP(C131,'تقرير المصروفات حسب الشهر'!$C$1409:$AI$1524,26,FALSE),0)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36044.55000000001</v>
      </c>
      <c r="I132" s="116">
        <f t="shared" si="9"/>
        <v>42694.170000000006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211177.01000000004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594518.51000000013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61103.710000000014</v>
      </c>
      <c r="I137" s="351">
        <f t="shared" si="11"/>
        <v>37129.470000000008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383341.50000000012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7030A0"/>
  </sheetPr>
  <dimension ref="A1:T141"/>
  <sheetViews>
    <sheetView rightToLeft="1" topLeftCell="K121" workbookViewId="0">
      <selection activeCell="P140" sqref="P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280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39</v>
      </c>
      <c r="B8" s="357"/>
      <c r="C8" s="337" t="s">
        <v>242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4228688.1999999993</v>
      </c>
    </row>
    <row r="9" spans="1:20" ht="18" customHeight="1">
      <c r="B9" s="94"/>
      <c r="C9" s="338" t="s">
        <v>243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157394.40000000002</v>
      </c>
      <c r="I9" s="333">
        <f>VLOOKUP($A$8,'تقرير إحصائية بحجم المبيعات'!$B$182:$G$212,2,FALSE)</f>
        <v>185984.28000000006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996012.06000000017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3232676.1399999997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3590196.27</v>
      </c>
    </row>
    <row r="13" spans="1:20" ht="18" customHeight="1">
      <c r="B13" s="94"/>
      <c r="C13" s="339" t="s">
        <v>247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638491.93000000017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/>
      <c r="L16" s="335"/>
      <c r="M16" s="335"/>
      <c r="N16" s="335"/>
      <c r="O16" s="335"/>
      <c r="P16" s="332">
        <f t="shared" si="1"/>
        <v>23629.18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23629.18</v>
      </c>
    </row>
    <row r="19" spans="2:16" ht="18" customHeight="1">
      <c r="B19" s="94"/>
      <c r="C19" s="353" t="s">
        <v>247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662121.1100000001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الشهر'!$C$10:$AD$119,27,FALSE),0)</f>
        <v>0</v>
      </c>
      <c r="E22" s="330">
        <f>IFERROR(VLOOKUP(C22,'تقرير المصروفات حسب الشهر'!$C$136:$AD$245,27,FALSE),0)</f>
        <v>0</v>
      </c>
      <c r="F22" s="330">
        <f>IFERROR(VLOOKUP(C22,'تقرير المصروفات حسب الشهر'!$C$263:$AD$370,27,FALSE),0)</f>
        <v>0</v>
      </c>
      <c r="G22" s="330">
        <f>IFERROR(VLOOKUP(C22,'تقرير المصروفات حسب الشهر'!$C$391:$AD$499,27,FALSE),0)</f>
        <v>0</v>
      </c>
      <c r="H22" s="330">
        <f>IFERROR(VLOOKUP(C22,'تقرير المصروفات حسب الشهر'!$C$519:$AD$627,27,FALSE),0)</f>
        <v>0</v>
      </c>
      <c r="I22" s="330">
        <f>IFERROR(VLOOKUP(C22,'تقرير المصروفات حسب الشهر'!$C$647:$AD$756,27,FALSE),0)</f>
        <v>0</v>
      </c>
      <c r="J22" s="330">
        <f>IFERROR(VLOOKUP(C22,'تقرير المصروفات حسب الشهر'!$C$775:$AD$884,27,FALSE),0)</f>
        <v>0</v>
      </c>
      <c r="K22" s="330">
        <f>IFERROR(VLOOKUP(C22,'تقرير المصروفات حسب الشهر'!$C$902:$AD$1011,27,FALSE),0)</f>
        <v>0</v>
      </c>
      <c r="L22" s="330">
        <f>IFERROR(VLOOKUP(C22,'تقرير المصروفات حسب الشهر'!$C$1028:$AD$1138,27,FALSE),0)</f>
        <v>0</v>
      </c>
      <c r="M22" s="344">
        <f>IFERROR(VLOOKUP(C22,'تقرير المصروفات حسب الشهر'!$C$1155:$AD$1266,27,FALSE),0)</f>
        <v>0</v>
      </c>
      <c r="N22" s="344">
        <f>IFERROR(VLOOKUP(C22,'تقرير المصروفات حسب الشهر'!$C$1282:$AD$1393,27,FALSE),0)</f>
        <v>0</v>
      </c>
      <c r="O22" s="344">
        <f>IFERROR(VLOOKUP(C22,'تقرير المصروفات حسب الشهر'!$C$1409:$AD$1524,27,FALSE),0)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الشهر'!$C$10:$AD$119,27,FALSE),0)</f>
        <v>34463.949999999997</v>
      </c>
      <c r="E23" s="330">
        <f>IFERROR(VLOOKUP(C23,'تقرير المصروفات حسب الشهر'!$C$136:$AD$245,27,FALSE),0)</f>
        <v>31654.55</v>
      </c>
      <c r="F23" s="330">
        <f>IFERROR(VLOOKUP(C23,'تقرير المصروفات حسب الشهر'!$C$263:$AD$370,27,FALSE),0)</f>
        <v>31245.919999999998</v>
      </c>
      <c r="G23" s="330">
        <f>IFERROR(VLOOKUP(C23,'تقرير المصروفات حسب الشهر'!$C$391:$AD$499,27,FALSE),0)</f>
        <v>33754.43</v>
      </c>
      <c r="H23" s="330">
        <f>IFERROR(VLOOKUP(C23,'تقرير المصروفات حسب الشهر'!$C$519:$AD$627,27,FALSE),0)</f>
        <v>34341.910000000003</v>
      </c>
      <c r="I23" s="330">
        <f>IFERROR(VLOOKUP(C23,'تقرير المصروفات حسب الشهر'!$C$647:$AD$756,27,FALSE),0)</f>
        <v>30756.95</v>
      </c>
      <c r="J23" s="330">
        <f>IFERROR(VLOOKUP(C23,'تقرير المصروفات حسب الشهر'!$C$775:$AD$884,27,FALSE),0)</f>
        <v>0</v>
      </c>
      <c r="K23" s="330">
        <f>IFERROR(VLOOKUP(C23,'تقرير المصروفات حسب الشهر'!$C$902:$AD$1011,27,FALSE),0)</f>
        <v>0</v>
      </c>
      <c r="L23" s="330">
        <f>IFERROR(VLOOKUP(C23,'تقرير المصروفات حسب الشهر'!$C$1028:$AD$1138,27,FALSE),0)</f>
        <v>0</v>
      </c>
      <c r="M23" s="344">
        <f>IFERROR(VLOOKUP(C23,'تقرير المصروفات حسب الشهر'!$C$1155:$AD$1266,27,FALSE),0)</f>
        <v>0</v>
      </c>
      <c r="N23" s="344">
        <f>IFERROR(VLOOKUP(C23,'تقرير المصروفات حسب الشهر'!$C$1282:$AD$1393,27,FALSE),0)</f>
        <v>0</v>
      </c>
      <c r="O23" s="344">
        <f>IFERROR(VLOOKUP(C23,'تقرير المصروفات حسب الشهر'!$C$1409:$AD$1524,27,FALSE),0)</f>
        <v>0</v>
      </c>
      <c r="P23" s="332">
        <f t="shared" si="5"/>
        <v>196217.71000000002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الشهر'!$C$10:$AD$119,27,FALSE),0)</f>
        <v>0</v>
      </c>
      <c r="E24" s="330">
        <f>IFERROR(VLOOKUP(C24,'تقرير المصروفات حسب الشهر'!$C$136:$AD$245,27,FALSE),0)</f>
        <v>0</v>
      </c>
      <c r="F24" s="330">
        <f>IFERROR(VLOOKUP(C24,'تقرير المصروفات حسب الشهر'!$C$263:$AD$370,27,FALSE),0)</f>
        <v>0</v>
      </c>
      <c r="G24" s="330">
        <f>IFERROR(VLOOKUP(C24,'تقرير المصروفات حسب الشهر'!$C$391:$AD$499,27,FALSE),0)</f>
        <v>0</v>
      </c>
      <c r="H24" s="330">
        <f>IFERROR(VLOOKUP(C24,'تقرير المصروفات حسب الشهر'!$C$519:$AD$627,27,FALSE),0)</f>
        <v>0</v>
      </c>
      <c r="I24" s="330">
        <f>IFERROR(VLOOKUP(C24,'تقرير المصروفات حسب الشهر'!$C$647:$AD$756,27,FALSE),0)</f>
        <v>0</v>
      </c>
      <c r="J24" s="330">
        <f>IFERROR(VLOOKUP(C24,'تقرير المصروفات حسب الشهر'!$C$775:$AD$884,27,FALSE),0)</f>
        <v>0</v>
      </c>
      <c r="K24" s="330">
        <f>IFERROR(VLOOKUP(C24,'تقرير المصروفات حسب الشهر'!$C$902:$AD$1011,27,FALSE),0)</f>
        <v>0</v>
      </c>
      <c r="L24" s="330">
        <f>IFERROR(VLOOKUP(C24,'تقرير المصروفات حسب الشهر'!$C$1028:$AD$1138,27,FALSE),0)</f>
        <v>0</v>
      </c>
      <c r="M24" s="344">
        <f>IFERROR(VLOOKUP(C24,'تقرير المصروفات حسب الشهر'!$C$1155:$AD$1266,27,FALSE),0)</f>
        <v>0</v>
      </c>
      <c r="N24" s="344">
        <f>IFERROR(VLOOKUP(C24,'تقرير المصروفات حسب الشهر'!$C$1282:$AD$1393,27,FALSE),0)</f>
        <v>0</v>
      </c>
      <c r="O24" s="344">
        <f>IFERROR(VLOOKUP(C24,'تقرير المصروفات حسب الشهر'!$C$1409:$AD$1524,27,FALSE),0)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الشهر'!$C$10:$AD$119,27,FALSE),0)</f>
        <v>0</v>
      </c>
      <c r="E25" s="330">
        <f>IFERROR(VLOOKUP(C25,'تقرير المصروفات حسب الشهر'!$C$136:$AD$245,27,FALSE),0)</f>
        <v>0</v>
      </c>
      <c r="F25" s="330">
        <f>IFERROR(VLOOKUP(C25,'تقرير المصروفات حسب الشهر'!$C$263:$AD$370,27,FALSE),0)</f>
        <v>0</v>
      </c>
      <c r="G25" s="330">
        <f>IFERROR(VLOOKUP(C25,'تقرير المصروفات حسب الشهر'!$C$391:$AD$499,27,FALSE),0)</f>
        <v>0</v>
      </c>
      <c r="H25" s="330">
        <f>IFERROR(VLOOKUP(C25,'تقرير المصروفات حسب الشهر'!$C$519:$AD$627,27,FALSE),0)</f>
        <v>0</v>
      </c>
      <c r="I25" s="330">
        <f>IFERROR(VLOOKUP(C25,'تقرير المصروفات حسب الشهر'!$C$647:$AD$756,27,FALSE),0)</f>
        <v>0</v>
      </c>
      <c r="J25" s="330">
        <f>IFERROR(VLOOKUP(C25,'تقرير المصروفات حسب الشهر'!$C$775:$AD$884,27,FALSE),0)</f>
        <v>0</v>
      </c>
      <c r="K25" s="330">
        <f>IFERROR(VLOOKUP(C25,'تقرير المصروفات حسب الشهر'!$C$902:$AD$1011,27,FALSE),0)</f>
        <v>0</v>
      </c>
      <c r="L25" s="330">
        <f>IFERROR(VLOOKUP(C25,'تقرير المصروفات حسب الشهر'!$C$1028:$AD$1138,27,FALSE),0)</f>
        <v>0</v>
      </c>
      <c r="M25" s="344">
        <f>IFERROR(VLOOKUP(C25,'تقرير المصروفات حسب الشهر'!$C$1155:$AD$1266,27,FALSE),0)</f>
        <v>0</v>
      </c>
      <c r="N25" s="344">
        <f>IFERROR(VLOOKUP(C25,'تقرير المصروفات حسب الشهر'!$C$1282:$AD$1393,27,FALSE),0)</f>
        <v>0</v>
      </c>
      <c r="O25" s="344">
        <f>IFERROR(VLOOKUP(C25,'تقرير المصروفات حسب الشهر'!$C$1409:$AD$1524,27,FALSE),0)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الشهر'!$C$10:$AD$119,27,FALSE),0)</f>
        <v>0</v>
      </c>
      <c r="E26" s="330">
        <f>IFERROR(VLOOKUP(C26,'تقرير المصروفات حسب الشهر'!$C$136:$AD$245,27,FALSE),0)</f>
        <v>0</v>
      </c>
      <c r="F26" s="330">
        <f>IFERROR(VLOOKUP(C26,'تقرير المصروفات حسب الشهر'!$C$263:$AD$370,27,FALSE),0)</f>
        <v>0</v>
      </c>
      <c r="G26" s="330">
        <f>IFERROR(VLOOKUP(C26,'تقرير المصروفات حسب الشهر'!$C$391:$AD$499,27,FALSE),0)</f>
        <v>0</v>
      </c>
      <c r="H26" s="330">
        <f>IFERROR(VLOOKUP(C26,'تقرير المصروفات حسب الشهر'!$C$519:$AD$627,27,FALSE),0)</f>
        <v>0</v>
      </c>
      <c r="I26" s="330">
        <f>IFERROR(VLOOKUP(C26,'تقرير المصروفات حسب الشهر'!$C$647:$AD$756,27,FALSE),0)</f>
        <v>0</v>
      </c>
      <c r="J26" s="330">
        <f>IFERROR(VLOOKUP(C26,'تقرير المصروفات حسب الشهر'!$C$775:$AD$884,27,FALSE),0)</f>
        <v>0</v>
      </c>
      <c r="K26" s="330">
        <f>IFERROR(VLOOKUP(C26,'تقرير المصروفات حسب الشهر'!$C$902:$AD$1011,27,FALSE),0)</f>
        <v>0</v>
      </c>
      <c r="L26" s="330">
        <f>IFERROR(VLOOKUP(C26,'تقرير المصروفات حسب الشهر'!$C$1028:$AD$1138,27,FALSE),0)</f>
        <v>0</v>
      </c>
      <c r="M26" s="344">
        <f>IFERROR(VLOOKUP(C26,'تقرير المصروفات حسب الشهر'!$C$1155:$AD$1266,27,FALSE),0)</f>
        <v>0</v>
      </c>
      <c r="N26" s="344">
        <f>IFERROR(VLOOKUP(C26,'تقرير المصروفات حسب الشهر'!$C$1282:$AD$1393,27,FALSE),0)</f>
        <v>0</v>
      </c>
      <c r="O26" s="344">
        <f>IFERROR(VLOOKUP(C26,'تقرير المصروفات حسب الشهر'!$C$1409:$AD$1524,27,FALSE),0)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الشهر'!$C$10:$AD$119,27,FALSE),0)</f>
        <v>0</v>
      </c>
      <c r="E27" s="330">
        <f>IFERROR(VLOOKUP(C27,'تقرير المصروفات حسب الشهر'!$C$136:$AD$245,27,FALSE),0)</f>
        <v>0</v>
      </c>
      <c r="F27" s="330">
        <f>IFERROR(VLOOKUP(C27,'تقرير المصروفات حسب الشهر'!$C$263:$AD$370,27,FALSE),0)</f>
        <v>0</v>
      </c>
      <c r="G27" s="330">
        <f>IFERROR(VLOOKUP(C27,'تقرير المصروفات حسب الشهر'!$C$391:$AD$499,27,FALSE),0)</f>
        <v>0</v>
      </c>
      <c r="H27" s="330">
        <f>IFERROR(VLOOKUP(C27,'تقرير المصروفات حسب الشهر'!$C$519:$AD$627,27,FALSE),0)</f>
        <v>0</v>
      </c>
      <c r="I27" s="330">
        <f>IFERROR(VLOOKUP(C27,'تقرير المصروفات حسب الشهر'!$C$647:$AD$756,27,FALSE),0)</f>
        <v>0</v>
      </c>
      <c r="J27" s="330">
        <f>IFERROR(VLOOKUP(C27,'تقرير المصروفات حسب الشهر'!$C$775:$AD$884,27,FALSE),0)</f>
        <v>0</v>
      </c>
      <c r="K27" s="330">
        <f>IFERROR(VLOOKUP(C27,'تقرير المصروفات حسب الشهر'!$C$902:$AD$1011,27,FALSE),0)</f>
        <v>0</v>
      </c>
      <c r="L27" s="330">
        <f>IFERROR(VLOOKUP(C27,'تقرير المصروفات حسب الشهر'!$C$1028:$AD$1138,27,FALSE),0)</f>
        <v>0</v>
      </c>
      <c r="M27" s="344">
        <f>IFERROR(VLOOKUP(C27,'تقرير المصروفات حسب الشهر'!$C$1155:$AD$1266,27,FALSE),0)</f>
        <v>0</v>
      </c>
      <c r="N27" s="344">
        <f>IFERROR(VLOOKUP(C27,'تقرير المصروفات حسب الشهر'!$C$1282:$AD$1393,27,FALSE),0)</f>
        <v>0</v>
      </c>
      <c r="O27" s="344">
        <f>IFERROR(VLOOKUP(C27,'تقرير المصروفات حسب الشهر'!$C$1409:$AD$1524,27,FALSE),0)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الشهر'!$C$10:$AD$119,27,FALSE),0)</f>
        <v>0</v>
      </c>
      <c r="E28" s="330">
        <f>IFERROR(VLOOKUP(C28,'تقرير المصروفات حسب الشهر'!$C$136:$AD$245,27,FALSE),0)</f>
        <v>0</v>
      </c>
      <c r="F28" s="330">
        <f>IFERROR(VLOOKUP(C28,'تقرير المصروفات حسب الشهر'!$C$263:$AD$370,27,FALSE),0)</f>
        <v>0</v>
      </c>
      <c r="G28" s="330">
        <f>IFERROR(VLOOKUP(C28,'تقرير المصروفات حسب الشهر'!$C$391:$AD$499,27,FALSE),0)</f>
        <v>0</v>
      </c>
      <c r="H28" s="330">
        <f>IFERROR(VLOOKUP(C28,'تقرير المصروفات حسب الشهر'!$C$519:$AD$627,27,FALSE),0)</f>
        <v>0</v>
      </c>
      <c r="I28" s="330">
        <f>IFERROR(VLOOKUP(C28,'تقرير المصروفات حسب الشهر'!$C$647:$AD$756,27,FALSE),0)</f>
        <v>0</v>
      </c>
      <c r="J28" s="330">
        <f>IFERROR(VLOOKUP(C28,'تقرير المصروفات حسب الشهر'!$C$775:$AD$884,27,FALSE),0)</f>
        <v>0</v>
      </c>
      <c r="K28" s="330">
        <f>IFERROR(VLOOKUP(C28,'تقرير المصروفات حسب الشهر'!$C$902:$AD$1011,27,FALSE),0)</f>
        <v>0</v>
      </c>
      <c r="L28" s="330">
        <f>IFERROR(VLOOKUP(C28,'تقرير المصروفات حسب الشهر'!$C$1028:$AD$1138,27,FALSE),0)</f>
        <v>0</v>
      </c>
      <c r="M28" s="344">
        <f>IFERROR(VLOOKUP(C28,'تقرير المصروفات حسب الشهر'!$C$1155:$AD$1266,27,FALSE),0)</f>
        <v>0</v>
      </c>
      <c r="N28" s="344">
        <f>IFERROR(VLOOKUP(C28,'تقرير المصروفات حسب الشهر'!$C$1282:$AD$1393,27,FALSE),0)</f>
        <v>0</v>
      </c>
      <c r="O28" s="344">
        <f>IFERROR(VLOOKUP(C28,'تقرير المصروفات حسب الشهر'!$C$1409:$AD$1524,27,FALSE),0)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الشهر'!$C$10:$AD$119,27,FALSE),0)</f>
        <v>0</v>
      </c>
      <c r="E29" s="330">
        <f>IFERROR(VLOOKUP(C29,'تقرير المصروفات حسب الشهر'!$C$136:$AD$245,27,FALSE),0)</f>
        <v>0</v>
      </c>
      <c r="F29" s="330">
        <f>IFERROR(VLOOKUP(C29,'تقرير المصروفات حسب الشهر'!$C$263:$AD$370,27,FALSE),0)</f>
        <v>0</v>
      </c>
      <c r="G29" s="330">
        <f>IFERROR(VLOOKUP(C29,'تقرير المصروفات حسب الشهر'!$C$391:$AD$499,27,FALSE),0)</f>
        <v>0</v>
      </c>
      <c r="H29" s="330">
        <f>IFERROR(VLOOKUP(C29,'تقرير المصروفات حسب الشهر'!$C$519:$AD$627,27,FALSE),0)</f>
        <v>0</v>
      </c>
      <c r="I29" s="330">
        <f>IFERROR(VLOOKUP(C29,'تقرير المصروفات حسب الشهر'!$C$647:$AD$756,27,FALSE),0)</f>
        <v>0</v>
      </c>
      <c r="J29" s="330">
        <f>IFERROR(VLOOKUP(C29,'تقرير المصروفات حسب الشهر'!$C$775:$AD$884,27,FALSE),0)</f>
        <v>0</v>
      </c>
      <c r="K29" s="330">
        <f>IFERROR(VLOOKUP(C29,'تقرير المصروفات حسب الشهر'!$C$902:$AD$1011,27,FALSE),0)</f>
        <v>0</v>
      </c>
      <c r="L29" s="330">
        <f>IFERROR(VLOOKUP(C29,'تقرير المصروفات حسب الشهر'!$C$1028:$AD$1138,27,FALSE),0)</f>
        <v>0</v>
      </c>
      <c r="M29" s="344">
        <f>IFERROR(VLOOKUP(C29,'تقرير المصروفات حسب الشهر'!$C$1155:$AD$1266,27,FALSE),0)</f>
        <v>0</v>
      </c>
      <c r="N29" s="344">
        <f>IFERROR(VLOOKUP(C29,'تقرير المصروفات حسب الشهر'!$C$1282:$AD$1393,27,FALSE),0)</f>
        <v>0</v>
      </c>
      <c r="O29" s="344">
        <f>IFERROR(VLOOKUP(C29,'تقرير المصروفات حسب الشهر'!$C$1409:$AD$1524,27,FALSE),0)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الشهر'!$C$10:$AD$119,27,FALSE),0)</f>
        <v>0</v>
      </c>
      <c r="E30" s="330">
        <f>IFERROR(VLOOKUP(C30,'تقرير المصروفات حسب الشهر'!$C$136:$AD$245,27,FALSE),0)</f>
        <v>0</v>
      </c>
      <c r="F30" s="330">
        <f>IFERROR(VLOOKUP(C30,'تقرير المصروفات حسب الشهر'!$C$263:$AD$370,27,FALSE),0)</f>
        <v>0</v>
      </c>
      <c r="G30" s="330">
        <f>IFERROR(VLOOKUP(C30,'تقرير المصروفات حسب الشهر'!$C$391:$AD$499,27,FALSE),0)</f>
        <v>0</v>
      </c>
      <c r="H30" s="330">
        <f>IFERROR(VLOOKUP(C30,'تقرير المصروفات حسب الشهر'!$C$519:$AD$627,27,FALSE),0)</f>
        <v>0</v>
      </c>
      <c r="I30" s="330">
        <f>IFERROR(VLOOKUP(C30,'تقرير المصروفات حسب الشهر'!$C$647:$AD$756,27,FALSE),0)</f>
        <v>0</v>
      </c>
      <c r="J30" s="330">
        <f>IFERROR(VLOOKUP(C30,'تقرير المصروفات حسب الشهر'!$C$775:$AD$884,27,FALSE),0)</f>
        <v>0</v>
      </c>
      <c r="K30" s="330">
        <f>IFERROR(VLOOKUP(C30,'تقرير المصروفات حسب الشهر'!$C$902:$AD$1011,27,FALSE),0)</f>
        <v>0</v>
      </c>
      <c r="L30" s="330">
        <f>IFERROR(VLOOKUP(C30,'تقرير المصروفات حسب الشهر'!$C$1028:$AD$1138,27,FALSE),0)</f>
        <v>0</v>
      </c>
      <c r="M30" s="344">
        <f>IFERROR(VLOOKUP(C30,'تقرير المصروفات حسب الشهر'!$C$1155:$AD$1266,27,FALSE),0)</f>
        <v>0</v>
      </c>
      <c r="N30" s="344">
        <f>IFERROR(VLOOKUP(C30,'تقرير المصروفات حسب الشهر'!$C$1282:$AD$1393,27,FALSE),0)</f>
        <v>0</v>
      </c>
      <c r="O30" s="344">
        <f>IFERROR(VLOOKUP(C30,'تقرير المصروفات حسب الشهر'!$C$1409:$AD$1524,27,FALSE),0)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الشهر'!$C$10:$AD$119,27,FALSE),0)</f>
        <v>62.18</v>
      </c>
      <c r="E31" s="330">
        <f>IFERROR(VLOOKUP(C31,'تقرير المصروفات حسب الشهر'!$C$136:$AD$245,27,FALSE),0)</f>
        <v>62.18</v>
      </c>
      <c r="F31" s="330">
        <f>IFERROR(VLOOKUP(C31,'تقرير المصروفات حسب الشهر'!$C$263:$AD$370,27,FALSE),0)</f>
        <v>62.18</v>
      </c>
      <c r="G31" s="330">
        <f>IFERROR(VLOOKUP(C31,'تقرير المصروفات حسب الشهر'!$C$391:$AD$499,27,FALSE),0)</f>
        <v>62.18</v>
      </c>
      <c r="H31" s="330">
        <f>IFERROR(VLOOKUP(C31,'تقرير المصروفات حسب الشهر'!$C$519:$AD$627,27,FALSE),0)</f>
        <v>62.18</v>
      </c>
      <c r="I31" s="330">
        <f>IFERROR(VLOOKUP(C31,'تقرير المصروفات حسب الشهر'!$C$647:$AD$756,27,FALSE),0)</f>
        <v>70.790000000000006</v>
      </c>
      <c r="J31" s="330">
        <f>IFERROR(VLOOKUP(C31,'تقرير المصروفات حسب الشهر'!$C$775:$AD$884,27,FALSE),0)</f>
        <v>0</v>
      </c>
      <c r="K31" s="330">
        <f>IFERROR(VLOOKUP(C31,'تقرير المصروفات حسب الشهر'!$C$902:$AD$1011,27,FALSE),0)</f>
        <v>0</v>
      </c>
      <c r="L31" s="330">
        <f>IFERROR(VLOOKUP(C31,'تقرير المصروفات حسب الشهر'!$C$1028:$AD$1138,27,FALSE),0)</f>
        <v>0</v>
      </c>
      <c r="M31" s="344">
        <f>IFERROR(VLOOKUP(C31,'تقرير المصروفات حسب الشهر'!$C$1155:$AD$1266,27,FALSE),0)</f>
        <v>0</v>
      </c>
      <c r="N31" s="344">
        <f>IFERROR(VLOOKUP(C31,'تقرير المصروفات حسب الشهر'!$C$1282:$AD$1393,27,FALSE),0)</f>
        <v>0</v>
      </c>
      <c r="O31" s="344">
        <f>IFERROR(VLOOKUP(C31,'تقرير المصروفات حسب الشهر'!$C$1409:$AD$1524,27,FALSE),0)</f>
        <v>0</v>
      </c>
      <c r="P31" s="332">
        <f t="shared" si="5"/>
        <v>381.69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الشهر'!$C$10:$AD$119,27,FALSE),0)</f>
        <v>0</v>
      </c>
      <c r="E32" s="330">
        <f>IFERROR(VLOOKUP(C32,'تقرير المصروفات حسب الشهر'!$C$136:$AD$245,27,FALSE),0)</f>
        <v>0</v>
      </c>
      <c r="F32" s="330">
        <f>IFERROR(VLOOKUP(C32,'تقرير المصروفات حسب الشهر'!$C$263:$AD$370,27,FALSE),0)</f>
        <v>0</v>
      </c>
      <c r="G32" s="330">
        <f>IFERROR(VLOOKUP(C32,'تقرير المصروفات حسب الشهر'!$C$391:$AD$499,27,FALSE),0)</f>
        <v>0</v>
      </c>
      <c r="H32" s="330">
        <f>IFERROR(VLOOKUP(C32,'تقرير المصروفات حسب الشهر'!$C$519:$AD$627,27,FALSE),0)</f>
        <v>0</v>
      </c>
      <c r="I32" s="330">
        <f>IFERROR(VLOOKUP(C32,'تقرير المصروفات حسب الشهر'!$C$647:$AD$756,27,FALSE),0)</f>
        <v>0</v>
      </c>
      <c r="J32" s="330">
        <f>IFERROR(VLOOKUP(C32,'تقرير المصروفات حسب الشهر'!$C$775:$AD$884,27,FALSE),0)</f>
        <v>0</v>
      </c>
      <c r="K32" s="330">
        <f>IFERROR(VLOOKUP(C32,'تقرير المصروفات حسب الشهر'!$C$902:$AD$1011,27,FALSE),0)</f>
        <v>0</v>
      </c>
      <c r="L32" s="330">
        <f>IFERROR(VLOOKUP(C32,'تقرير المصروفات حسب الشهر'!$C$1028:$AD$1138,27,FALSE),0)</f>
        <v>0</v>
      </c>
      <c r="M32" s="344">
        <f>IFERROR(VLOOKUP(C32,'تقرير المصروفات حسب الشهر'!$C$1155:$AD$1266,27,FALSE),0)</f>
        <v>0</v>
      </c>
      <c r="N32" s="344">
        <f>IFERROR(VLOOKUP(C32,'تقرير المصروفات حسب الشهر'!$C$1282:$AD$1393,27,FALSE),0)</f>
        <v>0</v>
      </c>
      <c r="O32" s="344">
        <f>IFERROR(VLOOKUP(C32,'تقرير المصروفات حسب الشهر'!$C$1409:$AD$1524,27,FALSE),0)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الشهر'!$C$10:$AD$119,27,FALSE),0)</f>
        <v>0</v>
      </c>
      <c r="E33" s="330">
        <f>IFERROR(VLOOKUP(C33,'تقرير المصروفات حسب الشهر'!$C$136:$AD$245,27,FALSE),0)</f>
        <v>0</v>
      </c>
      <c r="F33" s="330">
        <f>IFERROR(VLOOKUP(C33,'تقرير المصروفات حسب الشهر'!$C$263:$AD$370,27,FALSE),0)</f>
        <v>0</v>
      </c>
      <c r="G33" s="330">
        <f>IFERROR(VLOOKUP(C33,'تقرير المصروفات حسب الشهر'!$C$391:$AD$499,27,FALSE),0)</f>
        <v>0</v>
      </c>
      <c r="H33" s="330">
        <f>IFERROR(VLOOKUP(C33,'تقرير المصروفات حسب الشهر'!$C$519:$AD$627,27,FALSE),0)</f>
        <v>0</v>
      </c>
      <c r="I33" s="330">
        <f>IFERROR(VLOOKUP(C33,'تقرير المصروفات حسب الشهر'!$C$647:$AD$756,27,FALSE),0)</f>
        <v>0</v>
      </c>
      <c r="J33" s="330">
        <f>IFERROR(VLOOKUP(C33,'تقرير المصروفات حسب الشهر'!$C$775:$AD$884,27,FALSE),0)</f>
        <v>0</v>
      </c>
      <c r="K33" s="330">
        <f>IFERROR(VLOOKUP(C33,'تقرير المصروفات حسب الشهر'!$C$902:$AD$1011,27,FALSE),0)</f>
        <v>0</v>
      </c>
      <c r="L33" s="330">
        <f>IFERROR(VLOOKUP(C33,'تقرير المصروفات حسب الشهر'!$C$1028:$AD$1138,27,FALSE),0)</f>
        <v>0</v>
      </c>
      <c r="M33" s="344">
        <f>IFERROR(VLOOKUP(C33,'تقرير المصروفات حسب الشهر'!$C$1155:$AD$1266,27,FALSE),0)</f>
        <v>0</v>
      </c>
      <c r="N33" s="344">
        <f>IFERROR(VLOOKUP(C33,'تقرير المصروفات حسب الشهر'!$C$1282:$AD$1393,27,FALSE),0)</f>
        <v>0</v>
      </c>
      <c r="O33" s="344">
        <f>IFERROR(VLOOKUP(C33,'تقرير المصروفات حسب الشهر'!$C$1409:$AD$1524,27,FALSE),0)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الشهر'!$C$10:$AD$119,27,FALSE),0)</f>
        <v>0</v>
      </c>
      <c r="E34" s="330">
        <f>IFERROR(VLOOKUP(C34,'تقرير المصروفات حسب الشهر'!$C$136:$AD$245,27,FALSE),0)</f>
        <v>0</v>
      </c>
      <c r="F34" s="330">
        <f>IFERROR(VLOOKUP(C34,'تقرير المصروفات حسب الشهر'!$C$263:$AD$370,27,FALSE),0)</f>
        <v>0</v>
      </c>
      <c r="G34" s="330">
        <f>IFERROR(VLOOKUP(C34,'تقرير المصروفات حسب الشهر'!$C$391:$AD$499,27,FALSE),0)</f>
        <v>0</v>
      </c>
      <c r="H34" s="330">
        <f>IFERROR(VLOOKUP(C34,'تقرير المصروفات حسب الشهر'!$C$519:$AD$627,27,FALSE),0)</f>
        <v>0</v>
      </c>
      <c r="I34" s="330">
        <f>IFERROR(VLOOKUP(C34,'تقرير المصروفات حسب الشهر'!$C$647:$AD$756,27,FALSE),0)</f>
        <v>0</v>
      </c>
      <c r="J34" s="330">
        <f>IFERROR(VLOOKUP(C34,'تقرير المصروفات حسب الشهر'!$C$775:$AD$884,27,FALSE),0)</f>
        <v>0</v>
      </c>
      <c r="K34" s="330">
        <f>IFERROR(VLOOKUP(C34,'تقرير المصروفات حسب الشهر'!$C$902:$AD$1011,27,FALSE),0)</f>
        <v>0</v>
      </c>
      <c r="L34" s="330">
        <f>IFERROR(VLOOKUP(C34,'تقرير المصروفات حسب الشهر'!$C$1028:$AD$1138,27,FALSE),0)</f>
        <v>0</v>
      </c>
      <c r="M34" s="344">
        <f>IFERROR(VLOOKUP(C34,'تقرير المصروفات حسب الشهر'!$C$1155:$AD$1266,27,FALSE),0)</f>
        <v>0</v>
      </c>
      <c r="N34" s="344">
        <f>IFERROR(VLOOKUP(C34,'تقرير المصروفات حسب الشهر'!$C$1282:$AD$1393,27,FALSE),0)</f>
        <v>0</v>
      </c>
      <c r="O34" s="344">
        <f>IFERROR(VLOOKUP(C34,'تقرير المصروفات حسب الشهر'!$C$1409:$AD$1524,27,FALSE),0)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الشهر'!$C$10:$AD$119,27,FALSE),0)</f>
        <v>0</v>
      </c>
      <c r="E35" s="330">
        <f>IFERROR(VLOOKUP(C35,'تقرير المصروفات حسب الشهر'!$C$136:$AD$245,27,FALSE),0)</f>
        <v>0</v>
      </c>
      <c r="F35" s="330">
        <f>IFERROR(VLOOKUP(C35,'تقرير المصروفات حسب الشهر'!$C$263:$AD$370,27,FALSE),0)</f>
        <v>0</v>
      </c>
      <c r="G35" s="330">
        <f>IFERROR(VLOOKUP(C35,'تقرير المصروفات حسب الشهر'!$C$391:$AD$499,27,FALSE),0)</f>
        <v>0</v>
      </c>
      <c r="H35" s="330">
        <f>IFERROR(VLOOKUP(C35,'تقرير المصروفات حسب الشهر'!$C$519:$AD$627,27,FALSE),0)</f>
        <v>0</v>
      </c>
      <c r="I35" s="330">
        <f>IFERROR(VLOOKUP(C35,'تقرير المصروفات حسب الشهر'!$C$647:$AD$756,27,FALSE),0)</f>
        <v>0</v>
      </c>
      <c r="J35" s="330">
        <f>IFERROR(VLOOKUP(C35,'تقرير المصروفات حسب الشهر'!$C$775:$AD$884,27,FALSE),0)</f>
        <v>0</v>
      </c>
      <c r="K35" s="330">
        <f>IFERROR(VLOOKUP(C35,'تقرير المصروفات حسب الشهر'!$C$902:$AD$1011,27,FALSE),0)</f>
        <v>0</v>
      </c>
      <c r="L35" s="330">
        <f>IFERROR(VLOOKUP(C35,'تقرير المصروفات حسب الشهر'!$C$1028:$AD$1138,27,FALSE),0)</f>
        <v>0</v>
      </c>
      <c r="M35" s="344">
        <f>IFERROR(VLOOKUP(C35,'تقرير المصروفات حسب الشهر'!$C$1155:$AD$1266,27,FALSE),0)</f>
        <v>0</v>
      </c>
      <c r="N35" s="344">
        <f>IFERROR(VLOOKUP(C35,'تقرير المصروفات حسب الشهر'!$C$1282:$AD$1393,27,FALSE),0)</f>
        <v>0</v>
      </c>
      <c r="O35" s="344">
        <f>IFERROR(VLOOKUP(C35,'تقرير المصروفات حسب الشهر'!$C$1409:$AD$1524,27,FALSE),0)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الشهر'!$C$10:$AD$119,27,FALSE),0)</f>
        <v>770</v>
      </c>
      <c r="E36" s="330">
        <f>IFERROR(VLOOKUP(C36,'تقرير المصروفات حسب الشهر'!$C$136:$AD$245,27,FALSE),0)</f>
        <v>0</v>
      </c>
      <c r="F36" s="330">
        <f>IFERROR(VLOOKUP(C36,'تقرير المصروفات حسب الشهر'!$C$263:$AD$370,27,FALSE),0)</f>
        <v>0</v>
      </c>
      <c r="G36" s="330">
        <f>IFERROR(VLOOKUP(C36,'تقرير المصروفات حسب الشهر'!$C$391:$AD$499,27,FALSE),0)</f>
        <v>0</v>
      </c>
      <c r="H36" s="330">
        <f>IFERROR(VLOOKUP(C36,'تقرير المصروفات حسب الشهر'!$C$519:$AD$627,27,FALSE),0)</f>
        <v>750</v>
      </c>
      <c r="I36" s="330">
        <f>IFERROR(VLOOKUP(C36,'تقرير المصروفات حسب الشهر'!$C$647:$AD$756,27,FALSE),0)</f>
        <v>0</v>
      </c>
      <c r="J36" s="330">
        <f>IFERROR(VLOOKUP(C36,'تقرير المصروفات حسب الشهر'!$C$775:$AD$884,27,FALSE),0)</f>
        <v>0</v>
      </c>
      <c r="K36" s="330">
        <f>IFERROR(VLOOKUP(C36,'تقرير المصروفات حسب الشهر'!$C$902:$AD$1011,27,FALSE),0)</f>
        <v>0</v>
      </c>
      <c r="L36" s="330">
        <f>IFERROR(VLOOKUP(C36,'تقرير المصروفات حسب الشهر'!$C$1028:$AD$1138,27,FALSE),0)</f>
        <v>0</v>
      </c>
      <c r="M36" s="344">
        <f>IFERROR(VLOOKUP(C36,'تقرير المصروفات حسب الشهر'!$C$1155:$AD$1266,27,FALSE),0)</f>
        <v>0</v>
      </c>
      <c r="N36" s="344">
        <f>IFERROR(VLOOKUP(C36,'تقرير المصروفات حسب الشهر'!$C$1282:$AD$1393,27,FALSE),0)</f>
        <v>0</v>
      </c>
      <c r="O36" s="344">
        <f>IFERROR(VLOOKUP(C36,'تقرير المصروفات حسب الشهر'!$C$1409:$AD$1524,27,FALSE),0)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الشهر'!$C$10:$AD$119,27,FALSE),0)</f>
        <v>0</v>
      </c>
      <c r="E37" s="330">
        <f>IFERROR(VLOOKUP(C37,'تقرير المصروفات حسب الشهر'!$C$136:$AD$245,27,FALSE),0)</f>
        <v>0</v>
      </c>
      <c r="F37" s="330">
        <f>IFERROR(VLOOKUP(C37,'تقرير المصروفات حسب الشهر'!$C$263:$AD$370,27,FALSE),0)</f>
        <v>0</v>
      </c>
      <c r="G37" s="330">
        <f>IFERROR(VLOOKUP(C37,'تقرير المصروفات حسب الشهر'!$C$391:$AD$499,27,FALSE),0)</f>
        <v>0</v>
      </c>
      <c r="H37" s="330">
        <f>IFERROR(VLOOKUP(C37,'تقرير المصروفات حسب الشهر'!$C$519:$AD$627,27,FALSE),0)</f>
        <v>2250</v>
      </c>
      <c r="I37" s="330">
        <f>IFERROR(VLOOKUP(C37,'تقرير المصروفات حسب الشهر'!$C$647:$AD$756,27,FALSE),0)</f>
        <v>0</v>
      </c>
      <c r="J37" s="330">
        <f>IFERROR(VLOOKUP(C37,'تقرير المصروفات حسب الشهر'!$C$775:$AD$884,27,FALSE),0)</f>
        <v>0</v>
      </c>
      <c r="K37" s="330">
        <f>IFERROR(VLOOKUP(C37,'تقرير المصروفات حسب الشهر'!$C$902:$AD$1011,27,FALSE),0)</f>
        <v>0</v>
      </c>
      <c r="L37" s="330">
        <f>IFERROR(VLOOKUP(C37,'تقرير المصروفات حسب الشهر'!$C$1028:$AD$1138,27,FALSE),0)</f>
        <v>0</v>
      </c>
      <c r="M37" s="344">
        <f>IFERROR(VLOOKUP(C37,'تقرير المصروفات حسب الشهر'!$C$1155:$AD$1266,27,FALSE),0)</f>
        <v>0</v>
      </c>
      <c r="N37" s="344">
        <f>IFERROR(VLOOKUP(C37,'تقرير المصروفات حسب الشهر'!$C$1282:$AD$1393,27,FALSE),0)</f>
        <v>0</v>
      </c>
      <c r="O37" s="344">
        <f>IFERROR(VLOOKUP(C37,'تقرير المصروفات حسب الشهر'!$C$1409:$AD$1524,27,FALSE),0)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الشهر'!$C$10:$AD$119,27,FALSE),0)</f>
        <v>0</v>
      </c>
      <c r="E38" s="330">
        <f>IFERROR(VLOOKUP(C38,'تقرير المصروفات حسب الشهر'!$C$136:$AD$245,27,FALSE),0)</f>
        <v>0</v>
      </c>
      <c r="F38" s="330">
        <f>IFERROR(VLOOKUP(C38,'تقرير المصروفات حسب الشهر'!$C$263:$AD$370,27,FALSE),0)</f>
        <v>0</v>
      </c>
      <c r="G38" s="330">
        <f>IFERROR(VLOOKUP(C38,'تقرير المصروفات حسب الشهر'!$C$391:$AD$499,27,FALSE),0)</f>
        <v>0</v>
      </c>
      <c r="H38" s="330">
        <f>IFERROR(VLOOKUP(C38,'تقرير المصروفات حسب الشهر'!$C$519:$AD$627,27,FALSE),0)</f>
        <v>0</v>
      </c>
      <c r="I38" s="330">
        <f>IFERROR(VLOOKUP(C38,'تقرير المصروفات حسب الشهر'!$C$647:$AD$756,27,FALSE),0)</f>
        <v>0</v>
      </c>
      <c r="J38" s="330">
        <f>IFERROR(VLOOKUP(C38,'تقرير المصروفات حسب الشهر'!$C$775:$AD$884,27,FALSE),0)</f>
        <v>0</v>
      </c>
      <c r="K38" s="330">
        <f>IFERROR(VLOOKUP(C38,'تقرير المصروفات حسب الشهر'!$C$902:$AD$1011,27,FALSE),0)</f>
        <v>0</v>
      </c>
      <c r="L38" s="330">
        <f>IFERROR(VLOOKUP(C38,'تقرير المصروفات حسب الشهر'!$C$1028:$AD$1138,27,FALSE),0)</f>
        <v>0</v>
      </c>
      <c r="M38" s="344">
        <f>IFERROR(VLOOKUP(C38,'تقرير المصروفات حسب الشهر'!$C$1155:$AD$1266,27,FALSE),0)</f>
        <v>0</v>
      </c>
      <c r="N38" s="344">
        <f>IFERROR(VLOOKUP(C38,'تقرير المصروفات حسب الشهر'!$C$1282:$AD$1393,27,FALSE),0)</f>
        <v>0</v>
      </c>
      <c r="O38" s="344">
        <f>IFERROR(VLOOKUP(C38,'تقرير المصروفات حسب الشهر'!$C$1409:$AD$1524,27,FALSE),0)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الشهر'!$C$10:$AD$119,27,FALSE),0)</f>
        <v>35000</v>
      </c>
      <c r="E39" s="330">
        <f>IFERROR(VLOOKUP(C39,'تقرير المصروفات حسب الشهر'!$C$136:$AD$245,27,FALSE),0)</f>
        <v>0</v>
      </c>
      <c r="F39" s="330">
        <f>IFERROR(VLOOKUP(C39,'تقرير المصروفات حسب الشهر'!$C$263:$AD$370,27,FALSE),0)</f>
        <v>35000</v>
      </c>
      <c r="G39" s="330">
        <f>IFERROR(VLOOKUP(C39,'تقرير المصروفات حسب الشهر'!$C$391:$AD$499,27,FALSE),0)</f>
        <v>649</v>
      </c>
      <c r="H39" s="330">
        <f>IFERROR(VLOOKUP(C39,'تقرير المصروفات حسب الشهر'!$C$519:$AD$627,27,FALSE),0)</f>
        <v>0</v>
      </c>
      <c r="I39" s="330">
        <f>IFERROR(VLOOKUP(C39,'تقرير المصروفات حسب الشهر'!$C$647:$AD$756,27,FALSE),0)</f>
        <v>0</v>
      </c>
      <c r="J39" s="330">
        <f>IFERROR(VLOOKUP(C39,'تقرير المصروفات حسب الشهر'!$C$775:$AD$884,27,FALSE),0)</f>
        <v>0</v>
      </c>
      <c r="K39" s="330">
        <f>IFERROR(VLOOKUP(C39,'تقرير المصروفات حسب الشهر'!$C$902:$AD$1011,27,FALSE),0)</f>
        <v>0</v>
      </c>
      <c r="L39" s="330">
        <f>IFERROR(VLOOKUP(C39,'تقرير المصروفات حسب الشهر'!$C$1028:$AD$1138,27,FALSE),0)</f>
        <v>0</v>
      </c>
      <c r="M39" s="344">
        <f>IFERROR(VLOOKUP(C39,'تقرير المصروفات حسب الشهر'!$C$1155:$AD$1266,27,FALSE),0)</f>
        <v>0</v>
      </c>
      <c r="N39" s="344">
        <f>IFERROR(VLOOKUP(C39,'تقرير المصروفات حسب الشهر'!$C$1282:$AD$1393,27,FALSE),0)</f>
        <v>0</v>
      </c>
      <c r="O39" s="344">
        <f>IFERROR(VLOOKUP(C39,'تقرير المصروفات حسب الشهر'!$C$1409:$AD$1524,27,FALSE),0)</f>
        <v>0</v>
      </c>
      <c r="P39" s="332">
        <f t="shared" si="5"/>
        <v>70649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الشهر'!$C$10:$AD$119,27,FALSE),0)</f>
        <v>0</v>
      </c>
      <c r="E40" s="330">
        <f>IFERROR(VLOOKUP(C40,'تقرير المصروفات حسب الشهر'!$C$136:$AD$245,27,FALSE),0)</f>
        <v>0</v>
      </c>
      <c r="F40" s="330">
        <f>IFERROR(VLOOKUP(C40,'تقرير المصروفات حسب الشهر'!$C$263:$AD$370,27,FALSE),0)</f>
        <v>0</v>
      </c>
      <c r="G40" s="330">
        <f>IFERROR(VLOOKUP(C40,'تقرير المصروفات حسب الشهر'!$C$391:$AD$499,27,FALSE),0)</f>
        <v>0</v>
      </c>
      <c r="H40" s="330">
        <f>IFERROR(VLOOKUP(C40,'تقرير المصروفات حسب الشهر'!$C$519:$AD$627,27,FALSE),0)</f>
        <v>0</v>
      </c>
      <c r="I40" s="330">
        <f>IFERROR(VLOOKUP(C40,'تقرير المصروفات حسب الشهر'!$C$647:$AD$756,27,FALSE),0)</f>
        <v>600</v>
      </c>
      <c r="J40" s="330">
        <f>IFERROR(VLOOKUP(C40,'تقرير المصروفات حسب الشهر'!$C$775:$AD$884,27,FALSE),0)</f>
        <v>0</v>
      </c>
      <c r="K40" s="330">
        <f>IFERROR(VLOOKUP(C40,'تقرير المصروفات حسب الشهر'!$C$902:$AD$1011,27,FALSE),0)</f>
        <v>0</v>
      </c>
      <c r="L40" s="330">
        <f>IFERROR(VLOOKUP(C40,'تقرير المصروفات حسب الشهر'!$C$1028:$AD$1138,27,FALSE),0)</f>
        <v>0</v>
      </c>
      <c r="M40" s="344">
        <f>IFERROR(VLOOKUP(C40,'تقرير المصروفات حسب الشهر'!$C$1155:$AD$1266,27,FALSE),0)</f>
        <v>0</v>
      </c>
      <c r="N40" s="344">
        <f>IFERROR(VLOOKUP(C40,'تقرير المصروفات حسب الشهر'!$C$1282:$AD$1393,27,FALSE),0)</f>
        <v>0</v>
      </c>
      <c r="O40" s="344">
        <f>IFERROR(VLOOKUP(C40,'تقرير المصروفات حسب الشهر'!$C$1409:$AD$1524,27,FALSE),0)</f>
        <v>0</v>
      </c>
      <c r="P40" s="332">
        <f t="shared" si="5"/>
        <v>600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الشهر'!$C$10:$AD$119,27,FALSE),0)</f>
        <v>0</v>
      </c>
      <c r="E41" s="330">
        <f>IFERROR(VLOOKUP(C41,'تقرير المصروفات حسب الشهر'!$C$136:$AD$245,27,FALSE),0)</f>
        <v>0</v>
      </c>
      <c r="F41" s="330">
        <f>IFERROR(VLOOKUP(C41,'تقرير المصروفات حسب الشهر'!$C$263:$AD$370,27,FALSE),0)</f>
        <v>0</v>
      </c>
      <c r="G41" s="330">
        <f>IFERROR(VLOOKUP(C41,'تقرير المصروفات حسب الشهر'!$C$391:$AD$499,27,FALSE),0)</f>
        <v>0</v>
      </c>
      <c r="H41" s="330">
        <f>IFERROR(VLOOKUP(C41,'تقرير المصروفات حسب الشهر'!$C$519:$AD$627,27,FALSE),0)</f>
        <v>0</v>
      </c>
      <c r="I41" s="330">
        <f>IFERROR(VLOOKUP(C41,'تقرير المصروفات حسب الشهر'!$C$647:$AD$756,27,FALSE),0)</f>
        <v>0</v>
      </c>
      <c r="J41" s="330">
        <f>IFERROR(VLOOKUP(C41,'تقرير المصروفات حسب الشهر'!$C$775:$AD$884,27,FALSE),0)</f>
        <v>0</v>
      </c>
      <c r="K41" s="330">
        <f>IFERROR(VLOOKUP(C41,'تقرير المصروفات حسب الشهر'!$C$902:$AD$1011,27,FALSE),0)</f>
        <v>0</v>
      </c>
      <c r="L41" s="330">
        <f>IFERROR(VLOOKUP(C41,'تقرير المصروفات حسب الشهر'!$C$1028:$AD$1138,27,FALSE),0)</f>
        <v>0</v>
      </c>
      <c r="M41" s="344">
        <f>IFERROR(VLOOKUP(C41,'تقرير المصروفات حسب الشهر'!$C$1155:$AD$1266,27,FALSE),0)</f>
        <v>0</v>
      </c>
      <c r="N41" s="344">
        <f>IFERROR(VLOOKUP(C41,'تقرير المصروفات حسب الشهر'!$C$1282:$AD$1393,27,FALSE),0)</f>
        <v>0</v>
      </c>
      <c r="O41" s="344">
        <f>IFERROR(VLOOKUP(C41,'تقرير المصروفات حسب الشهر'!$C$1409:$AD$1524,27,FALSE),0)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الشهر'!$C$10:$AD$119,27,FALSE),0)</f>
        <v>0</v>
      </c>
      <c r="E42" s="330">
        <f>IFERROR(VLOOKUP(C42,'تقرير المصروفات حسب الشهر'!$C$136:$AD$245,27,FALSE),0)</f>
        <v>0</v>
      </c>
      <c r="F42" s="330">
        <f>IFERROR(VLOOKUP(C42,'تقرير المصروفات حسب الشهر'!$C$263:$AD$370,27,FALSE),0)</f>
        <v>0</v>
      </c>
      <c r="G42" s="330">
        <f>IFERROR(VLOOKUP(C42,'تقرير المصروفات حسب الشهر'!$C$391:$AD$499,27,FALSE),0)</f>
        <v>0</v>
      </c>
      <c r="H42" s="330">
        <f>IFERROR(VLOOKUP(C42,'تقرير المصروفات حسب الشهر'!$C$519:$AD$627,27,FALSE),0)</f>
        <v>0</v>
      </c>
      <c r="I42" s="330">
        <f>IFERROR(VLOOKUP(C42,'تقرير المصروفات حسب الشهر'!$C$647:$AD$756,27,FALSE),0)</f>
        <v>0</v>
      </c>
      <c r="J42" s="330">
        <f>IFERROR(VLOOKUP(C42,'تقرير المصروفات حسب الشهر'!$C$775:$AD$884,27,FALSE),0)</f>
        <v>0</v>
      </c>
      <c r="K42" s="330">
        <f>IFERROR(VLOOKUP(C42,'تقرير المصروفات حسب الشهر'!$C$902:$AD$1011,27,FALSE),0)</f>
        <v>0</v>
      </c>
      <c r="L42" s="330">
        <f>IFERROR(VLOOKUP(C42,'تقرير المصروفات حسب الشهر'!$C$1028:$AD$1138,27,FALSE),0)</f>
        <v>0</v>
      </c>
      <c r="M42" s="344">
        <f>IFERROR(VLOOKUP(C42,'تقرير المصروفات حسب الشهر'!$C$1155:$AD$1266,27,FALSE),0)</f>
        <v>0</v>
      </c>
      <c r="N42" s="344">
        <f>IFERROR(VLOOKUP(C42,'تقرير المصروفات حسب الشهر'!$C$1282:$AD$1393,27,FALSE),0)</f>
        <v>0</v>
      </c>
      <c r="O42" s="344">
        <f>IFERROR(VLOOKUP(C42,'تقرير المصروفات حسب الشهر'!$C$1409:$AD$1524,27,FALSE),0)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الشهر'!$C$10:$AD$119,27,FALSE),0)</f>
        <v>0</v>
      </c>
      <c r="E43" s="330">
        <f>IFERROR(VLOOKUP(C43,'تقرير المصروفات حسب الشهر'!$C$136:$AD$245,27,FALSE),0)</f>
        <v>0</v>
      </c>
      <c r="F43" s="330">
        <f>IFERROR(VLOOKUP(C43,'تقرير المصروفات حسب الشهر'!$C$263:$AD$370,27,FALSE),0)</f>
        <v>0</v>
      </c>
      <c r="G43" s="330">
        <f>IFERROR(VLOOKUP(C43,'تقرير المصروفات حسب الشهر'!$C$391:$AD$499,27,FALSE),0)</f>
        <v>0</v>
      </c>
      <c r="H43" s="330">
        <f>IFERROR(VLOOKUP(C43,'تقرير المصروفات حسب الشهر'!$C$519:$AD$627,27,FALSE),0)</f>
        <v>0</v>
      </c>
      <c r="I43" s="330">
        <f>IFERROR(VLOOKUP(C43,'تقرير المصروفات حسب الشهر'!$C$647:$AD$756,27,FALSE),0)</f>
        <v>0</v>
      </c>
      <c r="J43" s="330">
        <f>IFERROR(VLOOKUP(C43,'تقرير المصروفات حسب الشهر'!$C$775:$AD$884,27,FALSE),0)</f>
        <v>0</v>
      </c>
      <c r="K43" s="330">
        <f>IFERROR(VLOOKUP(C43,'تقرير المصروفات حسب الشهر'!$C$902:$AD$1011,27,FALSE),0)</f>
        <v>0</v>
      </c>
      <c r="L43" s="330">
        <f>IFERROR(VLOOKUP(C43,'تقرير المصروفات حسب الشهر'!$C$1028:$AD$1138,27,FALSE),0)</f>
        <v>0</v>
      </c>
      <c r="M43" s="344">
        <f>IFERROR(VLOOKUP(C43,'تقرير المصروفات حسب الشهر'!$C$1155:$AD$1266,27,FALSE),0)</f>
        <v>0</v>
      </c>
      <c r="N43" s="344">
        <f>IFERROR(VLOOKUP(C43,'تقرير المصروفات حسب الشهر'!$C$1282:$AD$1393,27,FALSE),0)</f>
        <v>0</v>
      </c>
      <c r="O43" s="344">
        <f>IFERROR(VLOOKUP(C43,'تقرير المصروفات حسب الشهر'!$C$1409:$AD$1524,27,FALSE),0)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الشهر'!$C$10:$AD$119,27,FALSE),0)</f>
        <v>0</v>
      </c>
      <c r="E44" s="330">
        <f>IFERROR(VLOOKUP(C44,'تقرير المصروفات حسب الشهر'!$C$136:$AD$245,27,FALSE),0)</f>
        <v>0</v>
      </c>
      <c r="F44" s="330">
        <f>IFERROR(VLOOKUP(C44,'تقرير المصروفات حسب الشهر'!$C$263:$AD$370,27,FALSE),0)</f>
        <v>0</v>
      </c>
      <c r="G44" s="330">
        <f>IFERROR(VLOOKUP(C44,'تقرير المصروفات حسب الشهر'!$C$391:$AD$499,27,FALSE),0)</f>
        <v>0</v>
      </c>
      <c r="H44" s="330">
        <f>IFERROR(VLOOKUP(C44,'تقرير المصروفات حسب الشهر'!$C$519:$AD$627,27,FALSE),0)</f>
        <v>0</v>
      </c>
      <c r="I44" s="330">
        <f>IFERROR(VLOOKUP(C44,'تقرير المصروفات حسب الشهر'!$C$647:$AD$756,27,FALSE),0)</f>
        <v>0</v>
      </c>
      <c r="J44" s="330">
        <f>IFERROR(VLOOKUP(C44,'تقرير المصروفات حسب الشهر'!$C$775:$AD$884,27,FALSE),0)</f>
        <v>0</v>
      </c>
      <c r="K44" s="330">
        <f>IFERROR(VLOOKUP(C44,'تقرير المصروفات حسب الشهر'!$C$902:$AD$1011,27,FALSE),0)</f>
        <v>0</v>
      </c>
      <c r="L44" s="330">
        <f>IFERROR(VLOOKUP(C44,'تقرير المصروفات حسب الشهر'!$C$1028:$AD$1138,27,FALSE),0)</f>
        <v>0</v>
      </c>
      <c r="M44" s="344">
        <f>IFERROR(VLOOKUP(C44,'تقرير المصروفات حسب الشهر'!$C$1155:$AD$1266,27,FALSE),0)</f>
        <v>0</v>
      </c>
      <c r="N44" s="344">
        <f>IFERROR(VLOOKUP(C44,'تقرير المصروفات حسب الشهر'!$C$1282:$AD$1393,27,FALSE),0)</f>
        <v>0</v>
      </c>
      <c r="O44" s="344">
        <f>IFERROR(VLOOKUP(C44,'تقرير المصروفات حسب الشهر'!$C$1409:$AD$1524,27,FALSE),0)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الشهر'!$C$10:$AD$119,27,FALSE),0)</f>
        <v>0</v>
      </c>
      <c r="E45" s="330">
        <f>IFERROR(VLOOKUP(C45,'تقرير المصروفات حسب الشهر'!$C$136:$AD$245,27,FALSE),0)</f>
        <v>0</v>
      </c>
      <c r="F45" s="330">
        <f>IFERROR(VLOOKUP(C45,'تقرير المصروفات حسب الشهر'!$C$263:$AD$370,27,FALSE),0)</f>
        <v>0</v>
      </c>
      <c r="G45" s="330">
        <f>IFERROR(VLOOKUP(C45,'تقرير المصروفات حسب الشهر'!$C$391:$AD$499,27,FALSE),0)</f>
        <v>0</v>
      </c>
      <c r="H45" s="330">
        <f>IFERROR(VLOOKUP(C45,'تقرير المصروفات حسب الشهر'!$C$519:$AD$627,27,FALSE),0)</f>
        <v>0</v>
      </c>
      <c r="I45" s="330">
        <f>IFERROR(VLOOKUP(C45,'تقرير المصروفات حسب الشهر'!$C$647:$AD$756,27,FALSE),0)</f>
        <v>0</v>
      </c>
      <c r="J45" s="330">
        <f>IFERROR(VLOOKUP(C45,'تقرير المصروفات حسب الشهر'!$C$775:$AD$884,27,FALSE),0)</f>
        <v>0</v>
      </c>
      <c r="K45" s="330">
        <f>IFERROR(VLOOKUP(C45,'تقرير المصروفات حسب الشهر'!$C$902:$AD$1011,27,FALSE),0)</f>
        <v>0</v>
      </c>
      <c r="L45" s="330">
        <f>IFERROR(VLOOKUP(C45,'تقرير المصروفات حسب الشهر'!$C$1028:$AD$1138,27,FALSE),0)</f>
        <v>0</v>
      </c>
      <c r="M45" s="344">
        <f>IFERROR(VLOOKUP(C45,'تقرير المصروفات حسب الشهر'!$C$1155:$AD$1266,27,FALSE),0)</f>
        <v>0</v>
      </c>
      <c r="N45" s="344">
        <f>IFERROR(VLOOKUP(C45,'تقرير المصروفات حسب الشهر'!$C$1282:$AD$1393,27,FALSE),0)</f>
        <v>0</v>
      </c>
      <c r="O45" s="344">
        <f>IFERROR(VLOOKUP(C45,'تقرير المصروفات حسب الشهر'!$C$1409:$AD$1524,27,FALSE),0)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الشهر'!$C$10:$AD$119,27,FALSE),0)</f>
        <v>0</v>
      </c>
      <c r="E46" s="330">
        <f>IFERROR(VLOOKUP(C46,'تقرير المصروفات حسب الشهر'!$C$136:$AD$245,27,FALSE),0)</f>
        <v>0</v>
      </c>
      <c r="F46" s="330">
        <f>IFERROR(VLOOKUP(C46,'تقرير المصروفات حسب الشهر'!$C$263:$AD$370,27,FALSE),0)</f>
        <v>0</v>
      </c>
      <c r="G46" s="330">
        <f>IFERROR(VLOOKUP(C46,'تقرير المصروفات حسب الشهر'!$C$391:$AD$499,27,FALSE),0)</f>
        <v>0</v>
      </c>
      <c r="H46" s="330">
        <f>IFERROR(VLOOKUP(C46,'تقرير المصروفات حسب الشهر'!$C$519:$AD$627,27,FALSE),0)</f>
        <v>0</v>
      </c>
      <c r="I46" s="330">
        <f>IFERROR(VLOOKUP(C46,'تقرير المصروفات حسب الشهر'!$C$647:$AD$756,27,FALSE),0)</f>
        <v>0</v>
      </c>
      <c r="J46" s="330">
        <f>IFERROR(VLOOKUP(C46,'تقرير المصروفات حسب الشهر'!$C$775:$AD$884,27,FALSE),0)</f>
        <v>0</v>
      </c>
      <c r="K46" s="330">
        <f>IFERROR(VLOOKUP(C46,'تقرير المصروفات حسب الشهر'!$C$902:$AD$1011,27,FALSE),0)</f>
        <v>0</v>
      </c>
      <c r="L46" s="330">
        <f>IFERROR(VLOOKUP(C46,'تقرير المصروفات حسب الشهر'!$C$1028:$AD$1138,27,FALSE),0)</f>
        <v>0</v>
      </c>
      <c r="M46" s="344">
        <f>IFERROR(VLOOKUP(C46,'تقرير المصروفات حسب الشهر'!$C$1155:$AD$1266,27,FALSE),0)</f>
        <v>0</v>
      </c>
      <c r="N46" s="344">
        <f>IFERROR(VLOOKUP(C46,'تقرير المصروفات حسب الشهر'!$C$1282:$AD$1393,27,FALSE),0)</f>
        <v>0</v>
      </c>
      <c r="O46" s="344">
        <f>IFERROR(VLOOKUP(C46,'تقرير المصروفات حسب الشهر'!$C$1409:$AD$1524,27,FALSE),0)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الشهر'!$C$10:$AD$119,27,FALSE),0)</f>
        <v>0</v>
      </c>
      <c r="E47" s="330">
        <f>IFERROR(VLOOKUP(C47,'تقرير المصروفات حسب الشهر'!$C$136:$AD$245,27,FALSE),0)</f>
        <v>0</v>
      </c>
      <c r="F47" s="330">
        <f>IFERROR(VLOOKUP(C47,'تقرير المصروفات حسب الشهر'!$C$263:$AD$370,27,FALSE),0)</f>
        <v>0</v>
      </c>
      <c r="G47" s="330">
        <f>IFERROR(VLOOKUP(C47,'تقرير المصروفات حسب الشهر'!$C$391:$AD$499,27,FALSE),0)</f>
        <v>0</v>
      </c>
      <c r="H47" s="330">
        <f>IFERROR(VLOOKUP(C47,'تقرير المصروفات حسب الشهر'!$C$519:$AD$627,27,FALSE),0)</f>
        <v>0</v>
      </c>
      <c r="I47" s="330">
        <f>IFERROR(VLOOKUP(C47,'تقرير المصروفات حسب الشهر'!$C$647:$AD$756,27,FALSE),0)</f>
        <v>0</v>
      </c>
      <c r="J47" s="330">
        <f>IFERROR(VLOOKUP(C47,'تقرير المصروفات حسب الشهر'!$C$775:$AD$884,27,FALSE),0)</f>
        <v>0</v>
      </c>
      <c r="K47" s="330">
        <f>IFERROR(VLOOKUP(C47,'تقرير المصروفات حسب الشهر'!$C$902:$AD$1011,27,FALSE),0)</f>
        <v>0</v>
      </c>
      <c r="L47" s="330">
        <f>IFERROR(VLOOKUP(C47,'تقرير المصروفات حسب الشهر'!$C$1028:$AD$1138,27,FALSE),0)</f>
        <v>0</v>
      </c>
      <c r="M47" s="344">
        <f>IFERROR(VLOOKUP(C47,'تقرير المصروفات حسب الشهر'!$C$1155:$AD$1266,27,FALSE),0)</f>
        <v>0</v>
      </c>
      <c r="N47" s="344">
        <f>IFERROR(VLOOKUP(C47,'تقرير المصروفات حسب الشهر'!$C$1282:$AD$1393,27,FALSE),0)</f>
        <v>0</v>
      </c>
      <c r="O47" s="344">
        <f>IFERROR(VLOOKUP(C47,'تقرير المصروفات حسب الشهر'!$C$1409:$AD$1524,27,FALSE),0)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الشهر'!$C$10:$AD$119,27,FALSE),0)</f>
        <v>0</v>
      </c>
      <c r="E48" s="330">
        <f>IFERROR(VLOOKUP(C48,'تقرير المصروفات حسب الشهر'!$C$136:$AD$245,27,FALSE),0)</f>
        <v>0</v>
      </c>
      <c r="F48" s="330">
        <f>IFERROR(VLOOKUP(C48,'تقرير المصروفات حسب الشهر'!$C$263:$AD$370,27,FALSE),0)</f>
        <v>0</v>
      </c>
      <c r="G48" s="330">
        <f>IFERROR(VLOOKUP(C48,'تقرير المصروفات حسب الشهر'!$C$391:$AD$499,27,FALSE),0)</f>
        <v>0</v>
      </c>
      <c r="H48" s="330">
        <f>IFERROR(VLOOKUP(C48,'تقرير المصروفات حسب الشهر'!$C$519:$AD$627,27,FALSE),0)</f>
        <v>0</v>
      </c>
      <c r="I48" s="330">
        <f>IFERROR(VLOOKUP(C48,'تقرير المصروفات حسب الشهر'!$C$647:$AD$756,27,FALSE),0)</f>
        <v>0</v>
      </c>
      <c r="J48" s="330">
        <f>IFERROR(VLOOKUP(C48,'تقرير المصروفات حسب الشهر'!$C$775:$AD$884,27,FALSE),0)</f>
        <v>0</v>
      </c>
      <c r="K48" s="330">
        <f>IFERROR(VLOOKUP(C48,'تقرير المصروفات حسب الشهر'!$C$902:$AD$1011,27,FALSE),0)</f>
        <v>0</v>
      </c>
      <c r="L48" s="330">
        <f>IFERROR(VLOOKUP(C48,'تقرير المصروفات حسب الشهر'!$C$1028:$AD$1138,27,FALSE),0)</f>
        <v>0</v>
      </c>
      <c r="M48" s="344">
        <f>IFERROR(VLOOKUP(C48,'تقرير المصروفات حسب الشهر'!$C$1155:$AD$1266,27,FALSE),0)</f>
        <v>0</v>
      </c>
      <c r="N48" s="344">
        <f>IFERROR(VLOOKUP(C48,'تقرير المصروفات حسب الشهر'!$C$1282:$AD$1393,27,FALSE),0)</f>
        <v>0</v>
      </c>
      <c r="O48" s="344">
        <f>IFERROR(VLOOKUP(C48,'تقرير المصروفات حسب الشهر'!$C$1409:$AD$1524,27,FALSE),0)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الشهر'!$C$10:$AD$119,27,FALSE),0)</f>
        <v>0</v>
      </c>
      <c r="E49" s="330">
        <f>IFERROR(VLOOKUP(C49,'تقرير المصروفات حسب الشهر'!$C$136:$AD$245,27,FALSE),0)</f>
        <v>0</v>
      </c>
      <c r="F49" s="330">
        <f>IFERROR(VLOOKUP(C49,'تقرير المصروفات حسب الشهر'!$C$263:$AD$370,27,FALSE),0)</f>
        <v>0</v>
      </c>
      <c r="G49" s="330">
        <f>IFERROR(VLOOKUP(C49,'تقرير المصروفات حسب الشهر'!$C$391:$AD$499,27,FALSE),0)</f>
        <v>0</v>
      </c>
      <c r="H49" s="330">
        <f>IFERROR(VLOOKUP(C49,'تقرير المصروفات حسب الشهر'!$C$519:$AD$627,27,FALSE),0)</f>
        <v>0</v>
      </c>
      <c r="I49" s="330">
        <f>IFERROR(VLOOKUP(C49,'تقرير المصروفات حسب الشهر'!$C$647:$AD$756,27,FALSE),0)</f>
        <v>0</v>
      </c>
      <c r="J49" s="330">
        <f>IFERROR(VLOOKUP(C49,'تقرير المصروفات حسب الشهر'!$C$775:$AD$884,27,FALSE),0)</f>
        <v>0</v>
      </c>
      <c r="K49" s="330">
        <f>IFERROR(VLOOKUP(C49,'تقرير المصروفات حسب الشهر'!$C$902:$AD$1011,27,FALSE),0)</f>
        <v>0</v>
      </c>
      <c r="L49" s="330">
        <f>IFERROR(VLOOKUP(C49,'تقرير المصروفات حسب الشهر'!$C$1028:$AD$1138,27,FALSE),0)</f>
        <v>0</v>
      </c>
      <c r="M49" s="344">
        <f>IFERROR(VLOOKUP(C49,'تقرير المصروفات حسب الشهر'!$C$1155:$AD$1266,27,FALSE),0)</f>
        <v>0</v>
      </c>
      <c r="N49" s="344">
        <f>IFERROR(VLOOKUP(C49,'تقرير المصروفات حسب الشهر'!$C$1282:$AD$1393,27,FALSE),0)</f>
        <v>0</v>
      </c>
      <c r="O49" s="344">
        <f>IFERROR(VLOOKUP(C49,'تقرير المصروفات حسب الشهر'!$C$1409:$AD$1524,27,FALSE),0)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الشهر'!$C$10:$AD$119,27,FALSE),0)</f>
        <v>0</v>
      </c>
      <c r="E50" s="330">
        <f>IFERROR(VLOOKUP(C50,'تقرير المصروفات حسب الشهر'!$C$136:$AD$245,27,FALSE),0)</f>
        <v>0</v>
      </c>
      <c r="F50" s="330">
        <f>IFERROR(VLOOKUP(C50,'تقرير المصروفات حسب الشهر'!$C$263:$AD$370,27,FALSE),0)</f>
        <v>0</v>
      </c>
      <c r="G50" s="330">
        <f>IFERROR(VLOOKUP(C50,'تقرير المصروفات حسب الشهر'!$C$391:$AD$499,27,FALSE),0)</f>
        <v>0</v>
      </c>
      <c r="H50" s="330">
        <f>IFERROR(VLOOKUP(C50,'تقرير المصروفات حسب الشهر'!$C$519:$AD$627,27,FALSE),0)</f>
        <v>0</v>
      </c>
      <c r="I50" s="330">
        <f>IFERROR(VLOOKUP(C50,'تقرير المصروفات حسب الشهر'!$C$647:$AD$756,27,FALSE),0)</f>
        <v>0</v>
      </c>
      <c r="J50" s="330">
        <f>IFERROR(VLOOKUP(C50,'تقرير المصروفات حسب الشهر'!$C$775:$AD$884,27,FALSE),0)</f>
        <v>0</v>
      </c>
      <c r="K50" s="330">
        <f>IFERROR(VLOOKUP(C50,'تقرير المصروفات حسب الشهر'!$C$902:$AD$1011,27,FALSE),0)</f>
        <v>0</v>
      </c>
      <c r="L50" s="330">
        <f>IFERROR(VLOOKUP(C50,'تقرير المصروفات حسب الشهر'!$C$1028:$AD$1138,27,FALSE),0)</f>
        <v>0</v>
      </c>
      <c r="M50" s="344">
        <f>IFERROR(VLOOKUP(C50,'تقرير المصروفات حسب الشهر'!$C$1155:$AD$1266,27,FALSE),0)</f>
        <v>0</v>
      </c>
      <c r="N50" s="344">
        <f>IFERROR(VLOOKUP(C50,'تقرير المصروفات حسب الشهر'!$C$1282:$AD$1393,27,FALSE),0)</f>
        <v>0</v>
      </c>
      <c r="O50" s="344">
        <f>IFERROR(VLOOKUP(C50,'تقرير المصروفات حسب الشهر'!$C$1409:$AD$1524,27,FALSE),0)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الشهر'!$C$10:$AD$119,27,FALSE),0)</f>
        <v>0</v>
      </c>
      <c r="E51" s="330">
        <f>IFERROR(VLOOKUP(C51,'تقرير المصروفات حسب الشهر'!$C$136:$AD$245,27,FALSE),0)</f>
        <v>0</v>
      </c>
      <c r="F51" s="330">
        <f>IFERROR(VLOOKUP(C51,'تقرير المصروفات حسب الشهر'!$C$263:$AD$370,27,FALSE),0)</f>
        <v>0</v>
      </c>
      <c r="G51" s="330">
        <f>IFERROR(VLOOKUP(C51,'تقرير المصروفات حسب الشهر'!$C$391:$AD$499,27,FALSE),0)</f>
        <v>0</v>
      </c>
      <c r="H51" s="330">
        <f>IFERROR(VLOOKUP(C51,'تقرير المصروفات حسب الشهر'!$C$519:$AD$627,27,FALSE),0)</f>
        <v>0</v>
      </c>
      <c r="I51" s="330">
        <f>IFERROR(VLOOKUP(C51,'تقرير المصروفات حسب الشهر'!$C$647:$AD$756,27,FALSE),0)</f>
        <v>0</v>
      </c>
      <c r="J51" s="330">
        <f>IFERROR(VLOOKUP(C51,'تقرير المصروفات حسب الشهر'!$C$775:$AD$884,27,FALSE),0)</f>
        <v>0</v>
      </c>
      <c r="K51" s="330">
        <f>IFERROR(VLOOKUP(C51,'تقرير المصروفات حسب الشهر'!$C$902:$AD$1011,27,FALSE),0)</f>
        <v>0</v>
      </c>
      <c r="L51" s="330">
        <f>IFERROR(VLOOKUP(C51,'تقرير المصروفات حسب الشهر'!$C$1028:$AD$1138,27,FALSE),0)</f>
        <v>0</v>
      </c>
      <c r="M51" s="344">
        <f>IFERROR(VLOOKUP(C51,'تقرير المصروفات حسب الشهر'!$C$1155:$AD$1266,27,FALSE),0)</f>
        <v>0</v>
      </c>
      <c r="N51" s="344">
        <f>IFERROR(VLOOKUP(C51,'تقرير المصروفات حسب الشهر'!$C$1282:$AD$1393,27,FALSE),0)</f>
        <v>0</v>
      </c>
      <c r="O51" s="344">
        <f>IFERROR(VLOOKUP(C51,'تقرير المصروفات حسب الشهر'!$C$1409:$AD$1524,27,FALSE),0)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الشهر'!$C$10:$AD$119,27,FALSE),0)</f>
        <v>0</v>
      </c>
      <c r="E52" s="330">
        <f>IFERROR(VLOOKUP(C52,'تقرير المصروفات حسب الشهر'!$C$136:$AD$245,27,FALSE),0)</f>
        <v>0</v>
      </c>
      <c r="F52" s="330">
        <f>IFERROR(VLOOKUP(C52,'تقرير المصروفات حسب الشهر'!$C$263:$AD$370,27,FALSE),0)</f>
        <v>0</v>
      </c>
      <c r="G52" s="330">
        <f>IFERROR(VLOOKUP(C52,'تقرير المصروفات حسب الشهر'!$C$391:$AD$499,27,FALSE),0)</f>
        <v>0</v>
      </c>
      <c r="H52" s="330">
        <f>IFERROR(VLOOKUP(C52,'تقرير المصروفات حسب الشهر'!$C$519:$AD$627,27,FALSE),0)</f>
        <v>0</v>
      </c>
      <c r="I52" s="330">
        <f>IFERROR(VLOOKUP(C52,'تقرير المصروفات حسب الشهر'!$C$647:$AD$756,27,FALSE),0)</f>
        <v>0</v>
      </c>
      <c r="J52" s="330">
        <f>IFERROR(VLOOKUP(C52,'تقرير المصروفات حسب الشهر'!$C$775:$AD$884,27,FALSE),0)</f>
        <v>0</v>
      </c>
      <c r="K52" s="330">
        <f>IFERROR(VLOOKUP(C52,'تقرير المصروفات حسب الشهر'!$C$902:$AD$1011,27,FALSE),0)</f>
        <v>0</v>
      </c>
      <c r="L52" s="330">
        <f>IFERROR(VLOOKUP(C52,'تقرير المصروفات حسب الشهر'!$C$1028:$AD$1138,27,FALSE),0)</f>
        <v>0</v>
      </c>
      <c r="M52" s="344">
        <f>IFERROR(VLOOKUP(C52,'تقرير المصروفات حسب الشهر'!$C$1155:$AD$1266,27,FALSE),0)</f>
        <v>0</v>
      </c>
      <c r="N52" s="344">
        <f>IFERROR(VLOOKUP(C52,'تقرير المصروفات حسب الشهر'!$C$1282:$AD$1393,27,FALSE),0)</f>
        <v>0</v>
      </c>
      <c r="O52" s="344">
        <f>IFERROR(VLOOKUP(C52,'تقرير المصروفات حسب الشهر'!$C$1409:$AD$1524,27,FALSE),0)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الشهر'!$C$10:$AD$119,27,FALSE),0)</f>
        <v>0</v>
      </c>
      <c r="E53" s="330">
        <f>IFERROR(VLOOKUP(C53,'تقرير المصروفات حسب الشهر'!$C$136:$AD$245,27,FALSE),0)</f>
        <v>0</v>
      </c>
      <c r="F53" s="330">
        <f>IFERROR(VLOOKUP(C53,'تقرير المصروفات حسب الشهر'!$C$263:$AD$370,27,FALSE),0)</f>
        <v>0</v>
      </c>
      <c r="G53" s="330">
        <f>IFERROR(VLOOKUP(C53,'تقرير المصروفات حسب الشهر'!$C$391:$AD$499,27,FALSE),0)</f>
        <v>0</v>
      </c>
      <c r="H53" s="330">
        <f>IFERROR(VLOOKUP(C53,'تقرير المصروفات حسب الشهر'!$C$519:$AD$627,27,FALSE),0)</f>
        <v>0</v>
      </c>
      <c r="I53" s="330">
        <f>IFERROR(VLOOKUP(C53,'تقرير المصروفات حسب الشهر'!$C$647:$AD$756,27,FALSE),0)</f>
        <v>0</v>
      </c>
      <c r="J53" s="330">
        <f>IFERROR(VLOOKUP(C53,'تقرير المصروفات حسب الشهر'!$C$775:$AD$884,27,FALSE),0)</f>
        <v>0</v>
      </c>
      <c r="K53" s="330">
        <f>IFERROR(VLOOKUP(C53,'تقرير المصروفات حسب الشهر'!$C$902:$AD$1011,27,FALSE),0)</f>
        <v>0</v>
      </c>
      <c r="L53" s="330">
        <f>IFERROR(VLOOKUP(C53,'تقرير المصروفات حسب الشهر'!$C$1028:$AD$1138,27,FALSE),0)</f>
        <v>0</v>
      </c>
      <c r="M53" s="344">
        <f>IFERROR(VLOOKUP(C53,'تقرير المصروفات حسب الشهر'!$C$1155:$AD$1266,27,FALSE),0)</f>
        <v>0</v>
      </c>
      <c r="N53" s="344">
        <f>IFERROR(VLOOKUP(C53,'تقرير المصروفات حسب الشهر'!$C$1282:$AD$1393,27,FALSE),0)</f>
        <v>0</v>
      </c>
      <c r="O53" s="344">
        <f>IFERROR(VLOOKUP(C53,'تقرير المصروفات حسب الشهر'!$C$1409:$AD$1524,27,FALSE),0)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الشهر'!$C$10:$AD$119,27,FALSE),0)</f>
        <v>0</v>
      </c>
      <c r="E54" s="330">
        <f>IFERROR(VLOOKUP(C54,'تقرير المصروفات حسب الشهر'!$C$136:$AD$245,27,FALSE),0)</f>
        <v>900</v>
      </c>
      <c r="F54" s="330">
        <f>IFERROR(VLOOKUP(C54,'تقرير المصروفات حسب الشهر'!$C$263:$AD$370,27,FALSE),0)</f>
        <v>0</v>
      </c>
      <c r="G54" s="330">
        <f>IFERROR(VLOOKUP(C54,'تقرير المصروفات حسب الشهر'!$C$391:$AD$499,27,FALSE),0)</f>
        <v>0</v>
      </c>
      <c r="H54" s="330">
        <f>IFERROR(VLOOKUP(C54,'تقرير المصروفات حسب الشهر'!$C$519:$AD$627,27,FALSE),0)</f>
        <v>0</v>
      </c>
      <c r="I54" s="330">
        <f>IFERROR(VLOOKUP(C54,'تقرير المصروفات حسب الشهر'!$C$647:$AD$756,27,FALSE),0)</f>
        <v>0</v>
      </c>
      <c r="J54" s="330">
        <f>IFERROR(VLOOKUP(C54,'تقرير المصروفات حسب الشهر'!$C$775:$AD$884,27,FALSE),0)</f>
        <v>0</v>
      </c>
      <c r="K54" s="330">
        <f>IFERROR(VLOOKUP(C54,'تقرير المصروفات حسب الشهر'!$C$902:$AD$1011,27,FALSE),0)</f>
        <v>0</v>
      </c>
      <c r="L54" s="330">
        <f>IFERROR(VLOOKUP(C54,'تقرير المصروفات حسب الشهر'!$C$1028:$AD$1138,27,FALSE),0)</f>
        <v>0</v>
      </c>
      <c r="M54" s="344">
        <f>IFERROR(VLOOKUP(C54,'تقرير المصروفات حسب الشهر'!$C$1155:$AD$1266,27,FALSE),0)</f>
        <v>0</v>
      </c>
      <c r="N54" s="344">
        <f>IFERROR(VLOOKUP(C54,'تقرير المصروفات حسب الشهر'!$C$1282:$AD$1393,27,FALSE),0)</f>
        <v>0</v>
      </c>
      <c r="O54" s="344">
        <f>IFERROR(VLOOKUP(C54,'تقرير المصروفات حسب الشهر'!$C$1409:$AD$1524,27,FALSE),0)</f>
        <v>0</v>
      </c>
      <c r="P54" s="332">
        <f t="shared" ref="P54:P85" si="6">SUM(D54:O54)</f>
        <v>900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الشهر'!$C$10:$AD$119,27,FALSE),0)</f>
        <v>0</v>
      </c>
      <c r="E55" s="330">
        <f>IFERROR(VLOOKUP(C55,'تقرير المصروفات حسب الشهر'!$C$136:$AD$245,27,FALSE),0)</f>
        <v>0</v>
      </c>
      <c r="F55" s="330">
        <f>IFERROR(VLOOKUP(C55,'تقرير المصروفات حسب الشهر'!$C$263:$AD$370,27,FALSE),0)</f>
        <v>0</v>
      </c>
      <c r="G55" s="330">
        <f>IFERROR(VLOOKUP(C55,'تقرير المصروفات حسب الشهر'!$C$391:$AD$499,27,FALSE),0)</f>
        <v>0</v>
      </c>
      <c r="H55" s="330">
        <f>IFERROR(VLOOKUP(C55,'تقرير المصروفات حسب الشهر'!$C$519:$AD$627,27,FALSE),0)</f>
        <v>0</v>
      </c>
      <c r="I55" s="330">
        <f>IFERROR(VLOOKUP(C55,'تقرير المصروفات حسب الشهر'!$C$647:$AD$756,27,FALSE),0)</f>
        <v>0</v>
      </c>
      <c r="J55" s="330">
        <f>IFERROR(VLOOKUP(C55,'تقرير المصروفات حسب الشهر'!$C$775:$AD$884,27,FALSE),0)</f>
        <v>0</v>
      </c>
      <c r="K55" s="330">
        <f>IFERROR(VLOOKUP(C55,'تقرير المصروفات حسب الشهر'!$C$902:$AD$1011,27,FALSE),0)</f>
        <v>0</v>
      </c>
      <c r="L55" s="330">
        <f>IFERROR(VLOOKUP(C55,'تقرير المصروفات حسب الشهر'!$C$1028:$AD$1138,27,FALSE),0)</f>
        <v>0</v>
      </c>
      <c r="M55" s="344">
        <f>IFERROR(VLOOKUP(C55,'تقرير المصروفات حسب الشهر'!$C$1155:$AD$1266,27,FALSE),0)</f>
        <v>0</v>
      </c>
      <c r="N55" s="344">
        <f>IFERROR(VLOOKUP(C55,'تقرير المصروفات حسب الشهر'!$C$1282:$AD$1393,27,FALSE),0)</f>
        <v>0</v>
      </c>
      <c r="O55" s="344">
        <f>IFERROR(VLOOKUP(C55,'تقرير المصروفات حسب الشهر'!$C$1409:$AD$1524,27,FALSE),0)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الشهر'!$C$10:$AD$119,27,FALSE),0)</f>
        <v>0</v>
      </c>
      <c r="E56" s="330">
        <f>IFERROR(VLOOKUP(C56,'تقرير المصروفات حسب الشهر'!$C$136:$AD$245,27,FALSE),0)</f>
        <v>0</v>
      </c>
      <c r="F56" s="330">
        <f>IFERROR(VLOOKUP(C56,'تقرير المصروفات حسب الشهر'!$C$263:$AD$370,27,FALSE),0)</f>
        <v>0</v>
      </c>
      <c r="G56" s="330">
        <f>IFERROR(VLOOKUP(C56,'تقرير المصروفات حسب الشهر'!$C$391:$AD$499,27,FALSE),0)</f>
        <v>0</v>
      </c>
      <c r="H56" s="330">
        <f>IFERROR(VLOOKUP(C56,'تقرير المصروفات حسب الشهر'!$C$519:$AD$627,27,FALSE),0)</f>
        <v>0</v>
      </c>
      <c r="I56" s="330">
        <f>IFERROR(VLOOKUP(C56,'تقرير المصروفات حسب الشهر'!$C$647:$AD$756,27,FALSE),0)</f>
        <v>0</v>
      </c>
      <c r="J56" s="330">
        <f>IFERROR(VLOOKUP(C56,'تقرير المصروفات حسب الشهر'!$C$775:$AD$884,27,FALSE),0)</f>
        <v>0</v>
      </c>
      <c r="K56" s="330">
        <f>IFERROR(VLOOKUP(C56,'تقرير المصروفات حسب الشهر'!$C$902:$AD$1011,27,FALSE),0)</f>
        <v>0</v>
      </c>
      <c r="L56" s="330">
        <f>IFERROR(VLOOKUP(C56,'تقرير المصروفات حسب الشهر'!$C$1028:$AD$1138,27,FALSE),0)</f>
        <v>0</v>
      </c>
      <c r="M56" s="344">
        <f>IFERROR(VLOOKUP(C56,'تقرير المصروفات حسب الشهر'!$C$1155:$AD$1266,27,FALSE),0)</f>
        <v>0</v>
      </c>
      <c r="N56" s="344">
        <f>IFERROR(VLOOKUP(C56,'تقرير المصروفات حسب الشهر'!$C$1282:$AD$1393,27,FALSE),0)</f>
        <v>0</v>
      </c>
      <c r="O56" s="344">
        <f>IFERROR(VLOOKUP(C56,'تقرير المصروفات حسب الشهر'!$C$1409:$AD$1524,27,FALSE),0)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الشهر'!$C$10:$AD$119,27,FALSE),0)</f>
        <v>0</v>
      </c>
      <c r="E57" s="330">
        <f>IFERROR(VLOOKUP(C57,'تقرير المصروفات حسب الشهر'!$C$136:$AD$245,27,FALSE),0)</f>
        <v>0</v>
      </c>
      <c r="F57" s="330">
        <f>IFERROR(VLOOKUP(C57,'تقرير المصروفات حسب الشهر'!$C$263:$AD$370,27,FALSE),0)</f>
        <v>0</v>
      </c>
      <c r="G57" s="330">
        <f>IFERROR(VLOOKUP(C57,'تقرير المصروفات حسب الشهر'!$C$391:$AD$499,27,FALSE),0)</f>
        <v>0</v>
      </c>
      <c r="H57" s="330">
        <f>IFERROR(VLOOKUP(C57,'تقرير المصروفات حسب الشهر'!$C$519:$AD$627,27,FALSE),0)</f>
        <v>0</v>
      </c>
      <c r="I57" s="330">
        <f>IFERROR(VLOOKUP(C57,'تقرير المصروفات حسب الشهر'!$C$647:$AD$756,27,FALSE),0)</f>
        <v>0</v>
      </c>
      <c r="J57" s="330">
        <f>IFERROR(VLOOKUP(C57,'تقرير المصروفات حسب الشهر'!$C$775:$AD$884,27,FALSE),0)</f>
        <v>0</v>
      </c>
      <c r="K57" s="330">
        <f>IFERROR(VLOOKUP(C57,'تقرير المصروفات حسب الشهر'!$C$902:$AD$1011,27,FALSE),0)</f>
        <v>0</v>
      </c>
      <c r="L57" s="330">
        <f>IFERROR(VLOOKUP(C57,'تقرير المصروفات حسب الشهر'!$C$1028:$AD$1138,27,FALSE),0)</f>
        <v>0</v>
      </c>
      <c r="M57" s="344">
        <f>IFERROR(VLOOKUP(C57,'تقرير المصروفات حسب الشهر'!$C$1155:$AD$1266,27,FALSE),0)</f>
        <v>0</v>
      </c>
      <c r="N57" s="344">
        <f>IFERROR(VLOOKUP(C57,'تقرير المصروفات حسب الشهر'!$C$1282:$AD$1393,27,FALSE),0)</f>
        <v>0</v>
      </c>
      <c r="O57" s="344">
        <f>IFERROR(VLOOKUP(C57,'تقرير المصروفات حسب الشهر'!$C$1409:$AD$1524,27,FALSE),0)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الشهر'!$C$10:$AD$119,27,FALSE),0)</f>
        <v>0</v>
      </c>
      <c r="E58" s="330">
        <f>IFERROR(VLOOKUP(C58,'تقرير المصروفات حسب الشهر'!$C$136:$AD$245,27,FALSE),0)</f>
        <v>0</v>
      </c>
      <c r="F58" s="330">
        <f>IFERROR(VLOOKUP(C58,'تقرير المصروفات حسب الشهر'!$C$263:$AD$370,27,FALSE),0)</f>
        <v>0</v>
      </c>
      <c r="G58" s="330">
        <f>IFERROR(VLOOKUP(C58,'تقرير المصروفات حسب الشهر'!$C$391:$AD$499,27,FALSE),0)</f>
        <v>0</v>
      </c>
      <c r="H58" s="330">
        <f>IFERROR(VLOOKUP(C58,'تقرير المصروفات حسب الشهر'!$C$519:$AD$627,27,FALSE),0)</f>
        <v>0</v>
      </c>
      <c r="I58" s="330">
        <f>IFERROR(VLOOKUP(C58,'تقرير المصروفات حسب الشهر'!$C$647:$AD$756,27,FALSE),0)</f>
        <v>0</v>
      </c>
      <c r="J58" s="330">
        <f>IFERROR(VLOOKUP(C58,'تقرير المصروفات حسب الشهر'!$C$775:$AD$884,27,FALSE),0)</f>
        <v>0</v>
      </c>
      <c r="K58" s="330">
        <f>IFERROR(VLOOKUP(C58,'تقرير المصروفات حسب الشهر'!$C$902:$AD$1011,27,FALSE),0)</f>
        <v>0</v>
      </c>
      <c r="L58" s="330">
        <f>IFERROR(VLOOKUP(C58,'تقرير المصروفات حسب الشهر'!$C$1028:$AD$1138,27,FALSE),0)</f>
        <v>0</v>
      </c>
      <c r="M58" s="344">
        <f>IFERROR(VLOOKUP(C58,'تقرير المصروفات حسب الشهر'!$C$1155:$AD$1266,27,FALSE),0)</f>
        <v>0</v>
      </c>
      <c r="N58" s="344">
        <f>IFERROR(VLOOKUP(C58,'تقرير المصروفات حسب الشهر'!$C$1282:$AD$1393,27,FALSE),0)</f>
        <v>0</v>
      </c>
      <c r="O58" s="344">
        <f>IFERROR(VLOOKUP(C58,'تقرير المصروفات حسب الشهر'!$C$1409:$AD$1524,27,FALSE),0)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الشهر'!$C$10:$AD$119,27,FALSE),0)</f>
        <v>9800.5</v>
      </c>
      <c r="E59" s="330">
        <f>IFERROR(VLOOKUP(C59,'تقرير المصروفات حسب الشهر'!$C$136:$AD$245,27,FALSE),0)</f>
        <v>7800</v>
      </c>
      <c r="F59" s="330">
        <f>IFERROR(VLOOKUP(C59,'تقرير المصروفات حسب الشهر'!$C$263:$AD$370,27,FALSE),0)</f>
        <v>7900</v>
      </c>
      <c r="G59" s="330">
        <f>IFERROR(VLOOKUP(C59,'تقرير المصروفات حسب الشهر'!$C$391:$AD$499,27,FALSE),0)</f>
        <v>4588.25</v>
      </c>
      <c r="H59" s="330">
        <f>IFERROR(VLOOKUP(C59,'تقرير المصروفات حسب الشهر'!$C$519:$AD$627,27,FALSE),0)</f>
        <v>0</v>
      </c>
      <c r="I59" s="330">
        <f>IFERROR(VLOOKUP(C59,'تقرير المصروفات حسب الشهر'!$C$647:$AD$756,27,FALSE),0)</f>
        <v>9500</v>
      </c>
      <c r="J59" s="330">
        <f>IFERROR(VLOOKUP(C59,'تقرير المصروفات حسب الشهر'!$C$775:$AD$884,27,FALSE),0)</f>
        <v>0</v>
      </c>
      <c r="K59" s="330">
        <f>IFERROR(VLOOKUP(C59,'تقرير المصروفات حسب الشهر'!$C$902:$AD$1011,27,FALSE),0)</f>
        <v>0</v>
      </c>
      <c r="L59" s="330">
        <f>IFERROR(VLOOKUP(C59,'تقرير المصروفات حسب الشهر'!$C$1028:$AD$1138,27,FALSE),0)</f>
        <v>0</v>
      </c>
      <c r="M59" s="344">
        <f>IFERROR(VLOOKUP(C59,'تقرير المصروفات حسب الشهر'!$C$1155:$AD$1266,27,FALSE),0)</f>
        <v>0</v>
      </c>
      <c r="N59" s="344">
        <f>IFERROR(VLOOKUP(C59,'تقرير المصروفات حسب الشهر'!$C$1282:$AD$1393,27,FALSE),0)</f>
        <v>0</v>
      </c>
      <c r="O59" s="344">
        <f>IFERROR(VLOOKUP(C59,'تقرير المصروفات حسب الشهر'!$C$1409:$AD$1524,27,FALSE),0)</f>
        <v>0</v>
      </c>
      <c r="P59" s="332">
        <f t="shared" si="6"/>
        <v>39588.75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الشهر'!$C$10:$AD$119,27,FALSE),0)</f>
        <v>0</v>
      </c>
      <c r="E60" s="330">
        <f>IFERROR(VLOOKUP(C60,'تقرير المصروفات حسب الشهر'!$C$136:$AD$245,27,FALSE),0)</f>
        <v>0</v>
      </c>
      <c r="F60" s="330">
        <f>IFERROR(VLOOKUP(C60,'تقرير المصروفات حسب الشهر'!$C$263:$AD$370,27,FALSE),0)</f>
        <v>1650</v>
      </c>
      <c r="G60" s="330">
        <f>IFERROR(VLOOKUP(C60,'تقرير المصروفات حسب الشهر'!$C$391:$AD$499,27,FALSE),0)</f>
        <v>0</v>
      </c>
      <c r="H60" s="330">
        <f>IFERROR(VLOOKUP(C60,'تقرير المصروفات حسب الشهر'!$C$519:$AD$627,27,FALSE),0)</f>
        <v>1825</v>
      </c>
      <c r="I60" s="330">
        <f>IFERROR(VLOOKUP(C60,'تقرير المصروفات حسب الشهر'!$C$647:$AD$756,27,FALSE),0)</f>
        <v>4650</v>
      </c>
      <c r="J60" s="330">
        <f>IFERROR(VLOOKUP(C60,'تقرير المصروفات حسب الشهر'!$C$775:$AD$884,27,FALSE),0)</f>
        <v>0</v>
      </c>
      <c r="K60" s="330">
        <f>IFERROR(VLOOKUP(C60,'تقرير المصروفات حسب الشهر'!$C$902:$AD$1011,27,FALSE),0)</f>
        <v>0</v>
      </c>
      <c r="L60" s="330">
        <f>IFERROR(VLOOKUP(C60,'تقرير المصروفات حسب الشهر'!$C$1028:$AD$1138,27,FALSE),0)</f>
        <v>0</v>
      </c>
      <c r="M60" s="344">
        <f>IFERROR(VLOOKUP(C60,'تقرير المصروفات حسب الشهر'!$C$1155:$AD$1266,27,FALSE),0)</f>
        <v>0</v>
      </c>
      <c r="N60" s="344">
        <f>IFERROR(VLOOKUP(C60,'تقرير المصروفات حسب الشهر'!$C$1282:$AD$1393,27,FALSE),0)</f>
        <v>0</v>
      </c>
      <c r="O60" s="344">
        <f>IFERROR(VLOOKUP(C60,'تقرير المصروفات حسب الشهر'!$C$1409:$AD$1524,27,FALSE),0)</f>
        <v>0</v>
      </c>
      <c r="P60" s="332">
        <f t="shared" si="6"/>
        <v>8125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الشهر'!$C$10:$AD$119,27,FALSE),0)</f>
        <v>0</v>
      </c>
      <c r="E61" s="330">
        <f>IFERROR(VLOOKUP(C61,'تقرير المصروفات حسب الشهر'!$C$136:$AD$245,27,FALSE),0)</f>
        <v>0</v>
      </c>
      <c r="F61" s="330">
        <f>IFERROR(VLOOKUP(C61,'تقرير المصروفات حسب الشهر'!$C$263:$AD$370,27,FALSE),0)</f>
        <v>0</v>
      </c>
      <c r="G61" s="330">
        <f>IFERROR(VLOOKUP(C61,'تقرير المصروفات حسب الشهر'!$C$391:$AD$499,27,FALSE),0)</f>
        <v>0</v>
      </c>
      <c r="H61" s="330">
        <f>IFERROR(VLOOKUP(C61,'تقرير المصروفات حسب الشهر'!$C$519:$AD$627,27,FALSE),0)</f>
        <v>0</v>
      </c>
      <c r="I61" s="330">
        <f>IFERROR(VLOOKUP(C61,'تقرير المصروفات حسب الشهر'!$C$647:$AD$756,27,FALSE),0)</f>
        <v>0</v>
      </c>
      <c r="J61" s="330">
        <f>IFERROR(VLOOKUP(C61,'تقرير المصروفات حسب الشهر'!$C$775:$AD$884,27,FALSE),0)</f>
        <v>0</v>
      </c>
      <c r="K61" s="330">
        <f>IFERROR(VLOOKUP(C61,'تقرير المصروفات حسب الشهر'!$C$902:$AD$1011,27,FALSE),0)</f>
        <v>0</v>
      </c>
      <c r="L61" s="330">
        <f>IFERROR(VLOOKUP(C61,'تقرير المصروفات حسب الشهر'!$C$1028:$AD$1138,27,FALSE),0)</f>
        <v>0</v>
      </c>
      <c r="M61" s="344">
        <f>IFERROR(VLOOKUP(C61,'تقرير المصروفات حسب الشهر'!$C$1155:$AD$1266,27,FALSE),0)</f>
        <v>0</v>
      </c>
      <c r="N61" s="344">
        <f>IFERROR(VLOOKUP(C61,'تقرير المصروفات حسب الشهر'!$C$1282:$AD$1393,27,FALSE),0)</f>
        <v>0</v>
      </c>
      <c r="O61" s="344">
        <f>IFERROR(VLOOKUP(C61,'تقرير المصروفات حسب الشهر'!$C$1409:$AD$1524,27,FALSE),0)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الشهر'!$C$10:$AD$119,27,FALSE),0)</f>
        <v>0</v>
      </c>
      <c r="E62" s="330">
        <f>IFERROR(VLOOKUP(C62,'تقرير المصروفات حسب الشهر'!$C$136:$AD$245,27,FALSE),0)</f>
        <v>0</v>
      </c>
      <c r="F62" s="330">
        <f>IFERROR(VLOOKUP(C62,'تقرير المصروفات حسب الشهر'!$C$263:$AD$370,27,FALSE),0)</f>
        <v>0</v>
      </c>
      <c r="G62" s="330">
        <f>IFERROR(VLOOKUP(C62,'تقرير المصروفات حسب الشهر'!$C$391:$AD$499,27,FALSE),0)</f>
        <v>0</v>
      </c>
      <c r="H62" s="330">
        <f>IFERROR(VLOOKUP(C62,'تقرير المصروفات حسب الشهر'!$C$519:$AD$627,27,FALSE),0)</f>
        <v>0</v>
      </c>
      <c r="I62" s="330">
        <f>IFERROR(VLOOKUP(C62,'تقرير المصروفات حسب الشهر'!$C$647:$AD$756,27,FALSE),0)</f>
        <v>0</v>
      </c>
      <c r="J62" s="330">
        <f>IFERROR(VLOOKUP(C62,'تقرير المصروفات حسب الشهر'!$C$775:$AD$884,27,FALSE),0)</f>
        <v>0</v>
      </c>
      <c r="K62" s="330">
        <f>IFERROR(VLOOKUP(C62,'تقرير المصروفات حسب الشهر'!$C$902:$AD$1011,27,FALSE),0)</f>
        <v>0</v>
      </c>
      <c r="L62" s="330">
        <f>IFERROR(VLOOKUP(C62,'تقرير المصروفات حسب الشهر'!$C$1028:$AD$1138,27,FALSE),0)</f>
        <v>0</v>
      </c>
      <c r="M62" s="344">
        <f>IFERROR(VLOOKUP(C62,'تقرير المصروفات حسب الشهر'!$C$1155:$AD$1266,27,FALSE),0)</f>
        <v>0</v>
      </c>
      <c r="N62" s="344">
        <f>IFERROR(VLOOKUP(C62,'تقرير المصروفات حسب الشهر'!$C$1282:$AD$1393,27,FALSE),0)</f>
        <v>0</v>
      </c>
      <c r="O62" s="344">
        <f>IFERROR(VLOOKUP(C62,'تقرير المصروفات حسب الشهر'!$C$1409:$AD$1524,27,FALSE),0)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الشهر'!$C$10:$AD$119,27,FALSE),0)</f>
        <v>0</v>
      </c>
      <c r="E63" s="330">
        <f>IFERROR(VLOOKUP(C63,'تقرير المصروفات حسب الشهر'!$C$136:$AD$245,27,FALSE),0)</f>
        <v>0</v>
      </c>
      <c r="F63" s="330">
        <f>IFERROR(VLOOKUP(C63,'تقرير المصروفات حسب الشهر'!$C$263:$AD$370,27,FALSE),0)</f>
        <v>0</v>
      </c>
      <c r="G63" s="330">
        <f>IFERROR(VLOOKUP(C63,'تقرير المصروفات حسب الشهر'!$C$391:$AD$499,27,FALSE),0)</f>
        <v>0</v>
      </c>
      <c r="H63" s="330">
        <f>IFERROR(VLOOKUP(C63,'تقرير المصروفات حسب الشهر'!$C$519:$AD$627,27,FALSE),0)</f>
        <v>0</v>
      </c>
      <c r="I63" s="330">
        <f>IFERROR(VLOOKUP(C63,'تقرير المصروفات حسب الشهر'!$C$647:$AD$756,27,FALSE),0)</f>
        <v>0</v>
      </c>
      <c r="J63" s="330">
        <f>IFERROR(VLOOKUP(C63,'تقرير المصروفات حسب الشهر'!$C$775:$AD$884,27,FALSE),0)</f>
        <v>0</v>
      </c>
      <c r="K63" s="330">
        <f>IFERROR(VLOOKUP(C63,'تقرير المصروفات حسب الشهر'!$C$902:$AD$1011,27,FALSE),0)</f>
        <v>0</v>
      </c>
      <c r="L63" s="330">
        <f>IFERROR(VLOOKUP(C63,'تقرير المصروفات حسب الشهر'!$C$1028:$AD$1138,27,FALSE),0)</f>
        <v>0</v>
      </c>
      <c r="M63" s="344">
        <f>IFERROR(VLOOKUP(C63,'تقرير المصروفات حسب الشهر'!$C$1155:$AD$1266,27,FALSE),0)</f>
        <v>0</v>
      </c>
      <c r="N63" s="344">
        <f>IFERROR(VLOOKUP(C63,'تقرير المصروفات حسب الشهر'!$C$1282:$AD$1393,27,FALSE),0)</f>
        <v>0</v>
      </c>
      <c r="O63" s="344">
        <f>IFERROR(VLOOKUP(C63,'تقرير المصروفات حسب الشهر'!$C$1409:$AD$1524,27,FALSE),0)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الشهر'!$C$10:$AD$119,27,FALSE),0)</f>
        <v>0</v>
      </c>
      <c r="E64" s="330">
        <f>IFERROR(VLOOKUP(C64,'تقرير المصروفات حسب الشهر'!$C$136:$AD$245,27,FALSE),0)</f>
        <v>0</v>
      </c>
      <c r="F64" s="330">
        <f>IFERROR(VLOOKUP(C64,'تقرير المصروفات حسب الشهر'!$C$263:$AD$370,27,FALSE),0)</f>
        <v>0</v>
      </c>
      <c r="G64" s="330">
        <f>IFERROR(VLOOKUP(C64,'تقرير المصروفات حسب الشهر'!$C$391:$AD$499,27,FALSE),0)</f>
        <v>0</v>
      </c>
      <c r="H64" s="330">
        <f>IFERROR(VLOOKUP(C64,'تقرير المصروفات حسب الشهر'!$C$519:$AD$627,27,FALSE),0)</f>
        <v>0</v>
      </c>
      <c r="I64" s="330">
        <f>IFERROR(VLOOKUP(C64,'تقرير المصروفات حسب الشهر'!$C$647:$AD$756,27,FALSE),0)</f>
        <v>600</v>
      </c>
      <c r="J64" s="330">
        <f>IFERROR(VLOOKUP(C64,'تقرير المصروفات حسب الشهر'!$C$775:$AD$884,27,FALSE),0)</f>
        <v>0</v>
      </c>
      <c r="K64" s="330">
        <f>IFERROR(VLOOKUP(C64,'تقرير المصروفات حسب الشهر'!$C$902:$AD$1011,27,FALSE),0)</f>
        <v>0</v>
      </c>
      <c r="L64" s="330">
        <f>IFERROR(VLOOKUP(C64,'تقرير المصروفات حسب الشهر'!$C$1028:$AD$1138,27,FALSE),0)</f>
        <v>0</v>
      </c>
      <c r="M64" s="344">
        <f>IFERROR(VLOOKUP(C64,'تقرير المصروفات حسب الشهر'!$C$1155:$AD$1266,27,FALSE),0)</f>
        <v>0</v>
      </c>
      <c r="N64" s="344">
        <f>IFERROR(VLOOKUP(C64,'تقرير المصروفات حسب الشهر'!$C$1282:$AD$1393,27,FALSE),0)</f>
        <v>0</v>
      </c>
      <c r="O64" s="344">
        <f>IFERROR(VLOOKUP(C64,'تقرير المصروفات حسب الشهر'!$C$1409:$AD$1524,27,FALSE),0)</f>
        <v>0</v>
      </c>
      <c r="P64" s="332">
        <f t="shared" si="6"/>
        <v>600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الشهر'!$C$10:$AD$119,27,FALSE),0)</f>
        <v>0</v>
      </c>
      <c r="E65" s="330">
        <f>IFERROR(VLOOKUP(C65,'تقرير المصروفات حسب الشهر'!$C$136:$AD$245,27,FALSE),0)</f>
        <v>0</v>
      </c>
      <c r="F65" s="330">
        <f>IFERROR(VLOOKUP(C65,'تقرير المصروفات حسب الشهر'!$C$263:$AD$370,27,FALSE),0)</f>
        <v>0</v>
      </c>
      <c r="G65" s="330">
        <f>IFERROR(VLOOKUP(C65,'تقرير المصروفات حسب الشهر'!$C$391:$AD$499,27,FALSE),0)</f>
        <v>0</v>
      </c>
      <c r="H65" s="330">
        <f>IFERROR(VLOOKUP(C65,'تقرير المصروفات حسب الشهر'!$C$519:$AD$627,27,FALSE),0)</f>
        <v>0</v>
      </c>
      <c r="I65" s="330">
        <f>IFERROR(VLOOKUP(C65,'تقرير المصروفات حسب الشهر'!$C$647:$AD$756,27,FALSE),0)</f>
        <v>0</v>
      </c>
      <c r="J65" s="330">
        <f>IFERROR(VLOOKUP(C65,'تقرير المصروفات حسب الشهر'!$C$775:$AD$884,27,FALSE),0)</f>
        <v>0</v>
      </c>
      <c r="K65" s="330">
        <f>IFERROR(VLOOKUP(C65,'تقرير المصروفات حسب الشهر'!$C$902:$AD$1011,27,FALSE),0)</f>
        <v>0</v>
      </c>
      <c r="L65" s="330">
        <f>IFERROR(VLOOKUP(C65,'تقرير المصروفات حسب الشهر'!$C$1028:$AD$1138,27,FALSE),0)</f>
        <v>0</v>
      </c>
      <c r="M65" s="344">
        <f>IFERROR(VLOOKUP(C65,'تقرير المصروفات حسب الشهر'!$C$1155:$AD$1266,27,FALSE),0)</f>
        <v>0</v>
      </c>
      <c r="N65" s="344">
        <f>IFERROR(VLOOKUP(C65,'تقرير المصروفات حسب الشهر'!$C$1282:$AD$1393,27,FALSE),0)</f>
        <v>0</v>
      </c>
      <c r="O65" s="344">
        <f>IFERROR(VLOOKUP(C65,'تقرير المصروفات حسب الشهر'!$C$1409:$AD$1524,27,FALSE),0)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الشهر'!$C$10:$AD$119,27,FALSE),0)</f>
        <v>0</v>
      </c>
      <c r="E66" s="330">
        <f>IFERROR(VLOOKUP(C66,'تقرير المصروفات حسب الشهر'!$C$136:$AD$245,27,FALSE),0)</f>
        <v>0</v>
      </c>
      <c r="F66" s="330">
        <f>IFERROR(VLOOKUP(C66,'تقرير المصروفات حسب الشهر'!$C$263:$AD$370,27,FALSE),0)</f>
        <v>0</v>
      </c>
      <c r="G66" s="330">
        <f>IFERROR(VLOOKUP(C66,'تقرير المصروفات حسب الشهر'!$C$391:$AD$499,27,FALSE),0)</f>
        <v>0</v>
      </c>
      <c r="H66" s="330">
        <f>IFERROR(VLOOKUP(C66,'تقرير المصروفات حسب الشهر'!$C$519:$AD$627,27,FALSE),0)</f>
        <v>0</v>
      </c>
      <c r="I66" s="330">
        <f>IFERROR(VLOOKUP(C66,'تقرير المصروفات حسب الشهر'!$C$647:$AD$756,27,FALSE),0)</f>
        <v>0</v>
      </c>
      <c r="J66" s="330">
        <f>IFERROR(VLOOKUP(C66,'تقرير المصروفات حسب الشهر'!$C$775:$AD$884,27,FALSE),0)</f>
        <v>0</v>
      </c>
      <c r="K66" s="330">
        <f>IFERROR(VLOOKUP(C66,'تقرير المصروفات حسب الشهر'!$C$902:$AD$1011,27,FALSE),0)</f>
        <v>0</v>
      </c>
      <c r="L66" s="330">
        <f>IFERROR(VLOOKUP(C66,'تقرير المصروفات حسب الشهر'!$C$1028:$AD$1138,27,FALSE),0)</f>
        <v>0</v>
      </c>
      <c r="M66" s="344">
        <f>IFERROR(VLOOKUP(C66,'تقرير المصروفات حسب الشهر'!$C$1155:$AD$1266,27,FALSE),0)</f>
        <v>0</v>
      </c>
      <c r="N66" s="344">
        <f>IFERROR(VLOOKUP(C66,'تقرير المصروفات حسب الشهر'!$C$1282:$AD$1393,27,FALSE),0)</f>
        <v>0</v>
      </c>
      <c r="O66" s="344">
        <f>IFERROR(VLOOKUP(C66,'تقرير المصروفات حسب الشهر'!$C$1409:$AD$1524,27,FALSE),0)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الشهر'!$C$10:$AD$119,27,FALSE),0)</f>
        <v>0</v>
      </c>
      <c r="E67" s="330">
        <f>IFERROR(VLOOKUP(C67,'تقرير المصروفات حسب الشهر'!$C$136:$AD$245,27,FALSE),0)</f>
        <v>0</v>
      </c>
      <c r="F67" s="330">
        <f>IFERROR(VLOOKUP(C67,'تقرير المصروفات حسب الشهر'!$C$263:$AD$370,27,FALSE),0)</f>
        <v>0</v>
      </c>
      <c r="G67" s="330">
        <f>IFERROR(VLOOKUP(C67,'تقرير المصروفات حسب الشهر'!$C$391:$AD$499,27,FALSE),0)</f>
        <v>0</v>
      </c>
      <c r="H67" s="330">
        <f>IFERROR(VLOOKUP(C67,'تقرير المصروفات حسب الشهر'!$C$519:$AD$627,27,FALSE),0)</f>
        <v>0</v>
      </c>
      <c r="I67" s="330">
        <f>IFERROR(VLOOKUP(C67,'تقرير المصروفات حسب الشهر'!$C$647:$AD$756,27,FALSE),0)</f>
        <v>0</v>
      </c>
      <c r="J67" s="330">
        <f>IFERROR(VLOOKUP(C67,'تقرير المصروفات حسب الشهر'!$C$775:$AD$884,27,FALSE),0)</f>
        <v>0</v>
      </c>
      <c r="K67" s="330">
        <f>IFERROR(VLOOKUP(C67,'تقرير المصروفات حسب الشهر'!$C$902:$AD$1011,27,FALSE),0)</f>
        <v>0</v>
      </c>
      <c r="L67" s="330">
        <f>IFERROR(VLOOKUP(C67,'تقرير المصروفات حسب الشهر'!$C$1028:$AD$1138,27,FALSE),0)</f>
        <v>0</v>
      </c>
      <c r="M67" s="344">
        <f>IFERROR(VLOOKUP(C67,'تقرير المصروفات حسب الشهر'!$C$1155:$AD$1266,27,FALSE),0)</f>
        <v>0</v>
      </c>
      <c r="N67" s="344">
        <f>IFERROR(VLOOKUP(C67,'تقرير المصروفات حسب الشهر'!$C$1282:$AD$1393,27,FALSE),0)</f>
        <v>0</v>
      </c>
      <c r="O67" s="344">
        <f>IFERROR(VLOOKUP(C67,'تقرير المصروفات حسب الشهر'!$C$1409:$AD$1524,27,FALSE),0)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الشهر'!$C$10:$AD$119,27,FALSE),0)</f>
        <v>0</v>
      </c>
      <c r="E68" s="330">
        <f>IFERROR(VLOOKUP(C68,'تقرير المصروفات حسب الشهر'!$C$136:$AD$245,27,FALSE),0)</f>
        <v>0</v>
      </c>
      <c r="F68" s="330">
        <f>IFERROR(VLOOKUP(C68,'تقرير المصروفات حسب الشهر'!$C$263:$AD$370,27,FALSE),0)</f>
        <v>0</v>
      </c>
      <c r="G68" s="330">
        <f>IFERROR(VLOOKUP(C68,'تقرير المصروفات حسب الشهر'!$C$391:$AD$499,27,FALSE),0)</f>
        <v>0</v>
      </c>
      <c r="H68" s="330">
        <f>IFERROR(VLOOKUP(C68,'تقرير المصروفات حسب الشهر'!$C$519:$AD$627,27,FALSE),0)</f>
        <v>0</v>
      </c>
      <c r="I68" s="330">
        <f>IFERROR(VLOOKUP(C68,'تقرير المصروفات حسب الشهر'!$C$647:$AD$756,27,FALSE),0)</f>
        <v>0</v>
      </c>
      <c r="J68" s="330">
        <f>IFERROR(VLOOKUP(C68,'تقرير المصروفات حسب الشهر'!$C$775:$AD$884,27,FALSE),0)</f>
        <v>0</v>
      </c>
      <c r="K68" s="330">
        <f>IFERROR(VLOOKUP(C68,'تقرير المصروفات حسب الشهر'!$C$902:$AD$1011,27,FALSE),0)</f>
        <v>0</v>
      </c>
      <c r="L68" s="330">
        <f>IFERROR(VLOOKUP(C68,'تقرير المصروفات حسب الشهر'!$C$1028:$AD$1138,27,FALSE),0)</f>
        <v>0</v>
      </c>
      <c r="M68" s="344">
        <f>IFERROR(VLOOKUP(C68,'تقرير المصروفات حسب الشهر'!$C$1155:$AD$1266,27,FALSE),0)</f>
        <v>0</v>
      </c>
      <c r="N68" s="344">
        <f>IFERROR(VLOOKUP(C68,'تقرير المصروفات حسب الشهر'!$C$1282:$AD$1393,27,FALSE),0)</f>
        <v>0</v>
      </c>
      <c r="O68" s="344">
        <f>IFERROR(VLOOKUP(C68,'تقرير المصروفات حسب الشهر'!$C$1409:$AD$1524,27,FALSE),0)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الشهر'!$C$10:$AD$119,27,FALSE),0)</f>
        <v>0</v>
      </c>
      <c r="E69" s="330">
        <f>IFERROR(VLOOKUP(C69,'تقرير المصروفات حسب الشهر'!$C$136:$AD$245,27,FALSE),0)</f>
        <v>0</v>
      </c>
      <c r="F69" s="330">
        <f>IFERROR(VLOOKUP(C69,'تقرير المصروفات حسب الشهر'!$C$263:$AD$370,27,FALSE),0)</f>
        <v>0</v>
      </c>
      <c r="G69" s="330">
        <f>IFERROR(VLOOKUP(C69,'تقرير المصروفات حسب الشهر'!$C$391:$AD$499,27,FALSE),0)</f>
        <v>0</v>
      </c>
      <c r="H69" s="330">
        <f>IFERROR(VLOOKUP(C69,'تقرير المصروفات حسب الشهر'!$C$519:$AD$627,27,FALSE),0)</f>
        <v>0</v>
      </c>
      <c r="I69" s="330">
        <f>IFERROR(VLOOKUP(C69,'تقرير المصروفات حسب الشهر'!$C$647:$AD$756,27,FALSE),0)</f>
        <v>0</v>
      </c>
      <c r="J69" s="330">
        <f>IFERROR(VLOOKUP(C69,'تقرير المصروفات حسب الشهر'!$C$775:$AD$884,27,FALSE),0)</f>
        <v>0</v>
      </c>
      <c r="K69" s="330">
        <f>IFERROR(VLOOKUP(C69,'تقرير المصروفات حسب الشهر'!$C$902:$AD$1011,27,FALSE),0)</f>
        <v>0</v>
      </c>
      <c r="L69" s="330">
        <f>IFERROR(VLOOKUP(C69,'تقرير المصروفات حسب الشهر'!$C$1028:$AD$1138,27,FALSE),0)</f>
        <v>0</v>
      </c>
      <c r="M69" s="344">
        <f>IFERROR(VLOOKUP(C69,'تقرير المصروفات حسب الشهر'!$C$1155:$AD$1266,27,FALSE),0)</f>
        <v>0</v>
      </c>
      <c r="N69" s="344">
        <f>IFERROR(VLOOKUP(C69,'تقرير المصروفات حسب الشهر'!$C$1282:$AD$1393,27,FALSE),0)</f>
        <v>0</v>
      </c>
      <c r="O69" s="344">
        <f>IFERROR(VLOOKUP(C69,'تقرير المصروفات حسب الشهر'!$C$1409:$AD$1524,27,FALSE),0)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الشهر'!$C$10:$AD$119,27,FALSE),0)</f>
        <v>0</v>
      </c>
      <c r="E70" s="330">
        <f>IFERROR(VLOOKUP(C70,'تقرير المصروفات حسب الشهر'!$C$136:$AD$245,27,FALSE),0)</f>
        <v>0</v>
      </c>
      <c r="F70" s="330">
        <f>IFERROR(VLOOKUP(C70,'تقرير المصروفات حسب الشهر'!$C$263:$AD$370,27,FALSE),0)</f>
        <v>0</v>
      </c>
      <c r="G70" s="330">
        <f>IFERROR(VLOOKUP(C70,'تقرير المصروفات حسب الشهر'!$C$391:$AD$499,27,FALSE),0)</f>
        <v>0</v>
      </c>
      <c r="H70" s="330">
        <f>IFERROR(VLOOKUP(C70,'تقرير المصروفات حسب الشهر'!$C$519:$AD$627,27,FALSE),0)</f>
        <v>0</v>
      </c>
      <c r="I70" s="330">
        <f>IFERROR(VLOOKUP(C70,'تقرير المصروفات حسب الشهر'!$C$647:$AD$756,27,FALSE),0)</f>
        <v>0</v>
      </c>
      <c r="J70" s="330">
        <f>IFERROR(VLOOKUP(C70,'تقرير المصروفات حسب الشهر'!$C$775:$AD$884,27,FALSE),0)</f>
        <v>0</v>
      </c>
      <c r="K70" s="330">
        <f>IFERROR(VLOOKUP(C70,'تقرير المصروفات حسب الشهر'!$C$902:$AD$1011,27,FALSE),0)</f>
        <v>0</v>
      </c>
      <c r="L70" s="330">
        <f>IFERROR(VLOOKUP(C70,'تقرير المصروفات حسب الشهر'!$C$1028:$AD$1138,27,FALSE),0)</f>
        <v>0</v>
      </c>
      <c r="M70" s="344">
        <f>IFERROR(VLOOKUP(C70,'تقرير المصروفات حسب الشهر'!$C$1155:$AD$1266,27,FALSE),0)</f>
        <v>0</v>
      </c>
      <c r="N70" s="344">
        <f>IFERROR(VLOOKUP(C70,'تقرير المصروفات حسب الشهر'!$C$1282:$AD$1393,27,FALSE),0)</f>
        <v>0</v>
      </c>
      <c r="O70" s="344">
        <f>IFERROR(VLOOKUP(C70,'تقرير المصروفات حسب الشهر'!$C$1409:$AD$1524,27,FALSE),0)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الشهر'!$C$10:$AD$119,27,FALSE),0)</f>
        <v>0</v>
      </c>
      <c r="E71" s="330">
        <f>IFERROR(VLOOKUP(C71,'تقرير المصروفات حسب الشهر'!$C$136:$AD$245,27,FALSE),0)</f>
        <v>0</v>
      </c>
      <c r="F71" s="330">
        <f>IFERROR(VLOOKUP(C71,'تقرير المصروفات حسب الشهر'!$C$263:$AD$370,27,FALSE),0)</f>
        <v>0</v>
      </c>
      <c r="G71" s="330">
        <f>IFERROR(VLOOKUP(C71,'تقرير المصروفات حسب الشهر'!$C$391:$AD$499,27,FALSE),0)</f>
        <v>0</v>
      </c>
      <c r="H71" s="330">
        <f>IFERROR(VLOOKUP(C71,'تقرير المصروفات حسب الشهر'!$C$519:$AD$627,27,FALSE),0)</f>
        <v>0</v>
      </c>
      <c r="I71" s="330">
        <f>IFERROR(VLOOKUP(C71,'تقرير المصروفات حسب الشهر'!$C$647:$AD$756,27,FALSE),0)</f>
        <v>0</v>
      </c>
      <c r="J71" s="330">
        <f>IFERROR(VLOOKUP(C71,'تقرير المصروفات حسب الشهر'!$C$775:$AD$884,27,FALSE),0)</f>
        <v>0</v>
      </c>
      <c r="K71" s="330">
        <f>IFERROR(VLOOKUP(C71,'تقرير المصروفات حسب الشهر'!$C$902:$AD$1011,27,FALSE),0)</f>
        <v>0</v>
      </c>
      <c r="L71" s="330">
        <f>IFERROR(VLOOKUP(C71,'تقرير المصروفات حسب الشهر'!$C$1028:$AD$1138,27,FALSE),0)</f>
        <v>0</v>
      </c>
      <c r="M71" s="344">
        <f>IFERROR(VLOOKUP(C71,'تقرير المصروفات حسب الشهر'!$C$1155:$AD$1266,27,FALSE),0)</f>
        <v>0</v>
      </c>
      <c r="N71" s="344">
        <f>IFERROR(VLOOKUP(C71,'تقرير المصروفات حسب الشهر'!$C$1282:$AD$1393,27,FALSE),0)</f>
        <v>0</v>
      </c>
      <c r="O71" s="344">
        <f>IFERROR(VLOOKUP(C71,'تقرير المصروفات حسب الشهر'!$C$1409:$AD$1524,27,FALSE),0)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الشهر'!$C$10:$AD$119,27,FALSE),0)</f>
        <v>0</v>
      </c>
      <c r="E72" s="330">
        <f>IFERROR(VLOOKUP(C72,'تقرير المصروفات حسب الشهر'!$C$136:$AD$245,27,FALSE),0)</f>
        <v>0</v>
      </c>
      <c r="F72" s="330">
        <f>IFERROR(VLOOKUP(C72,'تقرير المصروفات حسب الشهر'!$C$263:$AD$370,27,FALSE),0)</f>
        <v>0</v>
      </c>
      <c r="G72" s="330">
        <f>IFERROR(VLOOKUP(C72,'تقرير المصروفات حسب الشهر'!$C$391:$AD$499,27,FALSE),0)</f>
        <v>0</v>
      </c>
      <c r="H72" s="330">
        <f>IFERROR(VLOOKUP(C72,'تقرير المصروفات حسب الشهر'!$C$519:$AD$627,27,FALSE),0)</f>
        <v>0</v>
      </c>
      <c r="I72" s="330">
        <f>IFERROR(VLOOKUP(C72,'تقرير المصروفات حسب الشهر'!$C$647:$AD$756,27,FALSE),0)</f>
        <v>0</v>
      </c>
      <c r="J72" s="330">
        <f>IFERROR(VLOOKUP(C72,'تقرير المصروفات حسب الشهر'!$C$775:$AD$884,27,FALSE),0)</f>
        <v>0</v>
      </c>
      <c r="K72" s="330">
        <f>IFERROR(VLOOKUP(C72,'تقرير المصروفات حسب الشهر'!$C$902:$AD$1011,27,FALSE),0)</f>
        <v>0</v>
      </c>
      <c r="L72" s="330">
        <f>IFERROR(VLOOKUP(C72,'تقرير المصروفات حسب الشهر'!$C$1028:$AD$1138,27,FALSE),0)</f>
        <v>0</v>
      </c>
      <c r="M72" s="344">
        <f>IFERROR(VLOOKUP(C72,'تقرير المصروفات حسب الشهر'!$C$1155:$AD$1266,27,FALSE),0)</f>
        <v>0</v>
      </c>
      <c r="N72" s="344">
        <f>IFERROR(VLOOKUP(C72,'تقرير المصروفات حسب الشهر'!$C$1282:$AD$1393,27,FALSE),0)</f>
        <v>0</v>
      </c>
      <c r="O72" s="344">
        <f>IFERROR(VLOOKUP(C72,'تقرير المصروفات حسب الشهر'!$C$1409:$AD$1524,27,FALSE),0)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الشهر'!$C$10:$AD$119,27,FALSE),0)</f>
        <v>0</v>
      </c>
      <c r="E73" s="330">
        <f>IFERROR(VLOOKUP(C73,'تقرير المصروفات حسب الشهر'!$C$136:$AD$245,27,FALSE),0)</f>
        <v>0</v>
      </c>
      <c r="F73" s="330">
        <f>IFERROR(VLOOKUP(C73,'تقرير المصروفات حسب الشهر'!$C$263:$AD$370,27,FALSE),0)</f>
        <v>0</v>
      </c>
      <c r="G73" s="330">
        <f>IFERROR(VLOOKUP(C73,'تقرير المصروفات حسب الشهر'!$C$391:$AD$499,27,FALSE),0)</f>
        <v>0</v>
      </c>
      <c r="H73" s="330">
        <f>IFERROR(VLOOKUP(C73,'تقرير المصروفات حسب الشهر'!$C$519:$AD$627,27,FALSE),0)</f>
        <v>0</v>
      </c>
      <c r="I73" s="330">
        <f>IFERROR(VLOOKUP(C73,'تقرير المصروفات حسب الشهر'!$C$647:$AD$756,27,FALSE),0)</f>
        <v>0</v>
      </c>
      <c r="J73" s="330">
        <f>IFERROR(VLOOKUP(C73,'تقرير المصروفات حسب الشهر'!$C$775:$AD$884,27,FALSE),0)</f>
        <v>0</v>
      </c>
      <c r="K73" s="330">
        <f>IFERROR(VLOOKUP(C73,'تقرير المصروفات حسب الشهر'!$C$902:$AD$1011,27,FALSE),0)</f>
        <v>0</v>
      </c>
      <c r="L73" s="330">
        <f>IFERROR(VLOOKUP(C73,'تقرير المصروفات حسب الشهر'!$C$1028:$AD$1138,27,FALSE),0)</f>
        <v>0</v>
      </c>
      <c r="M73" s="344">
        <f>IFERROR(VLOOKUP(C73,'تقرير المصروفات حسب الشهر'!$C$1155:$AD$1266,27,FALSE),0)</f>
        <v>0</v>
      </c>
      <c r="N73" s="344">
        <f>IFERROR(VLOOKUP(C73,'تقرير المصروفات حسب الشهر'!$C$1282:$AD$1393,27,FALSE),0)</f>
        <v>0</v>
      </c>
      <c r="O73" s="344">
        <f>IFERROR(VLOOKUP(C73,'تقرير المصروفات حسب الشهر'!$C$1409:$AD$1524,27,FALSE),0)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الشهر'!$C$10:$AD$119,27,FALSE),0)</f>
        <v>0</v>
      </c>
      <c r="E74" s="330">
        <f>IFERROR(VLOOKUP(C74,'تقرير المصروفات حسب الشهر'!$C$136:$AD$245,27,FALSE),0)</f>
        <v>0</v>
      </c>
      <c r="F74" s="330">
        <f>IFERROR(VLOOKUP(C74,'تقرير المصروفات حسب الشهر'!$C$263:$AD$370,27,FALSE),0)</f>
        <v>0</v>
      </c>
      <c r="G74" s="330">
        <f>IFERROR(VLOOKUP(C74,'تقرير المصروفات حسب الشهر'!$C$391:$AD$499,27,FALSE),0)</f>
        <v>0</v>
      </c>
      <c r="H74" s="330">
        <f>IFERROR(VLOOKUP(C74,'تقرير المصروفات حسب الشهر'!$C$519:$AD$627,27,FALSE),0)</f>
        <v>0</v>
      </c>
      <c r="I74" s="330">
        <f>IFERROR(VLOOKUP(C74,'تقرير المصروفات حسب الشهر'!$C$647:$AD$756,27,FALSE),0)</f>
        <v>0</v>
      </c>
      <c r="J74" s="330">
        <f>IFERROR(VLOOKUP(C74,'تقرير المصروفات حسب الشهر'!$C$775:$AD$884,27,FALSE),0)</f>
        <v>0</v>
      </c>
      <c r="K74" s="330">
        <f>IFERROR(VLOOKUP(C74,'تقرير المصروفات حسب الشهر'!$C$902:$AD$1011,27,FALSE),0)</f>
        <v>0</v>
      </c>
      <c r="L74" s="330">
        <f>IFERROR(VLOOKUP(C74,'تقرير المصروفات حسب الشهر'!$C$1028:$AD$1138,27,FALSE),0)</f>
        <v>0</v>
      </c>
      <c r="M74" s="344">
        <f>IFERROR(VLOOKUP(C74,'تقرير المصروفات حسب الشهر'!$C$1155:$AD$1266,27,FALSE),0)</f>
        <v>0</v>
      </c>
      <c r="N74" s="344">
        <f>IFERROR(VLOOKUP(C74,'تقرير المصروفات حسب الشهر'!$C$1282:$AD$1393,27,FALSE),0)</f>
        <v>0</v>
      </c>
      <c r="O74" s="344">
        <f>IFERROR(VLOOKUP(C74,'تقرير المصروفات حسب الشهر'!$C$1409:$AD$1524,27,FALSE),0)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الشهر'!$C$10:$AD$119,27,FALSE),0)</f>
        <v>0</v>
      </c>
      <c r="E75" s="330">
        <f>IFERROR(VLOOKUP(C75,'تقرير المصروفات حسب الشهر'!$C$136:$AD$245,27,FALSE),0)</f>
        <v>0</v>
      </c>
      <c r="F75" s="330">
        <f>IFERROR(VLOOKUP(C75,'تقرير المصروفات حسب الشهر'!$C$263:$AD$370,27,FALSE),0)</f>
        <v>0</v>
      </c>
      <c r="G75" s="330">
        <f>IFERROR(VLOOKUP(C75,'تقرير المصروفات حسب الشهر'!$C$391:$AD$499,27,FALSE),0)</f>
        <v>0</v>
      </c>
      <c r="H75" s="330">
        <f>IFERROR(VLOOKUP(C75,'تقرير المصروفات حسب الشهر'!$C$519:$AD$627,27,FALSE),0)</f>
        <v>0</v>
      </c>
      <c r="I75" s="330">
        <f>IFERROR(VLOOKUP(C75,'تقرير المصروفات حسب الشهر'!$C$647:$AD$756,27,FALSE),0)</f>
        <v>0</v>
      </c>
      <c r="J75" s="330">
        <f>IFERROR(VLOOKUP(C75,'تقرير المصروفات حسب الشهر'!$C$775:$AD$884,27,FALSE),0)</f>
        <v>0</v>
      </c>
      <c r="K75" s="330">
        <f>IFERROR(VLOOKUP(C75,'تقرير المصروفات حسب الشهر'!$C$902:$AD$1011,27,FALSE),0)</f>
        <v>0</v>
      </c>
      <c r="L75" s="330">
        <f>IFERROR(VLOOKUP(C75,'تقرير المصروفات حسب الشهر'!$C$1028:$AD$1138,27,FALSE),0)</f>
        <v>0</v>
      </c>
      <c r="M75" s="344">
        <f>IFERROR(VLOOKUP(C75,'تقرير المصروفات حسب الشهر'!$C$1155:$AD$1266,27,FALSE),0)</f>
        <v>0</v>
      </c>
      <c r="N75" s="344">
        <f>IFERROR(VLOOKUP(C75,'تقرير المصروفات حسب الشهر'!$C$1282:$AD$1393,27,FALSE),0)</f>
        <v>0</v>
      </c>
      <c r="O75" s="344">
        <f>IFERROR(VLOOKUP(C75,'تقرير المصروفات حسب الشهر'!$C$1409:$AD$1524,27,FALSE),0)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الشهر'!$C$10:$AD$119,27,FALSE),0)</f>
        <v>0</v>
      </c>
      <c r="E76" s="330">
        <f>IFERROR(VLOOKUP(C76,'تقرير المصروفات حسب الشهر'!$C$136:$AD$245,27,FALSE),0)</f>
        <v>0</v>
      </c>
      <c r="F76" s="330">
        <f>IFERROR(VLOOKUP(C76,'تقرير المصروفات حسب الشهر'!$C$263:$AD$370,27,FALSE),0)</f>
        <v>0</v>
      </c>
      <c r="G76" s="330">
        <f>IFERROR(VLOOKUP(C76,'تقرير المصروفات حسب الشهر'!$C$391:$AD$499,27,FALSE),0)</f>
        <v>0</v>
      </c>
      <c r="H76" s="330">
        <f>IFERROR(VLOOKUP(C76,'تقرير المصروفات حسب الشهر'!$C$519:$AD$627,27,FALSE),0)</f>
        <v>0</v>
      </c>
      <c r="I76" s="330">
        <f>IFERROR(VLOOKUP(C76,'تقرير المصروفات حسب الشهر'!$C$647:$AD$756,27,FALSE),0)</f>
        <v>0</v>
      </c>
      <c r="J76" s="330">
        <f>IFERROR(VLOOKUP(C76,'تقرير المصروفات حسب الشهر'!$C$775:$AD$884,27,FALSE),0)</f>
        <v>0</v>
      </c>
      <c r="K76" s="330">
        <f>IFERROR(VLOOKUP(C76,'تقرير المصروفات حسب الشهر'!$C$902:$AD$1011,27,FALSE),0)</f>
        <v>0</v>
      </c>
      <c r="L76" s="330">
        <f>IFERROR(VLOOKUP(C76,'تقرير المصروفات حسب الشهر'!$C$1028:$AD$1138,27,FALSE),0)</f>
        <v>0</v>
      </c>
      <c r="M76" s="344">
        <f>IFERROR(VLOOKUP(C76,'تقرير المصروفات حسب الشهر'!$C$1155:$AD$1266,27,FALSE),0)</f>
        <v>0</v>
      </c>
      <c r="N76" s="344">
        <f>IFERROR(VLOOKUP(C76,'تقرير المصروفات حسب الشهر'!$C$1282:$AD$1393,27,FALSE),0)</f>
        <v>0</v>
      </c>
      <c r="O76" s="344">
        <f>IFERROR(VLOOKUP(C76,'تقرير المصروفات حسب الشهر'!$C$1409:$AD$1524,27,FALSE),0)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الشهر'!$C$10:$AD$119,27,FALSE),0)</f>
        <v>0</v>
      </c>
      <c r="E77" s="330">
        <f>IFERROR(VLOOKUP(C77,'تقرير المصروفات حسب الشهر'!$C$136:$AD$245,27,FALSE),0)</f>
        <v>0</v>
      </c>
      <c r="F77" s="330">
        <f>IFERROR(VLOOKUP(C77,'تقرير المصروفات حسب الشهر'!$C$263:$AD$370,27,FALSE),0)</f>
        <v>0</v>
      </c>
      <c r="G77" s="330">
        <f>IFERROR(VLOOKUP(C77,'تقرير المصروفات حسب الشهر'!$C$391:$AD$499,27,FALSE),0)</f>
        <v>0</v>
      </c>
      <c r="H77" s="330">
        <f>IFERROR(VLOOKUP(C77,'تقرير المصروفات حسب الشهر'!$C$519:$AD$627,27,FALSE),0)</f>
        <v>0</v>
      </c>
      <c r="I77" s="330">
        <f>IFERROR(VLOOKUP(C77,'تقرير المصروفات حسب الشهر'!$C$647:$AD$756,27,FALSE),0)</f>
        <v>0</v>
      </c>
      <c r="J77" s="330">
        <f>IFERROR(VLOOKUP(C77,'تقرير المصروفات حسب الشهر'!$C$775:$AD$884,27,FALSE),0)</f>
        <v>0</v>
      </c>
      <c r="K77" s="330">
        <f>IFERROR(VLOOKUP(C77,'تقرير المصروفات حسب الشهر'!$C$902:$AD$1011,27,FALSE),0)</f>
        <v>0</v>
      </c>
      <c r="L77" s="330">
        <f>IFERROR(VLOOKUP(C77,'تقرير المصروفات حسب الشهر'!$C$1028:$AD$1138,27,FALSE),0)</f>
        <v>0</v>
      </c>
      <c r="M77" s="344">
        <f>IFERROR(VLOOKUP(C77,'تقرير المصروفات حسب الشهر'!$C$1155:$AD$1266,27,FALSE),0)</f>
        <v>0</v>
      </c>
      <c r="N77" s="344">
        <f>IFERROR(VLOOKUP(C77,'تقرير المصروفات حسب الشهر'!$C$1282:$AD$1393,27,FALSE),0)</f>
        <v>0</v>
      </c>
      <c r="O77" s="344">
        <f>IFERROR(VLOOKUP(C77,'تقرير المصروفات حسب الشهر'!$C$1409:$AD$1524,27,FALSE),0)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الشهر'!$C$10:$AD$119,27,FALSE),0)</f>
        <v>0</v>
      </c>
      <c r="E78" s="330">
        <f>IFERROR(VLOOKUP(C78,'تقرير المصروفات حسب الشهر'!$C$136:$AD$245,27,FALSE),0)</f>
        <v>0</v>
      </c>
      <c r="F78" s="330">
        <f>IFERROR(VLOOKUP(C78,'تقرير المصروفات حسب الشهر'!$C$263:$AD$370,27,FALSE),0)</f>
        <v>0</v>
      </c>
      <c r="G78" s="330">
        <f>IFERROR(VLOOKUP(C78,'تقرير المصروفات حسب الشهر'!$C$391:$AD$499,27,FALSE),0)</f>
        <v>0</v>
      </c>
      <c r="H78" s="330">
        <f>IFERROR(VLOOKUP(C78,'تقرير المصروفات حسب الشهر'!$C$519:$AD$627,27,FALSE),0)</f>
        <v>0</v>
      </c>
      <c r="I78" s="330">
        <f>IFERROR(VLOOKUP(C78,'تقرير المصروفات حسب الشهر'!$C$647:$AD$756,27,FALSE),0)</f>
        <v>0</v>
      </c>
      <c r="J78" s="330">
        <f>IFERROR(VLOOKUP(C78,'تقرير المصروفات حسب الشهر'!$C$775:$AD$884,27,FALSE),0)</f>
        <v>0</v>
      </c>
      <c r="K78" s="330">
        <f>IFERROR(VLOOKUP(C78,'تقرير المصروفات حسب الشهر'!$C$902:$AD$1011,27,FALSE),0)</f>
        <v>0</v>
      </c>
      <c r="L78" s="330">
        <f>IFERROR(VLOOKUP(C78,'تقرير المصروفات حسب الشهر'!$C$1028:$AD$1138,27,FALSE),0)</f>
        <v>0</v>
      </c>
      <c r="M78" s="344">
        <f>IFERROR(VLOOKUP(C78,'تقرير المصروفات حسب الشهر'!$C$1155:$AD$1266,27,FALSE),0)</f>
        <v>0</v>
      </c>
      <c r="N78" s="344">
        <f>IFERROR(VLOOKUP(C78,'تقرير المصروفات حسب الشهر'!$C$1282:$AD$1393,27,FALSE),0)</f>
        <v>0</v>
      </c>
      <c r="O78" s="344">
        <f>IFERROR(VLOOKUP(C78,'تقرير المصروفات حسب الشهر'!$C$1409:$AD$1524,27,FALSE),0)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الشهر'!$C$10:$AD$119,27,FALSE),0)</f>
        <v>0</v>
      </c>
      <c r="E79" s="330">
        <f>IFERROR(VLOOKUP(C79,'تقرير المصروفات حسب الشهر'!$C$136:$AD$245,27,FALSE),0)</f>
        <v>0</v>
      </c>
      <c r="F79" s="330">
        <f>IFERROR(VLOOKUP(C79,'تقرير المصروفات حسب الشهر'!$C$263:$AD$370,27,FALSE),0)</f>
        <v>0</v>
      </c>
      <c r="G79" s="330">
        <f>IFERROR(VLOOKUP(C79,'تقرير المصروفات حسب الشهر'!$C$391:$AD$499,27,FALSE),0)</f>
        <v>0</v>
      </c>
      <c r="H79" s="330">
        <f>IFERROR(VLOOKUP(C79,'تقرير المصروفات حسب الشهر'!$C$519:$AD$627,27,FALSE),0)</f>
        <v>0</v>
      </c>
      <c r="I79" s="330">
        <f>IFERROR(VLOOKUP(C79,'تقرير المصروفات حسب الشهر'!$C$647:$AD$756,27,FALSE),0)</f>
        <v>0</v>
      </c>
      <c r="J79" s="330">
        <f>IFERROR(VLOOKUP(C79,'تقرير المصروفات حسب الشهر'!$C$775:$AD$884,27,FALSE),0)</f>
        <v>0</v>
      </c>
      <c r="K79" s="330">
        <f>IFERROR(VLOOKUP(C79,'تقرير المصروفات حسب الشهر'!$C$902:$AD$1011,27,FALSE),0)</f>
        <v>0</v>
      </c>
      <c r="L79" s="330">
        <f>IFERROR(VLOOKUP(C79,'تقرير المصروفات حسب الشهر'!$C$1028:$AD$1138,27,FALSE),0)</f>
        <v>0</v>
      </c>
      <c r="M79" s="344">
        <f>IFERROR(VLOOKUP(C79,'تقرير المصروفات حسب الشهر'!$C$1155:$AD$1266,27,FALSE),0)</f>
        <v>0</v>
      </c>
      <c r="N79" s="344">
        <f>IFERROR(VLOOKUP(C79,'تقرير المصروفات حسب الشهر'!$C$1282:$AD$1393,27,FALSE),0)</f>
        <v>0</v>
      </c>
      <c r="O79" s="344">
        <f>IFERROR(VLOOKUP(C79,'تقرير المصروفات حسب الشهر'!$C$1409:$AD$1524,27,FALSE),0)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الشهر'!$C$10:$AD$119,27,FALSE),0)</f>
        <v>0</v>
      </c>
      <c r="E80" s="330">
        <f>IFERROR(VLOOKUP(C80,'تقرير المصروفات حسب الشهر'!$C$136:$AD$245,27,FALSE),0)</f>
        <v>0</v>
      </c>
      <c r="F80" s="330">
        <f>IFERROR(VLOOKUP(C80,'تقرير المصروفات حسب الشهر'!$C$263:$AD$370,27,FALSE),0)</f>
        <v>0</v>
      </c>
      <c r="G80" s="330">
        <f>IFERROR(VLOOKUP(C80,'تقرير المصروفات حسب الشهر'!$C$391:$AD$499,27,FALSE),0)</f>
        <v>0</v>
      </c>
      <c r="H80" s="330">
        <f>IFERROR(VLOOKUP(C80,'تقرير المصروفات حسب الشهر'!$C$519:$AD$627,27,FALSE),0)</f>
        <v>0</v>
      </c>
      <c r="I80" s="330">
        <f>IFERROR(VLOOKUP(C80,'تقرير المصروفات حسب الشهر'!$C$647:$AD$756,27,FALSE),0)</f>
        <v>0</v>
      </c>
      <c r="J80" s="330">
        <f>IFERROR(VLOOKUP(C80,'تقرير المصروفات حسب الشهر'!$C$775:$AD$884,27,FALSE),0)</f>
        <v>0</v>
      </c>
      <c r="K80" s="330">
        <f>IFERROR(VLOOKUP(C80,'تقرير المصروفات حسب الشهر'!$C$902:$AD$1011,27,FALSE),0)</f>
        <v>0</v>
      </c>
      <c r="L80" s="330">
        <f>IFERROR(VLOOKUP(C80,'تقرير المصروفات حسب الشهر'!$C$1028:$AD$1138,27,FALSE),0)</f>
        <v>0</v>
      </c>
      <c r="M80" s="344">
        <f>IFERROR(VLOOKUP(C80,'تقرير المصروفات حسب الشهر'!$C$1155:$AD$1266,27,FALSE),0)</f>
        <v>0</v>
      </c>
      <c r="N80" s="344">
        <f>IFERROR(VLOOKUP(C80,'تقرير المصروفات حسب الشهر'!$C$1282:$AD$1393,27,FALSE),0)</f>
        <v>0</v>
      </c>
      <c r="O80" s="344">
        <f>IFERROR(VLOOKUP(C80,'تقرير المصروفات حسب الشهر'!$C$1409:$AD$1524,27,FALSE),0)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الشهر'!$C$10:$AD$119,27,FALSE),0)</f>
        <v>600</v>
      </c>
      <c r="E81" s="330">
        <f>IFERROR(VLOOKUP(C81,'تقرير المصروفات حسب الشهر'!$C$136:$AD$245,27,FALSE),0)</f>
        <v>200</v>
      </c>
      <c r="F81" s="330">
        <f>IFERROR(VLOOKUP(C81,'تقرير المصروفات حسب الشهر'!$C$263:$AD$370,27,FALSE),0)</f>
        <v>200</v>
      </c>
      <c r="G81" s="330">
        <f>IFERROR(VLOOKUP(C81,'تقرير المصروفات حسب الشهر'!$C$391:$AD$499,27,FALSE),0)</f>
        <v>200</v>
      </c>
      <c r="H81" s="330">
        <f>IFERROR(VLOOKUP(C81,'تقرير المصروفات حسب الشهر'!$C$519:$AD$627,27,FALSE),0)</f>
        <v>200</v>
      </c>
      <c r="I81" s="330">
        <f>IFERROR(VLOOKUP(C81,'تقرير المصروفات حسب الشهر'!$C$647:$AD$756,27,FALSE),0)</f>
        <v>200</v>
      </c>
      <c r="J81" s="330">
        <f>IFERROR(VLOOKUP(C81,'تقرير المصروفات حسب الشهر'!$C$775:$AD$884,27,FALSE),0)</f>
        <v>0</v>
      </c>
      <c r="K81" s="330">
        <f>IFERROR(VLOOKUP(C81,'تقرير المصروفات حسب الشهر'!$C$902:$AD$1011,27,FALSE),0)</f>
        <v>0</v>
      </c>
      <c r="L81" s="330">
        <f>IFERROR(VLOOKUP(C81,'تقرير المصروفات حسب الشهر'!$C$1028:$AD$1138,27,FALSE),0)</f>
        <v>0</v>
      </c>
      <c r="M81" s="344">
        <f>IFERROR(VLOOKUP(C81,'تقرير المصروفات حسب الشهر'!$C$1155:$AD$1266,27,FALSE),0)</f>
        <v>0</v>
      </c>
      <c r="N81" s="344">
        <f>IFERROR(VLOOKUP(C81,'تقرير المصروفات حسب الشهر'!$C$1282:$AD$1393,27,FALSE),0)</f>
        <v>0</v>
      </c>
      <c r="O81" s="344">
        <f>IFERROR(VLOOKUP(C81,'تقرير المصروفات حسب الشهر'!$C$1409:$AD$1524,27,FALSE),0)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الشهر'!$C$10:$AD$119,27,FALSE),0)</f>
        <v>0</v>
      </c>
      <c r="E82" s="330">
        <f>IFERROR(VLOOKUP(C82,'تقرير المصروفات حسب الشهر'!$C$136:$AD$245,27,FALSE),0)</f>
        <v>0</v>
      </c>
      <c r="F82" s="330">
        <f>IFERROR(VLOOKUP(C82,'تقرير المصروفات حسب الشهر'!$C$263:$AD$370,27,FALSE),0)</f>
        <v>0</v>
      </c>
      <c r="G82" s="330">
        <f>IFERROR(VLOOKUP(C82,'تقرير المصروفات حسب الشهر'!$C$391:$AD$499,27,FALSE),0)</f>
        <v>0</v>
      </c>
      <c r="H82" s="330">
        <f>IFERROR(VLOOKUP(C82,'تقرير المصروفات حسب الشهر'!$C$519:$AD$627,27,FALSE),0)</f>
        <v>0</v>
      </c>
      <c r="I82" s="330">
        <f>IFERROR(VLOOKUP(C82,'تقرير المصروفات حسب الشهر'!$C$647:$AD$756,27,FALSE),0)</f>
        <v>0</v>
      </c>
      <c r="J82" s="330">
        <f>IFERROR(VLOOKUP(C82,'تقرير المصروفات حسب الشهر'!$C$775:$AD$884,27,FALSE),0)</f>
        <v>0</v>
      </c>
      <c r="K82" s="330">
        <f>IFERROR(VLOOKUP(C82,'تقرير المصروفات حسب الشهر'!$C$902:$AD$1011,27,FALSE),0)</f>
        <v>0</v>
      </c>
      <c r="L82" s="330">
        <f>IFERROR(VLOOKUP(C82,'تقرير المصروفات حسب الشهر'!$C$1028:$AD$1138,27,FALSE),0)</f>
        <v>0</v>
      </c>
      <c r="M82" s="344">
        <f>IFERROR(VLOOKUP(C82,'تقرير المصروفات حسب الشهر'!$C$1155:$AD$1266,27,FALSE),0)</f>
        <v>0</v>
      </c>
      <c r="N82" s="344">
        <f>IFERROR(VLOOKUP(C82,'تقرير المصروفات حسب الشهر'!$C$1282:$AD$1393,27,FALSE),0)</f>
        <v>0</v>
      </c>
      <c r="O82" s="344">
        <f>IFERROR(VLOOKUP(C82,'تقرير المصروفات حسب الشهر'!$C$1409:$AD$1524,27,FALSE),0)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الشهر'!$C$10:$AD$119,27,FALSE),0)</f>
        <v>0</v>
      </c>
      <c r="E83" s="330">
        <f>IFERROR(VLOOKUP(C83,'تقرير المصروفات حسب الشهر'!$C$136:$AD$245,27,FALSE),0)</f>
        <v>0</v>
      </c>
      <c r="F83" s="330">
        <f>IFERROR(VLOOKUP(C83,'تقرير المصروفات حسب الشهر'!$C$263:$AD$370,27,FALSE),0)</f>
        <v>0</v>
      </c>
      <c r="G83" s="330">
        <f>IFERROR(VLOOKUP(C83,'تقرير المصروفات حسب الشهر'!$C$391:$AD$499,27,FALSE),0)</f>
        <v>0</v>
      </c>
      <c r="H83" s="330">
        <f>IFERROR(VLOOKUP(C83,'تقرير المصروفات حسب الشهر'!$C$519:$AD$627,27,FALSE),0)</f>
        <v>0</v>
      </c>
      <c r="I83" s="330">
        <f>IFERROR(VLOOKUP(C83,'تقرير المصروفات حسب الشهر'!$C$647:$AD$756,27,FALSE),0)</f>
        <v>0</v>
      </c>
      <c r="J83" s="330">
        <f>IFERROR(VLOOKUP(C83,'تقرير المصروفات حسب الشهر'!$C$775:$AD$884,27,FALSE),0)</f>
        <v>0</v>
      </c>
      <c r="K83" s="330">
        <f>IFERROR(VLOOKUP(C83,'تقرير المصروفات حسب الشهر'!$C$902:$AD$1011,27,FALSE),0)</f>
        <v>0</v>
      </c>
      <c r="L83" s="330">
        <f>IFERROR(VLOOKUP(C83,'تقرير المصروفات حسب الشهر'!$C$1028:$AD$1138,27,FALSE),0)</f>
        <v>0</v>
      </c>
      <c r="M83" s="344">
        <f>IFERROR(VLOOKUP(C83,'تقرير المصروفات حسب الشهر'!$C$1155:$AD$1266,27,FALSE),0)</f>
        <v>0</v>
      </c>
      <c r="N83" s="344">
        <f>IFERROR(VLOOKUP(C83,'تقرير المصروفات حسب الشهر'!$C$1282:$AD$1393,27,FALSE),0)</f>
        <v>0</v>
      </c>
      <c r="O83" s="344">
        <f>IFERROR(VLOOKUP(C83,'تقرير المصروفات حسب الشهر'!$C$1409:$AD$1524,27,FALSE),0)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الشهر'!$C$10:$AD$119,27,FALSE),0)</f>
        <v>0</v>
      </c>
      <c r="E84" s="330">
        <f>IFERROR(VLOOKUP(C84,'تقرير المصروفات حسب الشهر'!$C$136:$AD$245,27,FALSE),0)</f>
        <v>0</v>
      </c>
      <c r="F84" s="330">
        <f>IFERROR(VLOOKUP(C84,'تقرير المصروفات حسب الشهر'!$C$263:$AD$370,27,FALSE),0)</f>
        <v>0</v>
      </c>
      <c r="G84" s="330">
        <f>IFERROR(VLOOKUP(C84,'تقرير المصروفات حسب الشهر'!$C$391:$AD$499,27,FALSE),0)</f>
        <v>0</v>
      </c>
      <c r="H84" s="330">
        <f>IFERROR(VLOOKUP(C84,'تقرير المصروفات حسب الشهر'!$C$519:$AD$627,27,FALSE),0)</f>
        <v>0</v>
      </c>
      <c r="I84" s="330">
        <f>IFERROR(VLOOKUP(C84,'تقرير المصروفات حسب الشهر'!$C$647:$AD$756,27,FALSE),0)</f>
        <v>0</v>
      </c>
      <c r="J84" s="330">
        <f>IFERROR(VLOOKUP(C84,'تقرير المصروفات حسب الشهر'!$C$775:$AD$884,27,FALSE),0)</f>
        <v>0</v>
      </c>
      <c r="K84" s="330">
        <f>IFERROR(VLOOKUP(C84,'تقرير المصروفات حسب الشهر'!$C$902:$AD$1011,27,FALSE),0)</f>
        <v>0</v>
      </c>
      <c r="L84" s="330">
        <f>IFERROR(VLOOKUP(C84,'تقرير المصروفات حسب الشهر'!$C$1028:$AD$1138,27,FALSE),0)</f>
        <v>0</v>
      </c>
      <c r="M84" s="344">
        <f>IFERROR(VLOOKUP(C84,'تقرير المصروفات حسب الشهر'!$C$1155:$AD$1266,27,FALSE),0)</f>
        <v>0</v>
      </c>
      <c r="N84" s="344">
        <f>IFERROR(VLOOKUP(C84,'تقرير المصروفات حسب الشهر'!$C$1282:$AD$1393,27,FALSE),0)</f>
        <v>0</v>
      </c>
      <c r="O84" s="344">
        <f>IFERROR(VLOOKUP(C84,'تقرير المصروفات حسب الشهر'!$C$1409:$AD$1524,27,FALSE),0)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الشهر'!$C$10:$AD$119,27,FALSE),0)</f>
        <v>0</v>
      </c>
      <c r="E85" s="330">
        <f>IFERROR(VLOOKUP(C85,'تقرير المصروفات حسب الشهر'!$C$136:$AD$245,27,FALSE),0)</f>
        <v>0</v>
      </c>
      <c r="F85" s="330">
        <f>IFERROR(VLOOKUP(C85,'تقرير المصروفات حسب الشهر'!$C$263:$AD$370,27,FALSE),0)</f>
        <v>0</v>
      </c>
      <c r="G85" s="330">
        <f>IFERROR(VLOOKUP(C85,'تقرير المصروفات حسب الشهر'!$C$391:$AD$499,27,FALSE),0)</f>
        <v>0</v>
      </c>
      <c r="H85" s="330">
        <f>IFERROR(VLOOKUP(C85,'تقرير المصروفات حسب الشهر'!$C$519:$AD$627,27,FALSE),0)</f>
        <v>0</v>
      </c>
      <c r="I85" s="330">
        <f>IFERROR(VLOOKUP(C85,'تقرير المصروفات حسب الشهر'!$C$647:$AD$756,27,FALSE),0)</f>
        <v>0</v>
      </c>
      <c r="J85" s="330">
        <f>IFERROR(VLOOKUP(C85,'تقرير المصروفات حسب الشهر'!$C$775:$AD$884,27,FALSE),0)</f>
        <v>0</v>
      </c>
      <c r="K85" s="330">
        <f>IFERROR(VLOOKUP(C85,'تقرير المصروفات حسب الشهر'!$C$902:$AD$1011,27,FALSE),0)</f>
        <v>0</v>
      </c>
      <c r="L85" s="330">
        <f>IFERROR(VLOOKUP(C85,'تقرير المصروفات حسب الشهر'!$C$1028:$AD$1138,27,FALSE),0)</f>
        <v>0</v>
      </c>
      <c r="M85" s="344">
        <f>IFERROR(VLOOKUP(C85,'تقرير المصروفات حسب الشهر'!$C$1155:$AD$1266,27,FALSE),0)</f>
        <v>0</v>
      </c>
      <c r="N85" s="344">
        <f>IFERROR(VLOOKUP(C85,'تقرير المصروفات حسب الشهر'!$C$1282:$AD$1393,27,FALSE),0)</f>
        <v>0</v>
      </c>
      <c r="O85" s="344">
        <f>IFERROR(VLOOKUP(C85,'تقرير المصروفات حسب الشهر'!$C$1409:$AD$1524,27,FALSE),0)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الشهر'!$C$10:$AD$119,27,FALSE),0)</f>
        <v>1766.5</v>
      </c>
      <c r="E86" s="330">
        <f>IFERROR(VLOOKUP(C86,'تقرير المصروفات حسب الشهر'!$C$136:$AD$245,27,FALSE),0)</f>
        <v>0</v>
      </c>
      <c r="F86" s="330">
        <f>IFERROR(VLOOKUP(C86,'تقرير المصروفات حسب الشهر'!$C$263:$AD$370,27,FALSE),0)</f>
        <v>0</v>
      </c>
      <c r="G86" s="330">
        <f>IFERROR(VLOOKUP(C86,'تقرير المصروفات حسب الشهر'!$C$391:$AD$499,27,FALSE),0)</f>
        <v>1288</v>
      </c>
      <c r="H86" s="330">
        <f>IFERROR(VLOOKUP(C86,'تقرير المصروفات حسب الشهر'!$C$519:$AD$627,27,FALSE),0)</f>
        <v>0</v>
      </c>
      <c r="I86" s="330">
        <f>IFERROR(VLOOKUP(C86,'تقرير المصروفات حسب الشهر'!$C$647:$AD$756,27,FALSE),0)</f>
        <v>1463</v>
      </c>
      <c r="J86" s="330">
        <f>IFERROR(VLOOKUP(C86,'تقرير المصروفات حسب الشهر'!$C$775:$AD$884,27,FALSE),0)</f>
        <v>0</v>
      </c>
      <c r="K86" s="330">
        <f>IFERROR(VLOOKUP(C86,'تقرير المصروفات حسب الشهر'!$C$902:$AD$1011,27,FALSE),0)</f>
        <v>0</v>
      </c>
      <c r="L86" s="330">
        <f>IFERROR(VLOOKUP(C86,'تقرير المصروفات حسب الشهر'!$C$1028:$AD$1138,27,FALSE),0)</f>
        <v>0</v>
      </c>
      <c r="M86" s="344">
        <f>IFERROR(VLOOKUP(C86,'تقرير المصروفات حسب الشهر'!$C$1155:$AD$1266,27,FALSE),0)</f>
        <v>0</v>
      </c>
      <c r="N86" s="344">
        <f>IFERROR(VLOOKUP(C86,'تقرير المصروفات حسب الشهر'!$C$1282:$AD$1393,27,FALSE),0)</f>
        <v>0</v>
      </c>
      <c r="O86" s="344">
        <f>IFERROR(VLOOKUP(C86,'تقرير المصروفات حسب الشهر'!$C$1409:$AD$1524,27,FALSE),0)</f>
        <v>0</v>
      </c>
      <c r="P86" s="332">
        <f t="shared" ref="P86:P117" si="7">SUM(D86:O86)</f>
        <v>4517.5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الشهر'!$C$10:$AD$119,27,FALSE),0)</f>
        <v>0</v>
      </c>
      <c r="E87" s="330">
        <f>IFERROR(VLOOKUP(C87,'تقرير المصروفات حسب الشهر'!$C$136:$AD$245,27,FALSE),0)</f>
        <v>0</v>
      </c>
      <c r="F87" s="330">
        <f>IFERROR(VLOOKUP(C87,'تقرير المصروفات حسب الشهر'!$C$263:$AD$370,27,FALSE),0)</f>
        <v>0</v>
      </c>
      <c r="G87" s="330">
        <f>IFERROR(VLOOKUP(C87,'تقرير المصروفات حسب الشهر'!$C$391:$AD$499,27,FALSE),0)</f>
        <v>0</v>
      </c>
      <c r="H87" s="330">
        <f>IFERROR(VLOOKUP(C87,'تقرير المصروفات حسب الشهر'!$C$519:$AD$627,27,FALSE),0)</f>
        <v>0</v>
      </c>
      <c r="I87" s="330">
        <f>IFERROR(VLOOKUP(C87,'تقرير المصروفات حسب الشهر'!$C$647:$AD$756,27,FALSE),0)</f>
        <v>0</v>
      </c>
      <c r="J87" s="330">
        <f>IFERROR(VLOOKUP(C87,'تقرير المصروفات حسب الشهر'!$C$775:$AD$884,27,FALSE),0)</f>
        <v>0</v>
      </c>
      <c r="K87" s="330">
        <f>IFERROR(VLOOKUP(C87,'تقرير المصروفات حسب الشهر'!$C$902:$AD$1011,27,FALSE),0)</f>
        <v>0</v>
      </c>
      <c r="L87" s="330">
        <f>IFERROR(VLOOKUP(C87,'تقرير المصروفات حسب الشهر'!$C$1028:$AD$1138,27,FALSE),0)</f>
        <v>0</v>
      </c>
      <c r="M87" s="344">
        <f>IFERROR(VLOOKUP(C87,'تقرير المصروفات حسب الشهر'!$C$1155:$AD$1266,27,FALSE),0)</f>
        <v>0</v>
      </c>
      <c r="N87" s="344">
        <f>IFERROR(VLOOKUP(C87,'تقرير المصروفات حسب الشهر'!$C$1282:$AD$1393,27,FALSE),0)</f>
        <v>0</v>
      </c>
      <c r="O87" s="344">
        <f>IFERROR(VLOOKUP(C87,'تقرير المصروفات حسب الشهر'!$C$1409:$AD$1524,27,FALSE),0)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الشهر'!$C$10:$AD$119,27,FALSE),0)</f>
        <v>0</v>
      </c>
      <c r="E88" s="330">
        <f>IFERROR(VLOOKUP(C88,'تقرير المصروفات حسب الشهر'!$C$136:$AD$245,27,FALSE),0)</f>
        <v>0</v>
      </c>
      <c r="F88" s="330">
        <f>IFERROR(VLOOKUP(C88,'تقرير المصروفات حسب الشهر'!$C$263:$AD$370,27,FALSE),0)</f>
        <v>0</v>
      </c>
      <c r="G88" s="330">
        <f>IFERROR(VLOOKUP(C88,'تقرير المصروفات حسب الشهر'!$C$391:$AD$499,27,FALSE),0)</f>
        <v>0</v>
      </c>
      <c r="H88" s="330">
        <f>IFERROR(VLOOKUP(C88,'تقرير المصروفات حسب الشهر'!$C$519:$AD$627,27,FALSE),0)</f>
        <v>0</v>
      </c>
      <c r="I88" s="330">
        <f>IFERROR(VLOOKUP(C88,'تقرير المصروفات حسب الشهر'!$C$647:$AD$756,27,FALSE),0)</f>
        <v>0</v>
      </c>
      <c r="J88" s="330">
        <f>IFERROR(VLOOKUP(C88,'تقرير المصروفات حسب الشهر'!$C$775:$AD$884,27,FALSE),0)</f>
        <v>0</v>
      </c>
      <c r="K88" s="330">
        <f>IFERROR(VLOOKUP(C88,'تقرير المصروفات حسب الشهر'!$C$902:$AD$1011,27,FALSE),0)</f>
        <v>0</v>
      </c>
      <c r="L88" s="330">
        <f>IFERROR(VLOOKUP(C88,'تقرير المصروفات حسب الشهر'!$C$1028:$AD$1138,27,FALSE),0)</f>
        <v>0</v>
      </c>
      <c r="M88" s="344">
        <f>IFERROR(VLOOKUP(C88,'تقرير المصروفات حسب الشهر'!$C$1155:$AD$1266,27,FALSE),0)</f>
        <v>0</v>
      </c>
      <c r="N88" s="344">
        <f>IFERROR(VLOOKUP(C88,'تقرير المصروفات حسب الشهر'!$C$1282:$AD$1393,27,FALSE),0)</f>
        <v>0</v>
      </c>
      <c r="O88" s="344">
        <f>IFERROR(VLOOKUP(C88,'تقرير المصروفات حسب الشهر'!$C$1409:$AD$1524,27,FALSE),0)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الشهر'!$C$10:$AD$119,27,FALSE),0)</f>
        <v>0</v>
      </c>
      <c r="E89" s="330">
        <f>IFERROR(VLOOKUP(C89,'تقرير المصروفات حسب الشهر'!$C$136:$AD$245,27,FALSE),0)</f>
        <v>0</v>
      </c>
      <c r="F89" s="330">
        <f>IFERROR(VLOOKUP(C89,'تقرير المصروفات حسب الشهر'!$C$263:$AD$370,27,FALSE),0)</f>
        <v>0</v>
      </c>
      <c r="G89" s="330">
        <f>IFERROR(VLOOKUP(C89,'تقرير المصروفات حسب الشهر'!$C$391:$AD$499,27,FALSE),0)</f>
        <v>0</v>
      </c>
      <c r="H89" s="330">
        <f>IFERROR(VLOOKUP(C89,'تقرير المصروفات حسب الشهر'!$C$519:$AD$627,27,FALSE),0)</f>
        <v>0</v>
      </c>
      <c r="I89" s="330">
        <f>IFERROR(VLOOKUP(C89,'تقرير المصروفات حسب الشهر'!$C$647:$AD$756,27,FALSE),0)</f>
        <v>0</v>
      </c>
      <c r="J89" s="330">
        <f>IFERROR(VLOOKUP(C89,'تقرير المصروفات حسب الشهر'!$C$775:$AD$884,27,FALSE),0)</f>
        <v>0</v>
      </c>
      <c r="K89" s="330">
        <f>IFERROR(VLOOKUP(C89,'تقرير المصروفات حسب الشهر'!$C$902:$AD$1011,27,FALSE),0)</f>
        <v>0</v>
      </c>
      <c r="L89" s="330">
        <f>IFERROR(VLOOKUP(C89,'تقرير المصروفات حسب الشهر'!$C$1028:$AD$1138,27,FALSE),0)</f>
        <v>0</v>
      </c>
      <c r="M89" s="344">
        <f>IFERROR(VLOOKUP(C89,'تقرير المصروفات حسب الشهر'!$C$1155:$AD$1266,27,FALSE),0)</f>
        <v>0</v>
      </c>
      <c r="N89" s="344">
        <f>IFERROR(VLOOKUP(C89,'تقرير المصروفات حسب الشهر'!$C$1282:$AD$1393,27,FALSE),0)</f>
        <v>0</v>
      </c>
      <c r="O89" s="344">
        <f>IFERROR(VLOOKUP(C89,'تقرير المصروفات حسب الشهر'!$C$1409:$AD$1524,27,FALSE),0)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الشهر'!$C$10:$AD$119,27,FALSE),0)</f>
        <v>0</v>
      </c>
      <c r="E90" s="330">
        <f>IFERROR(VLOOKUP(C90,'تقرير المصروفات حسب الشهر'!$C$136:$AD$245,27,FALSE),0)</f>
        <v>0</v>
      </c>
      <c r="F90" s="330">
        <f>IFERROR(VLOOKUP(C90,'تقرير المصروفات حسب الشهر'!$C$263:$AD$370,27,FALSE),0)</f>
        <v>0</v>
      </c>
      <c r="G90" s="330">
        <f>IFERROR(VLOOKUP(C90,'تقرير المصروفات حسب الشهر'!$C$391:$AD$499,27,FALSE),0)</f>
        <v>0</v>
      </c>
      <c r="H90" s="330">
        <f>IFERROR(VLOOKUP(C90,'تقرير المصروفات حسب الشهر'!$C$519:$AD$627,27,FALSE),0)</f>
        <v>0</v>
      </c>
      <c r="I90" s="330">
        <f>IFERROR(VLOOKUP(C90,'تقرير المصروفات حسب الشهر'!$C$647:$AD$756,27,FALSE),0)</f>
        <v>0</v>
      </c>
      <c r="J90" s="330">
        <f>IFERROR(VLOOKUP(C90,'تقرير المصروفات حسب الشهر'!$C$775:$AD$884,27,FALSE),0)</f>
        <v>0</v>
      </c>
      <c r="K90" s="330">
        <f>IFERROR(VLOOKUP(C90,'تقرير المصروفات حسب الشهر'!$C$902:$AD$1011,27,FALSE),0)</f>
        <v>0</v>
      </c>
      <c r="L90" s="330">
        <f>IFERROR(VLOOKUP(C90,'تقرير المصروفات حسب الشهر'!$C$1028:$AD$1138,27,FALSE),0)</f>
        <v>0</v>
      </c>
      <c r="M90" s="344">
        <f>IFERROR(VLOOKUP(C90,'تقرير المصروفات حسب الشهر'!$C$1155:$AD$1266,27,FALSE),0)</f>
        <v>0</v>
      </c>
      <c r="N90" s="344">
        <f>IFERROR(VLOOKUP(C90,'تقرير المصروفات حسب الشهر'!$C$1282:$AD$1393,27,FALSE),0)</f>
        <v>0</v>
      </c>
      <c r="O90" s="344">
        <f>IFERROR(VLOOKUP(C90,'تقرير المصروفات حسب الشهر'!$C$1409:$AD$1524,27,FALSE),0)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الشهر'!$C$10:$AD$119,27,FALSE),0)</f>
        <v>0</v>
      </c>
      <c r="E91" s="330">
        <f>IFERROR(VLOOKUP(C91,'تقرير المصروفات حسب الشهر'!$C$136:$AD$245,27,FALSE),0)</f>
        <v>0</v>
      </c>
      <c r="F91" s="330">
        <f>IFERROR(VLOOKUP(C91,'تقرير المصروفات حسب الشهر'!$C$263:$AD$370,27,FALSE),0)</f>
        <v>0</v>
      </c>
      <c r="G91" s="330">
        <f>IFERROR(VLOOKUP(C91,'تقرير المصروفات حسب الشهر'!$C$391:$AD$499,27,FALSE),0)</f>
        <v>0</v>
      </c>
      <c r="H91" s="330">
        <f>IFERROR(VLOOKUP(C91,'تقرير المصروفات حسب الشهر'!$C$519:$AD$627,27,FALSE),0)</f>
        <v>0</v>
      </c>
      <c r="I91" s="330">
        <f>IFERROR(VLOOKUP(C91,'تقرير المصروفات حسب الشهر'!$C$647:$AD$756,27,FALSE),0)</f>
        <v>0</v>
      </c>
      <c r="J91" s="330">
        <f>IFERROR(VLOOKUP(C91,'تقرير المصروفات حسب الشهر'!$C$775:$AD$884,27,FALSE),0)</f>
        <v>0</v>
      </c>
      <c r="K91" s="330">
        <f>IFERROR(VLOOKUP(C91,'تقرير المصروفات حسب الشهر'!$C$902:$AD$1011,27,FALSE),0)</f>
        <v>0</v>
      </c>
      <c r="L91" s="330">
        <f>IFERROR(VLOOKUP(C91,'تقرير المصروفات حسب الشهر'!$C$1028:$AD$1138,27,FALSE),0)</f>
        <v>0</v>
      </c>
      <c r="M91" s="344">
        <f>IFERROR(VLOOKUP(C91,'تقرير المصروفات حسب الشهر'!$C$1155:$AD$1266,27,FALSE),0)</f>
        <v>0</v>
      </c>
      <c r="N91" s="344">
        <f>IFERROR(VLOOKUP(C91,'تقرير المصروفات حسب الشهر'!$C$1282:$AD$1393,27,FALSE),0)</f>
        <v>0</v>
      </c>
      <c r="O91" s="344">
        <f>IFERROR(VLOOKUP(C91,'تقرير المصروفات حسب الشهر'!$C$1409:$AD$1524,27,FALSE),0)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الشهر'!$C$10:$AD$119,27,FALSE),0)</f>
        <v>0</v>
      </c>
      <c r="E92" s="330">
        <f>IFERROR(VLOOKUP(C92,'تقرير المصروفات حسب الشهر'!$C$136:$AD$245,27,FALSE),0)</f>
        <v>0</v>
      </c>
      <c r="F92" s="330">
        <f>IFERROR(VLOOKUP(C92,'تقرير المصروفات حسب الشهر'!$C$263:$AD$370,27,FALSE),0)</f>
        <v>0</v>
      </c>
      <c r="G92" s="330">
        <f>IFERROR(VLOOKUP(C92,'تقرير المصروفات حسب الشهر'!$C$391:$AD$499,27,FALSE),0)</f>
        <v>0</v>
      </c>
      <c r="H92" s="330">
        <f>IFERROR(VLOOKUP(C92,'تقرير المصروفات حسب الشهر'!$C$519:$AD$627,27,FALSE),0)</f>
        <v>0</v>
      </c>
      <c r="I92" s="330">
        <f>IFERROR(VLOOKUP(C92,'تقرير المصروفات حسب الشهر'!$C$647:$AD$756,27,FALSE),0)</f>
        <v>0</v>
      </c>
      <c r="J92" s="330">
        <f>IFERROR(VLOOKUP(C92,'تقرير المصروفات حسب الشهر'!$C$775:$AD$884,27,FALSE),0)</f>
        <v>0</v>
      </c>
      <c r="K92" s="330">
        <f>IFERROR(VLOOKUP(C92,'تقرير المصروفات حسب الشهر'!$C$902:$AD$1011,27,FALSE),0)</f>
        <v>0</v>
      </c>
      <c r="L92" s="330">
        <f>IFERROR(VLOOKUP(C92,'تقرير المصروفات حسب الشهر'!$C$1028:$AD$1138,27,FALSE),0)</f>
        <v>0</v>
      </c>
      <c r="M92" s="344">
        <f>IFERROR(VLOOKUP(C92,'تقرير المصروفات حسب الشهر'!$C$1155:$AD$1266,27,FALSE),0)</f>
        <v>0</v>
      </c>
      <c r="N92" s="344">
        <f>IFERROR(VLOOKUP(C92,'تقرير المصروفات حسب الشهر'!$C$1282:$AD$1393,27,FALSE),0)</f>
        <v>0</v>
      </c>
      <c r="O92" s="344">
        <f>IFERROR(VLOOKUP(C92,'تقرير المصروفات حسب الشهر'!$C$1409:$AD$1524,27,FALSE),0)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الشهر'!$C$10:$AD$119,27,FALSE),0)</f>
        <v>808</v>
      </c>
      <c r="E93" s="330">
        <f>IFERROR(VLOOKUP(C93,'تقرير المصروفات حسب الشهر'!$C$136:$AD$245,27,FALSE),0)</f>
        <v>0</v>
      </c>
      <c r="F93" s="330">
        <f>IFERROR(VLOOKUP(C93,'تقرير المصروفات حسب الشهر'!$C$263:$AD$370,27,FALSE),0)</f>
        <v>0</v>
      </c>
      <c r="G93" s="330">
        <f>IFERROR(VLOOKUP(C93,'تقرير المصروفات حسب الشهر'!$C$391:$AD$499,27,FALSE),0)</f>
        <v>0</v>
      </c>
      <c r="H93" s="330">
        <f>IFERROR(VLOOKUP(C93,'تقرير المصروفات حسب الشهر'!$C$519:$AD$627,27,FALSE),0)</f>
        <v>700</v>
      </c>
      <c r="I93" s="330">
        <f>IFERROR(VLOOKUP(C93,'تقرير المصروفات حسب الشهر'!$C$647:$AD$756,27,FALSE),0)</f>
        <v>0</v>
      </c>
      <c r="J93" s="330">
        <f>IFERROR(VLOOKUP(C93,'تقرير المصروفات حسب الشهر'!$C$775:$AD$884,27,FALSE),0)</f>
        <v>0</v>
      </c>
      <c r="K93" s="330">
        <f>IFERROR(VLOOKUP(C93,'تقرير المصروفات حسب الشهر'!$C$902:$AD$1011,27,FALSE),0)</f>
        <v>0</v>
      </c>
      <c r="L93" s="330">
        <f>IFERROR(VLOOKUP(C93,'تقرير المصروفات حسب الشهر'!$C$1028:$AD$1138,27,FALSE),0)</f>
        <v>0</v>
      </c>
      <c r="M93" s="344">
        <f>IFERROR(VLOOKUP(C93,'تقرير المصروفات حسب الشهر'!$C$1155:$AD$1266,27,FALSE),0)</f>
        <v>0</v>
      </c>
      <c r="N93" s="344">
        <f>IFERROR(VLOOKUP(C93,'تقرير المصروفات حسب الشهر'!$C$1282:$AD$1393,27,FALSE),0)</f>
        <v>0</v>
      </c>
      <c r="O93" s="344">
        <f>IFERROR(VLOOKUP(C93,'تقرير المصروفات حسب الشهر'!$C$1409:$AD$1524,27,FALSE),0)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الشهر'!$C$10:$AD$119,27,FALSE),0)</f>
        <v>385</v>
      </c>
      <c r="E94" s="330">
        <f>IFERROR(VLOOKUP(C94,'تقرير المصروفات حسب الشهر'!$C$136:$AD$245,27,FALSE),0)</f>
        <v>0</v>
      </c>
      <c r="F94" s="330">
        <f>IFERROR(VLOOKUP(C94,'تقرير المصروفات حسب الشهر'!$C$263:$AD$370,27,FALSE),0)</f>
        <v>380</v>
      </c>
      <c r="G94" s="330">
        <f>IFERROR(VLOOKUP(C94,'تقرير المصروفات حسب الشهر'!$C$391:$AD$499,27,FALSE),0)</f>
        <v>0</v>
      </c>
      <c r="H94" s="330">
        <f>IFERROR(VLOOKUP(C94,'تقرير المصروفات حسب الشهر'!$C$519:$AD$627,27,FALSE),0)</f>
        <v>0</v>
      </c>
      <c r="I94" s="330">
        <f>IFERROR(VLOOKUP(C94,'تقرير المصروفات حسب الشهر'!$C$647:$AD$756,27,FALSE),0)</f>
        <v>990</v>
      </c>
      <c r="J94" s="330">
        <f>IFERROR(VLOOKUP(C94,'تقرير المصروفات حسب الشهر'!$C$775:$AD$884,27,FALSE),0)</f>
        <v>0</v>
      </c>
      <c r="K94" s="330">
        <f>IFERROR(VLOOKUP(C94,'تقرير المصروفات حسب الشهر'!$C$902:$AD$1011,27,FALSE),0)</f>
        <v>0</v>
      </c>
      <c r="L94" s="330">
        <f>IFERROR(VLOOKUP(C94,'تقرير المصروفات حسب الشهر'!$C$1028:$AD$1138,27,FALSE),0)</f>
        <v>0</v>
      </c>
      <c r="M94" s="344">
        <f>IFERROR(VLOOKUP(C94,'تقرير المصروفات حسب الشهر'!$C$1155:$AD$1266,27,FALSE),0)</f>
        <v>0</v>
      </c>
      <c r="N94" s="344">
        <f>IFERROR(VLOOKUP(C94,'تقرير المصروفات حسب الشهر'!$C$1282:$AD$1393,27,FALSE),0)</f>
        <v>0</v>
      </c>
      <c r="O94" s="344">
        <f>IFERROR(VLOOKUP(C94,'تقرير المصروفات حسب الشهر'!$C$1409:$AD$1524,27,FALSE),0)</f>
        <v>0</v>
      </c>
      <c r="P94" s="332">
        <f t="shared" si="7"/>
        <v>1755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الشهر'!$C$10:$AD$119,27,FALSE),0)</f>
        <v>1065</v>
      </c>
      <c r="E95" s="330">
        <f>IFERROR(VLOOKUP(C95,'تقرير المصروفات حسب الشهر'!$C$136:$AD$245,27,FALSE),0)</f>
        <v>1065</v>
      </c>
      <c r="F95" s="330">
        <f>IFERROR(VLOOKUP(C95,'تقرير المصروفات حسب الشهر'!$C$263:$AD$370,27,FALSE),0)</f>
        <v>0</v>
      </c>
      <c r="G95" s="330">
        <f>IFERROR(VLOOKUP(C95,'تقرير المصروفات حسب الشهر'!$C$391:$AD$499,27,FALSE),0)</f>
        <v>2130</v>
      </c>
      <c r="H95" s="330">
        <f>IFERROR(VLOOKUP(C95,'تقرير المصروفات حسب الشهر'!$C$519:$AD$627,27,FALSE),0)</f>
        <v>0</v>
      </c>
      <c r="I95" s="330">
        <f>IFERROR(VLOOKUP(C95,'تقرير المصروفات حسب الشهر'!$C$647:$AD$756,27,FALSE),0)</f>
        <v>2130</v>
      </c>
      <c r="J95" s="330">
        <f>IFERROR(VLOOKUP(C95,'تقرير المصروفات حسب الشهر'!$C$775:$AD$884,27,FALSE),0)</f>
        <v>0</v>
      </c>
      <c r="K95" s="330">
        <f>IFERROR(VLOOKUP(C95,'تقرير المصروفات حسب الشهر'!$C$902:$AD$1011,27,FALSE),0)</f>
        <v>0</v>
      </c>
      <c r="L95" s="330">
        <f>IFERROR(VLOOKUP(C95,'تقرير المصروفات حسب الشهر'!$C$1028:$AD$1138,27,FALSE),0)</f>
        <v>0</v>
      </c>
      <c r="M95" s="344">
        <f>IFERROR(VLOOKUP(C95,'تقرير المصروفات حسب الشهر'!$C$1155:$AD$1266,27,FALSE),0)</f>
        <v>0</v>
      </c>
      <c r="N95" s="344">
        <f>IFERROR(VLOOKUP(C95,'تقرير المصروفات حسب الشهر'!$C$1282:$AD$1393,27,FALSE),0)</f>
        <v>0</v>
      </c>
      <c r="O95" s="344">
        <f>IFERROR(VLOOKUP(C95,'تقرير المصروفات حسب الشهر'!$C$1409:$AD$1524,27,FALSE),0)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الشهر'!$C$10:$AD$119,27,FALSE),0)</f>
        <v>0</v>
      </c>
      <c r="E96" s="330">
        <f>IFERROR(VLOOKUP(C96,'تقرير المصروفات حسب الشهر'!$C$136:$AD$245,27,FALSE),0)</f>
        <v>0</v>
      </c>
      <c r="F96" s="330">
        <f>IFERROR(VLOOKUP(C96,'تقرير المصروفات حسب الشهر'!$C$263:$AD$370,27,FALSE),0)</f>
        <v>0</v>
      </c>
      <c r="G96" s="330">
        <f>IFERROR(VLOOKUP(C96,'تقرير المصروفات حسب الشهر'!$C$391:$AD$499,27,FALSE),0)</f>
        <v>0</v>
      </c>
      <c r="H96" s="330">
        <f>IFERROR(VLOOKUP(C96,'تقرير المصروفات حسب الشهر'!$C$519:$AD$627,27,FALSE),0)</f>
        <v>0</v>
      </c>
      <c r="I96" s="330">
        <f>IFERROR(VLOOKUP(C96,'تقرير المصروفات حسب الشهر'!$C$647:$AD$756,27,FALSE),0)</f>
        <v>0</v>
      </c>
      <c r="J96" s="330">
        <f>IFERROR(VLOOKUP(C96,'تقرير المصروفات حسب الشهر'!$C$775:$AD$884,27,FALSE),0)</f>
        <v>0</v>
      </c>
      <c r="K96" s="330">
        <f>IFERROR(VLOOKUP(C96,'تقرير المصروفات حسب الشهر'!$C$902:$AD$1011,27,FALSE),0)</f>
        <v>0</v>
      </c>
      <c r="L96" s="330">
        <f>IFERROR(VLOOKUP(C96,'تقرير المصروفات حسب الشهر'!$C$1028:$AD$1138,27,FALSE),0)</f>
        <v>0</v>
      </c>
      <c r="M96" s="344">
        <f>IFERROR(VLOOKUP(C96,'تقرير المصروفات حسب الشهر'!$C$1155:$AD$1266,27,FALSE),0)</f>
        <v>0</v>
      </c>
      <c r="N96" s="344">
        <f>IFERROR(VLOOKUP(C96,'تقرير المصروفات حسب الشهر'!$C$1282:$AD$1393,27,FALSE),0)</f>
        <v>0</v>
      </c>
      <c r="O96" s="344">
        <f>IFERROR(VLOOKUP(C96,'تقرير المصروفات حسب الشهر'!$C$1409:$AD$1524,27,FALSE),0)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الشهر'!$C$10:$AD$119,27,FALSE),0)</f>
        <v>0</v>
      </c>
      <c r="E97" s="330">
        <f>IFERROR(VLOOKUP(C97,'تقرير المصروفات حسب الشهر'!$C$136:$AD$245,27,FALSE),0)</f>
        <v>0</v>
      </c>
      <c r="F97" s="330">
        <f>IFERROR(VLOOKUP(C97,'تقرير المصروفات حسب الشهر'!$C$263:$AD$370,27,FALSE),0)</f>
        <v>0</v>
      </c>
      <c r="G97" s="330">
        <f>IFERROR(VLOOKUP(C97,'تقرير المصروفات حسب الشهر'!$C$391:$AD$499,27,FALSE),0)</f>
        <v>0</v>
      </c>
      <c r="H97" s="330">
        <f>IFERROR(VLOOKUP(C97,'تقرير المصروفات حسب الشهر'!$C$519:$AD$627,27,FALSE),0)</f>
        <v>0</v>
      </c>
      <c r="I97" s="330">
        <f>IFERROR(VLOOKUP(C97,'تقرير المصروفات حسب الشهر'!$C$647:$AD$756,27,FALSE),0)</f>
        <v>0</v>
      </c>
      <c r="J97" s="330">
        <f>IFERROR(VLOOKUP(C97,'تقرير المصروفات حسب الشهر'!$C$775:$AD$884,27,FALSE),0)</f>
        <v>0</v>
      </c>
      <c r="K97" s="330">
        <f>IFERROR(VLOOKUP(C97,'تقرير المصروفات حسب الشهر'!$C$902:$AD$1011,27,FALSE),0)</f>
        <v>0</v>
      </c>
      <c r="L97" s="330">
        <f>IFERROR(VLOOKUP(C97,'تقرير المصروفات حسب الشهر'!$C$1028:$AD$1138,27,FALSE),0)</f>
        <v>0</v>
      </c>
      <c r="M97" s="344">
        <f>IFERROR(VLOOKUP(C97,'تقرير المصروفات حسب الشهر'!$C$1155:$AD$1266,27,FALSE),0)</f>
        <v>0</v>
      </c>
      <c r="N97" s="344">
        <f>IFERROR(VLOOKUP(C97,'تقرير المصروفات حسب الشهر'!$C$1282:$AD$1393,27,FALSE),0)</f>
        <v>0</v>
      </c>
      <c r="O97" s="344">
        <f>IFERROR(VLOOKUP(C97,'تقرير المصروفات حسب الشهر'!$C$1409:$AD$1524,27,FALSE),0)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الشهر'!$C$10:$AD$119,27,FALSE),0)</f>
        <v>0</v>
      </c>
      <c r="E98" s="330">
        <f>IFERROR(VLOOKUP(C98,'تقرير المصروفات حسب الشهر'!$C$136:$AD$245,27,FALSE),0)</f>
        <v>0</v>
      </c>
      <c r="F98" s="330">
        <f>IFERROR(VLOOKUP(C98,'تقرير المصروفات حسب الشهر'!$C$263:$AD$370,27,FALSE),0)</f>
        <v>0</v>
      </c>
      <c r="G98" s="330">
        <f>IFERROR(VLOOKUP(C98,'تقرير المصروفات حسب الشهر'!$C$391:$AD$499,27,FALSE),0)</f>
        <v>0</v>
      </c>
      <c r="H98" s="330">
        <f>IFERROR(VLOOKUP(C98,'تقرير المصروفات حسب الشهر'!$C$519:$AD$627,27,FALSE),0)</f>
        <v>0</v>
      </c>
      <c r="I98" s="330">
        <f>IFERROR(VLOOKUP(C98,'تقرير المصروفات حسب الشهر'!$C$647:$AD$756,27,FALSE),0)</f>
        <v>0</v>
      </c>
      <c r="J98" s="330">
        <f>IFERROR(VLOOKUP(C98,'تقرير المصروفات حسب الشهر'!$C$775:$AD$884,27,FALSE),0)</f>
        <v>0</v>
      </c>
      <c r="K98" s="330">
        <f>IFERROR(VLOOKUP(C98,'تقرير المصروفات حسب الشهر'!$C$902:$AD$1011,27,FALSE),0)</f>
        <v>0</v>
      </c>
      <c r="L98" s="330">
        <f>IFERROR(VLOOKUP(C98,'تقرير المصروفات حسب الشهر'!$C$1028:$AD$1138,27,FALSE),0)</f>
        <v>0</v>
      </c>
      <c r="M98" s="344">
        <f>IFERROR(VLOOKUP(C98,'تقرير المصروفات حسب الشهر'!$C$1155:$AD$1266,27,FALSE),0)</f>
        <v>0</v>
      </c>
      <c r="N98" s="344">
        <f>IFERROR(VLOOKUP(C98,'تقرير المصروفات حسب الشهر'!$C$1282:$AD$1393,27,FALSE),0)</f>
        <v>0</v>
      </c>
      <c r="O98" s="344">
        <f>IFERROR(VLOOKUP(C98,'تقرير المصروفات حسب الشهر'!$C$1409:$AD$1524,27,FALSE),0)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الشهر'!$C$10:$AD$119,27,FALSE),0)</f>
        <v>0</v>
      </c>
      <c r="E99" s="330">
        <f>IFERROR(VLOOKUP(C99,'تقرير المصروفات حسب الشهر'!$C$136:$AD$245,27,FALSE),0)</f>
        <v>0</v>
      </c>
      <c r="F99" s="330">
        <f>IFERROR(VLOOKUP(C99,'تقرير المصروفات حسب الشهر'!$C$263:$AD$370,27,FALSE),0)</f>
        <v>0</v>
      </c>
      <c r="G99" s="330">
        <f>IFERROR(VLOOKUP(C99,'تقرير المصروفات حسب الشهر'!$C$391:$AD$499,27,FALSE),0)</f>
        <v>0</v>
      </c>
      <c r="H99" s="330">
        <f>IFERROR(VLOOKUP(C99,'تقرير المصروفات حسب الشهر'!$C$519:$AD$627,27,FALSE),0)</f>
        <v>0</v>
      </c>
      <c r="I99" s="330">
        <f>IFERROR(VLOOKUP(C99,'تقرير المصروفات حسب الشهر'!$C$647:$AD$756,27,FALSE),0)</f>
        <v>0</v>
      </c>
      <c r="J99" s="330">
        <f>IFERROR(VLOOKUP(C99,'تقرير المصروفات حسب الشهر'!$C$775:$AD$884,27,FALSE),0)</f>
        <v>0</v>
      </c>
      <c r="K99" s="330">
        <f>IFERROR(VLOOKUP(C99,'تقرير المصروفات حسب الشهر'!$C$902:$AD$1011,27,FALSE),0)</f>
        <v>0</v>
      </c>
      <c r="L99" s="330">
        <f>IFERROR(VLOOKUP(C99,'تقرير المصروفات حسب الشهر'!$C$1028:$AD$1138,27,FALSE),0)</f>
        <v>0</v>
      </c>
      <c r="M99" s="344">
        <f>IFERROR(VLOOKUP(C99,'تقرير المصروفات حسب الشهر'!$C$1155:$AD$1266,27,FALSE),0)</f>
        <v>0</v>
      </c>
      <c r="N99" s="344">
        <f>IFERROR(VLOOKUP(C99,'تقرير المصروفات حسب الشهر'!$C$1282:$AD$1393,27,FALSE),0)</f>
        <v>0</v>
      </c>
      <c r="O99" s="344">
        <f>IFERROR(VLOOKUP(C99,'تقرير المصروفات حسب الشهر'!$C$1409:$AD$1524,27,FALSE),0)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الشهر'!$C$10:$AD$119,27,FALSE),0)</f>
        <v>434.35</v>
      </c>
      <c r="E100" s="330">
        <f>IFERROR(VLOOKUP(C100,'تقرير المصروفات حسب الشهر'!$C$136:$AD$245,27,FALSE),0)</f>
        <v>434.35</v>
      </c>
      <c r="F100" s="330">
        <f>IFERROR(VLOOKUP(C100,'تقرير المصروفات حسب الشهر'!$C$263:$AD$370,27,FALSE),0)</f>
        <v>434.35</v>
      </c>
      <c r="G100" s="330">
        <f>IFERROR(VLOOKUP(C100,'تقرير المصروفات حسب الشهر'!$C$391:$AD$499,27,FALSE),0)</f>
        <v>646.23</v>
      </c>
      <c r="H100" s="330">
        <f>IFERROR(VLOOKUP(C100,'تقرير المصروفات حسب الشهر'!$C$519:$AD$627,27,FALSE),0)</f>
        <v>646.23</v>
      </c>
      <c r="I100" s="330">
        <f>IFERROR(VLOOKUP(C100,'تقرير المصروفات حسب الشهر'!$C$647:$AD$756,27,FALSE),0)</f>
        <v>646.23</v>
      </c>
      <c r="J100" s="330">
        <f>IFERROR(VLOOKUP(C100,'تقرير المصروفات حسب الشهر'!$C$775:$AD$884,27,FALSE),0)</f>
        <v>0</v>
      </c>
      <c r="K100" s="330">
        <f>IFERROR(VLOOKUP(C100,'تقرير المصروفات حسب الشهر'!$C$902:$AD$1011,27,FALSE),0)</f>
        <v>0</v>
      </c>
      <c r="L100" s="330">
        <f>IFERROR(VLOOKUP(C100,'تقرير المصروفات حسب الشهر'!$C$1028:$AD$1138,27,FALSE),0)</f>
        <v>0</v>
      </c>
      <c r="M100" s="344">
        <f>IFERROR(VLOOKUP(C100,'تقرير المصروفات حسب الشهر'!$C$1155:$AD$1266,27,FALSE),0)</f>
        <v>0</v>
      </c>
      <c r="N100" s="344">
        <f>IFERROR(VLOOKUP(C100,'تقرير المصروفات حسب الشهر'!$C$1282:$AD$1393,27,FALSE),0)</f>
        <v>0</v>
      </c>
      <c r="O100" s="344">
        <f>IFERROR(VLOOKUP(C100,'تقرير المصروفات حسب الشهر'!$C$1409:$AD$1524,27,FALSE),0)</f>
        <v>0</v>
      </c>
      <c r="P100" s="332">
        <f t="shared" si="7"/>
        <v>3241.7400000000002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الشهر'!$C$10:$AD$119,27,FALSE),0)</f>
        <v>0</v>
      </c>
      <c r="E101" s="330">
        <f>IFERROR(VLOOKUP(C101,'تقرير المصروفات حسب الشهر'!$C$136:$AD$245,27,FALSE),0)</f>
        <v>0</v>
      </c>
      <c r="F101" s="330">
        <f>IFERROR(VLOOKUP(C101,'تقرير المصروفات حسب الشهر'!$C$263:$AD$370,27,FALSE),0)</f>
        <v>0</v>
      </c>
      <c r="G101" s="330">
        <f>IFERROR(VLOOKUP(C101,'تقرير المصروفات حسب الشهر'!$C$391:$AD$499,27,FALSE),0)</f>
        <v>0</v>
      </c>
      <c r="H101" s="330">
        <f>IFERROR(VLOOKUP(C101,'تقرير المصروفات حسب الشهر'!$C$519:$AD$627,27,FALSE),0)</f>
        <v>0</v>
      </c>
      <c r="I101" s="330">
        <f>IFERROR(VLOOKUP(C101,'تقرير المصروفات حسب الشهر'!$C$647:$AD$756,27,FALSE),0)</f>
        <v>0</v>
      </c>
      <c r="J101" s="330">
        <f>IFERROR(VLOOKUP(C101,'تقرير المصروفات حسب الشهر'!$C$775:$AD$884,27,FALSE),0)</f>
        <v>0</v>
      </c>
      <c r="K101" s="330">
        <f>IFERROR(VLOOKUP(C101,'تقرير المصروفات حسب الشهر'!$C$902:$AD$1011,27,FALSE),0)</f>
        <v>0</v>
      </c>
      <c r="L101" s="330">
        <f>IFERROR(VLOOKUP(C101,'تقرير المصروفات حسب الشهر'!$C$1028:$AD$1138,27,FALSE),0)</f>
        <v>0</v>
      </c>
      <c r="M101" s="344">
        <f>IFERROR(VLOOKUP(C101,'تقرير المصروفات حسب الشهر'!$C$1155:$AD$1266,27,FALSE),0)</f>
        <v>0</v>
      </c>
      <c r="N101" s="344">
        <f>IFERROR(VLOOKUP(C101,'تقرير المصروفات حسب الشهر'!$C$1282:$AD$1393,27,FALSE),0)</f>
        <v>0</v>
      </c>
      <c r="O101" s="344">
        <f>IFERROR(VLOOKUP(C101,'تقرير المصروفات حسب الشهر'!$C$1409:$AD$1524,27,FALSE),0)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الشهر'!$C$10:$AD$119,27,FALSE),0)</f>
        <v>244.38</v>
      </c>
      <c r="E102" s="330">
        <f>IFERROR(VLOOKUP(C102,'تقرير المصروفات حسب الشهر'!$C$136:$AD$245,27,FALSE),0)</f>
        <v>244.38</v>
      </c>
      <c r="F102" s="330">
        <f>IFERROR(VLOOKUP(C102,'تقرير المصروفات حسب الشهر'!$C$263:$AD$370,27,FALSE),0)</f>
        <v>244.38</v>
      </c>
      <c r="G102" s="330">
        <f>IFERROR(VLOOKUP(C102,'تقرير المصروفات حسب الشهر'!$C$391:$AD$499,27,FALSE),0)</f>
        <v>244.38</v>
      </c>
      <c r="H102" s="330">
        <f>IFERROR(VLOOKUP(C102,'تقرير المصروفات حسب الشهر'!$C$519:$AD$627,27,FALSE),0)</f>
        <v>244.38</v>
      </c>
      <c r="I102" s="330">
        <f>IFERROR(VLOOKUP(C102,'تقرير المصروفات حسب الشهر'!$C$647:$AD$756,27,FALSE),0)</f>
        <v>244.38</v>
      </c>
      <c r="J102" s="330">
        <f>IFERROR(VLOOKUP(C102,'تقرير المصروفات حسب الشهر'!$C$775:$AD$884,27,FALSE),0)</f>
        <v>0</v>
      </c>
      <c r="K102" s="330">
        <f>IFERROR(VLOOKUP(C102,'تقرير المصروفات حسب الشهر'!$C$902:$AD$1011,27,FALSE),0)</f>
        <v>0</v>
      </c>
      <c r="L102" s="330">
        <f>IFERROR(VLOOKUP(C102,'تقرير المصروفات حسب الشهر'!$C$1028:$AD$1138,27,FALSE),0)</f>
        <v>0</v>
      </c>
      <c r="M102" s="344">
        <f>IFERROR(VLOOKUP(C102,'تقرير المصروفات حسب الشهر'!$C$1155:$AD$1266,27,FALSE),0)</f>
        <v>0</v>
      </c>
      <c r="N102" s="344">
        <f>IFERROR(VLOOKUP(C102,'تقرير المصروفات حسب الشهر'!$C$1282:$AD$1393,27,FALSE),0)</f>
        <v>0</v>
      </c>
      <c r="O102" s="344">
        <f>IFERROR(VLOOKUP(C102,'تقرير المصروفات حسب الشهر'!$C$1409:$AD$1524,27,FALSE),0)</f>
        <v>0</v>
      </c>
      <c r="P102" s="332">
        <f t="shared" si="7"/>
        <v>1466.2800000000002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الشهر'!$C$10:$AD$119,27,FALSE),0)</f>
        <v>59.33</v>
      </c>
      <c r="E103" s="330">
        <f>IFERROR(VLOOKUP(C103,'تقرير المصروفات حسب الشهر'!$C$136:$AD$245,27,FALSE),0)</f>
        <v>59.33</v>
      </c>
      <c r="F103" s="330">
        <f>IFERROR(VLOOKUP(C103,'تقرير المصروفات حسب الشهر'!$C$263:$AD$370,27,FALSE),0)</f>
        <v>59.33</v>
      </c>
      <c r="G103" s="330">
        <f>IFERROR(VLOOKUP(C103,'تقرير المصروفات حسب الشهر'!$C$391:$AD$499,27,FALSE),0)</f>
        <v>59.33</v>
      </c>
      <c r="H103" s="330">
        <f>IFERROR(VLOOKUP(C103,'تقرير المصروفات حسب الشهر'!$C$519:$AD$627,27,FALSE),0)</f>
        <v>59.33</v>
      </c>
      <c r="I103" s="330">
        <f>IFERROR(VLOOKUP(C103,'تقرير المصروفات حسب الشهر'!$C$647:$AD$756,27,FALSE),0)</f>
        <v>59.33</v>
      </c>
      <c r="J103" s="330">
        <f>IFERROR(VLOOKUP(C103,'تقرير المصروفات حسب الشهر'!$C$775:$AD$884,27,FALSE),0)</f>
        <v>0</v>
      </c>
      <c r="K103" s="330">
        <f>IFERROR(VLOOKUP(C103,'تقرير المصروفات حسب الشهر'!$C$902:$AD$1011,27,FALSE),0)</f>
        <v>0</v>
      </c>
      <c r="L103" s="330">
        <f>IFERROR(VLOOKUP(C103,'تقرير المصروفات حسب الشهر'!$C$1028:$AD$1138,27,FALSE),0)</f>
        <v>0</v>
      </c>
      <c r="M103" s="344">
        <f>IFERROR(VLOOKUP(C103,'تقرير المصروفات حسب الشهر'!$C$1155:$AD$1266,27,FALSE),0)</f>
        <v>0</v>
      </c>
      <c r="N103" s="344">
        <f>IFERROR(VLOOKUP(C103,'تقرير المصروفات حسب الشهر'!$C$1282:$AD$1393,27,FALSE),0)</f>
        <v>0</v>
      </c>
      <c r="O103" s="344">
        <f>IFERROR(VLOOKUP(C103,'تقرير المصروفات حسب الشهر'!$C$1409:$AD$1524,27,FALSE),0)</f>
        <v>0</v>
      </c>
      <c r="P103" s="332">
        <f t="shared" si="7"/>
        <v>355.97999999999996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الشهر'!$C$10:$AD$119,27,FALSE),0)</f>
        <v>0</v>
      </c>
      <c r="E104" s="330">
        <f>IFERROR(VLOOKUP(C104,'تقرير المصروفات حسب الشهر'!$C$136:$AD$245,27,FALSE),0)</f>
        <v>0</v>
      </c>
      <c r="F104" s="330">
        <f>IFERROR(VLOOKUP(C104,'تقرير المصروفات حسب الشهر'!$C$263:$AD$370,27,FALSE),0)</f>
        <v>0</v>
      </c>
      <c r="G104" s="330">
        <f>IFERROR(VLOOKUP(C104,'تقرير المصروفات حسب الشهر'!$C$391:$AD$499,27,FALSE),0)</f>
        <v>0</v>
      </c>
      <c r="H104" s="330">
        <f>IFERROR(VLOOKUP(C104,'تقرير المصروفات حسب الشهر'!$C$519:$AD$627,27,FALSE),0)</f>
        <v>0</v>
      </c>
      <c r="I104" s="330">
        <f>IFERROR(VLOOKUP(C104,'تقرير المصروفات حسب الشهر'!$C$647:$AD$756,27,FALSE),0)</f>
        <v>0</v>
      </c>
      <c r="J104" s="330">
        <f>IFERROR(VLOOKUP(C104,'تقرير المصروفات حسب الشهر'!$C$775:$AD$884,27,FALSE),0)</f>
        <v>0</v>
      </c>
      <c r="K104" s="330">
        <f>IFERROR(VLOOKUP(C104,'تقرير المصروفات حسب الشهر'!$C$902:$AD$1011,27,FALSE),0)</f>
        <v>0</v>
      </c>
      <c r="L104" s="330">
        <f>IFERROR(VLOOKUP(C104,'تقرير المصروفات حسب الشهر'!$C$1028:$AD$1138,27,FALSE),0)</f>
        <v>0</v>
      </c>
      <c r="M104" s="344">
        <f>IFERROR(VLOOKUP(C104,'تقرير المصروفات حسب الشهر'!$C$1155:$AD$1266,27,FALSE),0)</f>
        <v>0</v>
      </c>
      <c r="N104" s="344">
        <f>IFERROR(VLOOKUP(C104,'تقرير المصروفات حسب الشهر'!$C$1282:$AD$1393,27,FALSE),0)</f>
        <v>0</v>
      </c>
      <c r="O104" s="344">
        <f>IFERROR(VLOOKUP(C104,'تقرير المصروفات حسب الشهر'!$C$1409:$AD$1524,27,FALSE),0)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الشهر'!$C$10:$AD$119,27,FALSE),0)</f>
        <v>0</v>
      </c>
      <c r="E105" s="330">
        <f>IFERROR(VLOOKUP(C105,'تقرير المصروفات حسب الشهر'!$C$136:$AD$245,27,FALSE),0)</f>
        <v>0</v>
      </c>
      <c r="F105" s="330">
        <f>IFERROR(VLOOKUP(C105,'تقرير المصروفات حسب الشهر'!$C$263:$AD$370,27,FALSE),0)</f>
        <v>0</v>
      </c>
      <c r="G105" s="330">
        <f>IFERROR(VLOOKUP(C105,'تقرير المصروفات حسب الشهر'!$C$391:$AD$499,27,FALSE),0)</f>
        <v>0</v>
      </c>
      <c r="H105" s="330">
        <f>IFERROR(VLOOKUP(C105,'تقرير المصروفات حسب الشهر'!$C$519:$AD$627,27,FALSE),0)</f>
        <v>0</v>
      </c>
      <c r="I105" s="330">
        <f>IFERROR(VLOOKUP(C105,'تقرير المصروفات حسب الشهر'!$C$647:$AD$756,27,FALSE),0)</f>
        <v>0</v>
      </c>
      <c r="J105" s="330">
        <f>IFERROR(VLOOKUP(C105,'تقرير المصروفات حسب الشهر'!$C$775:$AD$884,27,FALSE),0)</f>
        <v>0</v>
      </c>
      <c r="K105" s="330">
        <f>IFERROR(VLOOKUP(C105,'تقرير المصروفات حسب الشهر'!$C$902:$AD$1011,27,FALSE),0)</f>
        <v>0</v>
      </c>
      <c r="L105" s="330">
        <f>IFERROR(VLOOKUP(C105,'تقرير المصروفات حسب الشهر'!$C$1028:$AD$1138,27,FALSE),0)</f>
        <v>0</v>
      </c>
      <c r="M105" s="344">
        <f>IFERROR(VLOOKUP(C105,'تقرير المصروفات حسب الشهر'!$C$1155:$AD$1266,27,FALSE),0)</f>
        <v>0</v>
      </c>
      <c r="N105" s="344">
        <f>IFERROR(VLOOKUP(C105,'تقرير المصروفات حسب الشهر'!$C$1282:$AD$1393,27,FALSE),0)</f>
        <v>0</v>
      </c>
      <c r="O105" s="344">
        <f>IFERROR(VLOOKUP(C105,'تقرير المصروفات حسب الشهر'!$C$1409:$AD$1524,27,FALSE),0)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الشهر'!$C$10:$AD$119,27,FALSE),0)</f>
        <v>0</v>
      </c>
      <c r="E106" s="330">
        <f>IFERROR(VLOOKUP(C106,'تقرير المصروفات حسب الشهر'!$C$136:$AD$245,27,FALSE),0)</f>
        <v>0</v>
      </c>
      <c r="F106" s="330">
        <f>IFERROR(VLOOKUP(C106,'تقرير المصروفات حسب الشهر'!$C$263:$AD$370,27,FALSE),0)</f>
        <v>0</v>
      </c>
      <c r="G106" s="330">
        <f>IFERROR(VLOOKUP(C106,'تقرير المصروفات حسب الشهر'!$C$391:$AD$499,27,FALSE),0)</f>
        <v>0</v>
      </c>
      <c r="H106" s="330">
        <f>IFERROR(VLOOKUP(C106,'تقرير المصروفات حسب الشهر'!$C$519:$AD$627,27,FALSE),0)</f>
        <v>0</v>
      </c>
      <c r="I106" s="330">
        <f>IFERROR(VLOOKUP(C106,'تقرير المصروفات حسب الشهر'!$C$647:$AD$756,27,FALSE),0)</f>
        <v>0</v>
      </c>
      <c r="J106" s="330">
        <f>IFERROR(VLOOKUP(C106,'تقرير المصروفات حسب الشهر'!$C$775:$AD$884,27,FALSE),0)</f>
        <v>0</v>
      </c>
      <c r="K106" s="330">
        <f>IFERROR(VLOOKUP(C106,'تقرير المصروفات حسب الشهر'!$C$902:$AD$1011,27,FALSE),0)</f>
        <v>0</v>
      </c>
      <c r="L106" s="330">
        <f>IFERROR(VLOOKUP(C106,'تقرير المصروفات حسب الشهر'!$C$1028:$AD$1138,27,FALSE),0)</f>
        <v>0</v>
      </c>
      <c r="M106" s="344">
        <f>IFERROR(VLOOKUP(C106,'تقرير المصروفات حسب الشهر'!$C$1155:$AD$1266,27,FALSE),0)</f>
        <v>0</v>
      </c>
      <c r="N106" s="344">
        <f>IFERROR(VLOOKUP(C106,'تقرير المصروفات حسب الشهر'!$C$1282:$AD$1393,27,FALSE),0)</f>
        <v>0</v>
      </c>
      <c r="O106" s="344">
        <f>IFERROR(VLOOKUP(C106,'تقرير المصروفات حسب الشهر'!$C$1409:$AD$1524,27,FALSE),0)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الشهر'!$C$10:$AD$119,27,FALSE),0)</f>
        <v>0</v>
      </c>
      <c r="E107" s="330">
        <f>IFERROR(VLOOKUP(C107,'تقرير المصروفات حسب الشهر'!$C$136:$AD$245,27,FALSE),0)</f>
        <v>0</v>
      </c>
      <c r="F107" s="330">
        <f>IFERROR(VLOOKUP(C107,'تقرير المصروفات حسب الشهر'!$C$263:$AD$370,27,FALSE),0)</f>
        <v>0</v>
      </c>
      <c r="G107" s="330">
        <f>IFERROR(VLOOKUP(C107,'تقرير المصروفات حسب الشهر'!$C$391:$AD$499,27,FALSE),0)</f>
        <v>0</v>
      </c>
      <c r="H107" s="330">
        <f>IFERROR(VLOOKUP(C107,'تقرير المصروفات حسب الشهر'!$C$519:$AD$627,27,FALSE),0)</f>
        <v>0</v>
      </c>
      <c r="I107" s="330">
        <f>IFERROR(VLOOKUP(C107,'تقرير المصروفات حسب الشهر'!$C$647:$AD$756,27,FALSE),0)</f>
        <v>0</v>
      </c>
      <c r="J107" s="330">
        <f>IFERROR(VLOOKUP(C107,'تقرير المصروفات حسب الشهر'!$C$775:$AD$884,27,FALSE),0)</f>
        <v>0</v>
      </c>
      <c r="K107" s="330">
        <f>IFERROR(VLOOKUP(C107,'تقرير المصروفات حسب الشهر'!$C$902:$AD$1011,27,FALSE),0)</f>
        <v>0</v>
      </c>
      <c r="L107" s="330">
        <f>IFERROR(VLOOKUP(C107,'تقرير المصروفات حسب الشهر'!$C$1028:$AD$1138,27,FALSE),0)</f>
        <v>0</v>
      </c>
      <c r="M107" s="344">
        <f>IFERROR(VLOOKUP(C107,'تقرير المصروفات حسب الشهر'!$C$1155:$AD$1266,27,FALSE),0)</f>
        <v>0</v>
      </c>
      <c r="N107" s="344">
        <f>IFERROR(VLOOKUP(C107,'تقرير المصروفات حسب الشهر'!$C$1282:$AD$1393,27,FALSE),0)</f>
        <v>0</v>
      </c>
      <c r="O107" s="344">
        <f>IFERROR(VLOOKUP(C107,'تقرير المصروفات حسب الشهر'!$C$1409:$AD$1524,27,FALSE),0)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الشهر'!$C$10:$AD$119,27,FALSE),0)</f>
        <v>0</v>
      </c>
      <c r="E108" s="330">
        <f>IFERROR(VLOOKUP(C108,'تقرير المصروفات حسب الشهر'!$C$136:$AD$245,27,FALSE),0)</f>
        <v>0</v>
      </c>
      <c r="F108" s="330">
        <f>IFERROR(VLOOKUP(C108,'تقرير المصروفات حسب الشهر'!$C$263:$AD$370,27,FALSE),0)</f>
        <v>0</v>
      </c>
      <c r="G108" s="330">
        <f>IFERROR(VLOOKUP(C108,'تقرير المصروفات حسب الشهر'!$C$391:$AD$499,27,FALSE),0)</f>
        <v>0</v>
      </c>
      <c r="H108" s="330">
        <f>IFERROR(VLOOKUP(C108,'تقرير المصروفات حسب الشهر'!$C$519:$AD$627,27,FALSE),0)</f>
        <v>0</v>
      </c>
      <c r="I108" s="330">
        <f>IFERROR(VLOOKUP(C108,'تقرير المصروفات حسب الشهر'!$C$647:$AD$756,27,FALSE),0)</f>
        <v>0</v>
      </c>
      <c r="J108" s="330">
        <f>IFERROR(VLOOKUP(C108,'تقرير المصروفات حسب الشهر'!$C$775:$AD$884,27,FALSE),0)</f>
        <v>0</v>
      </c>
      <c r="K108" s="330">
        <f>IFERROR(VLOOKUP(C108,'تقرير المصروفات حسب الشهر'!$C$902:$AD$1011,27,FALSE),0)</f>
        <v>0</v>
      </c>
      <c r="L108" s="330">
        <f>IFERROR(VLOOKUP(C108,'تقرير المصروفات حسب الشهر'!$C$1028:$AD$1138,27,FALSE),0)</f>
        <v>0</v>
      </c>
      <c r="M108" s="344">
        <f>IFERROR(VLOOKUP(C108,'تقرير المصروفات حسب الشهر'!$C$1155:$AD$1266,27,FALSE),0)</f>
        <v>0</v>
      </c>
      <c r="N108" s="344">
        <f>IFERROR(VLOOKUP(C108,'تقرير المصروفات حسب الشهر'!$C$1282:$AD$1393,27,FALSE),0)</f>
        <v>0</v>
      </c>
      <c r="O108" s="344">
        <f>IFERROR(VLOOKUP(C108,'تقرير المصروفات حسب الشهر'!$C$1409:$AD$1524,27,FALSE),0)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الشهر'!$C$10:$AD$119,27,FALSE),0)</f>
        <v>0</v>
      </c>
      <c r="E109" s="330">
        <f>IFERROR(VLOOKUP(C109,'تقرير المصروفات حسب الشهر'!$C$136:$AD$245,27,FALSE),0)</f>
        <v>0</v>
      </c>
      <c r="F109" s="330">
        <f>IFERROR(VLOOKUP(C109,'تقرير المصروفات حسب الشهر'!$C$263:$AD$370,27,FALSE),0)</f>
        <v>0</v>
      </c>
      <c r="G109" s="330">
        <f>IFERROR(VLOOKUP(C109,'تقرير المصروفات حسب الشهر'!$C$391:$AD$499,27,FALSE),0)</f>
        <v>0</v>
      </c>
      <c r="H109" s="330">
        <f>IFERROR(VLOOKUP(C109,'تقرير المصروفات حسب الشهر'!$C$519:$AD$627,27,FALSE),0)</f>
        <v>0</v>
      </c>
      <c r="I109" s="330">
        <f>IFERROR(VLOOKUP(C109,'تقرير المصروفات حسب الشهر'!$C$647:$AD$756,27,FALSE),0)</f>
        <v>0</v>
      </c>
      <c r="J109" s="330">
        <f>IFERROR(VLOOKUP(C109,'تقرير المصروفات حسب الشهر'!$C$775:$AD$884,27,FALSE),0)</f>
        <v>0</v>
      </c>
      <c r="K109" s="330">
        <f>IFERROR(VLOOKUP(C109,'تقرير المصروفات حسب الشهر'!$C$902:$AD$1011,27,FALSE),0)</f>
        <v>0</v>
      </c>
      <c r="L109" s="330">
        <f>IFERROR(VLOOKUP(C109,'تقرير المصروفات حسب الشهر'!$C$1028:$AD$1138,27,FALSE),0)</f>
        <v>0</v>
      </c>
      <c r="M109" s="344">
        <f>IFERROR(VLOOKUP(C109,'تقرير المصروفات حسب الشهر'!$C$1155:$AD$1266,27,FALSE),0)</f>
        <v>0</v>
      </c>
      <c r="N109" s="344">
        <f>IFERROR(VLOOKUP(C109,'تقرير المصروفات حسب الشهر'!$C$1282:$AD$1393,27,FALSE),0)</f>
        <v>0</v>
      </c>
      <c r="O109" s="344">
        <f>IFERROR(VLOOKUP(C109,'تقرير المصروفات حسب الشهر'!$C$1409:$AD$1524,27,FALSE),0)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الشهر'!$C$10:$AD$119,27,FALSE),0)</f>
        <v>0</v>
      </c>
      <c r="E110" s="330">
        <f>IFERROR(VLOOKUP(C110,'تقرير المصروفات حسب الشهر'!$C$136:$AD$245,27,FALSE),0)</f>
        <v>0</v>
      </c>
      <c r="F110" s="330">
        <f>IFERROR(VLOOKUP(C110,'تقرير المصروفات حسب الشهر'!$C$263:$AD$370,27,FALSE),0)</f>
        <v>0</v>
      </c>
      <c r="G110" s="330">
        <f>IFERROR(VLOOKUP(C110,'تقرير المصروفات حسب الشهر'!$C$391:$AD$499,27,FALSE),0)</f>
        <v>0</v>
      </c>
      <c r="H110" s="330">
        <f>IFERROR(VLOOKUP(C110,'تقرير المصروفات حسب الشهر'!$C$519:$AD$627,27,FALSE),0)</f>
        <v>0</v>
      </c>
      <c r="I110" s="330">
        <f>IFERROR(VLOOKUP(C110,'تقرير المصروفات حسب الشهر'!$C$647:$AD$756,27,FALSE),0)</f>
        <v>0</v>
      </c>
      <c r="J110" s="330">
        <f>IFERROR(VLOOKUP(C110,'تقرير المصروفات حسب الشهر'!$C$775:$AD$884,27,FALSE),0)</f>
        <v>0</v>
      </c>
      <c r="K110" s="330">
        <f>IFERROR(VLOOKUP(C110,'تقرير المصروفات حسب الشهر'!$C$902:$AD$1011,27,FALSE),0)</f>
        <v>0</v>
      </c>
      <c r="L110" s="330">
        <f>IFERROR(VLOOKUP(C110,'تقرير المصروفات حسب الشهر'!$C$1028:$AD$1138,27,FALSE),0)</f>
        <v>0</v>
      </c>
      <c r="M110" s="344">
        <f>IFERROR(VLOOKUP(C110,'تقرير المصروفات حسب الشهر'!$C$1155:$AD$1266,27,FALSE),0)</f>
        <v>0</v>
      </c>
      <c r="N110" s="344">
        <f>IFERROR(VLOOKUP(C110,'تقرير المصروفات حسب الشهر'!$C$1282:$AD$1393,27,FALSE),0)</f>
        <v>0</v>
      </c>
      <c r="O110" s="344">
        <f>IFERROR(VLOOKUP(C110,'تقرير المصروفات حسب الشهر'!$C$1409:$AD$1524,27,FALSE),0)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الشهر'!$C$10:$AD$119,27,FALSE),0)</f>
        <v>0</v>
      </c>
      <c r="E111" s="330">
        <f>IFERROR(VLOOKUP(C111,'تقرير المصروفات حسب الشهر'!$C$136:$AD$245,27,FALSE),0)</f>
        <v>0</v>
      </c>
      <c r="F111" s="330">
        <f>IFERROR(VLOOKUP(C111,'تقرير المصروفات حسب الشهر'!$C$263:$AD$370,27,FALSE),0)</f>
        <v>0</v>
      </c>
      <c r="G111" s="330">
        <f>IFERROR(VLOOKUP(C111,'تقرير المصروفات حسب الشهر'!$C$391:$AD$499,27,FALSE),0)</f>
        <v>0</v>
      </c>
      <c r="H111" s="330">
        <f>IFERROR(VLOOKUP(C111,'تقرير المصروفات حسب الشهر'!$C$519:$AD$627,27,FALSE),0)</f>
        <v>0</v>
      </c>
      <c r="I111" s="330">
        <f>IFERROR(VLOOKUP(C111,'تقرير المصروفات حسب الشهر'!$C$647:$AD$756,27,FALSE),0)</f>
        <v>0</v>
      </c>
      <c r="J111" s="330">
        <f>IFERROR(VLOOKUP(C111,'تقرير المصروفات حسب الشهر'!$C$775:$AD$884,27,FALSE),0)</f>
        <v>0</v>
      </c>
      <c r="K111" s="330">
        <f>IFERROR(VLOOKUP(C111,'تقرير المصروفات حسب الشهر'!$C$902:$AD$1011,27,FALSE),0)</f>
        <v>0</v>
      </c>
      <c r="L111" s="330">
        <f>IFERROR(VLOOKUP(C111,'تقرير المصروفات حسب الشهر'!$C$1028:$AD$1138,27,FALSE),0)</f>
        <v>0</v>
      </c>
      <c r="M111" s="344">
        <f>IFERROR(VLOOKUP(C111,'تقرير المصروفات حسب الشهر'!$C$1155:$AD$1266,27,FALSE),0)</f>
        <v>0</v>
      </c>
      <c r="N111" s="344">
        <f>IFERROR(VLOOKUP(C111,'تقرير المصروفات حسب الشهر'!$C$1282:$AD$1393,27,FALSE),0)</f>
        <v>0</v>
      </c>
      <c r="O111" s="344">
        <f>IFERROR(VLOOKUP(C111,'تقرير المصروفات حسب الشهر'!$C$1409:$AD$1524,27,FALSE),0)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الشهر'!$C$10:$AD$119,27,FALSE),0)</f>
        <v>0</v>
      </c>
      <c r="E112" s="330">
        <f>IFERROR(VLOOKUP(C112,'تقرير المصروفات حسب الشهر'!$C$136:$AD$245,27,FALSE),0)</f>
        <v>0</v>
      </c>
      <c r="F112" s="330">
        <f>IFERROR(VLOOKUP(C112,'تقرير المصروفات حسب الشهر'!$C$263:$AD$370,27,FALSE),0)</f>
        <v>0</v>
      </c>
      <c r="G112" s="330">
        <f>IFERROR(VLOOKUP(C112,'تقرير المصروفات حسب الشهر'!$C$391:$AD$499,27,FALSE),0)</f>
        <v>0</v>
      </c>
      <c r="H112" s="330">
        <f>IFERROR(VLOOKUP(C112,'تقرير المصروفات حسب الشهر'!$C$519:$AD$627,27,FALSE),0)</f>
        <v>0</v>
      </c>
      <c r="I112" s="330">
        <f>IFERROR(VLOOKUP(C112,'تقرير المصروفات حسب الشهر'!$C$647:$AD$756,27,FALSE),0)</f>
        <v>0</v>
      </c>
      <c r="J112" s="330">
        <f>IFERROR(VLOOKUP(C112,'تقرير المصروفات حسب الشهر'!$C$775:$AD$884,27,FALSE),0)</f>
        <v>0</v>
      </c>
      <c r="K112" s="330">
        <f>IFERROR(VLOOKUP(C112,'تقرير المصروفات حسب الشهر'!$C$902:$AD$1011,27,FALSE),0)</f>
        <v>0</v>
      </c>
      <c r="L112" s="330">
        <f>IFERROR(VLOOKUP(C112,'تقرير المصروفات حسب الشهر'!$C$1028:$AD$1138,27,FALSE),0)</f>
        <v>0</v>
      </c>
      <c r="M112" s="344">
        <f>IFERROR(VLOOKUP(C112,'تقرير المصروفات حسب الشهر'!$C$1155:$AD$1266,27,FALSE),0)</f>
        <v>0</v>
      </c>
      <c r="N112" s="344">
        <f>IFERROR(VLOOKUP(C112,'تقرير المصروفات حسب الشهر'!$C$1282:$AD$1393,27,FALSE),0)</f>
        <v>0</v>
      </c>
      <c r="O112" s="344">
        <f>IFERROR(VLOOKUP(C112,'تقرير المصروفات حسب الشهر'!$C$1409:$AD$1524,27,FALSE),0)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الشهر'!$C$10:$AD$119,27,FALSE),0)</f>
        <v>0</v>
      </c>
      <c r="E113" s="330">
        <f>IFERROR(VLOOKUP(C113,'تقرير المصروفات حسب الشهر'!$C$136:$AD$245,27,FALSE),0)</f>
        <v>0</v>
      </c>
      <c r="F113" s="330">
        <f>IFERROR(VLOOKUP(C113,'تقرير المصروفات حسب الشهر'!$C$263:$AD$370,27,FALSE),0)</f>
        <v>0</v>
      </c>
      <c r="G113" s="330">
        <f>IFERROR(VLOOKUP(C113,'تقرير المصروفات حسب الشهر'!$C$391:$AD$499,27,FALSE),0)</f>
        <v>0</v>
      </c>
      <c r="H113" s="330">
        <f>IFERROR(VLOOKUP(C113,'تقرير المصروفات حسب الشهر'!$C$519:$AD$627,27,FALSE),0)</f>
        <v>0</v>
      </c>
      <c r="I113" s="330">
        <f>IFERROR(VLOOKUP(C113,'تقرير المصروفات حسب الشهر'!$C$647:$AD$756,27,FALSE),0)</f>
        <v>0</v>
      </c>
      <c r="J113" s="330">
        <f>IFERROR(VLOOKUP(C113,'تقرير المصروفات حسب الشهر'!$C$775:$AD$884,27,FALSE),0)</f>
        <v>0</v>
      </c>
      <c r="K113" s="330">
        <f>IFERROR(VLOOKUP(C113,'تقرير المصروفات حسب الشهر'!$C$902:$AD$1011,27,FALSE),0)</f>
        <v>0</v>
      </c>
      <c r="L113" s="330">
        <f>IFERROR(VLOOKUP(C113,'تقرير المصروفات حسب الشهر'!$C$1028:$AD$1138,27,FALSE),0)</f>
        <v>0</v>
      </c>
      <c r="M113" s="344">
        <f>IFERROR(VLOOKUP(C113,'تقرير المصروفات حسب الشهر'!$C$1155:$AD$1266,27,FALSE),0)</f>
        <v>0</v>
      </c>
      <c r="N113" s="344">
        <f>IFERROR(VLOOKUP(C113,'تقرير المصروفات حسب الشهر'!$C$1282:$AD$1393,27,FALSE),0)</f>
        <v>0</v>
      </c>
      <c r="O113" s="344">
        <f>IFERROR(VLOOKUP(C113,'تقرير المصروفات حسب الشهر'!$C$1409:$AD$1524,27,FALSE),0)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الشهر'!$C$10:$AD$119,27,FALSE),0)</f>
        <v>0</v>
      </c>
      <c r="E114" s="330">
        <f>IFERROR(VLOOKUP(C114,'تقرير المصروفات حسب الشهر'!$C$136:$AD$245,27,FALSE),0)</f>
        <v>0</v>
      </c>
      <c r="F114" s="330">
        <f>IFERROR(VLOOKUP(C114,'تقرير المصروفات حسب الشهر'!$C$263:$AD$370,27,FALSE),0)</f>
        <v>0</v>
      </c>
      <c r="G114" s="330">
        <f>IFERROR(VLOOKUP(C114,'تقرير المصروفات حسب الشهر'!$C$391:$AD$499,27,FALSE),0)</f>
        <v>0</v>
      </c>
      <c r="H114" s="330">
        <f>IFERROR(VLOOKUP(C114,'تقرير المصروفات حسب الشهر'!$C$519:$AD$627,27,FALSE),0)</f>
        <v>0</v>
      </c>
      <c r="I114" s="330">
        <f>IFERROR(VLOOKUP(C114,'تقرير المصروفات حسب الشهر'!$C$647:$AD$756,27,FALSE),0)</f>
        <v>0</v>
      </c>
      <c r="J114" s="330">
        <f>IFERROR(VLOOKUP(C114,'تقرير المصروفات حسب الشهر'!$C$775:$AD$884,27,FALSE),0)</f>
        <v>0</v>
      </c>
      <c r="K114" s="330">
        <f>IFERROR(VLOOKUP(C114,'تقرير المصروفات حسب الشهر'!$C$902:$AD$1011,27,FALSE),0)</f>
        <v>0</v>
      </c>
      <c r="L114" s="330">
        <f>IFERROR(VLOOKUP(C114,'تقرير المصروفات حسب الشهر'!$C$1028:$AD$1138,27,FALSE),0)</f>
        <v>0</v>
      </c>
      <c r="M114" s="344">
        <f>IFERROR(VLOOKUP(C114,'تقرير المصروفات حسب الشهر'!$C$1155:$AD$1266,27,FALSE),0)</f>
        <v>0</v>
      </c>
      <c r="N114" s="344">
        <f>IFERROR(VLOOKUP(C114,'تقرير المصروفات حسب الشهر'!$C$1282:$AD$1393,27,FALSE),0)</f>
        <v>0</v>
      </c>
      <c r="O114" s="344">
        <f>IFERROR(VLOOKUP(C114,'تقرير المصروفات حسب الشهر'!$C$1409:$AD$1524,27,FALSE),0)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الشهر'!$C$10:$AD$119,27,FALSE),0)</f>
        <v>0</v>
      </c>
      <c r="E115" s="330">
        <f>IFERROR(VLOOKUP(C115,'تقرير المصروفات حسب الشهر'!$C$136:$AD$245,27,FALSE),0)</f>
        <v>0</v>
      </c>
      <c r="F115" s="330">
        <f>IFERROR(VLOOKUP(C115,'تقرير المصروفات حسب الشهر'!$C$263:$AD$370,27,FALSE),0)</f>
        <v>0</v>
      </c>
      <c r="G115" s="330">
        <f>IFERROR(VLOOKUP(C115,'تقرير المصروفات حسب الشهر'!$C$391:$AD$499,27,FALSE),0)</f>
        <v>0</v>
      </c>
      <c r="H115" s="330">
        <f>IFERROR(VLOOKUP(C115,'تقرير المصروفات حسب الشهر'!$C$519:$AD$627,27,FALSE),0)</f>
        <v>0</v>
      </c>
      <c r="I115" s="330">
        <f>IFERROR(VLOOKUP(C115,'تقرير المصروفات حسب الشهر'!$C$647:$AD$756,27,FALSE),0)</f>
        <v>0</v>
      </c>
      <c r="J115" s="330">
        <f>IFERROR(VLOOKUP(C115,'تقرير المصروفات حسب الشهر'!$C$775:$AD$884,27,FALSE),0)</f>
        <v>0</v>
      </c>
      <c r="K115" s="330">
        <f>IFERROR(VLOOKUP(C115,'تقرير المصروفات حسب الشهر'!$C$902:$AD$1011,27,FALSE),0)</f>
        <v>0</v>
      </c>
      <c r="L115" s="330">
        <f>IFERROR(VLOOKUP(C115,'تقرير المصروفات حسب الشهر'!$C$1028:$AD$1138,27,FALSE),0)</f>
        <v>0</v>
      </c>
      <c r="M115" s="344">
        <f>IFERROR(VLOOKUP(C115,'تقرير المصروفات حسب الشهر'!$C$1155:$AD$1266,27,FALSE),0)</f>
        <v>0</v>
      </c>
      <c r="N115" s="344">
        <f>IFERROR(VLOOKUP(C115,'تقرير المصروفات حسب الشهر'!$C$1282:$AD$1393,27,FALSE),0)</f>
        <v>0</v>
      </c>
      <c r="O115" s="344">
        <f>IFERROR(VLOOKUP(C115,'تقرير المصروفات حسب الشهر'!$C$1409:$AD$1524,27,FALSE),0)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الشهر'!$C$10:$AD$119,27,FALSE),0)</f>
        <v>0</v>
      </c>
      <c r="E116" s="330">
        <f>IFERROR(VLOOKUP(C116,'تقرير المصروفات حسب الشهر'!$C$136:$AD$245,27,FALSE),0)</f>
        <v>0</v>
      </c>
      <c r="F116" s="330">
        <f>IFERROR(VLOOKUP(C116,'تقرير المصروفات حسب الشهر'!$C$263:$AD$370,27,FALSE),0)</f>
        <v>0</v>
      </c>
      <c r="G116" s="330">
        <f>IFERROR(VLOOKUP(C116,'تقرير المصروفات حسب الشهر'!$C$391:$AD$499,27,FALSE),0)</f>
        <v>0</v>
      </c>
      <c r="H116" s="330">
        <f>IFERROR(VLOOKUP(C116,'تقرير المصروفات حسب الشهر'!$C$519:$AD$627,27,FALSE),0)</f>
        <v>0</v>
      </c>
      <c r="I116" s="330">
        <f>IFERROR(VLOOKUP(C116,'تقرير المصروفات حسب الشهر'!$C$647:$AD$756,27,FALSE),0)</f>
        <v>0</v>
      </c>
      <c r="J116" s="330">
        <f>IFERROR(VLOOKUP(C116,'تقرير المصروفات حسب الشهر'!$C$775:$AD$884,27,FALSE),0)</f>
        <v>0</v>
      </c>
      <c r="K116" s="330">
        <f>IFERROR(VLOOKUP(C116,'تقرير المصروفات حسب الشهر'!$C$902:$AD$1011,27,FALSE),0)</f>
        <v>0</v>
      </c>
      <c r="L116" s="330">
        <f>IFERROR(VLOOKUP(C116,'تقرير المصروفات حسب الشهر'!$C$1028:$AD$1138,27,FALSE),0)</f>
        <v>0</v>
      </c>
      <c r="M116" s="344">
        <f>IFERROR(VLOOKUP(C116,'تقرير المصروفات حسب الشهر'!$C$1155:$AD$1266,27,FALSE),0)</f>
        <v>0</v>
      </c>
      <c r="N116" s="344">
        <f>IFERROR(VLOOKUP(C116,'تقرير المصروفات حسب الشهر'!$C$1282:$AD$1393,27,FALSE),0)</f>
        <v>0</v>
      </c>
      <c r="O116" s="344">
        <f>IFERROR(VLOOKUP(C116,'تقرير المصروفات حسب الشهر'!$C$1409:$AD$1524,27,FALSE),0)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الشهر'!$C$10:$AD$119,27,FALSE),0)</f>
        <v>0</v>
      </c>
      <c r="E117" s="330">
        <f>IFERROR(VLOOKUP(C117,'تقرير المصروفات حسب الشهر'!$C$136:$AD$245,27,FALSE),0)</f>
        <v>0</v>
      </c>
      <c r="F117" s="330">
        <f>IFERROR(VLOOKUP(C117,'تقرير المصروفات حسب الشهر'!$C$263:$AD$370,27,FALSE),0)</f>
        <v>0</v>
      </c>
      <c r="G117" s="330">
        <f>IFERROR(VLOOKUP(C117,'تقرير المصروفات حسب الشهر'!$C$391:$AD$499,27,FALSE),0)</f>
        <v>0</v>
      </c>
      <c r="H117" s="330">
        <f>IFERROR(VLOOKUP(C117,'تقرير المصروفات حسب الشهر'!$C$519:$AD$627,27,FALSE),0)</f>
        <v>0</v>
      </c>
      <c r="I117" s="330">
        <f>IFERROR(VLOOKUP(C117,'تقرير المصروفات حسب الشهر'!$C$647:$AD$756,27,FALSE),0)</f>
        <v>0</v>
      </c>
      <c r="J117" s="330">
        <f>IFERROR(VLOOKUP(C117,'تقرير المصروفات حسب الشهر'!$C$775:$AD$884,27,FALSE),0)</f>
        <v>0</v>
      </c>
      <c r="K117" s="330">
        <f>IFERROR(VLOOKUP(C117,'تقرير المصروفات حسب الشهر'!$C$902:$AD$1011,27,FALSE),0)</f>
        <v>0</v>
      </c>
      <c r="L117" s="330">
        <f>IFERROR(VLOOKUP(C117,'تقرير المصروفات حسب الشهر'!$C$1028:$AD$1138,27,FALSE),0)</f>
        <v>0</v>
      </c>
      <c r="M117" s="344">
        <f>IFERROR(VLOOKUP(C117,'تقرير المصروفات حسب الشهر'!$C$1155:$AD$1266,27,FALSE),0)</f>
        <v>0</v>
      </c>
      <c r="N117" s="344">
        <f>IFERROR(VLOOKUP(C117,'تقرير المصروفات حسب الشهر'!$C$1282:$AD$1393,27,FALSE),0)</f>
        <v>0</v>
      </c>
      <c r="O117" s="344">
        <f>IFERROR(VLOOKUP(C117,'تقرير المصروفات حسب الشهر'!$C$1409:$AD$1524,27,FALSE),0)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الشهر'!$C$10:$AD$119,27,FALSE),0)</f>
        <v>0</v>
      </c>
      <c r="E118" s="330">
        <f>IFERROR(VLOOKUP(C118,'تقرير المصروفات حسب الشهر'!$C$136:$AD$245,27,FALSE),0)</f>
        <v>0</v>
      </c>
      <c r="F118" s="330">
        <f>IFERROR(VLOOKUP(C118,'تقرير المصروفات حسب الشهر'!$C$263:$AD$370,27,FALSE),0)</f>
        <v>0</v>
      </c>
      <c r="G118" s="330">
        <f>IFERROR(VLOOKUP(C118,'تقرير المصروفات حسب الشهر'!$C$391:$AD$499,27,FALSE),0)</f>
        <v>0</v>
      </c>
      <c r="H118" s="330">
        <f>IFERROR(VLOOKUP(C118,'تقرير المصروفات حسب الشهر'!$C$519:$AD$627,27,FALSE),0)</f>
        <v>0</v>
      </c>
      <c r="I118" s="330">
        <f>IFERROR(VLOOKUP(C118,'تقرير المصروفات حسب الشهر'!$C$647:$AD$756,27,FALSE),0)</f>
        <v>0</v>
      </c>
      <c r="J118" s="330">
        <f>IFERROR(VLOOKUP(C118,'تقرير المصروفات حسب الشهر'!$C$775:$AD$884,27,FALSE),0)</f>
        <v>0</v>
      </c>
      <c r="K118" s="330">
        <f>IFERROR(VLOOKUP(C118,'تقرير المصروفات حسب الشهر'!$C$902:$AD$1011,27,FALSE),0)</f>
        <v>0</v>
      </c>
      <c r="L118" s="330">
        <f>IFERROR(VLOOKUP(C118,'تقرير المصروفات حسب الشهر'!$C$1028:$AD$1138,27,FALSE),0)</f>
        <v>0</v>
      </c>
      <c r="M118" s="344">
        <f>IFERROR(VLOOKUP(C118,'تقرير المصروفات حسب الشهر'!$C$1155:$AD$1266,27,FALSE),0)</f>
        <v>0</v>
      </c>
      <c r="N118" s="344">
        <f>IFERROR(VLOOKUP(C118,'تقرير المصروفات حسب الشهر'!$C$1282:$AD$1393,27,FALSE),0)</f>
        <v>0</v>
      </c>
      <c r="O118" s="344">
        <f>IFERROR(VLOOKUP(C118,'تقرير المصروفات حسب الشهر'!$C$1409:$AD$1524,27,FALSE),0)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الشهر'!$C$10:$AD$119,27,FALSE),0)</f>
        <v>0</v>
      </c>
      <c r="E119" s="330">
        <f>IFERROR(VLOOKUP(C119,'تقرير المصروفات حسب الشهر'!$C$136:$AD$245,27,FALSE),0)</f>
        <v>0</v>
      </c>
      <c r="F119" s="330">
        <f>IFERROR(VLOOKUP(C119,'تقرير المصروفات حسب الشهر'!$C$263:$AD$370,27,FALSE),0)</f>
        <v>0</v>
      </c>
      <c r="G119" s="330">
        <f>IFERROR(VLOOKUP(C119,'تقرير المصروفات حسب الشهر'!$C$391:$AD$499,27,FALSE),0)</f>
        <v>0</v>
      </c>
      <c r="H119" s="330">
        <f>IFERROR(VLOOKUP(C119,'تقرير المصروفات حسب الشهر'!$C$519:$AD$627,27,FALSE),0)</f>
        <v>0</v>
      </c>
      <c r="I119" s="330">
        <f>IFERROR(VLOOKUP(C119,'تقرير المصروفات حسب الشهر'!$C$647:$AD$756,27,FALSE),0)</f>
        <v>0</v>
      </c>
      <c r="J119" s="330">
        <f>IFERROR(VLOOKUP(C119,'تقرير المصروفات حسب الشهر'!$C$775:$AD$884,27,FALSE),0)</f>
        <v>0</v>
      </c>
      <c r="K119" s="330">
        <f>IFERROR(VLOOKUP(C119,'تقرير المصروفات حسب الشهر'!$C$902:$AD$1011,27,FALSE),0)</f>
        <v>0</v>
      </c>
      <c r="L119" s="330">
        <f>IFERROR(VLOOKUP(C119,'تقرير المصروفات حسب الشهر'!$C$1028:$AD$1138,27,FALSE),0)</f>
        <v>0</v>
      </c>
      <c r="M119" s="344">
        <f>IFERROR(VLOOKUP(C119,'تقرير المصروفات حسب الشهر'!$C$1155:$AD$1266,27,FALSE),0)</f>
        <v>0</v>
      </c>
      <c r="N119" s="344">
        <f>IFERROR(VLOOKUP(C119,'تقرير المصروفات حسب الشهر'!$C$1282:$AD$1393,27,FALSE),0)</f>
        <v>0</v>
      </c>
      <c r="O119" s="344">
        <f>IFERROR(VLOOKUP(C119,'تقرير المصروفات حسب الشهر'!$C$1409:$AD$1524,27,FALSE),0)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الشهر'!$C$10:$AD$119,27,FALSE),0)</f>
        <v>0</v>
      </c>
      <c r="E120" s="330">
        <f>IFERROR(VLOOKUP(C120,'تقرير المصروفات حسب الشهر'!$C$136:$AD$245,27,FALSE),0)</f>
        <v>0</v>
      </c>
      <c r="F120" s="330">
        <f>IFERROR(VLOOKUP(C120,'تقرير المصروفات حسب الشهر'!$C$263:$AD$370,27,FALSE),0)</f>
        <v>0</v>
      </c>
      <c r="G120" s="330">
        <f>IFERROR(VLOOKUP(C120,'تقرير المصروفات حسب الشهر'!$C$391:$AD$499,27,FALSE),0)</f>
        <v>0</v>
      </c>
      <c r="H120" s="330">
        <f>IFERROR(VLOOKUP(C120,'تقرير المصروفات حسب الشهر'!$C$519:$AD$627,27,FALSE),0)</f>
        <v>0</v>
      </c>
      <c r="I120" s="330">
        <f>IFERROR(VLOOKUP(C120,'تقرير المصروفات حسب الشهر'!$C$647:$AD$756,27,FALSE),0)</f>
        <v>0</v>
      </c>
      <c r="J120" s="330">
        <f>IFERROR(VLOOKUP(C120,'تقرير المصروفات حسب الشهر'!$C$775:$AD$884,27,FALSE),0)</f>
        <v>0</v>
      </c>
      <c r="K120" s="330">
        <f>IFERROR(VLOOKUP(C120,'تقرير المصروفات حسب الشهر'!$C$902:$AD$1011,27,FALSE),0)</f>
        <v>0</v>
      </c>
      <c r="L120" s="330">
        <f>IFERROR(VLOOKUP(C120,'تقرير المصروفات حسب الشهر'!$C$1028:$AD$1138,27,FALSE),0)</f>
        <v>0</v>
      </c>
      <c r="M120" s="344">
        <f>IFERROR(VLOOKUP(C120,'تقرير المصروفات حسب الشهر'!$C$1155:$AD$1266,27,FALSE),0)</f>
        <v>0</v>
      </c>
      <c r="N120" s="344">
        <f>IFERROR(VLOOKUP(C120,'تقرير المصروفات حسب الشهر'!$C$1282:$AD$1393,27,FALSE),0)</f>
        <v>0</v>
      </c>
      <c r="O120" s="344">
        <f>IFERROR(VLOOKUP(C120,'تقرير المصروفات حسب الشهر'!$C$1409:$AD$1524,27,FALSE),0)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الشهر'!$C$10:$AD$119,27,FALSE),0)</f>
        <v>0</v>
      </c>
      <c r="E121" s="330">
        <f>IFERROR(VLOOKUP(C121,'تقرير المصروفات حسب الشهر'!$C$136:$AD$245,27,FALSE),0)</f>
        <v>0</v>
      </c>
      <c r="F121" s="330">
        <f>IFERROR(VLOOKUP(C121,'تقرير المصروفات حسب الشهر'!$C$263:$AD$370,27,FALSE),0)</f>
        <v>0</v>
      </c>
      <c r="G121" s="330">
        <f>IFERROR(VLOOKUP(C121,'تقرير المصروفات حسب الشهر'!$C$391:$AD$499,27,FALSE),0)</f>
        <v>0</v>
      </c>
      <c r="H121" s="330">
        <f>IFERROR(VLOOKUP(C121,'تقرير المصروفات حسب الشهر'!$C$519:$AD$627,27,FALSE),0)</f>
        <v>0</v>
      </c>
      <c r="I121" s="330">
        <f>IFERROR(VLOOKUP(C121,'تقرير المصروفات حسب الشهر'!$C$647:$AD$756,27,FALSE),0)</f>
        <v>0</v>
      </c>
      <c r="J121" s="330">
        <f>IFERROR(VLOOKUP(C121,'تقرير المصروفات حسب الشهر'!$C$775:$AD$884,27,FALSE),0)</f>
        <v>0</v>
      </c>
      <c r="K121" s="330">
        <f>IFERROR(VLOOKUP(C121,'تقرير المصروفات حسب الشهر'!$C$902:$AD$1011,27,FALSE),0)</f>
        <v>0</v>
      </c>
      <c r="L121" s="330">
        <f>IFERROR(VLOOKUP(C121,'تقرير المصروفات حسب الشهر'!$C$1028:$AD$1138,27,FALSE),0)</f>
        <v>0</v>
      </c>
      <c r="M121" s="344">
        <f>IFERROR(VLOOKUP(C121,'تقرير المصروفات حسب الشهر'!$C$1155:$AD$1266,27,FALSE),0)</f>
        <v>0</v>
      </c>
      <c r="N121" s="344">
        <f>IFERROR(VLOOKUP(C121,'تقرير المصروفات حسب الشهر'!$C$1282:$AD$1393,27,FALSE),0)</f>
        <v>0</v>
      </c>
      <c r="O121" s="344">
        <f>IFERROR(VLOOKUP(C121,'تقرير المصروفات حسب الشهر'!$C$1409:$AD$1524,27,FALSE),0)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الشهر'!$C$10:$AD$119,27,FALSE),0)</f>
        <v>0</v>
      </c>
      <c r="E122" s="330">
        <f>IFERROR(VLOOKUP(C122,'تقرير المصروفات حسب الشهر'!$C$136:$AD$245,27,FALSE),0)</f>
        <v>0</v>
      </c>
      <c r="F122" s="330">
        <f>IFERROR(VLOOKUP(C122,'تقرير المصروفات حسب الشهر'!$C$263:$AD$370,27,FALSE),0)</f>
        <v>0</v>
      </c>
      <c r="G122" s="330">
        <f>IFERROR(VLOOKUP(C122,'تقرير المصروفات حسب الشهر'!$C$391:$AD$499,27,FALSE),0)</f>
        <v>0</v>
      </c>
      <c r="H122" s="330">
        <f>IFERROR(VLOOKUP(C122,'تقرير المصروفات حسب الشهر'!$C$519:$AD$627,27,FALSE),0)</f>
        <v>0</v>
      </c>
      <c r="I122" s="330">
        <f>IFERROR(VLOOKUP(C122,'تقرير المصروفات حسب الشهر'!$C$647:$AD$756,27,FALSE),0)</f>
        <v>0</v>
      </c>
      <c r="J122" s="330">
        <f>IFERROR(VLOOKUP(C122,'تقرير المصروفات حسب الشهر'!$C$775:$AD$884,27,FALSE),0)</f>
        <v>0</v>
      </c>
      <c r="K122" s="330">
        <f>IFERROR(VLOOKUP(C122,'تقرير المصروفات حسب الشهر'!$C$902:$AD$1011,27,FALSE),0)</f>
        <v>0</v>
      </c>
      <c r="L122" s="330">
        <f>IFERROR(VLOOKUP(C122,'تقرير المصروفات حسب الشهر'!$C$1028:$AD$1138,27,FALSE),0)</f>
        <v>0</v>
      </c>
      <c r="M122" s="344">
        <f>IFERROR(VLOOKUP(C122,'تقرير المصروفات حسب الشهر'!$C$1155:$AD$1266,27,FALSE),0)</f>
        <v>0</v>
      </c>
      <c r="N122" s="344">
        <f>IFERROR(VLOOKUP(C122,'تقرير المصروفات حسب الشهر'!$C$1282:$AD$1393,27,FALSE),0)</f>
        <v>0</v>
      </c>
      <c r="O122" s="344">
        <f>IFERROR(VLOOKUP(C122,'تقرير المصروفات حسب الشهر'!$C$1409:$AD$1524,27,FALSE),0)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الشهر'!$C$10:$AD$119,27,FALSE),0)</f>
        <v>0</v>
      </c>
      <c r="E123" s="330">
        <f>IFERROR(VLOOKUP(C123,'تقرير المصروفات حسب الشهر'!$C$136:$AD$245,27,FALSE),0)</f>
        <v>0</v>
      </c>
      <c r="F123" s="330">
        <f>IFERROR(VLOOKUP(C123,'تقرير المصروفات حسب الشهر'!$C$263:$AD$370,27,FALSE),0)</f>
        <v>0</v>
      </c>
      <c r="G123" s="330">
        <f>IFERROR(VLOOKUP(C123,'تقرير المصروفات حسب الشهر'!$C$391:$AD$499,27,FALSE),0)</f>
        <v>0</v>
      </c>
      <c r="H123" s="330">
        <f>IFERROR(VLOOKUP(C123,'تقرير المصروفات حسب الشهر'!$C$519:$AD$627,27,FALSE),0)</f>
        <v>0</v>
      </c>
      <c r="I123" s="330">
        <f>IFERROR(VLOOKUP(C123,'تقرير المصروفات حسب الشهر'!$C$647:$AD$756,27,FALSE),0)</f>
        <v>0</v>
      </c>
      <c r="J123" s="330">
        <f>IFERROR(VLOOKUP(C123,'تقرير المصروفات حسب الشهر'!$C$775:$AD$884,27,FALSE),0)</f>
        <v>0</v>
      </c>
      <c r="K123" s="330">
        <f>IFERROR(VLOOKUP(C123,'تقرير المصروفات حسب الشهر'!$C$902:$AD$1011,27,FALSE),0)</f>
        <v>0</v>
      </c>
      <c r="L123" s="330">
        <f>IFERROR(VLOOKUP(C123,'تقرير المصروفات حسب الشهر'!$C$1028:$AD$1138,27,FALSE),0)</f>
        <v>0</v>
      </c>
      <c r="M123" s="344">
        <f>IFERROR(VLOOKUP(C123,'تقرير المصروفات حسب الشهر'!$C$1155:$AD$1266,27,FALSE),0)</f>
        <v>0</v>
      </c>
      <c r="N123" s="344">
        <f>IFERROR(VLOOKUP(C123,'تقرير المصروفات حسب الشهر'!$C$1282:$AD$1393,27,FALSE),0)</f>
        <v>0</v>
      </c>
      <c r="O123" s="344">
        <f>IFERROR(VLOOKUP(C123,'تقرير المصروفات حسب الشهر'!$C$1409:$AD$1524,27,FALSE),0)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الشهر'!$C$10:$AD$119,27,FALSE),0)</f>
        <v>0</v>
      </c>
      <c r="E124" s="330">
        <f>IFERROR(VLOOKUP(C124,'تقرير المصروفات حسب الشهر'!$C$136:$AD$245,27,FALSE),0)</f>
        <v>0</v>
      </c>
      <c r="F124" s="330">
        <f>IFERROR(VLOOKUP(C124,'تقرير المصروفات حسب الشهر'!$C$263:$AD$370,27,FALSE),0)</f>
        <v>0</v>
      </c>
      <c r="G124" s="330">
        <f>IFERROR(VLOOKUP(C124,'تقرير المصروفات حسب الشهر'!$C$391:$AD$499,27,FALSE),0)</f>
        <v>0</v>
      </c>
      <c r="H124" s="330">
        <f>IFERROR(VLOOKUP(C124,'تقرير المصروفات حسب الشهر'!$C$519:$AD$627,27,FALSE),0)</f>
        <v>0</v>
      </c>
      <c r="I124" s="330">
        <f>IFERROR(VLOOKUP(C124,'تقرير المصروفات حسب الشهر'!$C$647:$AD$756,27,FALSE),0)</f>
        <v>0</v>
      </c>
      <c r="J124" s="330">
        <f>IFERROR(VLOOKUP(C124,'تقرير المصروفات حسب الشهر'!$C$775:$AD$884,27,FALSE),0)</f>
        <v>0</v>
      </c>
      <c r="K124" s="330">
        <f>IFERROR(VLOOKUP(C124,'تقرير المصروفات حسب الشهر'!$C$902:$AD$1011,27,FALSE),0)</f>
        <v>0</v>
      </c>
      <c r="L124" s="330">
        <f>IFERROR(VLOOKUP(C124,'تقرير المصروفات حسب الشهر'!$C$1028:$AD$1138,27,FALSE),0)</f>
        <v>0</v>
      </c>
      <c r="M124" s="344">
        <f>IFERROR(VLOOKUP(C124,'تقرير المصروفات حسب الشهر'!$C$1155:$AD$1266,27,FALSE),0)</f>
        <v>0</v>
      </c>
      <c r="N124" s="344">
        <f>IFERROR(VLOOKUP(C124,'تقرير المصروفات حسب الشهر'!$C$1282:$AD$1393,27,FALSE),0)</f>
        <v>0</v>
      </c>
      <c r="O124" s="344">
        <f>IFERROR(VLOOKUP(C124,'تقرير المصروفات حسب الشهر'!$C$1409:$AD$1524,27,FALSE),0)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الشهر'!$C$10:$AD$119,27,FALSE),0)</f>
        <v>0</v>
      </c>
      <c r="E125" s="330">
        <f>IFERROR(VLOOKUP(C125,'تقرير المصروفات حسب الشهر'!$C$136:$AD$245,27,FALSE),0)</f>
        <v>0</v>
      </c>
      <c r="F125" s="330">
        <f>IFERROR(VLOOKUP(C125,'تقرير المصروفات حسب الشهر'!$C$263:$AD$370,27,FALSE),0)</f>
        <v>0</v>
      </c>
      <c r="G125" s="330">
        <f>IFERROR(VLOOKUP(C125,'تقرير المصروفات حسب الشهر'!$C$391:$AD$499,27,FALSE),0)</f>
        <v>0</v>
      </c>
      <c r="H125" s="330">
        <f>IFERROR(VLOOKUP(C125,'تقرير المصروفات حسب الشهر'!$C$519:$AD$627,27,FALSE),0)</f>
        <v>0</v>
      </c>
      <c r="I125" s="330">
        <f>IFERROR(VLOOKUP(C125,'تقرير المصروفات حسب الشهر'!$C$647:$AD$756,27,FALSE),0)</f>
        <v>0</v>
      </c>
      <c r="J125" s="330">
        <f>IFERROR(VLOOKUP(C125,'تقرير المصروفات حسب الشهر'!$C$775:$AD$884,27,FALSE),0)</f>
        <v>0</v>
      </c>
      <c r="K125" s="330">
        <f>IFERROR(VLOOKUP(C125,'تقرير المصروفات حسب الشهر'!$C$902:$AD$1011,27,FALSE),0)</f>
        <v>0</v>
      </c>
      <c r="L125" s="330">
        <f>IFERROR(VLOOKUP(C125,'تقرير المصروفات حسب الشهر'!$C$1028:$AD$1138,27,FALSE),0)</f>
        <v>0</v>
      </c>
      <c r="M125" s="344">
        <f>IFERROR(VLOOKUP(C125,'تقرير المصروفات حسب الشهر'!$C$1155:$AD$1266,27,FALSE),0)</f>
        <v>0</v>
      </c>
      <c r="N125" s="344">
        <f>IFERROR(VLOOKUP(C125,'تقرير المصروفات حسب الشهر'!$C$1282:$AD$1393,27,FALSE),0)</f>
        <v>0</v>
      </c>
      <c r="O125" s="344">
        <f>IFERROR(VLOOKUP(C125,'تقرير المصروفات حسب الشهر'!$C$1409:$AD$1524,27,FALSE),0)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الشهر'!$C$10:$AD$119,27,FALSE),0)</f>
        <v>0</v>
      </c>
      <c r="E126" s="330">
        <f>IFERROR(VLOOKUP(C126,'تقرير المصروفات حسب الشهر'!$C$136:$AD$245,27,FALSE),0)</f>
        <v>0</v>
      </c>
      <c r="F126" s="330">
        <f>IFERROR(VLOOKUP(C126,'تقرير المصروفات حسب الشهر'!$C$263:$AD$370,27,FALSE),0)</f>
        <v>0</v>
      </c>
      <c r="G126" s="330">
        <f>IFERROR(VLOOKUP(C126,'تقرير المصروفات حسب الشهر'!$C$391:$AD$499,27,FALSE),0)</f>
        <v>0</v>
      </c>
      <c r="H126" s="330">
        <f>IFERROR(VLOOKUP(C126,'تقرير المصروفات حسب الشهر'!$C$519:$AD$627,27,FALSE),0)</f>
        <v>0</v>
      </c>
      <c r="I126" s="330">
        <f>IFERROR(VLOOKUP(C126,'تقرير المصروفات حسب الشهر'!$C$647:$AD$756,27,FALSE),0)</f>
        <v>0</v>
      </c>
      <c r="J126" s="330">
        <f>IFERROR(VLOOKUP(C126,'تقرير المصروفات حسب الشهر'!$C$775:$AD$884,27,FALSE),0)</f>
        <v>0</v>
      </c>
      <c r="K126" s="330">
        <f>IFERROR(VLOOKUP(C126,'تقرير المصروفات حسب الشهر'!$C$902:$AD$1011,27,FALSE),0)</f>
        <v>0</v>
      </c>
      <c r="L126" s="330">
        <f>IFERROR(VLOOKUP(C126,'تقرير المصروفات حسب الشهر'!$C$1028:$AD$1138,27,FALSE),0)</f>
        <v>0</v>
      </c>
      <c r="M126" s="344">
        <f>IFERROR(VLOOKUP(C126,'تقرير المصروفات حسب الشهر'!$C$1155:$AD$1266,27,FALSE),0)</f>
        <v>0</v>
      </c>
      <c r="N126" s="344">
        <f>IFERROR(VLOOKUP(C126,'تقرير المصروفات حسب الشهر'!$C$1282:$AD$1393,27,FALSE),0)</f>
        <v>0</v>
      </c>
      <c r="O126" s="344">
        <f>IFERROR(VLOOKUP(C126,'تقرير المصروفات حسب الشهر'!$C$1409:$AD$1524,27,FALSE),0)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الشهر'!$C$10:$AD$119,27,FALSE),0)</f>
        <v>0</v>
      </c>
      <c r="E127" s="330">
        <f>IFERROR(VLOOKUP(C127,'تقرير المصروفات حسب الشهر'!$C$136:$AD$245,27,FALSE),0)</f>
        <v>0</v>
      </c>
      <c r="F127" s="330">
        <f>IFERROR(VLOOKUP(C127,'تقرير المصروفات حسب الشهر'!$C$263:$AD$370,27,FALSE),0)</f>
        <v>0</v>
      </c>
      <c r="G127" s="330">
        <f>IFERROR(VLOOKUP(C127,'تقرير المصروفات حسب الشهر'!$C$391:$AD$499,27,FALSE),0)</f>
        <v>0</v>
      </c>
      <c r="H127" s="330">
        <f>IFERROR(VLOOKUP(C127,'تقرير المصروفات حسب الشهر'!$C$519:$AD$627,27,FALSE),0)</f>
        <v>0</v>
      </c>
      <c r="I127" s="330">
        <f>IFERROR(VLOOKUP(C127,'تقرير المصروفات حسب الشهر'!$C$647:$AD$756,27,FALSE),0)</f>
        <v>0</v>
      </c>
      <c r="J127" s="330">
        <f>IFERROR(VLOOKUP(C127,'تقرير المصروفات حسب الشهر'!$C$775:$AD$884,27,FALSE),0)</f>
        <v>0</v>
      </c>
      <c r="K127" s="330">
        <f>IFERROR(VLOOKUP(C127,'تقرير المصروفات حسب الشهر'!$C$902:$AD$1011,27,FALSE),0)</f>
        <v>0</v>
      </c>
      <c r="L127" s="330">
        <f>IFERROR(VLOOKUP(C127,'تقرير المصروفات حسب الشهر'!$C$1028:$AD$1138,27,FALSE),0)</f>
        <v>0</v>
      </c>
      <c r="M127" s="344">
        <f>IFERROR(VLOOKUP(C127,'تقرير المصروفات حسب الشهر'!$C$1155:$AD$1266,27,FALSE),0)</f>
        <v>0</v>
      </c>
      <c r="N127" s="344">
        <f>IFERROR(VLOOKUP(C127,'تقرير المصروفات حسب الشهر'!$C$1282:$AD$1393,27,FALSE),0)</f>
        <v>0</v>
      </c>
      <c r="O127" s="344">
        <f>IFERROR(VLOOKUP(C127,'تقرير المصروفات حسب الشهر'!$C$1409:$AD$1524,27,FALSE),0)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الشهر'!$C$10:$AD$119,27,FALSE),0)</f>
        <v>0</v>
      </c>
      <c r="E128" s="330">
        <f>IFERROR(VLOOKUP(C128,'تقرير المصروفات حسب الشهر'!$C$136:$AD$245,27,FALSE),0)</f>
        <v>0</v>
      </c>
      <c r="F128" s="330">
        <f>IFERROR(VLOOKUP(C128,'تقرير المصروفات حسب الشهر'!$C$263:$AD$370,27,FALSE),0)</f>
        <v>0</v>
      </c>
      <c r="G128" s="330">
        <f>IFERROR(VLOOKUP(C128,'تقرير المصروفات حسب الشهر'!$C$391:$AD$499,27,FALSE),0)</f>
        <v>0</v>
      </c>
      <c r="H128" s="330">
        <f>IFERROR(VLOOKUP(C128,'تقرير المصروفات حسب الشهر'!$C$519:$AD$627,27,FALSE),0)</f>
        <v>0</v>
      </c>
      <c r="I128" s="330">
        <f>IFERROR(VLOOKUP(C128,'تقرير المصروفات حسب الشهر'!$C$647:$AD$756,27,FALSE),0)</f>
        <v>0</v>
      </c>
      <c r="J128" s="330">
        <f>IFERROR(VLOOKUP(C128,'تقرير المصروفات حسب الشهر'!$C$775:$AD$884,27,FALSE),0)</f>
        <v>0</v>
      </c>
      <c r="K128" s="330">
        <f>IFERROR(VLOOKUP(C128,'تقرير المصروفات حسب الشهر'!$C$902:$AD$1011,27,FALSE),0)</f>
        <v>0</v>
      </c>
      <c r="L128" s="330">
        <f>IFERROR(VLOOKUP(C128,'تقرير المصروفات حسب الشهر'!$C$1028:$AD$1138,27,FALSE),0)</f>
        <v>0</v>
      </c>
      <c r="M128" s="344">
        <f>IFERROR(VLOOKUP(C128,'تقرير المصروفات حسب الشهر'!$C$1155:$AD$1266,27,FALSE),0)</f>
        <v>0</v>
      </c>
      <c r="N128" s="344">
        <f>IFERROR(VLOOKUP(C128,'تقرير المصروفات حسب الشهر'!$C$1282:$AD$1393,27,FALSE),0)</f>
        <v>0</v>
      </c>
      <c r="O128" s="344">
        <f>IFERROR(VLOOKUP(C128,'تقرير المصروفات حسب الشهر'!$C$1409:$AD$1524,27,FALSE),0)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الشهر'!$C$10:$AD$119,27,FALSE),0)</f>
        <v>1012.5</v>
      </c>
      <c r="E129" s="330">
        <f>IFERROR(VLOOKUP(C129,'تقرير المصروفات حسب الشهر'!$C$136:$AD$245,27,FALSE),0)</f>
        <v>1012.5</v>
      </c>
      <c r="F129" s="330">
        <f>IFERROR(VLOOKUP(C129,'تقرير المصروفات حسب الشهر'!$C$263:$AD$370,27,FALSE),0)</f>
        <v>1012.5</v>
      </c>
      <c r="G129" s="330">
        <f>IFERROR(VLOOKUP(C129,'تقرير المصروفات حسب الشهر'!$C$391:$AD$499,27,FALSE),0)</f>
        <v>1012.5</v>
      </c>
      <c r="H129" s="330">
        <f>IFERROR(VLOOKUP(C129,'تقرير المصروفات حسب الشهر'!$C$519:$AD$627,27,FALSE),0)</f>
        <v>1012.5</v>
      </c>
      <c r="I129" s="330">
        <f>IFERROR(VLOOKUP(C129,'تقرير المصروفات حسب الشهر'!$C$647:$AD$756,27,FALSE),0)</f>
        <v>1012.5</v>
      </c>
      <c r="J129" s="330">
        <f>IFERROR(VLOOKUP(C129,'تقرير المصروفات حسب الشهر'!$C$775:$AD$884,27,FALSE),0)</f>
        <v>0</v>
      </c>
      <c r="K129" s="330">
        <f>IFERROR(VLOOKUP(C129,'تقرير المصروفات حسب الشهر'!$C$902:$AD$1011,27,FALSE),0)</f>
        <v>0</v>
      </c>
      <c r="L129" s="330">
        <f>IFERROR(VLOOKUP(C129,'تقرير المصروفات حسب الشهر'!$C$1028:$AD$1138,27,FALSE),0)</f>
        <v>0</v>
      </c>
      <c r="M129" s="344">
        <f>IFERROR(VLOOKUP(C129,'تقرير المصروفات حسب الشهر'!$C$1155:$AD$1266,27,FALSE),0)</f>
        <v>0</v>
      </c>
      <c r="N129" s="344">
        <f>IFERROR(VLOOKUP(C129,'تقرير المصروفات حسب الشهر'!$C$1282:$AD$1393,27,FALSE),0)</f>
        <v>0</v>
      </c>
      <c r="O129" s="344">
        <f>IFERROR(VLOOKUP(C129,'تقرير المصروفات حسب الشهر'!$C$1409:$AD$1524,27,FALSE),0)</f>
        <v>0</v>
      </c>
      <c r="P129" s="332">
        <f t="shared" si="8"/>
        <v>6075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الشهر'!$C$10:$AD$119,27,FALSE),0)</f>
        <v>0</v>
      </c>
      <c r="E130" s="330">
        <f>IFERROR(VLOOKUP(C130,'تقرير المصروفات حسب الشهر'!$C$136:$AD$245,27,FALSE),0)</f>
        <v>0</v>
      </c>
      <c r="F130" s="330">
        <f>IFERROR(VLOOKUP(C130,'تقرير المصروفات حسب الشهر'!$C$263:$AD$370,27,FALSE),0)</f>
        <v>0</v>
      </c>
      <c r="G130" s="330">
        <f>IFERROR(VLOOKUP(C130,'تقرير المصروفات حسب الشهر'!$C$391:$AD$499,27,FALSE),0)</f>
        <v>0</v>
      </c>
      <c r="H130" s="330">
        <f>IFERROR(VLOOKUP(C130,'تقرير المصروفات حسب الشهر'!$C$519:$AD$627,27,FALSE),0)</f>
        <v>0</v>
      </c>
      <c r="I130" s="330">
        <f>IFERROR(VLOOKUP(C130,'تقرير المصروفات حسب الشهر'!$C$647:$AD$756,27,FALSE),0)</f>
        <v>0</v>
      </c>
      <c r="J130" s="330">
        <f>IFERROR(VLOOKUP(C130,'تقرير المصروفات حسب الشهر'!$C$775:$AD$884,27,FALSE),0)</f>
        <v>0</v>
      </c>
      <c r="K130" s="330">
        <f>IFERROR(VLOOKUP(C130,'تقرير المصروفات حسب الشهر'!$C$902:$AD$1011,27,FALSE),0)</f>
        <v>0</v>
      </c>
      <c r="L130" s="330">
        <f>IFERROR(VLOOKUP(C130,'تقرير المصروفات حسب الشهر'!$C$1028:$AD$1138,27,FALSE),0)</f>
        <v>0</v>
      </c>
      <c r="M130" s="344">
        <f>IFERROR(VLOOKUP(C130,'تقرير المصروفات حسب الشهر'!$C$1155:$AD$1266,27,FALSE),0)</f>
        <v>0</v>
      </c>
      <c r="N130" s="344">
        <f>IFERROR(VLOOKUP(C130,'تقرير المصروفات حسب الشهر'!$C$1282:$AD$1393,27,FALSE),0)</f>
        <v>0</v>
      </c>
      <c r="O130" s="344">
        <f>IFERROR(VLOOKUP(C130,'تقرير المصروفات حسب الشهر'!$C$1409:$AD$1524,27,FALSE),0)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الشهر'!$C$10:$AD$119,27,FALSE),0)</f>
        <v>0</v>
      </c>
      <c r="E131" s="330">
        <f>IFERROR(VLOOKUP(C131,'تقرير المصروفات حسب الشهر'!$C$136:$AD$245,27,FALSE),0)</f>
        <v>0</v>
      </c>
      <c r="F131" s="330">
        <f>IFERROR(VLOOKUP(C131,'تقرير المصروفات حسب الشهر'!$C$263:$AD$370,27,FALSE),0)</f>
        <v>0</v>
      </c>
      <c r="G131" s="330">
        <f>IFERROR(VLOOKUP(C131,'تقرير المصروفات حسب الشهر'!$C$391:$AD$499,27,FALSE),0)</f>
        <v>0</v>
      </c>
      <c r="H131" s="330">
        <f>IFERROR(VLOOKUP(C131,'تقرير المصروفات حسب الشهر'!$C$519:$AD$627,27,FALSE),0)</f>
        <v>0</v>
      </c>
      <c r="I131" s="330">
        <f>IFERROR(VLOOKUP(C131,'تقرير المصروفات حسب الشهر'!$C$647:$AD$756,27,FALSE),0)</f>
        <v>0</v>
      </c>
      <c r="J131" s="330">
        <f>IFERROR(VLOOKUP(C131,'تقرير المصروفات حسب الشهر'!$C$775:$AD$884,27,FALSE),0)</f>
        <v>0</v>
      </c>
      <c r="K131" s="330">
        <f>IFERROR(VLOOKUP(C131,'تقرير المصروفات حسب الشهر'!$C$902:$AD$1011,27,FALSE),0)</f>
        <v>0</v>
      </c>
      <c r="L131" s="330">
        <f>IFERROR(VLOOKUP(C131,'تقرير المصروفات حسب الشهر'!$C$1028:$AD$1138,27,FALSE),0)</f>
        <v>0</v>
      </c>
      <c r="M131" s="344">
        <f>IFERROR(VLOOKUP(C131,'تقرير المصروفات حسب الشهر'!$C$1155:$AD$1266,27,FALSE),0)</f>
        <v>0</v>
      </c>
      <c r="N131" s="344">
        <f>IFERROR(VLOOKUP(C131,'تقرير المصروفات حسب الشهر'!$C$1282:$AD$1393,27,FALSE),0)</f>
        <v>0</v>
      </c>
      <c r="O131" s="344">
        <f>IFERROR(VLOOKUP(C131,'تقرير المصروفات حسب الشهر'!$C$1409:$AD$1524,27,FALSE),0)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347741.65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662121.1100000001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314379.46000000014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281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242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الشهر'!$C$902:$AD$1011,28,FALSE),0)</f>
        <v>0</v>
      </c>
      <c r="L22" s="330">
        <f>IFERROR(VLOOKUP(C22,'تقرير المصروفات حسب الشهر'!$C$1028:$AD$1138,28,FALSE),0)</f>
        <v>0</v>
      </c>
      <c r="M22" s="344">
        <f>IFERROR(VLOOKUP(C22,'تقرير المصروفات حسب الشهر'!$C$1155:$AD$1266,28,FALSE),0)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الشهر'!$C$902:$AD$1011,28,FALSE),0)</f>
        <v>0</v>
      </c>
      <c r="L23" s="330">
        <f>IFERROR(VLOOKUP(C23,'تقرير المصروفات حسب الشهر'!$C$1028:$AD$1138,28,FALSE),0)</f>
        <v>0</v>
      </c>
      <c r="M23" s="344">
        <f>IFERROR(VLOOKUP(C23,'تقرير المصروفات حسب الشهر'!$C$1155:$AD$1266,28,FALSE),0)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الشهر'!$C$902:$AD$1011,28,FALSE),0)</f>
        <v>0</v>
      </c>
      <c r="L24" s="330">
        <f>IFERROR(VLOOKUP(C24,'تقرير المصروفات حسب الشهر'!$C$1028:$AD$1138,28,FALSE),0)</f>
        <v>0</v>
      </c>
      <c r="M24" s="344">
        <f>IFERROR(VLOOKUP(C24,'تقرير المصروفات حسب الشهر'!$C$1155:$AD$1266,28,FALSE),0)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الشهر'!$C$902:$AD$1011,28,FALSE),0)</f>
        <v>0</v>
      </c>
      <c r="L25" s="330">
        <f>IFERROR(VLOOKUP(C25,'تقرير المصروفات حسب الشهر'!$C$1028:$AD$1138,28,FALSE),0)</f>
        <v>0</v>
      </c>
      <c r="M25" s="344">
        <f>IFERROR(VLOOKUP(C25,'تقرير المصروفات حسب الشهر'!$C$1155:$AD$1266,28,FALSE),0)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الشهر'!$C$902:$AD$1011,28,FALSE),0)</f>
        <v>0</v>
      </c>
      <c r="L26" s="330">
        <f>IFERROR(VLOOKUP(C26,'تقرير المصروفات حسب الشهر'!$C$1028:$AD$1138,28,FALSE),0)</f>
        <v>0</v>
      </c>
      <c r="M26" s="344">
        <f>IFERROR(VLOOKUP(C26,'تقرير المصروفات حسب الشهر'!$C$1155:$AD$1266,28,FALSE),0)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الشهر'!$C$902:$AD$1011,28,FALSE),0)</f>
        <v>0</v>
      </c>
      <c r="L27" s="330">
        <f>IFERROR(VLOOKUP(C27,'تقرير المصروفات حسب الشهر'!$C$1028:$AD$1138,28,FALSE),0)</f>
        <v>0</v>
      </c>
      <c r="M27" s="344">
        <f>IFERROR(VLOOKUP(C27,'تقرير المصروفات حسب الشهر'!$C$1155:$AD$1266,28,FALSE),0)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الشهر'!$C$902:$AD$1011,28,FALSE),0)</f>
        <v>0</v>
      </c>
      <c r="L28" s="330">
        <f>IFERROR(VLOOKUP(C28,'تقرير المصروفات حسب الشهر'!$C$1028:$AD$1138,28,FALSE),0)</f>
        <v>0</v>
      </c>
      <c r="M28" s="344">
        <f>IFERROR(VLOOKUP(C28,'تقرير المصروفات حسب الشهر'!$C$1155:$AD$1266,28,FALSE),0)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الشهر'!$C$902:$AD$1011,28,FALSE),0)</f>
        <v>0</v>
      </c>
      <c r="L29" s="330">
        <f>IFERROR(VLOOKUP(C29,'تقرير المصروفات حسب الشهر'!$C$1028:$AD$1138,28,FALSE),0)</f>
        <v>0</v>
      </c>
      <c r="M29" s="344">
        <f>IFERROR(VLOOKUP(C29,'تقرير المصروفات حسب الشهر'!$C$1155:$AD$1266,28,FALSE),0)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الشهر'!$C$902:$AD$1011,28,FALSE),0)</f>
        <v>0</v>
      </c>
      <c r="L30" s="330">
        <f>IFERROR(VLOOKUP(C30,'تقرير المصروفات حسب الشهر'!$C$1028:$AD$1138,28,FALSE),0)</f>
        <v>0</v>
      </c>
      <c r="M30" s="344">
        <f>IFERROR(VLOOKUP(C30,'تقرير المصروفات حسب الشهر'!$C$1155:$AD$1266,28,FALSE),0)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الشهر'!$C$902:$AD$1011,28,FALSE),0)</f>
        <v>0</v>
      </c>
      <c r="L31" s="330">
        <f>IFERROR(VLOOKUP(C31,'تقرير المصروفات حسب الشهر'!$C$1028:$AD$1138,28,FALSE),0)</f>
        <v>0</v>
      </c>
      <c r="M31" s="344">
        <f>IFERROR(VLOOKUP(C31,'تقرير المصروفات حسب الشهر'!$C$1155:$AD$1266,28,FALSE),0)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الشهر'!$C$902:$AD$1011,28,FALSE),0)</f>
        <v>0</v>
      </c>
      <c r="L32" s="330">
        <f>IFERROR(VLOOKUP(C32,'تقرير المصروفات حسب الشهر'!$C$1028:$AD$1138,28,FALSE),0)</f>
        <v>0</v>
      </c>
      <c r="M32" s="344">
        <f>IFERROR(VLOOKUP(C32,'تقرير المصروفات حسب الشهر'!$C$1155:$AD$1266,28,FALSE),0)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الشهر'!$C$902:$AD$1011,28,FALSE),0)</f>
        <v>0</v>
      </c>
      <c r="L33" s="330">
        <f>IFERROR(VLOOKUP(C33,'تقرير المصروفات حسب الشهر'!$C$1028:$AD$1138,28,FALSE),0)</f>
        <v>0</v>
      </c>
      <c r="M33" s="344">
        <f>IFERROR(VLOOKUP(C33,'تقرير المصروفات حسب الشهر'!$C$1155:$AD$1266,28,FALSE),0)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الشهر'!$C$902:$AD$1011,28,FALSE),0)</f>
        <v>0</v>
      </c>
      <c r="L34" s="330">
        <f>IFERROR(VLOOKUP(C34,'تقرير المصروفات حسب الشهر'!$C$1028:$AD$1138,28,FALSE),0)</f>
        <v>0</v>
      </c>
      <c r="M34" s="344">
        <f>IFERROR(VLOOKUP(C34,'تقرير المصروفات حسب الشهر'!$C$1155:$AD$1266,28,FALSE),0)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الشهر'!$C$902:$AD$1011,28,FALSE),0)</f>
        <v>0</v>
      </c>
      <c r="L35" s="330">
        <f>IFERROR(VLOOKUP(C35,'تقرير المصروفات حسب الشهر'!$C$1028:$AD$1138,28,FALSE),0)</f>
        <v>0</v>
      </c>
      <c r="M35" s="344">
        <f>IFERROR(VLOOKUP(C35,'تقرير المصروفات حسب الشهر'!$C$1155:$AD$1266,28,FALSE),0)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الشهر'!$C$902:$AD$1011,28,FALSE),0)</f>
        <v>0</v>
      </c>
      <c r="L36" s="330">
        <f>IFERROR(VLOOKUP(C36,'تقرير المصروفات حسب الشهر'!$C$1028:$AD$1138,28,FALSE),0)</f>
        <v>0</v>
      </c>
      <c r="M36" s="344">
        <f>IFERROR(VLOOKUP(C36,'تقرير المصروفات حسب الشهر'!$C$1155:$AD$1266,28,FALSE),0)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الشهر'!$C$902:$AD$1011,28,FALSE),0)</f>
        <v>0</v>
      </c>
      <c r="L37" s="330">
        <f>IFERROR(VLOOKUP(C37,'تقرير المصروفات حسب الشهر'!$C$1028:$AD$1138,28,FALSE),0)</f>
        <v>0</v>
      </c>
      <c r="M37" s="344">
        <f>IFERROR(VLOOKUP(C37,'تقرير المصروفات حسب الشهر'!$C$1155:$AD$1266,28,FALSE),0)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الشهر'!$C$902:$AD$1011,28,FALSE),0)</f>
        <v>0</v>
      </c>
      <c r="L38" s="330">
        <f>IFERROR(VLOOKUP(C38,'تقرير المصروفات حسب الشهر'!$C$1028:$AD$1138,28,FALSE),0)</f>
        <v>0</v>
      </c>
      <c r="M38" s="344">
        <f>IFERROR(VLOOKUP(C38,'تقرير المصروفات حسب الشهر'!$C$1155:$AD$1266,28,FALSE),0)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الشهر'!$C$902:$AD$1011,28,FALSE),0)</f>
        <v>0</v>
      </c>
      <c r="L39" s="330">
        <f>IFERROR(VLOOKUP(C39,'تقرير المصروفات حسب الشهر'!$C$1028:$AD$1138,28,FALSE),0)</f>
        <v>0</v>
      </c>
      <c r="M39" s="344">
        <f>IFERROR(VLOOKUP(C39,'تقرير المصروفات حسب الشهر'!$C$1155:$AD$1266,28,FALSE),0)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الشهر'!$C$902:$AD$1011,28,FALSE),0)</f>
        <v>0</v>
      </c>
      <c r="L40" s="330">
        <f>IFERROR(VLOOKUP(C40,'تقرير المصروفات حسب الشهر'!$C$1028:$AD$1138,28,FALSE),0)</f>
        <v>0</v>
      </c>
      <c r="M40" s="344">
        <f>IFERROR(VLOOKUP(C40,'تقرير المصروفات حسب الشهر'!$C$1155:$AD$1266,28,FALSE),0)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الشهر'!$C$902:$AD$1011,28,FALSE),0)</f>
        <v>0</v>
      </c>
      <c r="L41" s="330">
        <f>IFERROR(VLOOKUP(C41,'تقرير المصروفات حسب الشهر'!$C$1028:$AD$1138,28,FALSE),0)</f>
        <v>0</v>
      </c>
      <c r="M41" s="344">
        <f>IFERROR(VLOOKUP(C41,'تقرير المصروفات حسب الشهر'!$C$1155:$AD$1266,28,FALSE),0)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الشهر'!$C$902:$AD$1011,28,FALSE),0)</f>
        <v>0</v>
      </c>
      <c r="L42" s="330">
        <f>IFERROR(VLOOKUP(C42,'تقرير المصروفات حسب الشهر'!$C$1028:$AD$1138,28,FALSE),0)</f>
        <v>0</v>
      </c>
      <c r="M42" s="344">
        <f>IFERROR(VLOOKUP(C42,'تقرير المصروفات حسب الشهر'!$C$1155:$AD$1266,28,FALSE),0)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الشهر'!$C$902:$AD$1011,28,FALSE),0)</f>
        <v>0</v>
      </c>
      <c r="L43" s="330">
        <f>IFERROR(VLOOKUP(C43,'تقرير المصروفات حسب الشهر'!$C$1028:$AD$1138,28,FALSE),0)</f>
        <v>0</v>
      </c>
      <c r="M43" s="344">
        <f>IFERROR(VLOOKUP(C43,'تقرير المصروفات حسب الشهر'!$C$1155:$AD$1266,28,FALSE),0)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الشهر'!$C$902:$AD$1011,28,FALSE),0)</f>
        <v>0</v>
      </c>
      <c r="L44" s="330">
        <f>IFERROR(VLOOKUP(C44,'تقرير المصروفات حسب الشهر'!$C$1028:$AD$1138,28,FALSE),0)</f>
        <v>0</v>
      </c>
      <c r="M44" s="344">
        <f>IFERROR(VLOOKUP(C44,'تقرير المصروفات حسب الشهر'!$C$1155:$AD$1266,28,FALSE),0)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الشهر'!$C$902:$AD$1011,28,FALSE),0)</f>
        <v>0</v>
      </c>
      <c r="L45" s="330">
        <f>IFERROR(VLOOKUP(C45,'تقرير المصروفات حسب الشهر'!$C$1028:$AD$1138,28,FALSE),0)</f>
        <v>0</v>
      </c>
      <c r="M45" s="344">
        <f>IFERROR(VLOOKUP(C45,'تقرير المصروفات حسب الشهر'!$C$1155:$AD$1266,28,FALSE),0)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الشهر'!$C$902:$AD$1011,28,FALSE),0)</f>
        <v>0</v>
      </c>
      <c r="L46" s="330">
        <f>IFERROR(VLOOKUP(C46,'تقرير المصروفات حسب الشهر'!$C$1028:$AD$1138,28,FALSE),0)</f>
        <v>0</v>
      </c>
      <c r="M46" s="344">
        <f>IFERROR(VLOOKUP(C46,'تقرير المصروفات حسب الشهر'!$C$1155:$AD$1266,28,FALSE),0)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الشهر'!$C$902:$AD$1011,28,FALSE),0)</f>
        <v>0</v>
      </c>
      <c r="L47" s="330">
        <f>IFERROR(VLOOKUP(C47,'تقرير المصروفات حسب الشهر'!$C$1028:$AD$1138,28,FALSE),0)</f>
        <v>0</v>
      </c>
      <c r="M47" s="344">
        <f>IFERROR(VLOOKUP(C47,'تقرير المصروفات حسب الشهر'!$C$1155:$AD$1266,28,FALSE),0)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الشهر'!$C$902:$AD$1011,28,FALSE),0)</f>
        <v>0</v>
      </c>
      <c r="L48" s="330">
        <f>IFERROR(VLOOKUP(C48,'تقرير المصروفات حسب الشهر'!$C$1028:$AD$1138,28,FALSE),0)</f>
        <v>0</v>
      </c>
      <c r="M48" s="344">
        <f>IFERROR(VLOOKUP(C48,'تقرير المصروفات حسب الشهر'!$C$1155:$AD$1266,28,FALSE),0)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الشهر'!$C$902:$AD$1011,28,FALSE),0)</f>
        <v>0</v>
      </c>
      <c r="L49" s="330">
        <f>IFERROR(VLOOKUP(C49,'تقرير المصروفات حسب الشهر'!$C$1028:$AD$1138,28,FALSE),0)</f>
        <v>0</v>
      </c>
      <c r="M49" s="344">
        <f>IFERROR(VLOOKUP(C49,'تقرير المصروفات حسب الشهر'!$C$1155:$AD$1266,28,FALSE),0)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الشهر'!$C$902:$AD$1011,28,FALSE),0)</f>
        <v>0</v>
      </c>
      <c r="L50" s="330">
        <f>IFERROR(VLOOKUP(C50,'تقرير المصروفات حسب الشهر'!$C$1028:$AD$1138,28,FALSE),0)</f>
        <v>0</v>
      </c>
      <c r="M50" s="344">
        <f>IFERROR(VLOOKUP(C50,'تقرير المصروفات حسب الشهر'!$C$1155:$AD$1266,28,FALSE),0)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الشهر'!$C$902:$AD$1011,28,FALSE),0)</f>
        <v>0</v>
      </c>
      <c r="L51" s="330">
        <f>IFERROR(VLOOKUP(C51,'تقرير المصروفات حسب الشهر'!$C$1028:$AD$1138,28,FALSE),0)</f>
        <v>0</v>
      </c>
      <c r="M51" s="344">
        <f>IFERROR(VLOOKUP(C51,'تقرير المصروفات حسب الشهر'!$C$1155:$AD$1266,28,FALSE),0)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الشهر'!$C$902:$AD$1011,28,FALSE),0)</f>
        <v>0</v>
      </c>
      <c r="L52" s="330">
        <f>IFERROR(VLOOKUP(C52,'تقرير المصروفات حسب الشهر'!$C$1028:$AD$1138,28,FALSE),0)</f>
        <v>0</v>
      </c>
      <c r="M52" s="344">
        <f>IFERROR(VLOOKUP(C52,'تقرير المصروفات حسب الشهر'!$C$1155:$AD$1266,28,FALSE),0)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الشهر'!$C$902:$AD$1011,28,FALSE),0)</f>
        <v>0</v>
      </c>
      <c r="L53" s="330">
        <f>IFERROR(VLOOKUP(C53,'تقرير المصروفات حسب الشهر'!$C$1028:$AD$1138,28,FALSE),0)</f>
        <v>0</v>
      </c>
      <c r="M53" s="344">
        <f>IFERROR(VLOOKUP(C53,'تقرير المصروفات حسب الشهر'!$C$1155:$AD$1266,28,FALSE),0)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الشهر'!$C$902:$AD$1011,28,FALSE),0)</f>
        <v>0</v>
      </c>
      <c r="L54" s="330">
        <f>IFERROR(VLOOKUP(C54,'تقرير المصروفات حسب الشهر'!$C$1028:$AD$1138,28,FALSE),0)</f>
        <v>0</v>
      </c>
      <c r="M54" s="344">
        <f>IFERROR(VLOOKUP(C54,'تقرير المصروفات حسب الشهر'!$C$1155:$AD$1266,28,FALSE),0)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الشهر'!$C$902:$AD$1011,28,FALSE),0)</f>
        <v>0</v>
      </c>
      <c r="L55" s="330">
        <f>IFERROR(VLOOKUP(C55,'تقرير المصروفات حسب الشهر'!$C$1028:$AD$1138,28,FALSE),0)</f>
        <v>0</v>
      </c>
      <c r="M55" s="344">
        <f>IFERROR(VLOOKUP(C55,'تقرير المصروفات حسب الشهر'!$C$1155:$AD$1266,28,FALSE),0)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الشهر'!$C$902:$AD$1011,28,FALSE),0)</f>
        <v>0</v>
      </c>
      <c r="L56" s="330">
        <f>IFERROR(VLOOKUP(C56,'تقرير المصروفات حسب الشهر'!$C$1028:$AD$1138,28,FALSE),0)</f>
        <v>0</v>
      </c>
      <c r="M56" s="344">
        <f>IFERROR(VLOOKUP(C56,'تقرير المصروفات حسب الشهر'!$C$1155:$AD$1266,28,FALSE),0)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الشهر'!$C$902:$AD$1011,28,FALSE),0)</f>
        <v>0</v>
      </c>
      <c r="L57" s="330">
        <f>IFERROR(VLOOKUP(C57,'تقرير المصروفات حسب الشهر'!$C$1028:$AD$1138,28,FALSE),0)</f>
        <v>0</v>
      </c>
      <c r="M57" s="344">
        <f>IFERROR(VLOOKUP(C57,'تقرير المصروفات حسب الشهر'!$C$1155:$AD$1266,28,FALSE),0)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الشهر'!$C$902:$AD$1011,28,FALSE),0)</f>
        <v>0</v>
      </c>
      <c r="L58" s="330">
        <f>IFERROR(VLOOKUP(C58,'تقرير المصروفات حسب الشهر'!$C$1028:$AD$1138,28,FALSE),0)</f>
        <v>0</v>
      </c>
      <c r="M58" s="344">
        <f>IFERROR(VLOOKUP(C58,'تقرير المصروفات حسب الشهر'!$C$1155:$AD$1266,28,FALSE),0)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الشهر'!$C$902:$AD$1011,28,FALSE),0)</f>
        <v>0</v>
      </c>
      <c r="L59" s="330">
        <f>IFERROR(VLOOKUP(C59,'تقرير المصروفات حسب الشهر'!$C$1028:$AD$1138,28,FALSE),0)</f>
        <v>0</v>
      </c>
      <c r="M59" s="344">
        <f>IFERROR(VLOOKUP(C59,'تقرير المصروفات حسب الشهر'!$C$1155:$AD$1266,28,FALSE),0)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الشهر'!$C$902:$AD$1011,28,FALSE),0)</f>
        <v>0</v>
      </c>
      <c r="L60" s="330">
        <f>IFERROR(VLOOKUP(C60,'تقرير المصروفات حسب الشهر'!$C$1028:$AD$1138,28,FALSE),0)</f>
        <v>0</v>
      </c>
      <c r="M60" s="344">
        <f>IFERROR(VLOOKUP(C60,'تقرير المصروفات حسب الشهر'!$C$1155:$AD$1266,28,FALSE),0)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الشهر'!$C$902:$AD$1011,28,FALSE),0)</f>
        <v>0</v>
      </c>
      <c r="L61" s="330">
        <f>IFERROR(VLOOKUP(C61,'تقرير المصروفات حسب الشهر'!$C$1028:$AD$1138,28,FALSE),0)</f>
        <v>0</v>
      </c>
      <c r="M61" s="344">
        <f>IFERROR(VLOOKUP(C61,'تقرير المصروفات حسب الشهر'!$C$1155:$AD$1266,28,FALSE),0)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الشهر'!$C$902:$AD$1011,28,FALSE),0)</f>
        <v>0</v>
      </c>
      <c r="L62" s="330">
        <f>IFERROR(VLOOKUP(C62,'تقرير المصروفات حسب الشهر'!$C$1028:$AD$1138,28,FALSE),0)</f>
        <v>0</v>
      </c>
      <c r="M62" s="344">
        <f>IFERROR(VLOOKUP(C62,'تقرير المصروفات حسب الشهر'!$C$1155:$AD$1266,28,FALSE),0)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الشهر'!$C$902:$AD$1011,28,FALSE),0)</f>
        <v>0</v>
      </c>
      <c r="L63" s="330">
        <f>IFERROR(VLOOKUP(C63,'تقرير المصروفات حسب الشهر'!$C$1028:$AD$1138,28,FALSE),0)</f>
        <v>0</v>
      </c>
      <c r="M63" s="344">
        <f>IFERROR(VLOOKUP(C63,'تقرير المصروفات حسب الشهر'!$C$1155:$AD$1266,28,FALSE),0)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الشهر'!$C$902:$AD$1011,28,FALSE),0)</f>
        <v>0</v>
      </c>
      <c r="L64" s="330">
        <f>IFERROR(VLOOKUP(C64,'تقرير المصروفات حسب الشهر'!$C$1028:$AD$1138,28,FALSE),0)</f>
        <v>0</v>
      </c>
      <c r="M64" s="344">
        <f>IFERROR(VLOOKUP(C64,'تقرير المصروفات حسب الشهر'!$C$1155:$AD$1266,28,FALSE),0)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الشهر'!$C$902:$AD$1011,28,FALSE),0)</f>
        <v>0</v>
      </c>
      <c r="L65" s="330">
        <f>IFERROR(VLOOKUP(C65,'تقرير المصروفات حسب الشهر'!$C$1028:$AD$1138,28,FALSE),0)</f>
        <v>0</v>
      </c>
      <c r="M65" s="344">
        <f>IFERROR(VLOOKUP(C65,'تقرير المصروفات حسب الشهر'!$C$1155:$AD$1266,28,FALSE),0)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الشهر'!$C$902:$AD$1011,28,FALSE),0)</f>
        <v>0</v>
      </c>
      <c r="L66" s="330">
        <f>IFERROR(VLOOKUP(C66,'تقرير المصروفات حسب الشهر'!$C$1028:$AD$1138,28,FALSE),0)</f>
        <v>0</v>
      </c>
      <c r="M66" s="344">
        <f>IFERROR(VLOOKUP(C66,'تقرير المصروفات حسب الشهر'!$C$1155:$AD$1266,28,FALSE),0)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الشهر'!$C$902:$AD$1011,28,FALSE),0)</f>
        <v>0</v>
      </c>
      <c r="L67" s="330">
        <f>IFERROR(VLOOKUP(C67,'تقرير المصروفات حسب الشهر'!$C$1028:$AD$1138,28,FALSE),0)</f>
        <v>0</v>
      </c>
      <c r="M67" s="344">
        <f>IFERROR(VLOOKUP(C67,'تقرير المصروفات حسب الشهر'!$C$1155:$AD$1266,28,FALSE),0)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الشهر'!$C$902:$AD$1011,28,FALSE),0)</f>
        <v>0</v>
      </c>
      <c r="L68" s="330">
        <f>IFERROR(VLOOKUP(C68,'تقرير المصروفات حسب الشهر'!$C$1028:$AD$1138,28,FALSE),0)</f>
        <v>0</v>
      </c>
      <c r="M68" s="344">
        <f>IFERROR(VLOOKUP(C68,'تقرير المصروفات حسب الشهر'!$C$1155:$AD$1266,28,FALSE),0)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الشهر'!$C$902:$AD$1011,28,FALSE),0)</f>
        <v>0</v>
      </c>
      <c r="L69" s="330">
        <f>IFERROR(VLOOKUP(C69,'تقرير المصروفات حسب الشهر'!$C$1028:$AD$1138,28,FALSE),0)</f>
        <v>0</v>
      </c>
      <c r="M69" s="344">
        <f>IFERROR(VLOOKUP(C69,'تقرير المصروفات حسب الشهر'!$C$1155:$AD$1266,28,FALSE),0)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الشهر'!$C$902:$AD$1011,28,FALSE),0)</f>
        <v>0</v>
      </c>
      <c r="L70" s="330">
        <f>IFERROR(VLOOKUP(C70,'تقرير المصروفات حسب الشهر'!$C$1028:$AD$1138,28,FALSE),0)</f>
        <v>0</v>
      </c>
      <c r="M70" s="344">
        <f>IFERROR(VLOOKUP(C70,'تقرير المصروفات حسب الشهر'!$C$1155:$AD$1266,28,FALSE),0)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الشهر'!$C$902:$AD$1011,28,FALSE),0)</f>
        <v>0</v>
      </c>
      <c r="L71" s="330">
        <f>IFERROR(VLOOKUP(C71,'تقرير المصروفات حسب الشهر'!$C$1028:$AD$1138,28,FALSE),0)</f>
        <v>0</v>
      </c>
      <c r="M71" s="344">
        <f>IFERROR(VLOOKUP(C71,'تقرير المصروفات حسب الشهر'!$C$1155:$AD$1266,28,FALSE),0)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الشهر'!$C$902:$AD$1011,28,FALSE),0)</f>
        <v>0</v>
      </c>
      <c r="L72" s="330">
        <f>IFERROR(VLOOKUP(C72,'تقرير المصروفات حسب الشهر'!$C$1028:$AD$1138,28,FALSE),0)</f>
        <v>0</v>
      </c>
      <c r="M72" s="344">
        <f>IFERROR(VLOOKUP(C72,'تقرير المصروفات حسب الشهر'!$C$1155:$AD$1266,28,FALSE),0)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الشهر'!$C$902:$AD$1011,28,FALSE),0)</f>
        <v>0</v>
      </c>
      <c r="L73" s="330">
        <f>IFERROR(VLOOKUP(C73,'تقرير المصروفات حسب الشهر'!$C$1028:$AD$1138,28,FALSE),0)</f>
        <v>0</v>
      </c>
      <c r="M73" s="344">
        <f>IFERROR(VLOOKUP(C73,'تقرير المصروفات حسب الشهر'!$C$1155:$AD$1266,28,FALSE),0)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الشهر'!$C$902:$AD$1011,28,FALSE),0)</f>
        <v>0</v>
      </c>
      <c r="L74" s="330">
        <f>IFERROR(VLOOKUP(C74,'تقرير المصروفات حسب الشهر'!$C$1028:$AD$1138,28,FALSE),0)</f>
        <v>0</v>
      </c>
      <c r="M74" s="344">
        <f>IFERROR(VLOOKUP(C74,'تقرير المصروفات حسب الشهر'!$C$1155:$AD$1266,28,FALSE),0)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الشهر'!$C$902:$AD$1011,28,FALSE),0)</f>
        <v>0</v>
      </c>
      <c r="L75" s="330">
        <f>IFERROR(VLOOKUP(C75,'تقرير المصروفات حسب الشهر'!$C$1028:$AD$1138,28,FALSE),0)</f>
        <v>0</v>
      </c>
      <c r="M75" s="344">
        <f>IFERROR(VLOOKUP(C75,'تقرير المصروفات حسب الشهر'!$C$1155:$AD$1266,28,FALSE),0)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الشهر'!$C$902:$AD$1011,28,FALSE),0)</f>
        <v>0</v>
      </c>
      <c r="L76" s="330">
        <f>IFERROR(VLOOKUP(C76,'تقرير المصروفات حسب الشهر'!$C$1028:$AD$1138,28,FALSE),0)</f>
        <v>0</v>
      </c>
      <c r="M76" s="344">
        <f>IFERROR(VLOOKUP(C76,'تقرير المصروفات حسب الشهر'!$C$1155:$AD$1266,28,FALSE),0)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الشهر'!$C$902:$AD$1011,28,FALSE),0)</f>
        <v>0</v>
      </c>
      <c r="L77" s="330">
        <f>IFERROR(VLOOKUP(C77,'تقرير المصروفات حسب الشهر'!$C$1028:$AD$1138,28,FALSE),0)</f>
        <v>0</v>
      </c>
      <c r="M77" s="344">
        <f>IFERROR(VLOOKUP(C77,'تقرير المصروفات حسب الشهر'!$C$1155:$AD$1266,28,FALSE),0)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الشهر'!$C$902:$AD$1011,28,FALSE),0)</f>
        <v>0</v>
      </c>
      <c r="L78" s="330">
        <f>IFERROR(VLOOKUP(C78,'تقرير المصروفات حسب الشهر'!$C$1028:$AD$1138,28,FALSE),0)</f>
        <v>0</v>
      </c>
      <c r="M78" s="344">
        <f>IFERROR(VLOOKUP(C78,'تقرير المصروفات حسب الشهر'!$C$1155:$AD$1266,28,FALSE),0)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الشهر'!$C$902:$AD$1011,28,FALSE),0)</f>
        <v>0</v>
      </c>
      <c r="L79" s="330">
        <f>IFERROR(VLOOKUP(C79,'تقرير المصروفات حسب الشهر'!$C$1028:$AD$1138,28,FALSE),0)</f>
        <v>0</v>
      </c>
      <c r="M79" s="344">
        <f>IFERROR(VLOOKUP(C79,'تقرير المصروفات حسب الشهر'!$C$1155:$AD$1266,28,FALSE),0)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الشهر'!$C$902:$AD$1011,28,FALSE),0)</f>
        <v>0</v>
      </c>
      <c r="L80" s="330">
        <f>IFERROR(VLOOKUP(C80,'تقرير المصروفات حسب الشهر'!$C$1028:$AD$1138,28,FALSE),0)</f>
        <v>0</v>
      </c>
      <c r="M80" s="344">
        <f>IFERROR(VLOOKUP(C80,'تقرير المصروفات حسب الشهر'!$C$1155:$AD$1266,28,FALSE),0)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الشهر'!$C$902:$AD$1011,28,FALSE),0)</f>
        <v>0</v>
      </c>
      <c r="L81" s="330">
        <f>IFERROR(VLOOKUP(C81,'تقرير المصروفات حسب الشهر'!$C$1028:$AD$1138,28,FALSE),0)</f>
        <v>0</v>
      </c>
      <c r="M81" s="344">
        <f>IFERROR(VLOOKUP(C81,'تقرير المصروفات حسب الشهر'!$C$1155:$AD$1266,28,FALSE),0)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الشهر'!$C$902:$AD$1011,28,FALSE),0)</f>
        <v>0</v>
      </c>
      <c r="L82" s="330">
        <f>IFERROR(VLOOKUP(C82,'تقرير المصروفات حسب الشهر'!$C$1028:$AD$1138,28,FALSE),0)</f>
        <v>0</v>
      </c>
      <c r="M82" s="344">
        <f>IFERROR(VLOOKUP(C82,'تقرير المصروفات حسب الشهر'!$C$1155:$AD$1266,28,FALSE),0)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الشهر'!$C$902:$AD$1011,28,FALSE),0)</f>
        <v>0</v>
      </c>
      <c r="L83" s="330">
        <f>IFERROR(VLOOKUP(C83,'تقرير المصروفات حسب الشهر'!$C$1028:$AD$1138,28,FALSE),0)</f>
        <v>0</v>
      </c>
      <c r="M83" s="344">
        <f>IFERROR(VLOOKUP(C83,'تقرير المصروفات حسب الشهر'!$C$1155:$AD$1266,28,FALSE),0)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الشهر'!$C$902:$AD$1011,28,FALSE),0)</f>
        <v>0</v>
      </c>
      <c r="L84" s="330">
        <f>IFERROR(VLOOKUP(C84,'تقرير المصروفات حسب الشهر'!$C$1028:$AD$1138,28,FALSE),0)</f>
        <v>0</v>
      </c>
      <c r="M84" s="344">
        <f>IFERROR(VLOOKUP(C84,'تقرير المصروفات حسب الشهر'!$C$1155:$AD$1266,28,FALSE),0)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الشهر'!$C$902:$AD$1011,28,FALSE),0)</f>
        <v>0</v>
      </c>
      <c r="L85" s="330">
        <f>IFERROR(VLOOKUP(C85,'تقرير المصروفات حسب الشهر'!$C$1028:$AD$1138,28,FALSE),0)</f>
        <v>0</v>
      </c>
      <c r="M85" s="344">
        <f>IFERROR(VLOOKUP(C85,'تقرير المصروفات حسب الشهر'!$C$1155:$AD$1266,28,FALSE),0)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الشهر'!$C$902:$AD$1011,28,FALSE),0)</f>
        <v>0</v>
      </c>
      <c r="L86" s="330">
        <f>IFERROR(VLOOKUP(C86,'تقرير المصروفات حسب الشهر'!$C$1028:$AD$1138,28,FALSE),0)</f>
        <v>0</v>
      </c>
      <c r="M86" s="344">
        <f>IFERROR(VLOOKUP(C86,'تقرير المصروفات حسب الشهر'!$C$1155:$AD$1266,28,FALSE),0)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الشهر'!$C$902:$AD$1011,28,FALSE),0)</f>
        <v>0</v>
      </c>
      <c r="L87" s="330">
        <f>IFERROR(VLOOKUP(C87,'تقرير المصروفات حسب الشهر'!$C$1028:$AD$1138,28,FALSE),0)</f>
        <v>0</v>
      </c>
      <c r="M87" s="344">
        <f>IFERROR(VLOOKUP(C87,'تقرير المصروفات حسب الشهر'!$C$1155:$AD$1266,28,FALSE),0)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الشهر'!$C$902:$AD$1011,28,FALSE),0)</f>
        <v>0</v>
      </c>
      <c r="L88" s="330">
        <f>IFERROR(VLOOKUP(C88,'تقرير المصروفات حسب الشهر'!$C$1028:$AD$1138,28,FALSE),0)</f>
        <v>0</v>
      </c>
      <c r="M88" s="344">
        <f>IFERROR(VLOOKUP(C88,'تقرير المصروفات حسب الشهر'!$C$1155:$AD$1266,28,FALSE),0)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الشهر'!$C$902:$AD$1011,28,FALSE),0)</f>
        <v>0</v>
      </c>
      <c r="L89" s="330">
        <f>IFERROR(VLOOKUP(C89,'تقرير المصروفات حسب الشهر'!$C$1028:$AD$1138,28,FALSE),0)</f>
        <v>0</v>
      </c>
      <c r="M89" s="344">
        <f>IFERROR(VLOOKUP(C89,'تقرير المصروفات حسب الشهر'!$C$1155:$AD$1266,28,FALSE),0)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الشهر'!$C$902:$AD$1011,28,FALSE),0)</f>
        <v>0</v>
      </c>
      <c r="L90" s="330">
        <f>IFERROR(VLOOKUP(C90,'تقرير المصروفات حسب الشهر'!$C$1028:$AD$1138,28,FALSE),0)</f>
        <v>0</v>
      </c>
      <c r="M90" s="344">
        <f>IFERROR(VLOOKUP(C90,'تقرير المصروفات حسب الشهر'!$C$1155:$AD$1266,28,FALSE),0)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الشهر'!$C$902:$AD$1011,28,FALSE),0)</f>
        <v>0</v>
      </c>
      <c r="L91" s="330">
        <f>IFERROR(VLOOKUP(C91,'تقرير المصروفات حسب الشهر'!$C$1028:$AD$1138,28,FALSE),0)</f>
        <v>0</v>
      </c>
      <c r="M91" s="344">
        <f>IFERROR(VLOOKUP(C91,'تقرير المصروفات حسب الشهر'!$C$1155:$AD$1266,28,FALSE),0)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الشهر'!$C$902:$AD$1011,28,FALSE),0)</f>
        <v>0</v>
      </c>
      <c r="L92" s="330">
        <f>IFERROR(VLOOKUP(C92,'تقرير المصروفات حسب الشهر'!$C$1028:$AD$1138,28,FALSE),0)</f>
        <v>0</v>
      </c>
      <c r="M92" s="344">
        <f>IFERROR(VLOOKUP(C92,'تقرير المصروفات حسب الشهر'!$C$1155:$AD$1266,28,FALSE),0)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الشهر'!$C$902:$AD$1011,28,FALSE),0)</f>
        <v>0</v>
      </c>
      <c r="L93" s="330">
        <f>IFERROR(VLOOKUP(C93,'تقرير المصروفات حسب الشهر'!$C$1028:$AD$1138,28,FALSE),0)</f>
        <v>0</v>
      </c>
      <c r="M93" s="344">
        <f>IFERROR(VLOOKUP(C93,'تقرير المصروفات حسب الشهر'!$C$1155:$AD$1266,28,FALSE),0)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الشهر'!$C$902:$AD$1011,28,FALSE),0)</f>
        <v>0</v>
      </c>
      <c r="L94" s="330">
        <f>IFERROR(VLOOKUP(C94,'تقرير المصروفات حسب الشهر'!$C$1028:$AD$1138,28,FALSE),0)</f>
        <v>0</v>
      </c>
      <c r="M94" s="344">
        <f>IFERROR(VLOOKUP(C94,'تقرير المصروفات حسب الشهر'!$C$1155:$AD$1266,28,FALSE),0)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الشهر'!$C$902:$AD$1011,28,FALSE),0)</f>
        <v>0</v>
      </c>
      <c r="L95" s="330">
        <f>IFERROR(VLOOKUP(C95,'تقرير المصروفات حسب الشهر'!$C$1028:$AD$1138,28,FALSE),0)</f>
        <v>0</v>
      </c>
      <c r="M95" s="344">
        <f>IFERROR(VLOOKUP(C95,'تقرير المصروفات حسب الشهر'!$C$1155:$AD$1266,28,FALSE),0)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الشهر'!$C$902:$AD$1011,28,FALSE),0)</f>
        <v>0</v>
      </c>
      <c r="L96" s="330">
        <f>IFERROR(VLOOKUP(C96,'تقرير المصروفات حسب الشهر'!$C$1028:$AD$1138,28,FALSE),0)</f>
        <v>0</v>
      </c>
      <c r="M96" s="344">
        <f>IFERROR(VLOOKUP(C96,'تقرير المصروفات حسب الشهر'!$C$1155:$AD$1266,28,FALSE),0)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الشهر'!$C$902:$AD$1011,28,FALSE),0)</f>
        <v>0</v>
      </c>
      <c r="L97" s="330">
        <f>IFERROR(VLOOKUP(C97,'تقرير المصروفات حسب الشهر'!$C$1028:$AD$1138,28,FALSE),0)</f>
        <v>0</v>
      </c>
      <c r="M97" s="344">
        <f>IFERROR(VLOOKUP(C97,'تقرير المصروفات حسب الشهر'!$C$1155:$AD$1266,28,FALSE),0)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الشهر'!$C$902:$AD$1011,28,FALSE),0)</f>
        <v>0</v>
      </c>
      <c r="L98" s="330">
        <f>IFERROR(VLOOKUP(C98,'تقرير المصروفات حسب الشهر'!$C$1028:$AD$1138,28,FALSE),0)</f>
        <v>0</v>
      </c>
      <c r="M98" s="344">
        <f>IFERROR(VLOOKUP(C98,'تقرير المصروفات حسب الشهر'!$C$1155:$AD$1266,28,FALSE),0)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الشهر'!$C$902:$AD$1011,28,FALSE),0)</f>
        <v>0</v>
      </c>
      <c r="L99" s="330">
        <f>IFERROR(VLOOKUP(C99,'تقرير المصروفات حسب الشهر'!$C$1028:$AD$1138,28,FALSE),0)</f>
        <v>0</v>
      </c>
      <c r="M99" s="344">
        <f>IFERROR(VLOOKUP(C99,'تقرير المصروفات حسب الشهر'!$C$1155:$AD$1266,28,FALSE),0)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الشهر'!$C$902:$AD$1011,28,FALSE),0)</f>
        <v>0</v>
      </c>
      <c r="L100" s="330">
        <f>IFERROR(VLOOKUP(C100,'تقرير المصروفات حسب الشهر'!$C$1028:$AD$1138,28,FALSE),0)</f>
        <v>0</v>
      </c>
      <c r="M100" s="344">
        <f>IFERROR(VLOOKUP(C100,'تقرير المصروفات حسب الشهر'!$C$1155:$AD$1266,28,FALSE),0)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الشهر'!$C$902:$AD$1011,28,FALSE),0)</f>
        <v>0</v>
      </c>
      <c r="L101" s="330">
        <f>IFERROR(VLOOKUP(C101,'تقرير المصروفات حسب الشهر'!$C$1028:$AD$1138,28,FALSE),0)</f>
        <v>0</v>
      </c>
      <c r="M101" s="344">
        <f>IFERROR(VLOOKUP(C101,'تقرير المصروفات حسب الشهر'!$C$1155:$AD$1266,28,FALSE),0)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الشهر'!$C$902:$AD$1011,28,FALSE),0)</f>
        <v>0</v>
      </c>
      <c r="L102" s="330">
        <f>IFERROR(VLOOKUP(C102,'تقرير المصروفات حسب الشهر'!$C$1028:$AD$1138,28,FALSE),0)</f>
        <v>0</v>
      </c>
      <c r="M102" s="344">
        <f>IFERROR(VLOOKUP(C102,'تقرير المصروفات حسب الشهر'!$C$1155:$AD$1266,28,FALSE),0)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الشهر'!$C$902:$AD$1011,28,FALSE),0)</f>
        <v>0</v>
      </c>
      <c r="L103" s="330">
        <f>IFERROR(VLOOKUP(C103,'تقرير المصروفات حسب الشهر'!$C$1028:$AD$1138,28,FALSE),0)</f>
        <v>0</v>
      </c>
      <c r="M103" s="344">
        <f>IFERROR(VLOOKUP(C103,'تقرير المصروفات حسب الشهر'!$C$1155:$AD$1266,28,FALSE),0)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الشهر'!$C$902:$AD$1011,28,FALSE),0)</f>
        <v>0</v>
      </c>
      <c r="L104" s="330">
        <f>IFERROR(VLOOKUP(C104,'تقرير المصروفات حسب الشهر'!$C$1028:$AD$1138,28,FALSE),0)</f>
        <v>0</v>
      </c>
      <c r="M104" s="344">
        <f>IFERROR(VLOOKUP(C104,'تقرير المصروفات حسب الشهر'!$C$1155:$AD$1266,28,FALSE),0)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الشهر'!$C$902:$AD$1011,28,FALSE),0)</f>
        <v>0</v>
      </c>
      <c r="L105" s="330">
        <f>IFERROR(VLOOKUP(C105,'تقرير المصروفات حسب الشهر'!$C$1028:$AD$1138,28,FALSE),0)</f>
        <v>0</v>
      </c>
      <c r="M105" s="344">
        <f>IFERROR(VLOOKUP(C105,'تقرير المصروفات حسب الشهر'!$C$1155:$AD$1266,28,FALSE),0)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الشهر'!$C$902:$AD$1011,28,FALSE),0)</f>
        <v>0</v>
      </c>
      <c r="L106" s="330">
        <f>IFERROR(VLOOKUP(C106,'تقرير المصروفات حسب الشهر'!$C$1028:$AD$1138,28,FALSE),0)</f>
        <v>0</v>
      </c>
      <c r="M106" s="344">
        <f>IFERROR(VLOOKUP(C106,'تقرير المصروفات حسب الشهر'!$C$1155:$AD$1266,28,FALSE),0)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الشهر'!$C$902:$AD$1011,28,FALSE),0)</f>
        <v>0</v>
      </c>
      <c r="L107" s="330">
        <f>IFERROR(VLOOKUP(C107,'تقرير المصروفات حسب الشهر'!$C$1028:$AD$1138,28,FALSE),0)</f>
        <v>0</v>
      </c>
      <c r="M107" s="344">
        <f>IFERROR(VLOOKUP(C107,'تقرير المصروفات حسب الشهر'!$C$1155:$AD$1266,28,FALSE),0)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الشهر'!$C$902:$AD$1011,28,FALSE),0)</f>
        <v>0</v>
      </c>
      <c r="L108" s="330">
        <f>IFERROR(VLOOKUP(C108,'تقرير المصروفات حسب الشهر'!$C$1028:$AD$1138,28,FALSE),0)</f>
        <v>0</v>
      </c>
      <c r="M108" s="344">
        <f>IFERROR(VLOOKUP(C108,'تقرير المصروفات حسب الشهر'!$C$1155:$AD$1266,28,FALSE),0)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الشهر'!$C$902:$AD$1011,28,FALSE),0)</f>
        <v>0</v>
      </c>
      <c r="L109" s="330">
        <f>IFERROR(VLOOKUP(C109,'تقرير المصروفات حسب الشهر'!$C$1028:$AD$1138,28,FALSE),0)</f>
        <v>0</v>
      </c>
      <c r="M109" s="344">
        <f>IFERROR(VLOOKUP(C109,'تقرير المصروفات حسب الشهر'!$C$1155:$AD$1266,28,FALSE),0)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الشهر'!$C$902:$AD$1011,28,FALSE),0)</f>
        <v>0</v>
      </c>
      <c r="L110" s="330">
        <f>IFERROR(VLOOKUP(C110,'تقرير المصروفات حسب الشهر'!$C$1028:$AD$1138,28,FALSE),0)</f>
        <v>0</v>
      </c>
      <c r="M110" s="344">
        <f>IFERROR(VLOOKUP(C110,'تقرير المصروفات حسب الشهر'!$C$1155:$AD$1266,28,FALSE),0)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الشهر'!$C$902:$AD$1011,28,FALSE),0)</f>
        <v>0</v>
      </c>
      <c r="L111" s="330">
        <f>IFERROR(VLOOKUP(C111,'تقرير المصروفات حسب الشهر'!$C$1028:$AD$1138,28,FALSE),0)</f>
        <v>0</v>
      </c>
      <c r="M111" s="344">
        <f>IFERROR(VLOOKUP(C111,'تقرير المصروفات حسب الشهر'!$C$1155:$AD$1266,28,FALSE),0)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الشهر'!$C$902:$AD$1011,28,FALSE),0)</f>
        <v>0</v>
      </c>
      <c r="L112" s="330">
        <f>IFERROR(VLOOKUP(C112,'تقرير المصروفات حسب الشهر'!$C$1028:$AD$1138,28,FALSE),0)</f>
        <v>0</v>
      </c>
      <c r="M112" s="344">
        <f>IFERROR(VLOOKUP(C112,'تقرير المصروفات حسب الشهر'!$C$1155:$AD$1266,28,FALSE),0)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الشهر'!$C$902:$AD$1011,28,FALSE),0)</f>
        <v>0</v>
      </c>
      <c r="L113" s="330">
        <f>IFERROR(VLOOKUP(C113,'تقرير المصروفات حسب الشهر'!$C$1028:$AD$1138,28,FALSE),0)</f>
        <v>0</v>
      </c>
      <c r="M113" s="344">
        <f>IFERROR(VLOOKUP(C113,'تقرير المصروفات حسب الشهر'!$C$1155:$AD$1266,28,FALSE),0)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الشهر'!$C$902:$AD$1011,28,FALSE),0)</f>
        <v>0</v>
      </c>
      <c r="L114" s="330">
        <f>IFERROR(VLOOKUP(C114,'تقرير المصروفات حسب الشهر'!$C$1028:$AD$1138,28,FALSE),0)</f>
        <v>0</v>
      </c>
      <c r="M114" s="344">
        <f>IFERROR(VLOOKUP(C114,'تقرير المصروفات حسب الشهر'!$C$1155:$AD$1266,28,FALSE),0)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الشهر'!$C$902:$AD$1011,28,FALSE),0)</f>
        <v>0</v>
      </c>
      <c r="L115" s="330">
        <f>IFERROR(VLOOKUP(C115,'تقرير المصروفات حسب الشهر'!$C$1028:$AD$1138,28,FALSE),0)</f>
        <v>0</v>
      </c>
      <c r="M115" s="344">
        <f>IFERROR(VLOOKUP(C115,'تقرير المصروفات حسب الشهر'!$C$1155:$AD$1266,28,FALSE),0)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الشهر'!$C$902:$AD$1011,28,FALSE),0)</f>
        <v>0</v>
      </c>
      <c r="L116" s="330">
        <f>IFERROR(VLOOKUP(C116,'تقرير المصروفات حسب الشهر'!$C$1028:$AD$1138,28,FALSE),0)</f>
        <v>0</v>
      </c>
      <c r="M116" s="344">
        <f>IFERROR(VLOOKUP(C116,'تقرير المصروفات حسب الشهر'!$C$1155:$AD$1266,28,FALSE),0)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الشهر'!$C$902:$AD$1011,28,FALSE),0)</f>
        <v>0</v>
      </c>
      <c r="L117" s="330">
        <f>IFERROR(VLOOKUP(C117,'تقرير المصروفات حسب الشهر'!$C$1028:$AD$1138,28,FALSE),0)</f>
        <v>0</v>
      </c>
      <c r="M117" s="344">
        <f>IFERROR(VLOOKUP(C117,'تقرير المصروفات حسب الشهر'!$C$1155:$AD$1266,28,FALSE),0)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الشهر'!$C$902:$AD$1011,28,FALSE),0)</f>
        <v>0</v>
      </c>
      <c r="L118" s="330">
        <f>IFERROR(VLOOKUP(C118,'تقرير المصروفات حسب الشهر'!$C$1028:$AD$1138,28,FALSE),0)</f>
        <v>0</v>
      </c>
      <c r="M118" s="344">
        <f>IFERROR(VLOOKUP(C118,'تقرير المصروفات حسب الشهر'!$C$1155:$AD$1266,28,FALSE),0)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الشهر'!$C$902:$AD$1011,28,FALSE),0)</f>
        <v>0</v>
      </c>
      <c r="L119" s="330">
        <f>IFERROR(VLOOKUP(C119,'تقرير المصروفات حسب الشهر'!$C$1028:$AD$1138,28,FALSE),0)</f>
        <v>0</v>
      </c>
      <c r="M119" s="344">
        <f>IFERROR(VLOOKUP(C119,'تقرير المصروفات حسب الشهر'!$C$1155:$AD$1266,28,FALSE),0)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الشهر'!$C$902:$AD$1011,28,FALSE),0)</f>
        <v>0</v>
      </c>
      <c r="L120" s="330">
        <f>IFERROR(VLOOKUP(C120,'تقرير المصروفات حسب الشهر'!$C$1028:$AD$1138,28,FALSE),0)</f>
        <v>0</v>
      </c>
      <c r="M120" s="344">
        <f>IFERROR(VLOOKUP(C120,'تقرير المصروفات حسب الشهر'!$C$1155:$AD$1266,28,FALSE),0)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الشهر'!$C$902:$AD$1011,28,FALSE),0)</f>
        <v>0</v>
      </c>
      <c r="L121" s="330">
        <f>IFERROR(VLOOKUP(C121,'تقرير المصروفات حسب الشهر'!$C$1028:$AD$1138,28,FALSE),0)</f>
        <v>0</v>
      </c>
      <c r="M121" s="344">
        <f>IFERROR(VLOOKUP(C121,'تقرير المصروفات حسب الشهر'!$C$1155:$AD$1266,28,FALSE),0)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الشهر'!$C$902:$AD$1011,28,FALSE),0)</f>
        <v>0</v>
      </c>
      <c r="L122" s="330">
        <f>IFERROR(VLOOKUP(C122,'تقرير المصروفات حسب الشهر'!$C$1028:$AD$1138,28,FALSE),0)</f>
        <v>0</v>
      </c>
      <c r="M122" s="344">
        <f>IFERROR(VLOOKUP(C122,'تقرير المصروفات حسب الشهر'!$C$1155:$AD$1266,28,FALSE),0)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الشهر'!$C$902:$AD$1011,28,FALSE),0)</f>
        <v>0</v>
      </c>
      <c r="L123" s="330">
        <f>IFERROR(VLOOKUP(C123,'تقرير المصروفات حسب الشهر'!$C$1028:$AD$1138,28,FALSE),0)</f>
        <v>0</v>
      </c>
      <c r="M123" s="344">
        <f>IFERROR(VLOOKUP(C123,'تقرير المصروفات حسب الشهر'!$C$1155:$AD$1266,28,FALSE),0)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الشهر'!$C$902:$AD$1011,28,FALSE),0)</f>
        <v>0</v>
      </c>
      <c r="L124" s="330">
        <f>IFERROR(VLOOKUP(C124,'تقرير المصروفات حسب الشهر'!$C$1028:$AD$1138,28,FALSE),0)</f>
        <v>0</v>
      </c>
      <c r="M124" s="344">
        <f>IFERROR(VLOOKUP(C124,'تقرير المصروفات حسب الشهر'!$C$1155:$AD$1266,28,FALSE),0)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الشهر'!$C$902:$AD$1011,28,FALSE),0)</f>
        <v>0</v>
      </c>
      <c r="L125" s="330">
        <f>IFERROR(VLOOKUP(C125,'تقرير المصروفات حسب الشهر'!$C$1028:$AD$1138,28,FALSE),0)</f>
        <v>0</v>
      </c>
      <c r="M125" s="344">
        <f>IFERROR(VLOOKUP(C125,'تقرير المصروفات حسب الشهر'!$C$1155:$AD$1266,28,FALSE),0)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الشهر'!$C$902:$AD$1011,28,FALSE),0)</f>
        <v>0</v>
      </c>
      <c r="L126" s="330">
        <f>IFERROR(VLOOKUP(C126,'تقرير المصروفات حسب الشهر'!$C$1028:$AD$1138,28,FALSE),0)</f>
        <v>0</v>
      </c>
      <c r="M126" s="344">
        <f>IFERROR(VLOOKUP(C126,'تقرير المصروفات حسب الشهر'!$C$1155:$AD$1266,28,FALSE),0)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الشهر'!$C$902:$AD$1011,28,FALSE),0)</f>
        <v>0</v>
      </c>
      <c r="L127" s="330">
        <f>IFERROR(VLOOKUP(C127,'تقرير المصروفات حسب الشهر'!$C$1028:$AD$1138,28,FALSE),0)</f>
        <v>0</v>
      </c>
      <c r="M127" s="344">
        <f>IFERROR(VLOOKUP(C127,'تقرير المصروفات حسب الشهر'!$C$1155:$AD$1266,28,FALSE),0)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الشهر'!$C$902:$AD$1011,28,FALSE),0)</f>
        <v>0</v>
      </c>
      <c r="L128" s="330">
        <f>IFERROR(VLOOKUP(C128,'تقرير المصروفات حسب الشهر'!$C$1028:$AD$1138,28,FALSE),0)</f>
        <v>0</v>
      </c>
      <c r="M128" s="344">
        <f>IFERROR(VLOOKUP(C128,'تقرير المصروفات حسب الشهر'!$C$1155:$AD$1266,28,FALSE),0)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الشهر'!$C$902:$AD$1011,28,FALSE),0)</f>
        <v>0</v>
      </c>
      <c r="L129" s="330">
        <f>IFERROR(VLOOKUP(C129,'تقرير المصروفات حسب الشهر'!$C$1028:$AD$1138,28,FALSE),0)</f>
        <v>0</v>
      </c>
      <c r="M129" s="344">
        <f>IFERROR(VLOOKUP(C129,'تقرير المصروفات حسب الشهر'!$C$1155:$AD$1266,28,FALSE),0)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الشهر'!$C$902:$AD$1011,28,FALSE),0)</f>
        <v>0</v>
      </c>
      <c r="L130" s="330">
        <f>IFERROR(VLOOKUP(C130,'تقرير المصروفات حسب الشهر'!$C$1028:$AD$1138,28,FALSE),0)</f>
        <v>0</v>
      </c>
      <c r="M130" s="344">
        <f>IFERROR(VLOOKUP(C130,'تقرير المصروفات حسب الشهر'!$C$1155:$AD$1266,28,FALSE),0)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الشهر'!$C$902:$AD$1011,28,FALSE),0)</f>
        <v>0</v>
      </c>
      <c r="L131" s="330">
        <f>IFERROR(VLOOKUP(C131,'تقرير المصروفات حسب الشهر'!$C$1028:$AD$1138,28,FALSE),0)</f>
        <v>0</v>
      </c>
      <c r="M131" s="344">
        <f>IFERROR(VLOOKUP(C131,'تقرير المصروفات حسب الشهر'!$C$1155:$AD$1266,28,FALSE),0)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7030A0"/>
  </sheetPr>
  <dimension ref="A1:T143"/>
  <sheetViews>
    <sheetView rightToLeft="1" topLeftCell="K125" workbookViewId="0">
      <selection activeCell="N144" sqref="N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282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41</v>
      </c>
      <c r="B8" s="357"/>
      <c r="C8" s="337" t="s">
        <v>242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28819444.690000001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0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24310402.579999998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2370891.39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0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2138150.7199999997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0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22716808.600000001</v>
      </c>
    </row>
    <row r="13" spans="1:20" ht="18" customHeight="1">
      <c r="B13" s="94"/>
      <c r="C13" s="339" t="s">
        <v>247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6102636.0900000008</v>
      </c>
    </row>
    <row r="14" spans="1:20" ht="18" customHeight="1">
      <c r="B14" s="94"/>
      <c r="C14" s="337" t="s">
        <v>248</v>
      </c>
      <c r="D14" s="413"/>
      <c r="E14" s="413"/>
      <c r="F14" s="413"/>
      <c r="G14" s="413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/>
      <c r="L16" s="335"/>
      <c r="M16" s="335"/>
      <c r="N16" s="335"/>
      <c r="O16" s="335"/>
      <c r="P16" s="332">
        <f t="shared" si="1"/>
        <v>5265.0100000000093</v>
      </c>
    </row>
    <row r="17" spans="2:16" ht="18" customHeight="1">
      <c r="B17" s="94"/>
      <c r="C17" s="337" t="s">
        <v>251</v>
      </c>
      <c r="D17" s="335"/>
      <c r="E17" s="335">
        <v>101.25</v>
      </c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101.25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5366.2600000000093</v>
      </c>
    </row>
    <row r="19" spans="2:16" ht="18" customHeight="1">
      <c r="B19" s="94"/>
      <c r="C19" s="353" t="s">
        <v>247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6108002.3500000006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05">
        <f>IFERROR(VLOOKUP(C22,'تقرير المصروفات حسب الشهر'!$C$10:$AL$119,29,FALSE),0)</f>
        <v>0</v>
      </c>
      <c r="E22" s="505">
        <f>IFERROR(VLOOKUP(C22,'تقرير المصروفات حسب الشهر'!$C$136:$AL$258,29,FALSE),0)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الشهر'!$C$519:$AH$634,29,FALSE),0)</f>
        <v>0</v>
      </c>
      <c r="I22" s="330">
        <f>IFERROR(VLOOKUP(C22,'تقرير المصروفات حسب الشهر'!$C$647:$AI$762,29,FALSE),0)</f>
        <v>0</v>
      </c>
      <c r="J22" s="330">
        <f>IFERROR(VLOOKUP(C22,'تقرير المصروفات حسب الشهر'!$C$775:$AL$889,29,FALSE),0)</f>
        <v>0</v>
      </c>
      <c r="K22" s="330">
        <f>IFERROR(VLOOKUP(C22,'تقرير المصروفات حسب الشهر'!$C$902:$AI$1019,29,FALSE),0)</f>
        <v>0</v>
      </c>
      <c r="L22" s="330">
        <f>IFERROR(VLOOKUP(C22,'تقرير المصروفات حسب الشهر'!$C$1028:$AI$1143,29,FALSE),0)</f>
        <v>0</v>
      </c>
      <c r="M22" s="344">
        <f>IFERROR(VLOOKUP(C22,'تقرير المصروفات حسب الشهر'!$C$1155:$AI$1271,29,FALSE),0)</f>
        <v>0</v>
      </c>
      <c r="N22" s="344">
        <f>IFERROR(VLOOKUP(C22,'تقرير المصروفات حسب الشهر'!$C$1283:$AI$1397,29,FALSE),0)</f>
        <v>0</v>
      </c>
      <c r="O22" s="344">
        <f>IFERROR(VLOOKUP(C22,'تقرير المصروفات حسب الشهر'!$C$1409:$AI$1524,29,FALSE),0)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الشهر'!$C$10:$AL$119,29,FALSE),0)</f>
        <v>428527.19300000003</v>
      </c>
      <c r="E23" s="505">
        <f>IFERROR(VLOOKUP(C23,'تقرير المصروفات حسب الشهر'!$C$136:$AL$258,29,FALSE),0)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الشهر'!$C$519:$AH$634,29,FALSE),0)</f>
        <v>453928.48</v>
      </c>
      <c r="I23" s="330">
        <f>IFERROR(VLOOKUP(C23,'تقرير المصروفات حسب الشهر'!$C$647:$AI$762,29,FALSE),0)</f>
        <v>637020.87</v>
      </c>
      <c r="J23" s="330">
        <f>IFERROR(VLOOKUP(C23,'تقرير المصروفات حسب الشهر'!$C$775:$AL$889,29,FALSE),0)</f>
        <v>0</v>
      </c>
      <c r="K23" s="330">
        <f>IFERROR(VLOOKUP(C23,'تقرير المصروفات حسب الشهر'!$C$902:$AI$1019,29,FALSE),0)</f>
        <v>0</v>
      </c>
      <c r="L23" s="330">
        <f>IFERROR(VLOOKUP(C23,'تقرير المصروفات حسب الشهر'!$C$1028:$AI$1143,29,FALSE),0)</f>
        <v>0</v>
      </c>
      <c r="M23" s="344">
        <f>IFERROR(VLOOKUP(C23,'تقرير المصروفات حسب الشهر'!$C$1155:$AI$1271,29,FALSE),0)</f>
        <v>0</v>
      </c>
      <c r="N23" s="344">
        <f>IFERROR(VLOOKUP(C23,'تقرير المصروفات حسب الشهر'!$C$1283:$AI$1397,29,FALSE),0)</f>
        <v>0</v>
      </c>
      <c r="O23" s="344">
        <f>IFERROR(VLOOKUP(C23,'تقرير المصروفات حسب الشهر'!$C$1409:$AI$1524,29,FALSE),0)</f>
        <v>0</v>
      </c>
      <c r="P23" s="332">
        <f t="shared" si="5"/>
        <v>2863293.9530000002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الشهر'!$C$10:$AL$119,29,FALSE),0)</f>
        <v>0</v>
      </c>
      <c r="E24" s="505">
        <f>IFERROR(VLOOKUP(C24,'تقرير المصروفات حسب الشهر'!$C$136:$AL$258,29,FALSE),0)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الشهر'!$C$519:$AH$634,29,FALSE),0)</f>
        <v>2400</v>
      </c>
      <c r="I24" s="330">
        <f>IFERROR(VLOOKUP(C24,'تقرير المصروفات حسب الشهر'!$C$647:$AI$762,29,FALSE),0)</f>
        <v>5000</v>
      </c>
      <c r="J24" s="330">
        <f>IFERROR(VLOOKUP(C24,'تقرير المصروفات حسب الشهر'!$C$775:$AL$889,29,FALSE),0)</f>
        <v>0</v>
      </c>
      <c r="K24" s="330">
        <f>IFERROR(VLOOKUP(C24,'تقرير المصروفات حسب الشهر'!$C$902:$AI$1019,29,FALSE),0)</f>
        <v>0</v>
      </c>
      <c r="L24" s="330">
        <f>IFERROR(VLOOKUP(C24,'تقرير المصروفات حسب الشهر'!$C$1028:$AI$1143,29,FALSE),0)</f>
        <v>0</v>
      </c>
      <c r="M24" s="344">
        <f>IFERROR(VLOOKUP(C24,'تقرير المصروفات حسب الشهر'!$C$1155:$AI$1271,29,FALSE),0)</f>
        <v>0</v>
      </c>
      <c r="N24" s="344">
        <f>IFERROR(VLOOKUP(C24,'تقرير المصروفات حسب الشهر'!$C$1283:$AI$1397,29,FALSE),0)</f>
        <v>0</v>
      </c>
      <c r="O24" s="344">
        <f>IFERROR(VLOOKUP(C24,'تقرير المصروفات حسب الشهر'!$C$1409:$AI$1524,29,FALSE),0)</f>
        <v>0</v>
      </c>
      <c r="P24" s="332">
        <f t="shared" si="5"/>
        <v>13400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الشهر'!$C$10:$AL$119,29,FALSE),0)</f>
        <v>0</v>
      </c>
      <c r="E25" s="505">
        <f>IFERROR(VLOOKUP(C25,'تقرير المصروفات حسب الشهر'!$C$136:$AL$258,29,FALSE),0)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الشهر'!$C$519:$AH$634,29,FALSE),0)</f>
        <v>0</v>
      </c>
      <c r="I25" s="330">
        <f>IFERROR(VLOOKUP(C25,'تقرير المصروفات حسب الشهر'!$C$647:$AI$762,29,FALSE),0)</f>
        <v>0</v>
      </c>
      <c r="J25" s="330">
        <f>IFERROR(VLOOKUP(C25,'تقرير المصروفات حسب الشهر'!$C$775:$AL$889,29,FALSE),0)</f>
        <v>0</v>
      </c>
      <c r="K25" s="330">
        <f>IFERROR(VLOOKUP(C25,'تقرير المصروفات حسب الشهر'!$C$902:$AI$1019,29,FALSE),0)</f>
        <v>0</v>
      </c>
      <c r="L25" s="330">
        <f>IFERROR(VLOOKUP(C25,'تقرير المصروفات حسب الشهر'!$C$1028:$AI$1143,29,FALSE),0)</f>
        <v>0</v>
      </c>
      <c r="M25" s="344">
        <f>IFERROR(VLOOKUP(C25,'تقرير المصروفات حسب الشهر'!$C$1155:$AI$1271,29,FALSE),0)</f>
        <v>0</v>
      </c>
      <c r="N25" s="344">
        <f>IFERROR(VLOOKUP(C25,'تقرير المصروفات حسب الشهر'!$C$1283:$AI$1397,29,FALSE),0)</f>
        <v>0</v>
      </c>
      <c r="O25" s="344">
        <f>IFERROR(VLOOKUP(C25,'تقرير المصروفات حسب الشهر'!$C$1409:$AI$1524,29,FALSE),0)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الشهر'!$C$10:$AL$119,29,FALSE),0)</f>
        <v>0</v>
      </c>
      <c r="E26" s="505">
        <f>IFERROR(VLOOKUP(C26,'تقرير المصروفات حسب الشهر'!$C$136:$AL$258,29,FALSE),0)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الشهر'!$C$519:$AH$634,29,FALSE),0)</f>
        <v>0</v>
      </c>
      <c r="I26" s="330">
        <f>IFERROR(VLOOKUP(C26,'تقرير المصروفات حسب الشهر'!$C$647:$AI$762,29,FALSE),0)</f>
        <v>0</v>
      </c>
      <c r="J26" s="330">
        <f>IFERROR(VLOOKUP(C26,'تقرير المصروفات حسب الشهر'!$C$775:$AL$889,29,FALSE),0)</f>
        <v>0</v>
      </c>
      <c r="K26" s="330">
        <f>IFERROR(VLOOKUP(C26,'تقرير المصروفات حسب الشهر'!$C$902:$AI$1019,29,FALSE),0)</f>
        <v>0</v>
      </c>
      <c r="L26" s="330">
        <f>IFERROR(VLOOKUP(C26,'تقرير المصروفات حسب الشهر'!$C$1028:$AI$1143,29,FALSE),0)</f>
        <v>0</v>
      </c>
      <c r="M26" s="344">
        <f>IFERROR(VLOOKUP(C26,'تقرير المصروفات حسب الشهر'!$C$1155:$AI$1271,29,FALSE),0)</f>
        <v>0</v>
      </c>
      <c r="N26" s="344">
        <f>IFERROR(VLOOKUP(C26,'تقرير المصروفات حسب الشهر'!$C$1283:$AI$1397,29,FALSE),0)</f>
        <v>0</v>
      </c>
      <c r="O26" s="344">
        <f>IFERROR(VLOOKUP(C26,'تقرير المصروفات حسب الشهر'!$C$1409:$AI$1524,29,FALSE),0)</f>
        <v>0</v>
      </c>
      <c r="P26" s="332">
        <f t="shared" si="5"/>
        <v>600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الشهر'!$C$10:$AL$119,29,FALSE),0)</f>
        <v>0</v>
      </c>
      <c r="E27" s="505">
        <f>IFERROR(VLOOKUP(C27,'تقرير المصروفات حسب الشهر'!$C$136:$AL$258,29,FALSE),0)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الشهر'!$C$519:$AH$634,29,FALSE),0)</f>
        <v>0</v>
      </c>
      <c r="I27" s="330">
        <f>IFERROR(VLOOKUP(C27,'تقرير المصروفات حسب الشهر'!$C$647:$AI$762,29,FALSE),0)</f>
        <v>0</v>
      </c>
      <c r="J27" s="330">
        <f>IFERROR(VLOOKUP(C27,'تقرير المصروفات حسب الشهر'!$C$775:$AL$889,29,FALSE),0)</f>
        <v>0</v>
      </c>
      <c r="K27" s="330">
        <f>IFERROR(VLOOKUP(C27,'تقرير المصروفات حسب الشهر'!$C$902:$AI$1019,29,FALSE),0)</f>
        <v>0</v>
      </c>
      <c r="L27" s="330">
        <f>IFERROR(VLOOKUP(C27,'تقرير المصروفات حسب الشهر'!$C$1028:$AI$1143,29,FALSE),0)</f>
        <v>0</v>
      </c>
      <c r="M27" s="344">
        <f>IFERROR(VLOOKUP(C27,'تقرير المصروفات حسب الشهر'!$C$1155:$AI$1271,29,FALSE),0)</f>
        <v>0</v>
      </c>
      <c r="N27" s="344">
        <f>IFERROR(VLOOKUP(C27,'تقرير المصروفات حسب الشهر'!$C$1283:$AI$1397,29,FALSE),0)</f>
        <v>0</v>
      </c>
      <c r="O27" s="344">
        <f>IFERROR(VLOOKUP(C27,'تقرير المصروفات حسب الشهر'!$C$1409:$AI$1524,29,FALSE),0)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الشهر'!$C$10:$AL$119,29,FALSE),0)</f>
        <v>0</v>
      </c>
      <c r="E28" s="505">
        <f>IFERROR(VLOOKUP(C28,'تقرير المصروفات حسب الشهر'!$C$136:$AL$258,29,FALSE),0)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الشهر'!$C$519:$AH$634,29,FALSE),0)</f>
        <v>0</v>
      </c>
      <c r="I28" s="330">
        <f>IFERROR(VLOOKUP(C28,'تقرير المصروفات حسب الشهر'!$C$647:$AI$762,29,FALSE),0)</f>
        <v>0</v>
      </c>
      <c r="J28" s="330">
        <f>IFERROR(VLOOKUP(C28,'تقرير المصروفات حسب الشهر'!$C$775:$AL$889,29,FALSE),0)</f>
        <v>0</v>
      </c>
      <c r="K28" s="330">
        <f>IFERROR(VLOOKUP(C28,'تقرير المصروفات حسب الشهر'!$C$902:$AI$1019,29,FALSE),0)</f>
        <v>0</v>
      </c>
      <c r="L28" s="330">
        <f>IFERROR(VLOOKUP(C28,'تقرير المصروفات حسب الشهر'!$C$1028:$AI$1143,29,FALSE),0)</f>
        <v>0</v>
      </c>
      <c r="M28" s="344">
        <f>IFERROR(VLOOKUP(C28,'تقرير المصروفات حسب الشهر'!$C$1155:$AI$1271,29,FALSE),0)</f>
        <v>0</v>
      </c>
      <c r="N28" s="344">
        <f>IFERROR(VLOOKUP(C28,'تقرير المصروفات حسب الشهر'!$C$1283:$AI$1397,29,FALSE),0)</f>
        <v>0</v>
      </c>
      <c r="O28" s="344">
        <f>IFERROR(VLOOKUP(C28,'تقرير المصروفات حسب الشهر'!$C$1409:$AI$1524,29,FALSE),0)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الشهر'!$C$10:$AL$119,29,FALSE),0)</f>
        <v>48050</v>
      </c>
      <c r="E29" s="505">
        <f>IFERROR(VLOOKUP(C29,'تقرير المصروفات حسب الشهر'!$C$136:$AL$258,29,FALSE),0)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الشهر'!$C$519:$AH$634,29,FALSE),0)</f>
        <v>52000</v>
      </c>
      <c r="I29" s="330">
        <f>IFERROR(VLOOKUP(C29,'تقرير المصروفات حسب الشهر'!$C$647:$AI$762,29,FALSE),0)</f>
        <v>54000</v>
      </c>
      <c r="J29" s="330">
        <f>IFERROR(VLOOKUP(C29,'تقرير المصروفات حسب الشهر'!$C$775:$AL$889,29,FALSE),0)</f>
        <v>0</v>
      </c>
      <c r="K29" s="330">
        <f>IFERROR(VLOOKUP(C29,'تقرير المصروفات حسب الشهر'!$C$902:$AI$1019,29,FALSE),0)</f>
        <v>0</v>
      </c>
      <c r="L29" s="330">
        <f>IFERROR(VLOOKUP(C29,'تقرير المصروفات حسب الشهر'!$C$1028:$AI$1143,29,FALSE),0)</f>
        <v>0</v>
      </c>
      <c r="M29" s="344">
        <f>IFERROR(VLOOKUP(C29,'تقرير المصروفات حسب الشهر'!$C$1155:$AI$1271,29,FALSE),0)</f>
        <v>0</v>
      </c>
      <c r="N29" s="344">
        <f>IFERROR(VLOOKUP(C29,'تقرير المصروفات حسب الشهر'!$C$1283:$AI$1397,29,FALSE),0)</f>
        <v>0</v>
      </c>
      <c r="O29" s="344">
        <f>IFERROR(VLOOKUP(C29,'تقرير المصروفات حسب الشهر'!$C$1409:$AI$1524,29,FALSE),0)</f>
        <v>0</v>
      </c>
      <c r="P29" s="332">
        <f t="shared" si="5"/>
        <v>319130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الشهر'!$C$10:$AL$119,29,FALSE),0)</f>
        <v>0</v>
      </c>
      <c r="E30" s="505">
        <f>IFERROR(VLOOKUP(C30,'تقرير المصروفات حسب الشهر'!$C$136:$AL$258,29,FALSE),0)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الشهر'!$C$519:$AH$634,29,FALSE),0)</f>
        <v>1300</v>
      </c>
      <c r="I30" s="330">
        <f>IFERROR(VLOOKUP(C30,'تقرير المصروفات حسب الشهر'!$C$647:$AI$762,29,FALSE),0)</f>
        <v>325</v>
      </c>
      <c r="J30" s="330">
        <f>IFERROR(VLOOKUP(C30,'تقرير المصروفات حسب الشهر'!$C$775:$AL$889,29,FALSE),0)</f>
        <v>0</v>
      </c>
      <c r="K30" s="330">
        <f>IFERROR(VLOOKUP(C30,'تقرير المصروفات حسب الشهر'!$C$902:$AI$1019,29,FALSE),0)</f>
        <v>0</v>
      </c>
      <c r="L30" s="330">
        <f>IFERROR(VLOOKUP(C30,'تقرير المصروفات حسب الشهر'!$C$1028:$AI$1143,29,FALSE),0)</f>
        <v>0</v>
      </c>
      <c r="M30" s="344">
        <f>IFERROR(VLOOKUP(C30,'تقرير المصروفات حسب الشهر'!$C$1155:$AI$1271,29,FALSE),0)</f>
        <v>0</v>
      </c>
      <c r="N30" s="344">
        <f>IFERROR(VLOOKUP(C30,'تقرير المصروفات حسب الشهر'!$C$1283:$AI$1397,29,FALSE),0)</f>
        <v>0</v>
      </c>
      <c r="O30" s="344">
        <f>IFERROR(VLOOKUP(C30,'تقرير المصروفات حسب الشهر'!$C$1409:$AI$1524,29,FALSE),0)</f>
        <v>0</v>
      </c>
      <c r="P30" s="332">
        <f t="shared" si="5"/>
        <v>2720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الشهر'!$C$10:$AL$119,29,FALSE),0)</f>
        <v>270.86</v>
      </c>
      <c r="E31" s="505">
        <f>IFERROR(VLOOKUP(C31,'تقرير المصروفات حسب الشهر'!$C$136:$AL$258,29,FALSE),0)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الشهر'!$C$519:$AH$634,29,FALSE),0)</f>
        <v>315.86</v>
      </c>
      <c r="I31" s="330">
        <f>IFERROR(VLOOKUP(C31,'تقرير المصروفات حسب الشهر'!$C$647:$AI$762,29,FALSE),0)</f>
        <v>553.96</v>
      </c>
      <c r="J31" s="330">
        <f>IFERROR(VLOOKUP(C31,'تقرير المصروفات حسب الشهر'!$C$775:$AL$889,29,FALSE),0)</f>
        <v>0</v>
      </c>
      <c r="K31" s="330">
        <f>IFERROR(VLOOKUP(C31,'تقرير المصروفات حسب الشهر'!$C$902:$AI$1019,29,FALSE),0)</f>
        <v>0</v>
      </c>
      <c r="L31" s="330">
        <f>IFERROR(VLOOKUP(C31,'تقرير المصروفات حسب الشهر'!$C$1028:$AI$1143,29,FALSE),0)</f>
        <v>0</v>
      </c>
      <c r="M31" s="344">
        <f>IFERROR(VLOOKUP(C31,'تقرير المصروفات حسب الشهر'!$C$1155:$AI$1271,29,FALSE),0)</f>
        <v>0</v>
      </c>
      <c r="N31" s="344">
        <f>IFERROR(VLOOKUP(C31,'تقرير المصروفات حسب الشهر'!$C$1283:$AI$1397,29,FALSE),0)</f>
        <v>0</v>
      </c>
      <c r="O31" s="344">
        <f>IFERROR(VLOOKUP(C31,'تقرير المصروفات حسب الشهر'!$C$1409:$AI$1524,29,FALSE),0)</f>
        <v>0</v>
      </c>
      <c r="P31" s="332">
        <f t="shared" si="5"/>
        <v>2203.2600000000002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الشهر'!$C$10:$AL$119,29,FALSE),0)</f>
        <v>0</v>
      </c>
      <c r="E32" s="505">
        <f>IFERROR(VLOOKUP(C32,'تقرير المصروفات حسب الشهر'!$C$136:$AL$258,29,FALSE),0)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الشهر'!$C$519:$AH$634,29,FALSE),0)</f>
        <v>0</v>
      </c>
      <c r="I32" s="330">
        <f>IFERROR(VLOOKUP(C32,'تقرير المصروفات حسب الشهر'!$C$647:$AI$762,29,FALSE),0)</f>
        <v>0</v>
      </c>
      <c r="J32" s="330">
        <f>IFERROR(VLOOKUP(C32,'تقرير المصروفات حسب الشهر'!$C$775:$AL$889,29,FALSE),0)</f>
        <v>0</v>
      </c>
      <c r="K32" s="330">
        <f>IFERROR(VLOOKUP(C32,'تقرير المصروفات حسب الشهر'!$C$902:$AI$1019,29,FALSE),0)</f>
        <v>0</v>
      </c>
      <c r="L32" s="330">
        <f>IFERROR(VLOOKUP(C32,'تقرير المصروفات حسب الشهر'!$C$1028:$AI$1143,29,FALSE),0)</f>
        <v>0</v>
      </c>
      <c r="M32" s="344">
        <f>IFERROR(VLOOKUP(C32,'تقرير المصروفات حسب الشهر'!$C$1155:$AI$1271,29,FALSE),0)</f>
        <v>0</v>
      </c>
      <c r="N32" s="344">
        <f>IFERROR(VLOOKUP(C32,'تقرير المصروفات حسب الشهر'!$C$1283:$AI$1397,29,FALSE),0)</f>
        <v>0</v>
      </c>
      <c r="O32" s="344">
        <f>IFERROR(VLOOKUP(C32,'تقرير المصروفات حسب الشهر'!$C$1409:$AI$1524,29,FALSE),0)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الشهر'!$C$10:$AL$119,29,FALSE),0)</f>
        <v>0</v>
      </c>
      <c r="E33" s="505">
        <f>IFERROR(VLOOKUP(C33,'تقرير المصروفات حسب الشهر'!$C$136:$AL$258,29,FALSE),0)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الشهر'!$C$519:$AH$634,29,FALSE),0)</f>
        <v>0</v>
      </c>
      <c r="I33" s="330">
        <f>IFERROR(VLOOKUP(C33,'تقرير المصروفات حسب الشهر'!$C$647:$AI$762,29,FALSE),0)</f>
        <v>0</v>
      </c>
      <c r="J33" s="330">
        <f>IFERROR(VLOOKUP(C33,'تقرير المصروفات حسب الشهر'!$C$775:$AL$889,29,FALSE),0)</f>
        <v>0</v>
      </c>
      <c r="K33" s="330">
        <f>IFERROR(VLOOKUP(C33,'تقرير المصروفات حسب الشهر'!$C$902:$AI$1019,29,FALSE),0)</f>
        <v>0</v>
      </c>
      <c r="L33" s="330">
        <f>IFERROR(VLOOKUP(C33,'تقرير المصروفات حسب الشهر'!$C$1028:$AI$1143,29,FALSE),0)</f>
        <v>0</v>
      </c>
      <c r="M33" s="344">
        <f>IFERROR(VLOOKUP(C33,'تقرير المصروفات حسب الشهر'!$C$1155:$AI$1271,29,FALSE),0)</f>
        <v>0</v>
      </c>
      <c r="N33" s="344">
        <f>IFERROR(VLOOKUP(C33,'تقرير المصروفات حسب الشهر'!$C$1283:$AI$1397,29,FALSE),0)</f>
        <v>0</v>
      </c>
      <c r="O33" s="344">
        <f>IFERROR(VLOOKUP(C33,'تقرير المصروفات حسب الشهر'!$C$1409:$AI$1524,29,FALSE),0)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الشهر'!$C$10:$AL$119,29,FALSE),0)</f>
        <v>0</v>
      </c>
      <c r="E34" s="505">
        <f>IFERROR(VLOOKUP(C34,'تقرير المصروفات حسب الشهر'!$C$136:$AL$258,29,FALSE),0)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الشهر'!$C$519:$AH$634,29,FALSE),0)</f>
        <v>0</v>
      </c>
      <c r="I34" s="330">
        <f>IFERROR(VLOOKUP(C34,'تقرير المصروفات حسب الشهر'!$C$647:$AI$762,29,FALSE),0)</f>
        <v>0</v>
      </c>
      <c r="J34" s="330">
        <f>IFERROR(VLOOKUP(C34,'تقرير المصروفات حسب الشهر'!$C$775:$AL$889,29,FALSE),0)</f>
        <v>0</v>
      </c>
      <c r="K34" s="330">
        <f>IFERROR(VLOOKUP(C34,'تقرير المصروفات حسب الشهر'!$C$902:$AI$1019,29,FALSE),0)</f>
        <v>0</v>
      </c>
      <c r="L34" s="330">
        <f>IFERROR(VLOOKUP(C34,'تقرير المصروفات حسب الشهر'!$C$1028:$AI$1143,29,FALSE),0)</f>
        <v>0</v>
      </c>
      <c r="M34" s="344">
        <f>IFERROR(VLOOKUP(C34,'تقرير المصروفات حسب الشهر'!$C$1155:$AI$1271,29,FALSE),0)</f>
        <v>0</v>
      </c>
      <c r="N34" s="344">
        <f>IFERROR(VLOOKUP(C34,'تقرير المصروفات حسب الشهر'!$C$1283:$AI$1397,29,FALSE),0)</f>
        <v>0</v>
      </c>
      <c r="O34" s="344">
        <f>IFERROR(VLOOKUP(C34,'تقرير المصروفات حسب الشهر'!$C$1409:$AI$1524,29,FALSE),0)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الشهر'!$C$10:$AL$119,29,FALSE),0)</f>
        <v>0</v>
      </c>
      <c r="E35" s="505">
        <f>IFERROR(VLOOKUP(C35,'تقرير المصروفات حسب الشهر'!$C$136:$AL$258,29,FALSE),0)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الشهر'!$C$519:$AH$634,29,FALSE),0)</f>
        <v>0</v>
      </c>
      <c r="I35" s="330">
        <f>IFERROR(VLOOKUP(C35,'تقرير المصروفات حسب الشهر'!$C$647:$AI$762,29,FALSE),0)</f>
        <v>0</v>
      </c>
      <c r="J35" s="330">
        <f>IFERROR(VLOOKUP(C35,'تقرير المصروفات حسب الشهر'!$C$775:$AL$889,29,FALSE),0)</f>
        <v>0</v>
      </c>
      <c r="K35" s="330">
        <f>IFERROR(VLOOKUP(C35,'تقرير المصروفات حسب الشهر'!$C$902:$AI$1019,29,FALSE),0)</f>
        <v>0</v>
      </c>
      <c r="L35" s="330">
        <f>IFERROR(VLOOKUP(C35,'تقرير المصروفات حسب الشهر'!$C$1028:$AI$1143,29,FALSE),0)</f>
        <v>0</v>
      </c>
      <c r="M35" s="344">
        <f>IFERROR(VLOOKUP(C35,'تقرير المصروفات حسب الشهر'!$C$1155:$AI$1271,29,FALSE),0)</f>
        <v>0</v>
      </c>
      <c r="N35" s="344">
        <f>IFERROR(VLOOKUP(C35,'تقرير المصروفات حسب الشهر'!$C$1283:$AI$1397,29,FALSE),0)</f>
        <v>0</v>
      </c>
      <c r="O35" s="344">
        <f>IFERROR(VLOOKUP(C35,'تقرير المصروفات حسب الشهر'!$C$1409:$AI$1524,29,FALSE),0)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الشهر'!$C$10:$AL$119,29,FALSE),0)</f>
        <v>1540</v>
      </c>
      <c r="E36" s="505">
        <f>IFERROR(VLOOKUP(C36,'تقرير المصروفات حسب الشهر'!$C$136:$AL$258,29,FALSE),0)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الشهر'!$C$519:$AH$634,29,FALSE),0)</f>
        <v>750</v>
      </c>
      <c r="I36" s="330">
        <f>IFERROR(VLOOKUP(C36,'تقرير المصروفات حسب الشهر'!$C$647:$AI$762,29,FALSE),0)</f>
        <v>0</v>
      </c>
      <c r="J36" s="330">
        <f>IFERROR(VLOOKUP(C36,'تقرير المصروفات حسب الشهر'!$C$775:$AL$889,29,FALSE),0)</f>
        <v>0</v>
      </c>
      <c r="K36" s="330">
        <f>IFERROR(VLOOKUP(C36,'تقرير المصروفات حسب الشهر'!$C$902:$AI$1019,29,FALSE),0)</f>
        <v>0</v>
      </c>
      <c r="L36" s="330">
        <f>IFERROR(VLOOKUP(C36,'تقرير المصروفات حسب الشهر'!$C$1028:$AI$1143,29,FALSE),0)</f>
        <v>0</v>
      </c>
      <c r="M36" s="344">
        <f>IFERROR(VLOOKUP(C36,'تقرير المصروفات حسب الشهر'!$C$1155:$AI$1271,29,FALSE),0)</f>
        <v>0</v>
      </c>
      <c r="N36" s="344">
        <f>IFERROR(VLOOKUP(C36,'تقرير المصروفات حسب الشهر'!$C$1283:$AI$1397,29,FALSE),0)</f>
        <v>0</v>
      </c>
      <c r="O36" s="344">
        <f>IFERROR(VLOOKUP(C36,'تقرير المصروفات حسب الشهر'!$C$1409:$AI$1524,29,FALSE),0)</f>
        <v>0</v>
      </c>
      <c r="P36" s="332">
        <f t="shared" si="5"/>
        <v>2290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الشهر'!$C$10:$AL$119,29,FALSE),0)</f>
        <v>2380</v>
      </c>
      <c r="E37" s="505">
        <f>IFERROR(VLOOKUP(C37,'تقرير المصروفات حسب الشهر'!$C$136:$AL$258,29,FALSE),0)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الشهر'!$C$519:$AH$634,29,FALSE),0)</f>
        <v>2250</v>
      </c>
      <c r="I37" s="330">
        <f>IFERROR(VLOOKUP(C37,'تقرير المصروفات حسب الشهر'!$C$647:$AI$762,29,FALSE),0)</f>
        <v>2250</v>
      </c>
      <c r="J37" s="330">
        <f>IFERROR(VLOOKUP(C37,'تقرير المصروفات حسب الشهر'!$C$775:$AL$889,29,FALSE),0)</f>
        <v>0</v>
      </c>
      <c r="K37" s="330">
        <f>IFERROR(VLOOKUP(C37,'تقرير المصروفات حسب الشهر'!$C$902:$AI$1019,29,FALSE),0)</f>
        <v>0</v>
      </c>
      <c r="L37" s="330">
        <f>IFERROR(VLOOKUP(C37,'تقرير المصروفات حسب الشهر'!$C$1028:$AI$1143,29,FALSE),0)</f>
        <v>0</v>
      </c>
      <c r="M37" s="344">
        <f>IFERROR(VLOOKUP(C37,'تقرير المصروفات حسب الشهر'!$C$1155:$AI$1271,29,FALSE),0)</f>
        <v>0</v>
      </c>
      <c r="N37" s="344">
        <f>IFERROR(VLOOKUP(C37,'تقرير المصروفات حسب الشهر'!$C$1283:$AI$1397,29,FALSE),0)</f>
        <v>0</v>
      </c>
      <c r="O37" s="344">
        <f>IFERROR(VLOOKUP(C37,'تقرير المصروفات حسب الشهر'!$C$1409:$AI$1524,29,FALSE),0)</f>
        <v>0</v>
      </c>
      <c r="P37" s="332">
        <f t="shared" si="5"/>
        <v>9135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الشهر'!$C$10:$AL$119,29,FALSE),0)</f>
        <v>0</v>
      </c>
      <c r="E38" s="505">
        <f>IFERROR(VLOOKUP(C38,'تقرير المصروفات حسب الشهر'!$C$136:$AL$258,29,FALSE),0)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الشهر'!$C$519:$AH$634,29,FALSE),0)</f>
        <v>0</v>
      </c>
      <c r="I38" s="330">
        <f>IFERROR(VLOOKUP(C38,'تقرير المصروفات حسب الشهر'!$C$647:$AI$762,29,FALSE),0)</f>
        <v>0</v>
      </c>
      <c r="J38" s="330">
        <f>IFERROR(VLOOKUP(C38,'تقرير المصروفات حسب الشهر'!$C$775:$AL$889,29,FALSE),0)</f>
        <v>0</v>
      </c>
      <c r="K38" s="330">
        <f>IFERROR(VLOOKUP(C38,'تقرير المصروفات حسب الشهر'!$C$902:$AI$1019,29,FALSE),0)</f>
        <v>0</v>
      </c>
      <c r="L38" s="330">
        <f>IFERROR(VLOOKUP(C38,'تقرير المصروفات حسب الشهر'!$C$1028:$AI$1143,29,FALSE),0)</f>
        <v>0</v>
      </c>
      <c r="M38" s="344">
        <f>IFERROR(VLOOKUP(C38,'تقرير المصروفات حسب الشهر'!$C$1155:$AI$1271,29,FALSE),0)</f>
        <v>0</v>
      </c>
      <c r="N38" s="344">
        <f>IFERROR(VLOOKUP(C38,'تقرير المصروفات حسب الشهر'!$C$1283:$AI$1397,29,FALSE),0)</f>
        <v>0</v>
      </c>
      <c r="O38" s="344">
        <f>IFERROR(VLOOKUP(C38,'تقرير المصروفات حسب الشهر'!$C$1409:$AI$1524,29,FALSE),0)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الشهر'!$C$10:$AL$119,29,FALSE),0)</f>
        <v>2086</v>
      </c>
      <c r="E39" s="505">
        <f>IFERROR(VLOOKUP(C39,'تقرير المصروفات حسب الشهر'!$C$136:$AL$258,29,FALSE),0)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الشهر'!$C$519:$AH$634,29,FALSE),0)</f>
        <v>1615</v>
      </c>
      <c r="I39" s="330">
        <f>IFERROR(VLOOKUP(C39,'تقرير المصروفات حسب الشهر'!$C$647:$AI$762,29,FALSE),0)</f>
        <v>1716</v>
      </c>
      <c r="J39" s="330">
        <f>IFERROR(VLOOKUP(C39,'تقرير المصروفات حسب الشهر'!$C$775:$AL$889,29,FALSE),0)</f>
        <v>0</v>
      </c>
      <c r="K39" s="330">
        <f>IFERROR(VLOOKUP(C39,'تقرير المصروفات حسب الشهر'!$C$902:$AI$1019,29,FALSE),0)</f>
        <v>0</v>
      </c>
      <c r="L39" s="330">
        <f>IFERROR(VLOOKUP(C39,'تقرير المصروفات حسب الشهر'!$C$1028:$AI$1143,29,FALSE),0)</f>
        <v>0</v>
      </c>
      <c r="M39" s="344">
        <f>IFERROR(VLOOKUP(C39,'تقرير المصروفات حسب الشهر'!$C$1155:$AI$1271,29,FALSE),0)</f>
        <v>0</v>
      </c>
      <c r="N39" s="344">
        <f>IFERROR(VLOOKUP(C39,'تقرير المصروفات حسب الشهر'!$C$1283:$AI$1397,29,FALSE),0)</f>
        <v>0</v>
      </c>
      <c r="O39" s="344">
        <f>IFERROR(VLOOKUP(C39,'تقرير المصروفات حسب الشهر'!$C$1409:$AI$1524,29,FALSE),0)</f>
        <v>0</v>
      </c>
      <c r="P39" s="332">
        <f t="shared" si="5"/>
        <v>12860.5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الشهر'!$C$10:$AL$119,29,FALSE),0)</f>
        <v>0</v>
      </c>
      <c r="E40" s="505">
        <f>IFERROR(VLOOKUP(C40,'تقرير المصروفات حسب الشهر'!$C$136:$AL$258,29,FALSE),0)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الشهر'!$C$519:$AH$634,29,FALSE),0)</f>
        <v>500</v>
      </c>
      <c r="I40" s="330">
        <f>IFERROR(VLOOKUP(C40,'تقرير المصروفات حسب الشهر'!$C$647:$AI$762,29,FALSE),0)</f>
        <v>528</v>
      </c>
      <c r="J40" s="330">
        <f>IFERROR(VLOOKUP(C40,'تقرير المصروفات حسب الشهر'!$C$775:$AL$889,29,FALSE),0)</f>
        <v>0</v>
      </c>
      <c r="K40" s="330">
        <f>IFERROR(VLOOKUP(C40,'تقرير المصروفات حسب الشهر'!$C$902:$AI$1019,29,FALSE),0)</f>
        <v>0</v>
      </c>
      <c r="L40" s="330">
        <f>IFERROR(VLOOKUP(C40,'تقرير المصروفات حسب الشهر'!$C$1028:$AI$1143,29,FALSE),0)</f>
        <v>0</v>
      </c>
      <c r="M40" s="344">
        <f>IFERROR(VLOOKUP(C40,'تقرير المصروفات حسب الشهر'!$C$1155:$AI$1271,29,FALSE),0)</f>
        <v>0</v>
      </c>
      <c r="N40" s="344">
        <f>IFERROR(VLOOKUP(C40,'تقرير المصروفات حسب الشهر'!$C$1283:$AI$1397,29,FALSE),0)</f>
        <v>0</v>
      </c>
      <c r="O40" s="344">
        <f>IFERROR(VLOOKUP(C40,'تقرير المصروفات حسب الشهر'!$C$1409:$AI$1524,29,FALSE),0)</f>
        <v>0</v>
      </c>
      <c r="P40" s="332">
        <f t="shared" si="5"/>
        <v>2028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الشهر'!$C$10:$AL$119,29,FALSE),0)</f>
        <v>0</v>
      </c>
      <c r="E41" s="505">
        <f>IFERROR(VLOOKUP(C41,'تقرير المصروفات حسب الشهر'!$C$136:$AL$258,29,FALSE),0)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الشهر'!$C$519:$AH$634,29,FALSE),0)</f>
        <v>0</v>
      </c>
      <c r="I41" s="330">
        <f>IFERROR(VLOOKUP(C41,'تقرير المصروفات حسب الشهر'!$C$647:$AI$762,29,FALSE),0)</f>
        <v>0</v>
      </c>
      <c r="J41" s="330">
        <f>IFERROR(VLOOKUP(C41,'تقرير المصروفات حسب الشهر'!$C$775:$AL$889,29,FALSE),0)</f>
        <v>0</v>
      </c>
      <c r="K41" s="330">
        <f>IFERROR(VLOOKUP(C41,'تقرير المصروفات حسب الشهر'!$C$902:$AI$1019,29,FALSE),0)</f>
        <v>0</v>
      </c>
      <c r="L41" s="330">
        <f>IFERROR(VLOOKUP(C41,'تقرير المصروفات حسب الشهر'!$C$1028:$AI$1143,29,FALSE),0)</f>
        <v>0</v>
      </c>
      <c r="M41" s="344">
        <f>IFERROR(VLOOKUP(C41,'تقرير المصروفات حسب الشهر'!$C$1155:$AI$1271,29,FALSE),0)</f>
        <v>0</v>
      </c>
      <c r="N41" s="344">
        <f>IFERROR(VLOOKUP(C41,'تقرير المصروفات حسب الشهر'!$C$1283:$AI$1397,29,FALSE),0)</f>
        <v>0</v>
      </c>
      <c r="O41" s="344">
        <f>IFERROR(VLOOKUP(C41,'تقرير المصروفات حسب الشهر'!$C$1409:$AI$1524,29,FALSE),0)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الشهر'!$C$10:$AL$119,29,FALSE),0)</f>
        <v>85</v>
      </c>
      <c r="E42" s="505">
        <f>IFERROR(VLOOKUP(C42,'تقرير المصروفات حسب الشهر'!$C$136:$AL$258,29,FALSE),0)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الشهر'!$C$519:$AH$634,29,FALSE),0)</f>
        <v>0</v>
      </c>
      <c r="I42" s="330">
        <f>IFERROR(VLOOKUP(C42,'تقرير المصروفات حسب الشهر'!$C$647:$AI$762,29,FALSE),0)</f>
        <v>150</v>
      </c>
      <c r="J42" s="330">
        <f>IFERROR(VLOOKUP(C42,'تقرير المصروفات حسب الشهر'!$C$775:$AL$889,29,FALSE),0)</f>
        <v>0</v>
      </c>
      <c r="K42" s="330">
        <f>IFERROR(VLOOKUP(C42,'تقرير المصروفات حسب الشهر'!$C$902:$AI$1019,29,FALSE),0)</f>
        <v>0</v>
      </c>
      <c r="L42" s="330">
        <f>IFERROR(VLOOKUP(C42,'تقرير المصروفات حسب الشهر'!$C$1028:$AI$1143,29,FALSE),0)</f>
        <v>0</v>
      </c>
      <c r="M42" s="344">
        <f>IFERROR(VLOOKUP(C42,'تقرير المصروفات حسب الشهر'!$C$1155:$AI$1271,29,FALSE),0)</f>
        <v>0</v>
      </c>
      <c r="N42" s="344">
        <f>IFERROR(VLOOKUP(C42,'تقرير المصروفات حسب الشهر'!$C$1283:$AI$1397,29,FALSE),0)</f>
        <v>0</v>
      </c>
      <c r="O42" s="344">
        <f>IFERROR(VLOOKUP(C42,'تقرير المصروفات حسب الشهر'!$C$1409:$AI$1524,29,FALSE),0)</f>
        <v>0</v>
      </c>
      <c r="P42" s="332">
        <f t="shared" si="5"/>
        <v>632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الشهر'!$C$10:$AL$119,29,FALSE),0)</f>
        <v>0</v>
      </c>
      <c r="E43" s="505">
        <f>IFERROR(VLOOKUP(C43,'تقرير المصروفات حسب الشهر'!$C$136:$AL$258,29,FALSE),0)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الشهر'!$C$519:$AH$634,29,FALSE),0)</f>
        <v>0</v>
      </c>
      <c r="I43" s="330">
        <f>IFERROR(VLOOKUP(C43,'تقرير المصروفات حسب الشهر'!$C$647:$AI$762,29,FALSE),0)</f>
        <v>0</v>
      </c>
      <c r="J43" s="330">
        <f>IFERROR(VLOOKUP(C43,'تقرير المصروفات حسب الشهر'!$C$775:$AL$889,29,FALSE),0)</f>
        <v>0</v>
      </c>
      <c r="K43" s="330">
        <f>IFERROR(VLOOKUP(C43,'تقرير المصروفات حسب الشهر'!$C$902:$AI$1019,29,FALSE),0)</f>
        <v>0</v>
      </c>
      <c r="L43" s="330">
        <f>IFERROR(VLOOKUP(C43,'تقرير المصروفات حسب الشهر'!$C$1028:$AI$1143,29,FALSE),0)</f>
        <v>0</v>
      </c>
      <c r="M43" s="344">
        <f>IFERROR(VLOOKUP(C43,'تقرير المصروفات حسب الشهر'!$C$1155:$AI$1271,29,FALSE),0)</f>
        <v>0</v>
      </c>
      <c r="N43" s="344">
        <f>IFERROR(VLOOKUP(C43,'تقرير المصروفات حسب الشهر'!$C$1283:$AI$1397,29,FALSE),0)</f>
        <v>0</v>
      </c>
      <c r="O43" s="344">
        <f>IFERROR(VLOOKUP(C43,'تقرير المصروفات حسب الشهر'!$C$1409:$AI$1524,29,FALSE),0)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الشهر'!$C$10:$AL$119,29,FALSE),0)</f>
        <v>75</v>
      </c>
      <c r="E44" s="505">
        <f>IFERROR(VLOOKUP(C44,'تقرير المصروفات حسب الشهر'!$C$136:$AL$258,29,FALSE),0)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الشهر'!$C$519:$AH$634,29,FALSE),0)</f>
        <v>0</v>
      </c>
      <c r="I44" s="330">
        <f>IFERROR(VLOOKUP(C44,'تقرير المصروفات حسب الشهر'!$C$647:$AI$762,29,FALSE),0)</f>
        <v>0</v>
      </c>
      <c r="J44" s="330">
        <f>IFERROR(VLOOKUP(C44,'تقرير المصروفات حسب الشهر'!$C$775:$AL$889,29,FALSE),0)</f>
        <v>0</v>
      </c>
      <c r="K44" s="330">
        <f>IFERROR(VLOOKUP(C44,'تقرير المصروفات حسب الشهر'!$C$902:$AI$1019,29,FALSE),0)</f>
        <v>0</v>
      </c>
      <c r="L44" s="330">
        <f>IFERROR(VLOOKUP(C44,'تقرير المصروفات حسب الشهر'!$C$1028:$AI$1143,29,FALSE),0)</f>
        <v>0</v>
      </c>
      <c r="M44" s="344">
        <f>IFERROR(VLOOKUP(C44,'تقرير المصروفات حسب الشهر'!$C$1155:$AI$1271,29,FALSE),0)</f>
        <v>0</v>
      </c>
      <c r="N44" s="344">
        <f>IFERROR(VLOOKUP(C44,'تقرير المصروفات حسب الشهر'!$C$1283:$AI$1397,29,FALSE),0)</f>
        <v>0</v>
      </c>
      <c r="O44" s="344">
        <f>IFERROR(VLOOKUP(C44,'تقرير المصروفات حسب الشهر'!$C$1409:$AI$1524,29,FALSE),0)</f>
        <v>0</v>
      </c>
      <c r="P44" s="332">
        <f t="shared" si="5"/>
        <v>420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الشهر'!$C$10:$AL$119,29,FALSE),0)</f>
        <v>0</v>
      </c>
      <c r="E45" s="505">
        <f>IFERROR(VLOOKUP(C45,'تقرير المصروفات حسب الشهر'!$C$136:$AL$258,29,FALSE),0)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الشهر'!$C$519:$AH$634,29,FALSE),0)</f>
        <v>0</v>
      </c>
      <c r="I45" s="330">
        <f>IFERROR(VLOOKUP(C45,'تقرير المصروفات حسب الشهر'!$C$647:$AI$762,29,FALSE),0)</f>
        <v>0</v>
      </c>
      <c r="J45" s="330">
        <f>IFERROR(VLOOKUP(C45,'تقرير المصروفات حسب الشهر'!$C$775:$AL$889,29,FALSE),0)</f>
        <v>0</v>
      </c>
      <c r="K45" s="330">
        <f>IFERROR(VLOOKUP(C45,'تقرير المصروفات حسب الشهر'!$C$902:$AI$1019,29,FALSE),0)</f>
        <v>0</v>
      </c>
      <c r="L45" s="330">
        <f>IFERROR(VLOOKUP(C45,'تقرير المصروفات حسب الشهر'!$C$1028:$AI$1143,29,FALSE),0)</f>
        <v>0</v>
      </c>
      <c r="M45" s="344">
        <f>IFERROR(VLOOKUP(C45,'تقرير المصروفات حسب الشهر'!$C$1155:$AI$1271,29,FALSE),0)</f>
        <v>0</v>
      </c>
      <c r="N45" s="344">
        <f>IFERROR(VLOOKUP(C45,'تقرير المصروفات حسب الشهر'!$C$1283:$AI$1397,29,FALSE),0)</f>
        <v>0</v>
      </c>
      <c r="O45" s="344">
        <f>IFERROR(VLOOKUP(C45,'تقرير المصروفات حسب الشهر'!$C$1409:$AI$1524,29,FALSE),0)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الشهر'!$C$10:$AL$119,29,FALSE),0)</f>
        <v>0</v>
      </c>
      <c r="E46" s="505">
        <f>IFERROR(VLOOKUP(C46,'تقرير المصروفات حسب الشهر'!$C$136:$AL$258,29,FALSE),0)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الشهر'!$C$519:$AH$634,29,FALSE),0)</f>
        <v>0</v>
      </c>
      <c r="I46" s="330">
        <f>IFERROR(VLOOKUP(C46,'تقرير المصروفات حسب الشهر'!$C$647:$AI$762,29,FALSE),0)</f>
        <v>0</v>
      </c>
      <c r="J46" s="330">
        <f>IFERROR(VLOOKUP(C46,'تقرير المصروفات حسب الشهر'!$C$775:$AL$889,29,FALSE),0)</f>
        <v>0</v>
      </c>
      <c r="K46" s="330">
        <f>IFERROR(VLOOKUP(C46,'تقرير المصروفات حسب الشهر'!$C$902:$AI$1019,29,FALSE),0)</f>
        <v>0</v>
      </c>
      <c r="L46" s="330">
        <f>IFERROR(VLOOKUP(C46,'تقرير المصروفات حسب الشهر'!$C$1028:$AI$1143,29,FALSE),0)</f>
        <v>0</v>
      </c>
      <c r="M46" s="344">
        <f>IFERROR(VLOOKUP(C46,'تقرير المصروفات حسب الشهر'!$C$1155:$AI$1271,29,FALSE),0)</f>
        <v>0</v>
      </c>
      <c r="N46" s="344">
        <f>IFERROR(VLOOKUP(C46,'تقرير المصروفات حسب الشهر'!$C$1283:$AI$1397,29,FALSE),0)</f>
        <v>0</v>
      </c>
      <c r="O46" s="344">
        <f>IFERROR(VLOOKUP(C46,'تقرير المصروفات حسب الشهر'!$C$1409:$AI$1524,29,FALSE),0)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الشهر'!$C$10:$AL$119,29,FALSE),0)</f>
        <v>0</v>
      </c>
      <c r="E47" s="505">
        <f>IFERROR(VLOOKUP(C47,'تقرير المصروفات حسب الشهر'!$C$136:$AL$258,29,FALSE),0)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الشهر'!$C$519:$AH$634,29,FALSE),0)</f>
        <v>0</v>
      </c>
      <c r="I47" s="330">
        <f>IFERROR(VLOOKUP(C47,'تقرير المصروفات حسب الشهر'!$C$647:$AI$762,29,FALSE),0)</f>
        <v>1800</v>
      </c>
      <c r="J47" s="330">
        <f>IFERROR(VLOOKUP(C47,'تقرير المصروفات حسب الشهر'!$C$775:$AL$889,29,FALSE),0)</f>
        <v>0</v>
      </c>
      <c r="K47" s="330">
        <f>IFERROR(VLOOKUP(C47,'تقرير المصروفات حسب الشهر'!$C$902:$AI$1019,29,FALSE),0)</f>
        <v>0</v>
      </c>
      <c r="L47" s="330">
        <f>IFERROR(VLOOKUP(C47,'تقرير المصروفات حسب الشهر'!$C$1028:$AI$1143,29,FALSE),0)</f>
        <v>0</v>
      </c>
      <c r="M47" s="344">
        <f>IFERROR(VLOOKUP(C47,'تقرير المصروفات حسب الشهر'!$C$1155:$AI$1271,29,FALSE),0)</f>
        <v>0</v>
      </c>
      <c r="N47" s="344">
        <f>IFERROR(VLOOKUP(C47,'تقرير المصروفات حسب الشهر'!$C$1283:$AI$1397,29,FALSE),0)</f>
        <v>0</v>
      </c>
      <c r="O47" s="344">
        <f>IFERROR(VLOOKUP(C47,'تقرير المصروفات حسب الشهر'!$C$1409:$AI$1524,29,FALSE),0)</f>
        <v>0</v>
      </c>
      <c r="P47" s="332">
        <f t="shared" si="5"/>
        <v>2900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الشهر'!$C$10:$AL$119,29,FALSE),0)</f>
        <v>0</v>
      </c>
      <c r="E48" s="505">
        <f>IFERROR(VLOOKUP(C48,'تقرير المصروفات حسب الشهر'!$C$136:$AL$258,29,FALSE),0)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الشهر'!$C$519:$AH$634,29,FALSE),0)</f>
        <v>0</v>
      </c>
      <c r="I48" s="330">
        <f>IFERROR(VLOOKUP(C48,'تقرير المصروفات حسب الشهر'!$C$647:$AI$762,29,FALSE),0)</f>
        <v>0</v>
      </c>
      <c r="J48" s="330">
        <f>IFERROR(VLOOKUP(C48,'تقرير المصروفات حسب الشهر'!$C$775:$AL$889,29,FALSE),0)</f>
        <v>0</v>
      </c>
      <c r="K48" s="330">
        <f>IFERROR(VLOOKUP(C48,'تقرير المصروفات حسب الشهر'!$C$902:$AI$1019,29,FALSE),0)</f>
        <v>0</v>
      </c>
      <c r="L48" s="330">
        <f>IFERROR(VLOOKUP(C48,'تقرير المصروفات حسب الشهر'!$C$1028:$AI$1143,29,FALSE),0)</f>
        <v>0</v>
      </c>
      <c r="M48" s="344">
        <f>IFERROR(VLOOKUP(C48,'تقرير المصروفات حسب الشهر'!$C$1155:$AI$1271,29,FALSE),0)</f>
        <v>0</v>
      </c>
      <c r="N48" s="344">
        <f>IFERROR(VLOOKUP(C48,'تقرير المصروفات حسب الشهر'!$C$1283:$AI$1397,29,FALSE),0)</f>
        <v>0</v>
      </c>
      <c r="O48" s="344">
        <f>IFERROR(VLOOKUP(C48,'تقرير المصروفات حسب الشهر'!$C$1409:$AI$1524,29,FALSE),0)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الشهر'!$C$10:$AL$119,29,FALSE),0)</f>
        <v>0</v>
      </c>
      <c r="E49" s="505">
        <f>IFERROR(VLOOKUP(C49,'تقرير المصروفات حسب الشهر'!$C$136:$AL$258,29,FALSE),0)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الشهر'!$C$519:$AH$634,29,FALSE),0)</f>
        <v>0</v>
      </c>
      <c r="I49" s="330">
        <f>IFERROR(VLOOKUP(C49,'تقرير المصروفات حسب الشهر'!$C$647:$AI$762,29,FALSE),0)</f>
        <v>0</v>
      </c>
      <c r="J49" s="330">
        <f>IFERROR(VLOOKUP(C49,'تقرير المصروفات حسب الشهر'!$C$775:$AL$889,29,FALSE),0)</f>
        <v>0</v>
      </c>
      <c r="K49" s="330">
        <f>IFERROR(VLOOKUP(C49,'تقرير المصروفات حسب الشهر'!$C$902:$AI$1019,29,FALSE),0)</f>
        <v>0</v>
      </c>
      <c r="L49" s="330">
        <f>IFERROR(VLOOKUP(C49,'تقرير المصروفات حسب الشهر'!$C$1028:$AI$1143,29,FALSE),0)</f>
        <v>0</v>
      </c>
      <c r="M49" s="344">
        <f>IFERROR(VLOOKUP(C49,'تقرير المصروفات حسب الشهر'!$C$1155:$AI$1271,29,FALSE),0)</f>
        <v>0</v>
      </c>
      <c r="N49" s="344">
        <f>IFERROR(VLOOKUP(C49,'تقرير المصروفات حسب الشهر'!$C$1283:$AI$1397,29,FALSE),0)</f>
        <v>0</v>
      </c>
      <c r="O49" s="344">
        <f>IFERROR(VLOOKUP(C49,'تقرير المصروفات حسب الشهر'!$C$1409:$AI$1524,29,FALSE),0)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الشهر'!$C$10:$AL$119,29,FALSE),0)</f>
        <v>0</v>
      </c>
      <c r="E50" s="505">
        <f>IFERROR(VLOOKUP(C50,'تقرير المصروفات حسب الشهر'!$C$136:$AL$258,29,FALSE),0)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الشهر'!$C$519:$AH$634,29,FALSE),0)</f>
        <v>0</v>
      </c>
      <c r="I50" s="330">
        <f>IFERROR(VLOOKUP(C50,'تقرير المصروفات حسب الشهر'!$C$647:$AI$762,29,FALSE),0)</f>
        <v>0</v>
      </c>
      <c r="J50" s="330">
        <f>IFERROR(VLOOKUP(C50,'تقرير المصروفات حسب الشهر'!$C$775:$AL$889,29,FALSE),0)</f>
        <v>0</v>
      </c>
      <c r="K50" s="330">
        <f>IFERROR(VLOOKUP(C50,'تقرير المصروفات حسب الشهر'!$C$902:$AI$1019,29,FALSE),0)</f>
        <v>0</v>
      </c>
      <c r="L50" s="330">
        <f>IFERROR(VLOOKUP(C50,'تقرير المصروفات حسب الشهر'!$C$1028:$AI$1143,29,FALSE),0)</f>
        <v>0</v>
      </c>
      <c r="M50" s="344">
        <f>IFERROR(VLOOKUP(C50,'تقرير المصروفات حسب الشهر'!$C$1155:$AI$1271,29,FALSE),0)</f>
        <v>0</v>
      </c>
      <c r="N50" s="344">
        <f>IFERROR(VLOOKUP(C50,'تقرير المصروفات حسب الشهر'!$C$1283:$AI$1397,29,FALSE),0)</f>
        <v>0</v>
      </c>
      <c r="O50" s="344">
        <f>IFERROR(VLOOKUP(C50,'تقرير المصروفات حسب الشهر'!$C$1409:$AI$1524,29,FALSE),0)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الشهر'!$C$10:$AL$119,29,FALSE),0)</f>
        <v>6300</v>
      </c>
      <c r="E51" s="505">
        <f>IFERROR(VLOOKUP(C51,'تقرير المصروفات حسب الشهر'!$C$136:$AL$258,29,FALSE),0)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الشهر'!$C$519:$AH$634,29,FALSE),0)</f>
        <v>5450</v>
      </c>
      <c r="I51" s="330">
        <f>IFERROR(VLOOKUP(C51,'تقرير المصروفات حسب الشهر'!$C$647:$AI$762,29,FALSE),0)</f>
        <v>2250</v>
      </c>
      <c r="J51" s="330">
        <f>IFERROR(VLOOKUP(C51,'تقرير المصروفات حسب الشهر'!$C$775:$AL$889,29,FALSE),0)</f>
        <v>0</v>
      </c>
      <c r="K51" s="330">
        <f>IFERROR(VLOOKUP(C51,'تقرير المصروفات حسب الشهر'!$C$902:$AI$1019,29,FALSE),0)</f>
        <v>0</v>
      </c>
      <c r="L51" s="330">
        <f>IFERROR(VLOOKUP(C51,'تقرير المصروفات حسب الشهر'!$C$1028:$AI$1143,29,FALSE),0)</f>
        <v>0</v>
      </c>
      <c r="M51" s="344">
        <f>IFERROR(VLOOKUP(C51,'تقرير المصروفات حسب الشهر'!$C$1155:$AI$1271,29,FALSE),0)</f>
        <v>0</v>
      </c>
      <c r="N51" s="344">
        <f>IFERROR(VLOOKUP(C51,'تقرير المصروفات حسب الشهر'!$C$1283:$AI$1397,29,FALSE),0)</f>
        <v>0</v>
      </c>
      <c r="O51" s="344">
        <f>IFERROR(VLOOKUP(C51,'تقرير المصروفات حسب الشهر'!$C$1409:$AI$1524,29,FALSE),0)</f>
        <v>0</v>
      </c>
      <c r="P51" s="332">
        <f t="shared" si="5"/>
        <v>17150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الشهر'!$C$10:$AL$119,29,FALSE),0)</f>
        <v>0</v>
      </c>
      <c r="E52" s="505">
        <f>IFERROR(VLOOKUP(C52,'تقرير المصروفات حسب الشهر'!$C$136:$AL$258,29,FALSE),0)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الشهر'!$C$519:$AH$634,29,FALSE),0)</f>
        <v>0</v>
      </c>
      <c r="I52" s="330">
        <f>IFERROR(VLOOKUP(C52,'تقرير المصروفات حسب الشهر'!$C$647:$AI$762,29,FALSE),0)</f>
        <v>1035</v>
      </c>
      <c r="J52" s="330">
        <f>IFERROR(VLOOKUP(C52,'تقرير المصروفات حسب الشهر'!$C$775:$AL$889,29,FALSE),0)</f>
        <v>0</v>
      </c>
      <c r="K52" s="330">
        <f>IFERROR(VLOOKUP(C52,'تقرير المصروفات حسب الشهر'!$C$902:$AI$1019,29,FALSE),0)</f>
        <v>0</v>
      </c>
      <c r="L52" s="330">
        <f>IFERROR(VLOOKUP(C52,'تقرير المصروفات حسب الشهر'!$C$1028:$AI$1143,29,FALSE),0)</f>
        <v>0</v>
      </c>
      <c r="M52" s="344">
        <f>IFERROR(VLOOKUP(C52,'تقرير المصروفات حسب الشهر'!$C$1155:$AI$1271,29,FALSE),0)</f>
        <v>0</v>
      </c>
      <c r="N52" s="344">
        <f>IFERROR(VLOOKUP(C52,'تقرير المصروفات حسب الشهر'!$C$1283:$AI$1397,29,FALSE),0)</f>
        <v>0</v>
      </c>
      <c r="O52" s="344">
        <f>IFERROR(VLOOKUP(C52,'تقرير المصروفات حسب الشهر'!$C$1409:$AI$1524,29,FALSE),0)</f>
        <v>0</v>
      </c>
      <c r="P52" s="332">
        <f t="shared" si="5"/>
        <v>1035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الشهر'!$C$10:$AL$119,29,FALSE),0)</f>
        <v>0</v>
      </c>
      <c r="E53" s="505">
        <f>IFERROR(VLOOKUP(C53,'تقرير المصروفات حسب الشهر'!$C$136:$AL$258,29,FALSE),0)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الشهر'!$C$519:$AH$634,29,FALSE),0)</f>
        <v>0</v>
      </c>
      <c r="I53" s="330">
        <f>IFERROR(VLOOKUP(C53,'تقرير المصروفات حسب الشهر'!$C$647:$AI$762,29,FALSE),0)</f>
        <v>0</v>
      </c>
      <c r="J53" s="330">
        <f>IFERROR(VLOOKUP(C53,'تقرير المصروفات حسب الشهر'!$C$775:$AL$889,29,FALSE),0)</f>
        <v>0</v>
      </c>
      <c r="K53" s="330">
        <f>IFERROR(VLOOKUP(C53,'تقرير المصروفات حسب الشهر'!$C$902:$AI$1019,29,FALSE),0)</f>
        <v>0</v>
      </c>
      <c r="L53" s="330">
        <f>IFERROR(VLOOKUP(C53,'تقرير المصروفات حسب الشهر'!$C$1028:$AI$1143,29,FALSE),0)</f>
        <v>0</v>
      </c>
      <c r="M53" s="344">
        <f>IFERROR(VLOOKUP(C53,'تقرير المصروفات حسب الشهر'!$C$1155:$AI$1271,29,FALSE),0)</f>
        <v>0</v>
      </c>
      <c r="N53" s="344">
        <f>IFERROR(VLOOKUP(C53,'تقرير المصروفات حسب الشهر'!$C$1283:$AI$1397,29,FALSE),0)</f>
        <v>0</v>
      </c>
      <c r="O53" s="344">
        <f>IFERROR(VLOOKUP(C53,'تقرير المصروفات حسب الشهر'!$C$1409:$AI$1524,29,FALSE),0)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الشهر'!$C$10:$AL$119,29,FALSE),0)</f>
        <v>12050</v>
      </c>
      <c r="E54" s="505">
        <f>IFERROR(VLOOKUP(C54,'تقرير المصروفات حسب الشهر'!$C$136:$AL$258,29,FALSE),0)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الشهر'!$C$519:$AH$634,29,FALSE),0)</f>
        <v>13497</v>
      </c>
      <c r="I54" s="330">
        <f>IFERROR(VLOOKUP(C54,'تقرير المصروفات حسب الشهر'!$C$647:$AI$762,29,FALSE),0)</f>
        <v>16673</v>
      </c>
      <c r="J54" s="330">
        <f>IFERROR(VLOOKUP(C54,'تقرير المصروفات حسب الشهر'!$C$775:$AL$889,29,FALSE),0)</f>
        <v>0</v>
      </c>
      <c r="K54" s="330">
        <f>IFERROR(VLOOKUP(C54,'تقرير المصروفات حسب الشهر'!$C$902:$AI$1019,29,FALSE),0)</f>
        <v>0</v>
      </c>
      <c r="L54" s="330">
        <f>IFERROR(VLOOKUP(C54,'تقرير المصروفات حسب الشهر'!$C$1028:$AI$1143,29,FALSE),0)</f>
        <v>0</v>
      </c>
      <c r="M54" s="344">
        <f>IFERROR(VLOOKUP(C54,'تقرير المصروفات حسب الشهر'!$C$1155:$AI$1271,29,FALSE),0)</f>
        <v>0</v>
      </c>
      <c r="N54" s="344">
        <f>IFERROR(VLOOKUP(C54,'تقرير المصروفات حسب الشهر'!$C$1283:$AI$1397,29,FALSE),0)</f>
        <v>0</v>
      </c>
      <c r="O54" s="344">
        <f>IFERROR(VLOOKUP(C54,'تقرير المصروفات حسب الشهر'!$C$1409:$AI$1524,29,FALSE),0)</f>
        <v>0</v>
      </c>
      <c r="P54" s="332">
        <f t="shared" ref="P54:P85" si="6">SUM(D54:O54)</f>
        <v>69718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الشهر'!$C$10:$AL$119,29,FALSE),0)</f>
        <v>0</v>
      </c>
      <c r="E55" s="505">
        <f>IFERROR(VLOOKUP(C55,'تقرير المصروفات حسب الشهر'!$C$136:$AL$258,29,FALSE),0)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الشهر'!$C$519:$AH$634,29,FALSE),0)</f>
        <v>0</v>
      </c>
      <c r="I55" s="330">
        <f>IFERROR(VLOOKUP(C55,'تقرير المصروفات حسب الشهر'!$C$647:$AI$762,29,FALSE),0)</f>
        <v>0</v>
      </c>
      <c r="J55" s="330">
        <f>IFERROR(VLOOKUP(C55,'تقرير المصروفات حسب الشهر'!$C$775:$AL$889,29,FALSE),0)</f>
        <v>0</v>
      </c>
      <c r="K55" s="330">
        <f>IFERROR(VLOOKUP(C55,'تقرير المصروفات حسب الشهر'!$C$902:$AI$1019,29,FALSE),0)</f>
        <v>0</v>
      </c>
      <c r="L55" s="330">
        <f>IFERROR(VLOOKUP(C55,'تقرير المصروفات حسب الشهر'!$C$1028:$AI$1143,29,FALSE),0)</f>
        <v>0</v>
      </c>
      <c r="M55" s="344">
        <f>IFERROR(VLOOKUP(C55,'تقرير المصروفات حسب الشهر'!$C$1155:$AI$1271,29,FALSE),0)</f>
        <v>0</v>
      </c>
      <c r="N55" s="344">
        <f>IFERROR(VLOOKUP(C55,'تقرير المصروفات حسب الشهر'!$C$1283:$AI$1397,29,FALSE),0)</f>
        <v>0</v>
      </c>
      <c r="O55" s="344">
        <f>IFERROR(VLOOKUP(C55,'تقرير المصروفات حسب الشهر'!$C$1409:$AI$1524,29,FALSE),0)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الشهر'!$C$10:$AL$119,29,FALSE),0)</f>
        <v>0</v>
      </c>
      <c r="E56" s="505">
        <f>IFERROR(VLOOKUP(C56,'تقرير المصروفات حسب الشهر'!$C$136:$AL$258,29,FALSE),0)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الشهر'!$C$519:$AH$634,29,FALSE),0)</f>
        <v>0</v>
      </c>
      <c r="I56" s="330">
        <f>IFERROR(VLOOKUP(C56,'تقرير المصروفات حسب الشهر'!$C$647:$AI$762,29,FALSE),0)</f>
        <v>0</v>
      </c>
      <c r="J56" s="330">
        <f>IFERROR(VLOOKUP(C56,'تقرير المصروفات حسب الشهر'!$C$775:$AL$889,29,FALSE),0)</f>
        <v>0</v>
      </c>
      <c r="K56" s="330">
        <f>IFERROR(VLOOKUP(C56,'تقرير المصروفات حسب الشهر'!$C$902:$AI$1019,29,FALSE),0)</f>
        <v>0</v>
      </c>
      <c r="L56" s="330">
        <f>IFERROR(VLOOKUP(C56,'تقرير المصروفات حسب الشهر'!$C$1028:$AI$1143,29,FALSE),0)</f>
        <v>0</v>
      </c>
      <c r="M56" s="344">
        <f>IFERROR(VLOOKUP(C56,'تقرير المصروفات حسب الشهر'!$C$1155:$AI$1271,29,FALSE),0)</f>
        <v>0</v>
      </c>
      <c r="N56" s="344">
        <f>IFERROR(VLOOKUP(C56,'تقرير المصروفات حسب الشهر'!$C$1283:$AI$1397,29,FALSE),0)</f>
        <v>0</v>
      </c>
      <c r="O56" s="344">
        <f>IFERROR(VLOOKUP(C56,'تقرير المصروفات حسب الشهر'!$C$1409:$AI$1524,29,FALSE),0)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الشهر'!$C$10:$AL$119,29,FALSE),0)</f>
        <v>0</v>
      </c>
      <c r="E57" s="505">
        <f>IFERROR(VLOOKUP(C57,'تقرير المصروفات حسب الشهر'!$C$136:$AL$258,29,FALSE),0)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الشهر'!$C$519:$AH$634,29,FALSE),0)</f>
        <v>0</v>
      </c>
      <c r="I57" s="330">
        <f>IFERROR(VLOOKUP(C57,'تقرير المصروفات حسب الشهر'!$C$647:$AI$762,29,FALSE),0)</f>
        <v>0</v>
      </c>
      <c r="J57" s="330">
        <f>IFERROR(VLOOKUP(C57,'تقرير المصروفات حسب الشهر'!$C$775:$AL$889,29,FALSE),0)</f>
        <v>0</v>
      </c>
      <c r="K57" s="330">
        <f>IFERROR(VLOOKUP(C57,'تقرير المصروفات حسب الشهر'!$C$902:$AI$1019,29,FALSE),0)</f>
        <v>0</v>
      </c>
      <c r="L57" s="330">
        <f>IFERROR(VLOOKUP(C57,'تقرير المصروفات حسب الشهر'!$C$1028:$AI$1143,29,FALSE),0)</f>
        <v>0</v>
      </c>
      <c r="M57" s="344">
        <f>IFERROR(VLOOKUP(C57,'تقرير المصروفات حسب الشهر'!$C$1155:$AI$1271,29,FALSE),0)</f>
        <v>0</v>
      </c>
      <c r="N57" s="344">
        <f>IFERROR(VLOOKUP(C57,'تقرير المصروفات حسب الشهر'!$C$1283:$AI$1397,29,FALSE),0)</f>
        <v>0</v>
      </c>
      <c r="O57" s="344">
        <f>IFERROR(VLOOKUP(C57,'تقرير المصروفات حسب الشهر'!$C$1409:$AI$1524,29,FALSE),0)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الشهر'!$C$10:$AL$119,29,FALSE),0)</f>
        <v>0</v>
      </c>
      <c r="E58" s="505">
        <f>IFERROR(VLOOKUP(C58,'تقرير المصروفات حسب الشهر'!$C$136:$AL$258,29,FALSE),0)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الشهر'!$C$519:$AH$634,29,FALSE),0)</f>
        <v>0</v>
      </c>
      <c r="I58" s="330">
        <f>IFERROR(VLOOKUP(C58,'تقرير المصروفات حسب الشهر'!$C$647:$AI$762,29,FALSE),0)</f>
        <v>0</v>
      </c>
      <c r="J58" s="330">
        <f>IFERROR(VLOOKUP(C58,'تقرير المصروفات حسب الشهر'!$C$775:$AL$889,29,FALSE),0)</f>
        <v>0</v>
      </c>
      <c r="K58" s="330">
        <f>IFERROR(VLOOKUP(C58,'تقرير المصروفات حسب الشهر'!$C$902:$AI$1019,29,FALSE),0)</f>
        <v>0</v>
      </c>
      <c r="L58" s="330">
        <f>IFERROR(VLOOKUP(C58,'تقرير المصروفات حسب الشهر'!$C$1028:$AI$1143,29,FALSE),0)</f>
        <v>0</v>
      </c>
      <c r="M58" s="344">
        <f>IFERROR(VLOOKUP(C58,'تقرير المصروفات حسب الشهر'!$C$1155:$AI$1271,29,FALSE),0)</f>
        <v>0</v>
      </c>
      <c r="N58" s="344">
        <f>IFERROR(VLOOKUP(C58,'تقرير المصروفات حسب الشهر'!$C$1283:$AI$1397,29,FALSE),0)</f>
        <v>0</v>
      </c>
      <c r="O58" s="344">
        <f>IFERROR(VLOOKUP(C58,'تقرير المصروفات حسب الشهر'!$C$1409:$AI$1524,29,FALSE),0)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الشهر'!$C$10:$AL$119,29,FALSE),0)</f>
        <v>9400.25</v>
      </c>
      <c r="E59" s="505">
        <f>IFERROR(VLOOKUP(C59,'تقرير المصروفات حسب الشهر'!$C$136:$AL$258,29,FALSE),0)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الشهر'!$C$519:$AH$634,29,FALSE),0)</f>
        <v>0</v>
      </c>
      <c r="I59" s="330">
        <f>IFERROR(VLOOKUP(C59,'تقرير المصروفات حسب الشهر'!$C$647:$AI$762,29,FALSE),0)</f>
        <v>32500</v>
      </c>
      <c r="J59" s="330">
        <f>IFERROR(VLOOKUP(C59,'تقرير المصروفات حسب الشهر'!$C$775:$AL$889,29,FALSE),0)</f>
        <v>0</v>
      </c>
      <c r="K59" s="330">
        <f>IFERROR(VLOOKUP(C59,'تقرير المصروفات حسب الشهر'!$C$902:$AI$1019,29,FALSE),0)</f>
        <v>0</v>
      </c>
      <c r="L59" s="330">
        <f>IFERROR(VLOOKUP(C59,'تقرير المصروفات حسب الشهر'!$C$1028:$AI$1143,29,FALSE),0)</f>
        <v>0</v>
      </c>
      <c r="M59" s="344">
        <f>IFERROR(VLOOKUP(C59,'تقرير المصروفات حسب الشهر'!$C$1155:$AI$1271,29,FALSE),0)</f>
        <v>0</v>
      </c>
      <c r="N59" s="344">
        <f>IFERROR(VLOOKUP(C59,'تقرير المصروفات حسب الشهر'!$C$1283:$AI$1397,29,FALSE),0)</f>
        <v>0</v>
      </c>
      <c r="O59" s="344">
        <f>IFERROR(VLOOKUP(C59,'تقرير المصروفات حسب الشهر'!$C$1409:$AI$1524,29,FALSE),0)</f>
        <v>0</v>
      </c>
      <c r="P59" s="332">
        <f t="shared" si="6"/>
        <v>103632.25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الشهر'!$C$10:$AL$119,29,FALSE),0)</f>
        <v>1650</v>
      </c>
      <c r="E60" s="505">
        <f>IFERROR(VLOOKUP(C60,'تقرير المصروفات حسب الشهر'!$C$136:$AL$258,29,FALSE),0)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الشهر'!$C$519:$AH$634,29,FALSE),0)</f>
        <v>13775</v>
      </c>
      <c r="I60" s="330">
        <f>IFERROR(VLOOKUP(C60,'تقرير المصروفات حسب الشهر'!$C$647:$AI$762,29,FALSE),0)</f>
        <v>6975</v>
      </c>
      <c r="J60" s="330">
        <f>IFERROR(VLOOKUP(C60,'تقرير المصروفات حسب الشهر'!$C$775:$AL$889,29,FALSE),0)</f>
        <v>0</v>
      </c>
      <c r="K60" s="330">
        <f>IFERROR(VLOOKUP(C60,'تقرير المصروفات حسب الشهر'!$C$902:$AI$1019,29,FALSE),0)</f>
        <v>0</v>
      </c>
      <c r="L60" s="330">
        <f>IFERROR(VLOOKUP(C60,'تقرير المصروفات حسب الشهر'!$C$1028:$AI$1143,29,FALSE),0)</f>
        <v>0</v>
      </c>
      <c r="M60" s="344">
        <f>IFERROR(VLOOKUP(C60,'تقرير المصروفات حسب الشهر'!$C$1155:$AI$1271,29,FALSE),0)</f>
        <v>0</v>
      </c>
      <c r="N60" s="344">
        <f>IFERROR(VLOOKUP(C60,'تقرير المصروفات حسب الشهر'!$C$1283:$AI$1397,29,FALSE),0)</f>
        <v>0</v>
      </c>
      <c r="O60" s="344">
        <f>IFERROR(VLOOKUP(C60,'تقرير المصروفات حسب الشهر'!$C$1409:$AI$1524,29,FALSE),0)</f>
        <v>0</v>
      </c>
      <c r="P60" s="332">
        <f t="shared" si="6"/>
        <v>27350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الشهر'!$C$10:$AL$119,29,FALSE),0)</f>
        <v>0</v>
      </c>
      <c r="E61" s="505">
        <f>IFERROR(VLOOKUP(C61,'تقرير المصروفات حسب الشهر'!$C$136:$AL$258,29,FALSE),0)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الشهر'!$C$519:$AH$634,29,FALSE),0)</f>
        <v>800</v>
      </c>
      <c r="I61" s="330">
        <f>IFERROR(VLOOKUP(C61,'تقرير المصروفات حسب الشهر'!$C$647:$AI$762,29,FALSE),0)</f>
        <v>200</v>
      </c>
      <c r="J61" s="330">
        <f>IFERROR(VLOOKUP(C61,'تقرير المصروفات حسب الشهر'!$C$775:$AL$889,29,FALSE),0)</f>
        <v>0</v>
      </c>
      <c r="K61" s="330">
        <f>IFERROR(VLOOKUP(C61,'تقرير المصروفات حسب الشهر'!$C$902:$AI$1019,29,FALSE),0)</f>
        <v>0</v>
      </c>
      <c r="L61" s="330">
        <f>IFERROR(VLOOKUP(C61,'تقرير المصروفات حسب الشهر'!$C$1028:$AI$1143,29,FALSE),0)</f>
        <v>0</v>
      </c>
      <c r="M61" s="344">
        <f>IFERROR(VLOOKUP(C61,'تقرير المصروفات حسب الشهر'!$C$1155:$AI$1271,29,FALSE),0)</f>
        <v>0</v>
      </c>
      <c r="N61" s="344">
        <f>IFERROR(VLOOKUP(C61,'تقرير المصروفات حسب الشهر'!$C$1283:$AI$1397,29,FALSE),0)</f>
        <v>0</v>
      </c>
      <c r="O61" s="344">
        <f>IFERROR(VLOOKUP(C61,'تقرير المصروفات حسب الشهر'!$C$1409:$AI$1524,29,FALSE),0)</f>
        <v>0</v>
      </c>
      <c r="P61" s="332">
        <f t="shared" si="6"/>
        <v>2400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الشهر'!$C$10:$AL$119,29,FALSE),0)</f>
        <v>2072</v>
      </c>
      <c r="E62" s="505">
        <f>IFERROR(VLOOKUP(C62,'تقرير المصروفات حسب الشهر'!$C$136:$AL$258,29,FALSE),0)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الشهر'!$C$519:$AH$634,29,FALSE),0)</f>
        <v>0</v>
      </c>
      <c r="I62" s="330">
        <f>IFERROR(VLOOKUP(C62,'تقرير المصروفات حسب الشهر'!$C$647:$AI$762,29,FALSE),0)</f>
        <v>3420</v>
      </c>
      <c r="J62" s="330">
        <f>IFERROR(VLOOKUP(C62,'تقرير المصروفات حسب الشهر'!$C$775:$AL$889,29,FALSE),0)</f>
        <v>0</v>
      </c>
      <c r="K62" s="330">
        <f>IFERROR(VLOOKUP(C62,'تقرير المصروفات حسب الشهر'!$C$902:$AI$1019,29,FALSE),0)</f>
        <v>0</v>
      </c>
      <c r="L62" s="330">
        <f>IFERROR(VLOOKUP(C62,'تقرير المصروفات حسب الشهر'!$C$1028:$AI$1143,29,FALSE),0)</f>
        <v>0</v>
      </c>
      <c r="M62" s="344">
        <f>IFERROR(VLOOKUP(C62,'تقرير المصروفات حسب الشهر'!$C$1155:$AI$1271,29,FALSE),0)</f>
        <v>0</v>
      </c>
      <c r="N62" s="344">
        <f>IFERROR(VLOOKUP(C62,'تقرير المصروفات حسب الشهر'!$C$1283:$AI$1397,29,FALSE),0)</f>
        <v>0</v>
      </c>
      <c r="O62" s="344">
        <f>IFERROR(VLOOKUP(C62,'تقرير المصروفات حسب الشهر'!$C$1409:$AI$1524,29,FALSE),0)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الشهر'!$C$10:$AL$119,29,FALSE),0)</f>
        <v>0</v>
      </c>
      <c r="E63" s="505">
        <f>IFERROR(VLOOKUP(C63,'تقرير المصروفات حسب الشهر'!$C$136:$AL$258,29,FALSE),0)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الشهر'!$C$519:$AH$634,29,FALSE),0)</f>
        <v>0</v>
      </c>
      <c r="I63" s="330">
        <f>IFERROR(VLOOKUP(C63,'تقرير المصروفات حسب الشهر'!$C$647:$AI$762,29,FALSE),0)</f>
        <v>0</v>
      </c>
      <c r="J63" s="330">
        <f>IFERROR(VLOOKUP(C63,'تقرير المصروفات حسب الشهر'!$C$775:$AL$889,29,FALSE),0)</f>
        <v>0</v>
      </c>
      <c r="K63" s="330">
        <f>IFERROR(VLOOKUP(C63,'تقرير المصروفات حسب الشهر'!$C$902:$AI$1019,29,FALSE),0)</f>
        <v>0</v>
      </c>
      <c r="L63" s="330">
        <f>IFERROR(VLOOKUP(C63,'تقرير المصروفات حسب الشهر'!$C$1028:$AI$1143,29,FALSE),0)</f>
        <v>0</v>
      </c>
      <c r="M63" s="344">
        <f>IFERROR(VLOOKUP(C63,'تقرير المصروفات حسب الشهر'!$C$1155:$AI$1271,29,FALSE),0)</f>
        <v>0</v>
      </c>
      <c r="N63" s="344">
        <f>IFERROR(VLOOKUP(C63,'تقرير المصروفات حسب الشهر'!$C$1283:$AI$1397,29,FALSE),0)</f>
        <v>0</v>
      </c>
      <c r="O63" s="344">
        <f>IFERROR(VLOOKUP(C63,'تقرير المصروفات حسب الشهر'!$C$1409:$AI$1524,29,FALSE),0)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الشهر'!$C$10:$AL$119,29,FALSE),0)</f>
        <v>0</v>
      </c>
      <c r="E64" s="505">
        <f>IFERROR(VLOOKUP(C64,'تقرير المصروفات حسب الشهر'!$C$136:$AL$258,29,FALSE),0)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الشهر'!$C$519:$AH$634,29,FALSE),0)</f>
        <v>4587</v>
      </c>
      <c r="I64" s="330">
        <f>IFERROR(VLOOKUP(C64,'تقرير المصروفات حسب الشهر'!$C$647:$AI$762,29,FALSE),0)</f>
        <v>0</v>
      </c>
      <c r="J64" s="330">
        <f>IFERROR(VLOOKUP(C64,'تقرير المصروفات حسب الشهر'!$C$775:$AL$889,29,FALSE),0)</f>
        <v>0</v>
      </c>
      <c r="K64" s="330">
        <f>IFERROR(VLOOKUP(C64,'تقرير المصروفات حسب الشهر'!$C$902:$AI$1019,29,FALSE),0)</f>
        <v>0</v>
      </c>
      <c r="L64" s="330">
        <f>IFERROR(VLOOKUP(C64,'تقرير المصروفات حسب الشهر'!$C$1028:$AI$1143,29,FALSE),0)</f>
        <v>0</v>
      </c>
      <c r="M64" s="344">
        <f>IFERROR(VLOOKUP(C64,'تقرير المصروفات حسب الشهر'!$C$1155:$AI$1271,29,FALSE),0)</f>
        <v>0</v>
      </c>
      <c r="N64" s="344">
        <f>IFERROR(VLOOKUP(C64,'تقرير المصروفات حسب الشهر'!$C$1283:$AI$1397,29,FALSE),0)</f>
        <v>0</v>
      </c>
      <c r="O64" s="344">
        <f>IFERROR(VLOOKUP(C64,'تقرير المصروفات حسب الشهر'!$C$1409:$AI$1524,29,FALSE),0)</f>
        <v>0</v>
      </c>
      <c r="P64" s="332">
        <f t="shared" si="6"/>
        <v>21987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الشهر'!$C$10:$AL$119,29,FALSE),0)</f>
        <v>0</v>
      </c>
      <c r="E65" s="505">
        <f>IFERROR(VLOOKUP(C65,'تقرير المصروفات حسب الشهر'!$C$136:$AL$258,29,FALSE),0)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الشهر'!$C$519:$AH$634,29,FALSE),0)</f>
        <v>0</v>
      </c>
      <c r="I65" s="330">
        <f>IFERROR(VLOOKUP(C65,'تقرير المصروفات حسب الشهر'!$C$647:$AI$762,29,FALSE),0)</f>
        <v>0</v>
      </c>
      <c r="J65" s="330">
        <f>IFERROR(VLOOKUP(C65,'تقرير المصروفات حسب الشهر'!$C$775:$AL$889,29,FALSE),0)</f>
        <v>0</v>
      </c>
      <c r="K65" s="330">
        <f>IFERROR(VLOOKUP(C65,'تقرير المصروفات حسب الشهر'!$C$902:$AI$1019,29,FALSE),0)</f>
        <v>0</v>
      </c>
      <c r="L65" s="330">
        <f>IFERROR(VLOOKUP(C65,'تقرير المصروفات حسب الشهر'!$C$1028:$AI$1143,29,FALSE),0)</f>
        <v>0</v>
      </c>
      <c r="M65" s="344">
        <f>IFERROR(VLOOKUP(C65,'تقرير المصروفات حسب الشهر'!$C$1155:$AI$1271,29,FALSE),0)</f>
        <v>0</v>
      </c>
      <c r="N65" s="344">
        <f>IFERROR(VLOOKUP(C65,'تقرير المصروفات حسب الشهر'!$C$1283:$AI$1397,29,FALSE),0)</f>
        <v>0</v>
      </c>
      <c r="O65" s="344">
        <f>IFERROR(VLOOKUP(C65,'تقرير المصروفات حسب الشهر'!$C$1409:$AI$1524,29,FALSE),0)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الشهر'!$C$10:$AL$119,29,FALSE),0)</f>
        <v>0</v>
      </c>
      <c r="E66" s="505">
        <f>IFERROR(VLOOKUP(C66,'تقرير المصروفات حسب الشهر'!$C$136:$AL$258,29,FALSE),0)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الشهر'!$C$519:$AH$634,29,FALSE),0)</f>
        <v>0</v>
      </c>
      <c r="I66" s="330">
        <f>IFERROR(VLOOKUP(C66,'تقرير المصروفات حسب الشهر'!$C$647:$AI$762,29,FALSE),0)</f>
        <v>0</v>
      </c>
      <c r="J66" s="330">
        <f>IFERROR(VLOOKUP(C66,'تقرير المصروفات حسب الشهر'!$C$775:$AL$889,29,FALSE),0)</f>
        <v>0</v>
      </c>
      <c r="K66" s="330">
        <f>IFERROR(VLOOKUP(C66,'تقرير المصروفات حسب الشهر'!$C$902:$AI$1019,29,FALSE),0)</f>
        <v>0</v>
      </c>
      <c r="L66" s="330">
        <f>IFERROR(VLOOKUP(C66,'تقرير المصروفات حسب الشهر'!$C$1028:$AI$1143,29,FALSE),0)</f>
        <v>0</v>
      </c>
      <c r="M66" s="344">
        <f>IFERROR(VLOOKUP(C66,'تقرير المصروفات حسب الشهر'!$C$1155:$AI$1271,29,FALSE),0)</f>
        <v>0</v>
      </c>
      <c r="N66" s="344">
        <f>IFERROR(VLOOKUP(C66,'تقرير المصروفات حسب الشهر'!$C$1283:$AI$1397,29,FALSE),0)</f>
        <v>0</v>
      </c>
      <c r="O66" s="344">
        <f>IFERROR(VLOOKUP(C66,'تقرير المصروفات حسب الشهر'!$C$1409:$AI$1524,29,FALSE),0)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الشهر'!$C$10:$AL$119,29,FALSE),0)</f>
        <v>0</v>
      </c>
      <c r="E67" s="505">
        <f>IFERROR(VLOOKUP(C67,'تقرير المصروفات حسب الشهر'!$C$136:$AL$258,29,FALSE),0)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الشهر'!$C$519:$AH$634,29,FALSE),0)</f>
        <v>0</v>
      </c>
      <c r="I67" s="330">
        <f>IFERROR(VLOOKUP(C67,'تقرير المصروفات حسب الشهر'!$C$647:$AI$762,29,FALSE),0)</f>
        <v>0</v>
      </c>
      <c r="J67" s="330">
        <f>IFERROR(VLOOKUP(C67,'تقرير المصروفات حسب الشهر'!$C$775:$AL$889,29,FALSE),0)</f>
        <v>0</v>
      </c>
      <c r="K67" s="330">
        <f>IFERROR(VLOOKUP(C67,'تقرير المصروفات حسب الشهر'!$C$902:$AI$1019,29,FALSE),0)</f>
        <v>0</v>
      </c>
      <c r="L67" s="330">
        <f>IFERROR(VLOOKUP(C67,'تقرير المصروفات حسب الشهر'!$C$1028:$AI$1143,29,FALSE),0)</f>
        <v>0</v>
      </c>
      <c r="M67" s="344">
        <f>IFERROR(VLOOKUP(C67,'تقرير المصروفات حسب الشهر'!$C$1155:$AI$1271,29,FALSE),0)</f>
        <v>0</v>
      </c>
      <c r="N67" s="344">
        <f>IFERROR(VLOOKUP(C67,'تقرير المصروفات حسب الشهر'!$C$1283:$AI$1397,29,FALSE),0)</f>
        <v>0</v>
      </c>
      <c r="O67" s="344">
        <f>IFERROR(VLOOKUP(C67,'تقرير المصروفات حسب الشهر'!$C$1409:$AI$1524,29,FALSE),0)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الشهر'!$C$10:$AL$119,29,FALSE),0)</f>
        <v>0</v>
      </c>
      <c r="E68" s="505">
        <f>IFERROR(VLOOKUP(C68,'تقرير المصروفات حسب الشهر'!$C$136:$AL$258,29,FALSE),0)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الشهر'!$C$519:$AH$634,29,FALSE),0)</f>
        <v>0</v>
      </c>
      <c r="I68" s="330">
        <f>IFERROR(VLOOKUP(C68,'تقرير المصروفات حسب الشهر'!$C$647:$AI$762,29,FALSE),0)</f>
        <v>0</v>
      </c>
      <c r="J68" s="330">
        <f>IFERROR(VLOOKUP(C68,'تقرير المصروفات حسب الشهر'!$C$775:$AL$889,29,FALSE),0)</f>
        <v>0</v>
      </c>
      <c r="K68" s="330">
        <f>IFERROR(VLOOKUP(C68,'تقرير المصروفات حسب الشهر'!$C$902:$AI$1019,29,FALSE),0)</f>
        <v>0</v>
      </c>
      <c r="L68" s="330">
        <f>IFERROR(VLOOKUP(C68,'تقرير المصروفات حسب الشهر'!$C$1028:$AI$1143,29,FALSE),0)</f>
        <v>0</v>
      </c>
      <c r="M68" s="344">
        <f>IFERROR(VLOOKUP(C68,'تقرير المصروفات حسب الشهر'!$C$1155:$AI$1271,29,FALSE),0)</f>
        <v>0</v>
      </c>
      <c r="N68" s="344">
        <f>IFERROR(VLOOKUP(C68,'تقرير المصروفات حسب الشهر'!$C$1283:$AI$1397,29,FALSE),0)</f>
        <v>0</v>
      </c>
      <c r="O68" s="344">
        <f>IFERROR(VLOOKUP(C68,'تقرير المصروفات حسب الشهر'!$C$1409:$AI$1524,29,FALSE),0)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الشهر'!$C$10:$AL$119,29,FALSE),0)</f>
        <v>0</v>
      </c>
      <c r="E69" s="505">
        <f>IFERROR(VLOOKUP(C69,'تقرير المصروفات حسب الشهر'!$C$136:$AL$258,29,FALSE),0)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الشهر'!$C$519:$AH$634,29,FALSE),0)</f>
        <v>0</v>
      </c>
      <c r="I69" s="330">
        <f>IFERROR(VLOOKUP(C69,'تقرير المصروفات حسب الشهر'!$C$647:$AI$762,29,FALSE),0)</f>
        <v>0</v>
      </c>
      <c r="J69" s="330">
        <f>IFERROR(VLOOKUP(C69,'تقرير المصروفات حسب الشهر'!$C$775:$AL$889,29,FALSE),0)</f>
        <v>0</v>
      </c>
      <c r="K69" s="330">
        <f>IFERROR(VLOOKUP(C69,'تقرير المصروفات حسب الشهر'!$C$902:$AI$1019,29,FALSE),0)</f>
        <v>0</v>
      </c>
      <c r="L69" s="330">
        <f>IFERROR(VLOOKUP(C69,'تقرير المصروفات حسب الشهر'!$C$1028:$AI$1143,29,FALSE),0)</f>
        <v>0</v>
      </c>
      <c r="M69" s="344">
        <f>IFERROR(VLOOKUP(C69,'تقرير المصروفات حسب الشهر'!$C$1155:$AI$1271,29,FALSE),0)</f>
        <v>0</v>
      </c>
      <c r="N69" s="344">
        <f>IFERROR(VLOOKUP(C69,'تقرير المصروفات حسب الشهر'!$C$1283:$AI$1397,29,FALSE),0)</f>
        <v>0</v>
      </c>
      <c r="O69" s="344">
        <f>IFERROR(VLOOKUP(C69,'تقرير المصروفات حسب الشهر'!$C$1409:$AI$1524,29,FALSE),0)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الشهر'!$C$10:$AL$119,29,FALSE),0)</f>
        <v>0</v>
      </c>
      <c r="E70" s="505">
        <f>IFERROR(VLOOKUP(C70,'تقرير المصروفات حسب الشهر'!$C$136:$AL$258,29,FALSE),0)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الشهر'!$C$519:$AH$634,29,FALSE),0)</f>
        <v>0</v>
      </c>
      <c r="I70" s="330">
        <f>IFERROR(VLOOKUP(C70,'تقرير المصروفات حسب الشهر'!$C$647:$AI$762,29,FALSE),0)</f>
        <v>0</v>
      </c>
      <c r="J70" s="330">
        <f>IFERROR(VLOOKUP(C70,'تقرير المصروفات حسب الشهر'!$C$775:$AL$889,29,FALSE),0)</f>
        <v>0</v>
      </c>
      <c r="K70" s="330">
        <f>IFERROR(VLOOKUP(C70,'تقرير المصروفات حسب الشهر'!$C$902:$AI$1019,29,FALSE),0)</f>
        <v>0</v>
      </c>
      <c r="L70" s="330">
        <f>IFERROR(VLOOKUP(C70,'تقرير المصروفات حسب الشهر'!$C$1028:$AI$1143,29,FALSE),0)</f>
        <v>0</v>
      </c>
      <c r="M70" s="344">
        <f>IFERROR(VLOOKUP(C70,'تقرير المصروفات حسب الشهر'!$C$1155:$AI$1271,29,FALSE),0)</f>
        <v>0</v>
      </c>
      <c r="N70" s="344">
        <f>IFERROR(VLOOKUP(C70,'تقرير المصروفات حسب الشهر'!$C$1283:$AI$1397,29,FALSE),0)</f>
        <v>0</v>
      </c>
      <c r="O70" s="344">
        <f>IFERROR(VLOOKUP(C70,'تقرير المصروفات حسب الشهر'!$C$1409:$AI$1524,29,FALSE),0)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الشهر'!$C$10:$AL$119,29,FALSE),0)</f>
        <v>0</v>
      </c>
      <c r="E71" s="505">
        <f>IFERROR(VLOOKUP(C71,'تقرير المصروفات حسب الشهر'!$C$136:$AL$258,29,FALSE),0)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الشهر'!$C$519:$AH$634,29,FALSE),0)</f>
        <v>0</v>
      </c>
      <c r="I71" s="330">
        <f>IFERROR(VLOOKUP(C71,'تقرير المصروفات حسب الشهر'!$C$647:$AI$762,29,FALSE),0)</f>
        <v>0</v>
      </c>
      <c r="J71" s="330">
        <f>IFERROR(VLOOKUP(C71,'تقرير المصروفات حسب الشهر'!$C$775:$AL$889,29,FALSE),0)</f>
        <v>0</v>
      </c>
      <c r="K71" s="330">
        <f>IFERROR(VLOOKUP(C71,'تقرير المصروفات حسب الشهر'!$C$902:$AI$1019,29,FALSE),0)</f>
        <v>0</v>
      </c>
      <c r="L71" s="330">
        <f>IFERROR(VLOOKUP(C71,'تقرير المصروفات حسب الشهر'!$C$1028:$AI$1143,29,FALSE),0)</f>
        <v>0</v>
      </c>
      <c r="M71" s="344">
        <f>IFERROR(VLOOKUP(C71,'تقرير المصروفات حسب الشهر'!$C$1155:$AI$1271,29,FALSE),0)</f>
        <v>0</v>
      </c>
      <c r="N71" s="344">
        <f>IFERROR(VLOOKUP(C71,'تقرير المصروفات حسب الشهر'!$C$1283:$AI$1397,29,FALSE),0)</f>
        <v>0</v>
      </c>
      <c r="O71" s="344">
        <f>IFERROR(VLOOKUP(C71,'تقرير المصروفات حسب الشهر'!$C$1409:$AI$1524,29,FALSE),0)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الشهر'!$C$10:$AL$119,29,FALSE),0)</f>
        <v>0</v>
      </c>
      <c r="E72" s="505">
        <f>IFERROR(VLOOKUP(C72,'تقرير المصروفات حسب الشهر'!$C$136:$AL$258,29,FALSE),0)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الشهر'!$C$519:$AH$634,29,FALSE),0)</f>
        <v>0</v>
      </c>
      <c r="I72" s="330">
        <f>IFERROR(VLOOKUP(C72,'تقرير المصروفات حسب الشهر'!$C$647:$AI$762,29,FALSE),0)</f>
        <v>0</v>
      </c>
      <c r="J72" s="330">
        <f>IFERROR(VLOOKUP(C72,'تقرير المصروفات حسب الشهر'!$C$775:$AL$889,29,FALSE),0)</f>
        <v>0</v>
      </c>
      <c r="K72" s="330">
        <f>IFERROR(VLOOKUP(C72,'تقرير المصروفات حسب الشهر'!$C$902:$AI$1019,29,FALSE),0)</f>
        <v>0</v>
      </c>
      <c r="L72" s="330">
        <f>IFERROR(VLOOKUP(C72,'تقرير المصروفات حسب الشهر'!$C$1028:$AI$1143,29,FALSE),0)</f>
        <v>0</v>
      </c>
      <c r="M72" s="344">
        <f>IFERROR(VLOOKUP(C72,'تقرير المصروفات حسب الشهر'!$C$1155:$AI$1271,29,FALSE),0)</f>
        <v>0</v>
      </c>
      <c r="N72" s="344">
        <f>IFERROR(VLOOKUP(C72,'تقرير المصروفات حسب الشهر'!$C$1283:$AI$1397,29,FALSE),0)</f>
        <v>0</v>
      </c>
      <c r="O72" s="344">
        <f>IFERROR(VLOOKUP(C72,'تقرير المصروفات حسب الشهر'!$C$1409:$AI$1524,29,FALSE),0)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الشهر'!$C$10:$AL$119,29,FALSE),0)</f>
        <v>0</v>
      </c>
      <c r="E73" s="505">
        <f>IFERROR(VLOOKUP(C73,'تقرير المصروفات حسب الشهر'!$C$136:$AL$258,29,FALSE),0)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الشهر'!$C$519:$AH$634,29,FALSE),0)</f>
        <v>0</v>
      </c>
      <c r="I73" s="330">
        <f>IFERROR(VLOOKUP(C73,'تقرير المصروفات حسب الشهر'!$C$647:$AI$762,29,FALSE),0)</f>
        <v>0</v>
      </c>
      <c r="J73" s="330">
        <f>IFERROR(VLOOKUP(C73,'تقرير المصروفات حسب الشهر'!$C$775:$AL$889,29,FALSE),0)</f>
        <v>0</v>
      </c>
      <c r="K73" s="330">
        <f>IFERROR(VLOOKUP(C73,'تقرير المصروفات حسب الشهر'!$C$902:$AI$1019,29,FALSE),0)</f>
        <v>0</v>
      </c>
      <c r="L73" s="330">
        <f>IFERROR(VLOOKUP(C73,'تقرير المصروفات حسب الشهر'!$C$1028:$AI$1143,29,FALSE),0)</f>
        <v>0</v>
      </c>
      <c r="M73" s="344">
        <f>IFERROR(VLOOKUP(C73,'تقرير المصروفات حسب الشهر'!$C$1155:$AI$1271,29,FALSE),0)</f>
        <v>0</v>
      </c>
      <c r="N73" s="344">
        <f>IFERROR(VLOOKUP(C73,'تقرير المصروفات حسب الشهر'!$C$1283:$AI$1397,29,FALSE),0)</f>
        <v>0</v>
      </c>
      <c r="O73" s="344">
        <f>IFERROR(VLOOKUP(C73,'تقرير المصروفات حسب الشهر'!$C$1409:$AI$1524,29,FALSE),0)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الشهر'!$C$10:$AL$119,29,FALSE),0)</f>
        <v>0</v>
      </c>
      <c r="E74" s="505">
        <f>IFERROR(VLOOKUP(C74,'تقرير المصروفات حسب الشهر'!$C$136:$AL$258,29,FALSE),0)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الشهر'!$C$519:$AH$634,29,FALSE),0)</f>
        <v>0</v>
      </c>
      <c r="I74" s="330">
        <f>IFERROR(VLOOKUP(C74,'تقرير المصروفات حسب الشهر'!$C$647:$AI$762,29,FALSE),0)</f>
        <v>0</v>
      </c>
      <c r="J74" s="330">
        <f>IFERROR(VLOOKUP(C74,'تقرير المصروفات حسب الشهر'!$C$775:$AL$889,29,FALSE),0)</f>
        <v>0</v>
      </c>
      <c r="K74" s="330">
        <f>IFERROR(VLOOKUP(C74,'تقرير المصروفات حسب الشهر'!$C$902:$AI$1019,29,FALSE),0)</f>
        <v>0</v>
      </c>
      <c r="L74" s="330">
        <f>IFERROR(VLOOKUP(C74,'تقرير المصروفات حسب الشهر'!$C$1028:$AI$1143,29,FALSE),0)</f>
        <v>0</v>
      </c>
      <c r="M74" s="344">
        <f>IFERROR(VLOOKUP(C74,'تقرير المصروفات حسب الشهر'!$C$1155:$AI$1271,29,FALSE),0)</f>
        <v>0</v>
      </c>
      <c r="N74" s="344">
        <f>IFERROR(VLOOKUP(C74,'تقرير المصروفات حسب الشهر'!$C$1283:$AI$1397,29,FALSE),0)</f>
        <v>0</v>
      </c>
      <c r="O74" s="344">
        <f>IFERROR(VLOOKUP(C74,'تقرير المصروفات حسب الشهر'!$C$1409:$AI$1524,29,FALSE),0)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الشهر'!$C$10:$AL$119,29,FALSE),0)</f>
        <v>0</v>
      </c>
      <c r="E75" s="505">
        <f>IFERROR(VLOOKUP(C75,'تقرير المصروفات حسب الشهر'!$C$136:$AL$258,29,FALSE),0)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الشهر'!$C$519:$AH$634,29,FALSE),0)</f>
        <v>0</v>
      </c>
      <c r="I75" s="330">
        <f>IFERROR(VLOOKUP(C75,'تقرير المصروفات حسب الشهر'!$C$647:$AI$762,29,FALSE),0)</f>
        <v>0</v>
      </c>
      <c r="J75" s="330">
        <f>IFERROR(VLOOKUP(C75,'تقرير المصروفات حسب الشهر'!$C$775:$AL$889,29,FALSE),0)</f>
        <v>0</v>
      </c>
      <c r="K75" s="330">
        <f>IFERROR(VLOOKUP(C75,'تقرير المصروفات حسب الشهر'!$C$902:$AI$1019,29,FALSE),0)</f>
        <v>0</v>
      </c>
      <c r="L75" s="330">
        <f>IFERROR(VLOOKUP(C75,'تقرير المصروفات حسب الشهر'!$C$1028:$AI$1143,29,FALSE),0)</f>
        <v>0</v>
      </c>
      <c r="M75" s="344">
        <f>IFERROR(VLOOKUP(C75,'تقرير المصروفات حسب الشهر'!$C$1155:$AI$1271,29,FALSE),0)</f>
        <v>0</v>
      </c>
      <c r="N75" s="344">
        <f>IFERROR(VLOOKUP(C75,'تقرير المصروفات حسب الشهر'!$C$1283:$AI$1397,29,FALSE),0)</f>
        <v>0</v>
      </c>
      <c r="O75" s="344">
        <f>IFERROR(VLOOKUP(C75,'تقرير المصروفات حسب الشهر'!$C$1409:$AI$1524,29,FALSE),0)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الشهر'!$C$10:$AL$119,29,FALSE),0)</f>
        <v>0</v>
      </c>
      <c r="E76" s="505">
        <f>IFERROR(VLOOKUP(C76,'تقرير المصروفات حسب الشهر'!$C$136:$AL$258,29,FALSE),0)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الشهر'!$C$519:$AH$634,29,FALSE),0)</f>
        <v>0</v>
      </c>
      <c r="I76" s="330">
        <f>IFERROR(VLOOKUP(C76,'تقرير المصروفات حسب الشهر'!$C$647:$AI$762,29,FALSE),0)</f>
        <v>0</v>
      </c>
      <c r="J76" s="330">
        <f>IFERROR(VLOOKUP(C76,'تقرير المصروفات حسب الشهر'!$C$775:$AL$889,29,FALSE),0)</f>
        <v>0</v>
      </c>
      <c r="K76" s="330">
        <f>IFERROR(VLOOKUP(C76,'تقرير المصروفات حسب الشهر'!$C$902:$AI$1019,29,FALSE),0)</f>
        <v>0</v>
      </c>
      <c r="L76" s="330">
        <f>IFERROR(VLOOKUP(C76,'تقرير المصروفات حسب الشهر'!$C$1028:$AI$1143,29,FALSE),0)</f>
        <v>0</v>
      </c>
      <c r="M76" s="344">
        <f>IFERROR(VLOOKUP(C76,'تقرير المصروفات حسب الشهر'!$C$1155:$AI$1271,29,FALSE),0)</f>
        <v>0</v>
      </c>
      <c r="N76" s="344">
        <f>IFERROR(VLOOKUP(C76,'تقرير المصروفات حسب الشهر'!$C$1283:$AI$1397,29,FALSE),0)</f>
        <v>0</v>
      </c>
      <c r="O76" s="344">
        <f>IFERROR(VLOOKUP(C76,'تقرير المصروفات حسب الشهر'!$C$1409:$AI$1524,29,FALSE),0)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الشهر'!$C$10:$AL$119,29,FALSE),0)</f>
        <v>0</v>
      </c>
      <c r="E77" s="505">
        <f>IFERROR(VLOOKUP(C77,'تقرير المصروفات حسب الشهر'!$C$136:$AL$258,29,FALSE),0)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الشهر'!$C$519:$AH$634,29,FALSE),0)</f>
        <v>0</v>
      </c>
      <c r="I77" s="330">
        <f>IFERROR(VLOOKUP(C77,'تقرير المصروفات حسب الشهر'!$C$647:$AI$762,29,FALSE),0)</f>
        <v>0</v>
      </c>
      <c r="J77" s="330">
        <f>IFERROR(VLOOKUP(C77,'تقرير المصروفات حسب الشهر'!$C$775:$AL$889,29,FALSE),0)</f>
        <v>0</v>
      </c>
      <c r="K77" s="330">
        <f>IFERROR(VLOOKUP(C77,'تقرير المصروفات حسب الشهر'!$C$902:$AI$1019,29,FALSE),0)</f>
        <v>0</v>
      </c>
      <c r="L77" s="330">
        <f>IFERROR(VLOOKUP(C77,'تقرير المصروفات حسب الشهر'!$C$1028:$AI$1143,29,FALSE),0)</f>
        <v>0</v>
      </c>
      <c r="M77" s="344">
        <f>IFERROR(VLOOKUP(C77,'تقرير المصروفات حسب الشهر'!$C$1155:$AI$1271,29,FALSE),0)</f>
        <v>0</v>
      </c>
      <c r="N77" s="344">
        <f>IFERROR(VLOOKUP(C77,'تقرير المصروفات حسب الشهر'!$C$1283:$AI$1397,29,FALSE),0)</f>
        <v>0</v>
      </c>
      <c r="O77" s="344">
        <f>IFERROR(VLOOKUP(C77,'تقرير المصروفات حسب الشهر'!$C$1409:$AI$1524,29,FALSE),0)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الشهر'!$C$10:$AL$119,29,FALSE),0)</f>
        <v>0</v>
      </c>
      <c r="E78" s="505">
        <f>IFERROR(VLOOKUP(C78,'تقرير المصروفات حسب الشهر'!$C$136:$AL$258,29,FALSE),0)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الشهر'!$C$519:$AH$634,29,FALSE),0)</f>
        <v>0</v>
      </c>
      <c r="I78" s="330">
        <f>IFERROR(VLOOKUP(C78,'تقرير المصروفات حسب الشهر'!$C$647:$AI$762,29,FALSE),0)</f>
        <v>0</v>
      </c>
      <c r="J78" s="330">
        <f>IFERROR(VLOOKUP(C78,'تقرير المصروفات حسب الشهر'!$C$775:$AL$889,29,FALSE),0)</f>
        <v>0</v>
      </c>
      <c r="K78" s="330">
        <f>IFERROR(VLOOKUP(C78,'تقرير المصروفات حسب الشهر'!$C$902:$AI$1019,29,FALSE),0)</f>
        <v>0</v>
      </c>
      <c r="L78" s="330">
        <f>IFERROR(VLOOKUP(C78,'تقرير المصروفات حسب الشهر'!$C$1028:$AI$1143,29,FALSE),0)</f>
        <v>0</v>
      </c>
      <c r="M78" s="344">
        <f>IFERROR(VLOOKUP(C78,'تقرير المصروفات حسب الشهر'!$C$1155:$AI$1271,29,FALSE),0)</f>
        <v>0</v>
      </c>
      <c r="N78" s="344">
        <f>IFERROR(VLOOKUP(C78,'تقرير المصروفات حسب الشهر'!$C$1283:$AI$1397,29,FALSE),0)</f>
        <v>0</v>
      </c>
      <c r="O78" s="344">
        <f>IFERROR(VLOOKUP(C78,'تقرير المصروفات حسب الشهر'!$C$1409:$AI$1524,29,FALSE),0)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الشهر'!$C$10:$AL$119,29,FALSE),0)</f>
        <v>0</v>
      </c>
      <c r="E79" s="505">
        <f>IFERROR(VLOOKUP(C79,'تقرير المصروفات حسب الشهر'!$C$136:$AL$258,29,FALSE),0)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الشهر'!$C$519:$AH$634,29,FALSE),0)</f>
        <v>0</v>
      </c>
      <c r="I79" s="330">
        <f>IFERROR(VLOOKUP(C79,'تقرير المصروفات حسب الشهر'!$C$647:$AI$762,29,FALSE),0)</f>
        <v>0</v>
      </c>
      <c r="J79" s="330">
        <f>IFERROR(VLOOKUP(C79,'تقرير المصروفات حسب الشهر'!$C$775:$AL$889,29,FALSE),0)</f>
        <v>0</v>
      </c>
      <c r="K79" s="330">
        <f>IFERROR(VLOOKUP(C79,'تقرير المصروفات حسب الشهر'!$C$902:$AI$1019,29,FALSE),0)</f>
        <v>0</v>
      </c>
      <c r="L79" s="330">
        <f>IFERROR(VLOOKUP(C79,'تقرير المصروفات حسب الشهر'!$C$1028:$AI$1143,29,FALSE),0)</f>
        <v>0</v>
      </c>
      <c r="M79" s="344">
        <f>IFERROR(VLOOKUP(C79,'تقرير المصروفات حسب الشهر'!$C$1155:$AI$1271,29,FALSE),0)</f>
        <v>0</v>
      </c>
      <c r="N79" s="344">
        <f>IFERROR(VLOOKUP(C79,'تقرير المصروفات حسب الشهر'!$C$1283:$AI$1397,29,FALSE),0)</f>
        <v>0</v>
      </c>
      <c r="O79" s="344">
        <f>IFERROR(VLOOKUP(C79,'تقرير المصروفات حسب الشهر'!$C$1409:$AI$1524,29,FALSE),0)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الشهر'!$C$10:$AL$119,29,FALSE),0)</f>
        <v>0</v>
      </c>
      <c r="E80" s="505">
        <f>IFERROR(VLOOKUP(C80,'تقرير المصروفات حسب الشهر'!$C$136:$AL$258,29,FALSE),0)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الشهر'!$C$519:$AH$634,29,FALSE),0)</f>
        <v>0</v>
      </c>
      <c r="I80" s="330">
        <f>IFERROR(VLOOKUP(C80,'تقرير المصروفات حسب الشهر'!$C$647:$AI$762,29,FALSE),0)</f>
        <v>0</v>
      </c>
      <c r="J80" s="330">
        <f>IFERROR(VLOOKUP(C80,'تقرير المصروفات حسب الشهر'!$C$775:$AL$889,29,FALSE),0)</f>
        <v>0</v>
      </c>
      <c r="K80" s="330">
        <f>IFERROR(VLOOKUP(C80,'تقرير المصروفات حسب الشهر'!$C$902:$AI$1019,29,FALSE),0)</f>
        <v>0</v>
      </c>
      <c r="L80" s="330">
        <f>IFERROR(VLOOKUP(C80,'تقرير المصروفات حسب الشهر'!$C$1028:$AI$1143,29,FALSE),0)</f>
        <v>0</v>
      </c>
      <c r="M80" s="344">
        <f>IFERROR(VLOOKUP(C80,'تقرير المصروفات حسب الشهر'!$C$1155:$AI$1271,29,FALSE),0)</f>
        <v>0</v>
      </c>
      <c r="N80" s="344">
        <f>IFERROR(VLOOKUP(C80,'تقرير المصروفات حسب الشهر'!$C$1283:$AI$1397,29,FALSE),0)</f>
        <v>0</v>
      </c>
      <c r="O80" s="344">
        <f>IFERROR(VLOOKUP(C80,'تقرير المصروفات حسب الشهر'!$C$1409:$AI$1524,29,FALSE),0)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الشهر'!$C$10:$AL$119,29,FALSE),0)</f>
        <v>600</v>
      </c>
      <c r="E81" s="505">
        <f>IFERROR(VLOOKUP(C81,'تقرير المصروفات حسب الشهر'!$C$136:$AL$258,29,FALSE),0)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الشهر'!$C$519:$AH$634,29,FALSE),0)</f>
        <v>18114</v>
      </c>
      <c r="I81" s="330">
        <f>IFERROR(VLOOKUP(C81,'تقرير المصروفات حسب الشهر'!$C$647:$AI$762,29,FALSE),0)</f>
        <v>200</v>
      </c>
      <c r="J81" s="330">
        <f>IFERROR(VLOOKUP(C81,'تقرير المصروفات حسب الشهر'!$C$775:$AL$889,29,FALSE),0)</f>
        <v>0</v>
      </c>
      <c r="K81" s="330">
        <f>IFERROR(VLOOKUP(C81,'تقرير المصروفات حسب الشهر'!$C$902:$AI$1019,29,FALSE),0)</f>
        <v>0</v>
      </c>
      <c r="L81" s="330">
        <f>IFERROR(VLOOKUP(C81,'تقرير المصروفات حسب الشهر'!$C$1028:$AI$1143,29,FALSE),0)</f>
        <v>0</v>
      </c>
      <c r="M81" s="344">
        <f>IFERROR(VLOOKUP(C81,'تقرير المصروفات حسب الشهر'!$C$1155:$AI$1271,29,FALSE),0)</f>
        <v>0</v>
      </c>
      <c r="N81" s="344">
        <f>IFERROR(VLOOKUP(C81,'تقرير المصروفات حسب الشهر'!$C$1283:$AI$1397,29,FALSE),0)</f>
        <v>0</v>
      </c>
      <c r="O81" s="344">
        <f>IFERROR(VLOOKUP(C81,'تقرير المصروفات حسب الشهر'!$C$1409:$AI$1524,29,FALSE),0)</f>
        <v>0</v>
      </c>
      <c r="P81" s="332">
        <f t="shared" si="6"/>
        <v>19514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الشهر'!$C$10:$AL$119,29,FALSE),0)</f>
        <v>0</v>
      </c>
      <c r="E82" s="505">
        <f>IFERROR(VLOOKUP(C82,'تقرير المصروفات حسب الشهر'!$C$136:$AL$258,29,FALSE),0)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الشهر'!$C$519:$AH$634,29,FALSE),0)</f>
        <v>0</v>
      </c>
      <c r="I82" s="330">
        <f>IFERROR(VLOOKUP(C82,'تقرير المصروفات حسب الشهر'!$C$647:$AI$762,29,FALSE),0)</f>
        <v>0</v>
      </c>
      <c r="J82" s="330">
        <f>IFERROR(VLOOKUP(C82,'تقرير المصروفات حسب الشهر'!$C$775:$AL$889,29,FALSE),0)</f>
        <v>0</v>
      </c>
      <c r="K82" s="330">
        <f>IFERROR(VLOOKUP(C82,'تقرير المصروفات حسب الشهر'!$C$902:$AI$1019,29,FALSE),0)</f>
        <v>0</v>
      </c>
      <c r="L82" s="330">
        <f>IFERROR(VLOOKUP(C82,'تقرير المصروفات حسب الشهر'!$C$1028:$AI$1143,29,FALSE),0)</f>
        <v>0</v>
      </c>
      <c r="M82" s="344">
        <f>IFERROR(VLOOKUP(C82,'تقرير المصروفات حسب الشهر'!$C$1155:$AI$1271,29,FALSE),0)</f>
        <v>0</v>
      </c>
      <c r="N82" s="344">
        <f>IFERROR(VLOOKUP(C82,'تقرير المصروفات حسب الشهر'!$C$1283:$AI$1397,29,FALSE),0)</f>
        <v>0</v>
      </c>
      <c r="O82" s="344">
        <f>IFERROR(VLOOKUP(C82,'تقرير المصروفات حسب الشهر'!$C$1409:$AI$1524,29,FALSE),0)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الشهر'!$C$10:$AL$119,29,FALSE),0)</f>
        <v>0</v>
      </c>
      <c r="E83" s="505">
        <f>IFERROR(VLOOKUP(C83,'تقرير المصروفات حسب الشهر'!$C$136:$AL$258,29,FALSE),0)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الشهر'!$C$519:$AH$634,29,FALSE),0)</f>
        <v>0</v>
      </c>
      <c r="I83" s="330">
        <f>IFERROR(VLOOKUP(C83,'تقرير المصروفات حسب الشهر'!$C$647:$AI$762,29,FALSE),0)</f>
        <v>0</v>
      </c>
      <c r="J83" s="330">
        <f>IFERROR(VLOOKUP(C83,'تقرير المصروفات حسب الشهر'!$C$775:$AL$889,29,FALSE),0)</f>
        <v>0</v>
      </c>
      <c r="K83" s="330">
        <f>IFERROR(VLOOKUP(C83,'تقرير المصروفات حسب الشهر'!$C$902:$AI$1019,29,FALSE),0)</f>
        <v>0</v>
      </c>
      <c r="L83" s="330">
        <f>IFERROR(VLOOKUP(C83,'تقرير المصروفات حسب الشهر'!$C$1028:$AI$1143,29,FALSE),0)</f>
        <v>0</v>
      </c>
      <c r="M83" s="344">
        <f>IFERROR(VLOOKUP(C83,'تقرير المصروفات حسب الشهر'!$C$1155:$AI$1271,29,FALSE),0)</f>
        <v>0</v>
      </c>
      <c r="N83" s="344">
        <f>IFERROR(VLOOKUP(C83,'تقرير المصروفات حسب الشهر'!$C$1283:$AI$1397,29,FALSE),0)</f>
        <v>0</v>
      </c>
      <c r="O83" s="344">
        <f>IFERROR(VLOOKUP(C83,'تقرير المصروفات حسب الشهر'!$C$1409:$AI$1524,29,FALSE),0)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الشهر'!$C$10:$AL$119,29,FALSE),0)</f>
        <v>0</v>
      </c>
      <c r="E84" s="505">
        <f>IFERROR(VLOOKUP(C84,'تقرير المصروفات حسب الشهر'!$C$136:$AL$258,29,FALSE),0)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الشهر'!$C$519:$AH$634,29,FALSE),0)</f>
        <v>0</v>
      </c>
      <c r="I84" s="330">
        <f>IFERROR(VLOOKUP(C84,'تقرير المصروفات حسب الشهر'!$C$647:$AI$762,29,FALSE),0)</f>
        <v>0</v>
      </c>
      <c r="J84" s="330">
        <f>IFERROR(VLOOKUP(C84,'تقرير المصروفات حسب الشهر'!$C$775:$AL$889,29,FALSE),0)</f>
        <v>0</v>
      </c>
      <c r="K84" s="330">
        <f>IFERROR(VLOOKUP(C84,'تقرير المصروفات حسب الشهر'!$C$902:$AI$1019,29,FALSE),0)</f>
        <v>0</v>
      </c>
      <c r="L84" s="330">
        <f>IFERROR(VLOOKUP(C84,'تقرير المصروفات حسب الشهر'!$C$1028:$AI$1143,29,FALSE),0)</f>
        <v>0</v>
      </c>
      <c r="M84" s="344">
        <f>IFERROR(VLOOKUP(C84,'تقرير المصروفات حسب الشهر'!$C$1155:$AI$1271,29,FALSE),0)</f>
        <v>0</v>
      </c>
      <c r="N84" s="344">
        <f>IFERROR(VLOOKUP(C84,'تقرير المصروفات حسب الشهر'!$C$1283:$AI$1397,29,FALSE),0)</f>
        <v>0</v>
      </c>
      <c r="O84" s="344">
        <f>IFERROR(VLOOKUP(C84,'تقرير المصروفات حسب الشهر'!$C$1409:$AI$1524,29,FALSE),0)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الشهر'!$C$10:$AL$119,29,FALSE),0)</f>
        <v>0</v>
      </c>
      <c r="E85" s="505">
        <f>IFERROR(VLOOKUP(C85,'تقرير المصروفات حسب الشهر'!$C$136:$AL$258,29,FALSE),0)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الشهر'!$C$519:$AH$634,29,FALSE),0)</f>
        <v>0</v>
      </c>
      <c r="I85" s="330">
        <f>IFERROR(VLOOKUP(C85,'تقرير المصروفات حسب الشهر'!$C$647:$AI$762,29,FALSE),0)</f>
        <v>0</v>
      </c>
      <c r="J85" s="330">
        <f>IFERROR(VLOOKUP(C85,'تقرير المصروفات حسب الشهر'!$C$775:$AL$889,29,FALSE),0)</f>
        <v>0</v>
      </c>
      <c r="K85" s="330">
        <f>IFERROR(VLOOKUP(C85,'تقرير المصروفات حسب الشهر'!$C$902:$AI$1019,29,FALSE),0)</f>
        <v>0</v>
      </c>
      <c r="L85" s="330">
        <f>IFERROR(VLOOKUP(C85,'تقرير المصروفات حسب الشهر'!$C$1028:$AI$1143,29,FALSE),0)</f>
        <v>0</v>
      </c>
      <c r="M85" s="344">
        <f>IFERROR(VLOOKUP(C85,'تقرير المصروفات حسب الشهر'!$C$1155:$AI$1271,29,FALSE),0)</f>
        <v>0</v>
      </c>
      <c r="N85" s="344">
        <f>IFERROR(VLOOKUP(C85,'تقرير المصروفات حسب الشهر'!$C$1283:$AI$1397,29,FALSE),0)</f>
        <v>0</v>
      </c>
      <c r="O85" s="344">
        <f>IFERROR(VLOOKUP(C85,'تقرير المصروفات حسب الشهر'!$C$1409:$AI$1524,29,FALSE),0)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الشهر'!$C$10:$AL$119,29,FALSE),0)</f>
        <v>1766.5</v>
      </c>
      <c r="E86" s="505">
        <f>IFERROR(VLOOKUP(C86,'تقرير المصروفات حسب الشهر'!$C$136:$AL$258,29,FALSE),0)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الشهر'!$C$519:$AH$634,29,FALSE),0)</f>
        <v>3452</v>
      </c>
      <c r="I86" s="330">
        <f>IFERROR(VLOOKUP(C86,'تقرير المصروفات حسب الشهر'!$C$647:$AI$762,29,FALSE),0)</f>
        <v>1503</v>
      </c>
      <c r="J86" s="330">
        <f>IFERROR(VLOOKUP(C86,'تقرير المصروفات حسب الشهر'!$C$775:$AL$889,29,FALSE),0)</f>
        <v>0</v>
      </c>
      <c r="K86" s="330">
        <f>IFERROR(VLOOKUP(C86,'تقرير المصروفات حسب الشهر'!$C$902:$AI$1019,29,FALSE),0)</f>
        <v>0</v>
      </c>
      <c r="L86" s="330">
        <f>IFERROR(VLOOKUP(C86,'تقرير المصروفات حسب الشهر'!$C$1028:$AI$1143,29,FALSE),0)</f>
        <v>0</v>
      </c>
      <c r="M86" s="344">
        <f>IFERROR(VLOOKUP(C86,'تقرير المصروفات حسب الشهر'!$C$1155:$AI$1271,29,FALSE),0)</f>
        <v>0</v>
      </c>
      <c r="N86" s="344">
        <f>IFERROR(VLOOKUP(C86,'تقرير المصروفات حسب الشهر'!$C$1283:$AI$1397,29,FALSE),0)</f>
        <v>0</v>
      </c>
      <c r="O86" s="344">
        <f>IFERROR(VLOOKUP(C86,'تقرير المصروفات حسب الشهر'!$C$1409:$AI$1524,29,FALSE),0)</f>
        <v>0</v>
      </c>
      <c r="P86" s="332">
        <f t="shared" ref="P86:P117" si="7">SUM(D86:O86)</f>
        <v>13839.5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الشهر'!$C$10:$AL$119,29,FALSE),0)</f>
        <v>0</v>
      </c>
      <c r="E87" s="505">
        <f>IFERROR(VLOOKUP(C87,'تقرير المصروفات حسب الشهر'!$C$136:$AL$258,29,FALSE),0)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الشهر'!$C$519:$AH$634,29,FALSE),0)</f>
        <v>0</v>
      </c>
      <c r="I87" s="330">
        <f>IFERROR(VLOOKUP(C87,'تقرير المصروفات حسب الشهر'!$C$647:$AI$762,29,FALSE),0)</f>
        <v>0</v>
      </c>
      <c r="J87" s="330">
        <f>IFERROR(VLOOKUP(C87,'تقرير المصروفات حسب الشهر'!$C$775:$AL$889,29,FALSE),0)</f>
        <v>0</v>
      </c>
      <c r="K87" s="330">
        <f>IFERROR(VLOOKUP(C87,'تقرير المصروفات حسب الشهر'!$C$902:$AI$1019,29,FALSE),0)</f>
        <v>0</v>
      </c>
      <c r="L87" s="330">
        <f>IFERROR(VLOOKUP(C87,'تقرير المصروفات حسب الشهر'!$C$1028:$AI$1143,29,FALSE),0)</f>
        <v>0</v>
      </c>
      <c r="M87" s="344">
        <f>IFERROR(VLOOKUP(C87,'تقرير المصروفات حسب الشهر'!$C$1155:$AI$1271,29,FALSE),0)</f>
        <v>0</v>
      </c>
      <c r="N87" s="344">
        <f>IFERROR(VLOOKUP(C87,'تقرير المصروفات حسب الشهر'!$C$1283:$AI$1397,29,FALSE),0)</f>
        <v>0</v>
      </c>
      <c r="O87" s="344">
        <f>IFERROR(VLOOKUP(C87,'تقرير المصروفات حسب الشهر'!$C$1409:$AI$1524,29,FALSE),0)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الشهر'!$C$10:$AL$119,29,FALSE),0)</f>
        <v>0</v>
      </c>
      <c r="E88" s="505">
        <f>IFERROR(VLOOKUP(C88,'تقرير المصروفات حسب الشهر'!$C$136:$AL$258,29,FALSE),0)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الشهر'!$C$519:$AH$634,29,FALSE),0)</f>
        <v>0</v>
      </c>
      <c r="I88" s="330">
        <f>IFERROR(VLOOKUP(C88,'تقرير المصروفات حسب الشهر'!$C$647:$AI$762,29,FALSE),0)</f>
        <v>0</v>
      </c>
      <c r="J88" s="330">
        <f>IFERROR(VLOOKUP(C88,'تقرير المصروفات حسب الشهر'!$C$775:$AL$889,29,FALSE),0)</f>
        <v>0</v>
      </c>
      <c r="K88" s="330">
        <f>IFERROR(VLOOKUP(C88,'تقرير المصروفات حسب الشهر'!$C$902:$AI$1019,29,FALSE),0)</f>
        <v>0</v>
      </c>
      <c r="L88" s="330">
        <f>IFERROR(VLOOKUP(C88,'تقرير المصروفات حسب الشهر'!$C$1028:$AI$1143,29,FALSE),0)</f>
        <v>0</v>
      </c>
      <c r="M88" s="344">
        <f>IFERROR(VLOOKUP(C88,'تقرير المصروفات حسب الشهر'!$C$1155:$AI$1271,29,FALSE),0)</f>
        <v>0</v>
      </c>
      <c r="N88" s="344">
        <f>IFERROR(VLOOKUP(C88,'تقرير المصروفات حسب الشهر'!$C$1283:$AI$1397,29,FALSE),0)</f>
        <v>0</v>
      </c>
      <c r="O88" s="344">
        <f>IFERROR(VLOOKUP(C88,'تقرير المصروفات حسب الشهر'!$C$1409:$AI$1524,29,FALSE),0)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الشهر'!$C$10:$AL$119,29,FALSE),0)</f>
        <v>0</v>
      </c>
      <c r="E89" s="505">
        <f>IFERROR(VLOOKUP(C89,'تقرير المصروفات حسب الشهر'!$C$136:$AL$258,29,FALSE),0)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الشهر'!$C$519:$AH$634,29,FALSE),0)</f>
        <v>0</v>
      </c>
      <c r="I89" s="330">
        <f>IFERROR(VLOOKUP(C89,'تقرير المصروفات حسب الشهر'!$C$647:$AI$762,29,FALSE),0)</f>
        <v>0</v>
      </c>
      <c r="J89" s="330">
        <f>IFERROR(VLOOKUP(C89,'تقرير المصروفات حسب الشهر'!$C$775:$AL$889,29,FALSE),0)</f>
        <v>0</v>
      </c>
      <c r="K89" s="330">
        <f>IFERROR(VLOOKUP(C89,'تقرير المصروفات حسب الشهر'!$C$902:$AI$1019,29,FALSE),0)</f>
        <v>0</v>
      </c>
      <c r="L89" s="330">
        <f>IFERROR(VLOOKUP(C89,'تقرير المصروفات حسب الشهر'!$C$1028:$AI$1143,29,FALSE),0)</f>
        <v>0</v>
      </c>
      <c r="M89" s="344">
        <f>IFERROR(VLOOKUP(C89,'تقرير المصروفات حسب الشهر'!$C$1155:$AI$1271,29,FALSE),0)</f>
        <v>0</v>
      </c>
      <c r="N89" s="344">
        <f>IFERROR(VLOOKUP(C89,'تقرير المصروفات حسب الشهر'!$C$1283:$AI$1397,29,FALSE),0)</f>
        <v>0</v>
      </c>
      <c r="O89" s="344">
        <f>IFERROR(VLOOKUP(C89,'تقرير المصروفات حسب الشهر'!$C$1409:$AI$1524,29,FALSE),0)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الشهر'!$C$10:$AL$119,29,FALSE),0)</f>
        <v>0</v>
      </c>
      <c r="E90" s="505">
        <f>IFERROR(VLOOKUP(C90,'تقرير المصروفات حسب الشهر'!$C$136:$AL$258,29,FALSE),0)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الشهر'!$C$519:$AH$634,29,FALSE),0)</f>
        <v>0</v>
      </c>
      <c r="I90" s="330">
        <f>IFERROR(VLOOKUP(C90,'تقرير المصروفات حسب الشهر'!$C$647:$AI$762,29,FALSE),0)</f>
        <v>0</v>
      </c>
      <c r="J90" s="330">
        <f>IFERROR(VLOOKUP(C90,'تقرير المصروفات حسب الشهر'!$C$775:$AL$889,29,FALSE),0)</f>
        <v>0</v>
      </c>
      <c r="K90" s="330">
        <f>IFERROR(VLOOKUP(C90,'تقرير المصروفات حسب الشهر'!$C$902:$AI$1019,29,FALSE),0)</f>
        <v>0</v>
      </c>
      <c r="L90" s="330">
        <f>IFERROR(VLOOKUP(C90,'تقرير المصروفات حسب الشهر'!$C$1028:$AI$1143,29,FALSE),0)</f>
        <v>0</v>
      </c>
      <c r="M90" s="344">
        <f>IFERROR(VLOOKUP(C90,'تقرير المصروفات حسب الشهر'!$C$1155:$AI$1271,29,FALSE),0)</f>
        <v>0</v>
      </c>
      <c r="N90" s="344">
        <f>IFERROR(VLOOKUP(C90,'تقرير المصروفات حسب الشهر'!$C$1283:$AI$1397,29,FALSE),0)</f>
        <v>0</v>
      </c>
      <c r="O90" s="344">
        <f>IFERROR(VLOOKUP(C90,'تقرير المصروفات حسب الشهر'!$C$1409:$AI$1524,29,FALSE),0)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الشهر'!$C$10:$AL$119,29,FALSE),0)</f>
        <v>0</v>
      </c>
      <c r="E91" s="505">
        <f>IFERROR(VLOOKUP(C91,'تقرير المصروفات حسب الشهر'!$C$136:$AL$258,29,FALSE),0)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الشهر'!$C$519:$AH$634,29,FALSE),0)</f>
        <v>4000</v>
      </c>
      <c r="I91" s="330">
        <f>IFERROR(VLOOKUP(C91,'تقرير المصروفات حسب الشهر'!$C$647:$AI$762,29,FALSE),0)</f>
        <v>4000</v>
      </c>
      <c r="J91" s="330">
        <f>IFERROR(VLOOKUP(C91,'تقرير المصروفات حسب الشهر'!$C$775:$AL$889,29,FALSE),0)</f>
        <v>0</v>
      </c>
      <c r="K91" s="330">
        <f>IFERROR(VLOOKUP(C91,'تقرير المصروفات حسب الشهر'!$C$902:$AI$1019,29,FALSE),0)</f>
        <v>0</v>
      </c>
      <c r="L91" s="330">
        <f>IFERROR(VLOOKUP(C91,'تقرير المصروفات حسب الشهر'!$C$1028:$AI$1143,29,FALSE),0)</f>
        <v>0</v>
      </c>
      <c r="M91" s="344">
        <f>IFERROR(VLOOKUP(C91,'تقرير المصروفات حسب الشهر'!$C$1155:$AI$1271,29,FALSE),0)</f>
        <v>0</v>
      </c>
      <c r="N91" s="344">
        <f>IFERROR(VLOOKUP(C91,'تقرير المصروفات حسب الشهر'!$C$1283:$AI$1397,29,FALSE),0)</f>
        <v>0</v>
      </c>
      <c r="O91" s="344">
        <f>IFERROR(VLOOKUP(C91,'تقرير المصروفات حسب الشهر'!$C$1409:$AI$1524,29,FALSE),0)</f>
        <v>0</v>
      </c>
      <c r="P91" s="332">
        <f t="shared" si="7"/>
        <v>18000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الشهر'!$C$10:$AL$119,29,FALSE),0)</f>
        <v>0</v>
      </c>
      <c r="E92" s="505">
        <f>IFERROR(VLOOKUP(C92,'تقرير المصروفات حسب الشهر'!$C$136:$AL$258,29,FALSE),0)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الشهر'!$C$519:$AH$634,29,FALSE),0)</f>
        <v>0</v>
      </c>
      <c r="I92" s="330">
        <f>IFERROR(VLOOKUP(C92,'تقرير المصروفات حسب الشهر'!$C$647:$AI$762,29,FALSE),0)</f>
        <v>0</v>
      </c>
      <c r="J92" s="330">
        <f>IFERROR(VLOOKUP(C92,'تقرير المصروفات حسب الشهر'!$C$775:$AL$889,29,FALSE),0)</f>
        <v>0</v>
      </c>
      <c r="K92" s="330">
        <f>IFERROR(VLOOKUP(C92,'تقرير المصروفات حسب الشهر'!$C$902:$AI$1019,29,FALSE),0)</f>
        <v>0</v>
      </c>
      <c r="L92" s="330">
        <f>IFERROR(VLOOKUP(C92,'تقرير المصروفات حسب الشهر'!$C$1028:$AI$1143,29,FALSE),0)</f>
        <v>0</v>
      </c>
      <c r="M92" s="344">
        <f>IFERROR(VLOOKUP(C92,'تقرير المصروفات حسب الشهر'!$C$1155:$AI$1271,29,FALSE),0)</f>
        <v>0</v>
      </c>
      <c r="N92" s="344">
        <f>IFERROR(VLOOKUP(C92,'تقرير المصروفات حسب الشهر'!$C$1283:$AI$1397,29,FALSE),0)</f>
        <v>0</v>
      </c>
      <c r="O92" s="344">
        <f>IFERROR(VLOOKUP(C92,'تقرير المصروفات حسب الشهر'!$C$1409:$AI$1524,29,FALSE),0)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الشهر'!$C$10:$AL$119,29,FALSE),0)</f>
        <v>808</v>
      </c>
      <c r="E93" s="505">
        <f>IFERROR(VLOOKUP(C93,'تقرير المصروفات حسب الشهر'!$C$136:$AL$258,29,FALSE),0)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الشهر'!$C$519:$AH$634,29,FALSE),0)</f>
        <v>0</v>
      </c>
      <c r="I93" s="330">
        <f>IFERROR(VLOOKUP(C93,'تقرير المصروفات حسب الشهر'!$C$647:$AI$762,29,FALSE),0)</f>
        <v>0</v>
      </c>
      <c r="J93" s="330">
        <f>IFERROR(VLOOKUP(C93,'تقرير المصروفات حسب الشهر'!$C$775:$AL$889,29,FALSE),0)</f>
        <v>0</v>
      </c>
      <c r="K93" s="330">
        <f>IFERROR(VLOOKUP(C93,'تقرير المصروفات حسب الشهر'!$C$902:$AI$1019,29,FALSE),0)</f>
        <v>0</v>
      </c>
      <c r="L93" s="330">
        <f>IFERROR(VLOOKUP(C93,'تقرير المصروفات حسب الشهر'!$C$1028:$AI$1143,29,FALSE),0)</f>
        <v>0</v>
      </c>
      <c r="M93" s="344">
        <f>IFERROR(VLOOKUP(C93,'تقرير المصروفات حسب الشهر'!$C$1155:$AI$1271,29,FALSE),0)</f>
        <v>0</v>
      </c>
      <c r="N93" s="344">
        <f>IFERROR(VLOOKUP(C93,'تقرير المصروفات حسب الشهر'!$C$1283:$AI$1397,29,FALSE),0)</f>
        <v>0</v>
      </c>
      <c r="O93" s="344">
        <f>IFERROR(VLOOKUP(C93,'تقرير المصروفات حسب الشهر'!$C$1409:$AI$1524,29,FALSE),0)</f>
        <v>0</v>
      </c>
      <c r="P93" s="332">
        <f t="shared" si="7"/>
        <v>3617.5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الشهر'!$C$10:$AL$119,29,FALSE),0)</f>
        <v>866</v>
      </c>
      <c r="E94" s="505">
        <f>IFERROR(VLOOKUP(C94,'تقرير المصروفات حسب الشهر'!$C$136:$AL$258,29,FALSE),0)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الشهر'!$C$519:$AH$634,29,FALSE),0)</f>
        <v>433</v>
      </c>
      <c r="I94" s="330">
        <f>IFERROR(VLOOKUP(C94,'تقرير المصروفات حسب الشهر'!$C$647:$AI$762,29,FALSE),0)</f>
        <v>150</v>
      </c>
      <c r="J94" s="330">
        <f>IFERROR(VLOOKUP(C94,'تقرير المصروفات حسب الشهر'!$C$775:$AL$889,29,FALSE),0)</f>
        <v>0</v>
      </c>
      <c r="K94" s="330">
        <f>IFERROR(VLOOKUP(C94,'تقرير المصروفات حسب الشهر'!$C$902:$AI$1019,29,FALSE),0)</f>
        <v>0</v>
      </c>
      <c r="L94" s="330">
        <f>IFERROR(VLOOKUP(C94,'تقرير المصروفات حسب الشهر'!$C$1028:$AI$1143,29,FALSE),0)</f>
        <v>0</v>
      </c>
      <c r="M94" s="344">
        <f>IFERROR(VLOOKUP(C94,'تقرير المصروفات حسب الشهر'!$C$1155:$AI$1271,29,FALSE),0)</f>
        <v>0</v>
      </c>
      <c r="N94" s="344">
        <f>IFERROR(VLOOKUP(C94,'تقرير المصروفات حسب الشهر'!$C$1283:$AI$1397,29,FALSE),0)</f>
        <v>0</v>
      </c>
      <c r="O94" s="344">
        <f>IFERROR(VLOOKUP(C94,'تقرير المصروفات حسب الشهر'!$C$1409:$AI$1524,29,FALSE),0)</f>
        <v>0</v>
      </c>
      <c r="P94" s="332">
        <f t="shared" si="7"/>
        <v>2878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الشهر'!$C$10:$AL$119,29,FALSE),0)</f>
        <v>1065</v>
      </c>
      <c r="E95" s="505">
        <f>IFERROR(VLOOKUP(C95,'تقرير المصروفات حسب الشهر'!$C$136:$AL$258,29,FALSE),0)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الشهر'!$C$519:$AH$634,29,FALSE),0)</f>
        <v>0</v>
      </c>
      <c r="I95" s="330">
        <f>IFERROR(VLOOKUP(C95,'تقرير المصروفات حسب الشهر'!$C$647:$AI$762,29,FALSE),0)</f>
        <v>2130</v>
      </c>
      <c r="J95" s="330">
        <f>IFERROR(VLOOKUP(C95,'تقرير المصروفات حسب الشهر'!$C$775:$AL$889,29,FALSE),0)</f>
        <v>0</v>
      </c>
      <c r="K95" s="330">
        <f>IFERROR(VLOOKUP(C95,'تقرير المصروفات حسب الشهر'!$C$902:$AI$1019,29,FALSE),0)</f>
        <v>0</v>
      </c>
      <c r="L95" s="330">
        <f>IFERROR(VLOOKUP(C95,'تقرير المصروفات حسب الشهر'!$C$1028:$AI$1143,29,FALSE),0)</f>
        <v>0</v>
      </c>
      <c r="M95" s="344">
        <f>IFERROR(VLOOKUP(C95,'تقرير المصروفات حسب الشهر'!$C$1155:$AI$1271,29,FALSE),0)</f>
        <v>0</v>
      </c>
      <c r="N95" s="344">
        <f>IFERROR(VLOOKUP(C95,'تقرير المصروفات حسب الشهر'!$C$1283:$AI$1397,29,FALSE),0)</f>
        <v>0</v>
      </c>
      <c r="O95" s="344">
        <f>IFERROR(VLOOKUP(C95,'تقرير المصروفات حسب الشهر'!$C$1409:$AI$1524,29,FALSE),0)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الشهر'!$C$10:$AL$119,29,FALSE),0)</f>
        <v>0</v>
      </c>
      <c r="E96" s="505">
        <f>IFERROR(VLOOKUP(C96,'تقرير المصروفات حسب الشهر'!$C$136:$AL$258,29,FALSE),0)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الشهر'!$C$519:$AH$634,29,FALSE),0)</f>
        <v>0</v>
      </c>
      <c r="I96" s="330">
        <f>IFERROR(VLOOKUP(C96,'تقرير المصروفات حسب الشهر'!$C$647:$AI$762,29,FALSE),0)</f>
        <v>0</v>
      </c>
      <c r="J96" s="330">
        <f>IFERROR(VLOOKUP(C96,'تقرير المصروفات حسب الشهر'!$C$775:$AL$889,29,FALSE),0)</f>
        <v>0</v>
      </c>
      <c r="K96" s="330">
        <f>IFERROR(VLOOKUP(C96,'تقرير المصروفات حسب الشهر'!$C$902:$AI$1019,29,FALSE),0)</f>
        <v>0</v>
      </c>
      <c r="L96" s="330">
        <f>IFERROR(VLOOKUP(C96,'تقرير المصروفات حسب الشهر'!$C$1028:$AI$1143,29,FALSE),0)</f>
        <v>0</v>
      </c>
      <c r="M96" s="344">
        <f>IFERROR(VLOOKUP(C96,'تقرير المصروفات حسب الشهر'!$C$1155:$AI$1271,29,FALSE),0)</f>
        <v>0</v>
      </c>
      <c r="N96" s="344">
        <f>IFERROR(VLOOKUP(C96,'تقرير المصروفات حسب الشهر'!$C$1283:$AI$1397,29,FALSE),0)</f>
        <v>0</v>
      </c>
      <c r="O96" s="344">
        <f>IFERROR(VLOOKUP(C96,'تقرير المصروفات حسب الشهر'!$C$1409:$AI$1524,29,FALSE),0)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الشهر'!$C$10:$AL$119,29,FALSE),0)</f>
        <v>0</v>
      </c>
      <c r="E97" s="505">
        <f>IFERROR(VLOOKUP(C97,'تقرير المصروفات حسب الشهر'!$C$136:$AL$258,29,FALSE),0)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الشهر'!$C$519:$AH$634,29,FALSE),0)</f>
        <v>0</v>
      </c>
      <c r="I97" s="330">
        <f>IFERROR(VLOOKUP(C97,'تقرير المصروفات حسب الشهر'!$C$647:$AI$762,29,FALSE),0)</f>
        <v>0</v>
      </c>
      <c r="J97" s="330">
        <f>IFERROR(VLOOKUP(C97,'تقرير المصروفات حسب الشهر'!$C$775:$AL$889,29,FALSE),0)</f>
        <v>0</v>
      </c>
      <c r="K97" s="330">
        <f>IFERROR(VLOOKUP(C97,'تقرير المصروفات حسب الشهر'!$C$902:$AI$1019,29,FALSE),0)</f>
        <v>0</v>
      </c>
      <c r="L97" s="330">
        <f>IFERROR(VLOOKUP(C97,'تقرير المصروفات حسب الشهر'!$C$1028:$AI$1143,29,FALSE),0)</f>
        <v>0</v>
      </c>
      <c r="M97" s="344">
        <f>IFERROR(VLOOKUP(C97,'تقرير المصروفات حسب الشهر'!$C$1155:$AI$1271,29,FALSE),0)</f>
        <v>0</v>
      </c>
      <c r="N97" s="344">
        <f>IFERROR(VLOOKUP(C97,'تقرير المصروفات حسب الشهر'!$C$1283:$AI$1397,29,FALSE),0)</f>
        <v>0</v>
      </c>
      <c r="O97" s="344">
        <f>IFERROR(VLOOKUP(C97,'تقرير المصروفات حسب الشهر'!$C$1409:$AI$1524,29,FALSE),0)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الشهر'!$C$10:$AL$119,29,FALSE),0)</f>
        <v>143.34</v>
      </c>
      <c r="E98" s="505">
        <f>IFERROR(VLOOKUP(C98,'تقرير المصروفات حسب الشهر'!$C$136:$AL$258,29,FALSE),0)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الشهر'!$C$519:$AH$634,29,FALSE),0)</f>
        <v>143.34</v>
      </c>
      <c r="I98" s="330">
        <f>IFERROR(VLOOKUP(C98,'تقرير المصروفات حسب الشهر'!$C$647:$AI$762,29,FALSE),0)</f>
        <v>143.34</v>
      </c>
      <c r="J98" s="330">
        <f>IFERROR(VLOOKUP(C98,'تقرير المصروفات حسب الشهر'!$C$775:$AL$889,29,FALSE),0)</f>
        <v>0</v>
      </c>
      <c r="K98" s="330">
        <f>IFERROR(VLOOKUP(C98,'تقرير المصروفات حسب الشهر'!$C$902:$AI$1019,29,FALSE),0)</f>
        <v>0</v>
      </c>
      <c r="L98" s="330">
        <f>IFERROR(VLOOKUP(C98,'تقرير المصروفات حسب الشهر'!$C$1028:$AI$1143,29,FALSE),0)</f>
        <v>0</v>
      </c>
      <c r="M98" s="344">
        <f>IFERROR(VLOOKUP(C98,'تقرير المصروفات حسب الشهر'!$C$1155:$AI$1271,29,FALSE),0)</f>
        <v>0</v>
      </c>
      <c r="N98" s="344">
        <f>IFERROR(VLOOKUP(C98,'تقرير المصروفات حسب الشهر'!$C$1283:$AI$1397,29,FALSE),0)</f>
        <v>0</v>
      </c>
      <c r="O98" s="344">
        <f>IFERROR(VLOOKUP(C98,'تقرير المصروفات حسب الشهر'!$C$1409:$AI$1524,29,FALSE),0)</f>
        <v>0</v>
      </c>
      <c r="P98" s="332">
        <f t="shared" si="7"/>
        <v>860.04000000000008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الشهر'!$C$10:$AL$119,29,FALSE),0)</f>
        <v>0</v>
      </c>
      <c r="E99" s="505">
        <f>IFERROR(VLOOKUP(C99,'تقرير المصروفات حسب الشهر'!$C$136:$AL$258,29,FALSE),0)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الشهر'!$C$519:$AH$634,29,FALSE),0)</f>
        <v>0</v>
      </c>
      <c r="I99" s="330">
        <f>IFERROR(VLOOKUP(C99,'تقرير المصروفات حسب الشهر'!$C$647:$AI$762,29,FALSE),0)</f>
        <v>0</v>
      </c>
      <c r="J99" s="330">
        <f>IFERROR(VLOOKUP(C99,'تقرير المصروفات حسب الشهر'!$C$775:$AL$889,29,FALSE),0)</f>
        <v>0</v>
      </c>
      <c r="K99" s="330">
        <f>IFERROR(VLOOKUP(C99,'تقرير المصروفات حسب الشهر'!$C$902:$AI$1019,29,FALSE),0)</f>
        <v>0</v>
      </c>
      <c r="L99" s="330">
        <f>IFERROR(VLOOKUP(C99,'تقرير المصروفات حسب الشهر'!$C$1028:$AI$1143,29,FALSE),0)</f>
        <v>0</v>
      </c>
      <c r="M99" s="344">
        <f>IFERROR(VLOOKUP(C99,'تقرير المصروفات حسب الشهر'!$C$1155:$AI$1271,29,FALSE),0)</f>
        <v>0</v>
      </c>
      <c r="N99" s="344">
        <f>IFERROR(VLOOKUP(C99,'تقرير المصروفات حسب الشهر'!$C$1283:$AI$1397,29,FALSE),0)</f>
        <v>0</v>
      </c>
      <c r="O99" s="344">
        <f>IFERROR(VLOOKUP(C99,'تقرير المصروفات حسب الشهر'!$C$1409:$AI$1524,29,FALSE),0)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الشهر'!$C$10:$AL$119,29,FALSE),0)</f>
        <v>4320.13</v>
      </c>
      <c r="E100" s="505">
        <f>IFERROR(VLOOKUP(C100,'تقرير المصروفات حسب الشهر'!$C$136:$AL$258,29,FALSE),0)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الشهر'!$C$519:$AH$634,29,FALSE),0)</f>
        <v>4228.1499999999996</v>
      </c>
      <c r="I100" s="330">
        <f>IFERROR(VLOOKUP(C100,'تقرير المصروفات حسب الشهر'!$C$647:$AI$762,29,FALSE),0)</f>
        <v>4228.1499999999996</v>
      </c>
      <c r="J100" s="330">
        <f>IFERROR(VLOOKUP(C100,'تقرير المصروفات حسب الشهر'!$C$775:$AL$889,29,FALSE),0)</f>
        <v>0</v>
      </c>
      <c r="K100" s="330">
        <f>IFERROR(VLOOKUP(C100,'تقرير المصروفات حسب الشهر'!$C$902:$AI$1019,29,FALSE),0)</f>
        <v>0</v>
      </c>
      <c r="L100" s="330">
        <f>IFERROR(VLOOKUP(C100,'تقرير المصروفات حسب الشهر'!$C$1028:$AI$1143,29,FALSE),0)</f>
        <v>0</v>
      </c>
      <c r="M100" s="344">
        <f>IFERROR(VLOOKUP(C100,'تقرير المصروفات حسب الشهر'!$C$1155:$AI$1271,29,FALSE),0)</f>
        <v>0</v>
      </c>
      <c r="N100" s="344">
        <f>IFERROR(VLOOKUP(C100,'تقرير المصروفات حسب الشهر'!$C$1283:$AI$1397,29,FALSE),0)</f>
        <v>0</v>
      </c>
      <c r="O100" s="344">
        <f>IFERROR(VLOOKUP(C100,'تقرير المصروفات حسب الشهر'!$C$1409:$AI$1524,29,FALSE),0)</f>
        <v>0</v>
      </c>
      <c r="P100" s="332">
        <f t="shared" si="7"/>
        <v>26144.170000000006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الشهر'!$C$10:$AL$119,29,FALSE),0)</f>
        <v>1408.05</v>
      </c>
      <c r="E101" s="505">
        <f>IFERROR(VLOOKUP(C101,'تقرير المصروفات حسب الشهر'!$C$136:$AL$258,29,FALSE),0)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الشهر'!$C$519:$AH$634,29,FALSE),0)</f>
        <v>1462.43</v>
      </c>
      <c r="I101" s="330">
        <f>IFERROR(VLOOKUP(C101,'تقرير المصروفات حسب الشهر'!$C$647:$AI$762,29,FALSE),0)</f>
        <v>1462.43</v>
      </c>
      <c r="J101" s="330">
        <f>IFERROR(VLOOKUP(C101,'تقرير المصروفات حسب الشهر'!$C$775:$AL$889,29,FALSE),0)</f>
        <v>0</v>
      </c>
      <c r="K101" s="330">
        <f>IFERROR(VLOOKUP(C101,'تقرير المصروفات حسب الشهر'!$C$902:$AI$1019,29,FALSE),0)</f>
        <v>0</v>
      </c>
      <c r="L101" s="330">
        <f>IFERROR(VLOOKUP(C101,'تقرير المصروفات حسب الشهر'!$C$1028:$AI$1143,29,FALSE),0)</f>
        <v>0</v>
      </c>
      <c r="M101" s="344">
        <f>IFERROR(VLOOKUP(C101,'تقرير المصروفات حسب الشهر'!$C$1155:$AI$1271,29,FALSE),0)</f>
        <v>0</v>
      </c>
      <c r="N101" s="344">
        <f>IFERROR(VLOOKUP(C101,'تقرير المصروفات حسب الشهر'!$C$1283:$AI$1397,29,FALSE),0)</f>
        <v>0</v>
      </c>
      <c r="O101" s="344">
        <f>IFERROR(VLOOKUP(C101,'تقرير المصروفات حسب الشهر'!$C$1409:$AI$1524,29,FALSE),0)</f>
        <v>0</v>
      </c>
      <c r="P101" s="332">
        <f t="shared" si="7"/>
        <v>8720.2000000000007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الشهر'!$C$10:$AL$119,29,FALSE),0)</f>
        <v>593.25</v>
      </c>
      <c r="E102" s="505">
        <f>IFERROR(VLOOKUP(C102,'تقرير المصروفات حسب الشهر'!$C$136:$AL$258,29,FALSE),0)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الشهر'!$C$519:$AH$634,29,FALSE),0)</f>
        <v>593.25</v>
      </c>
      <c r="I102" s="330">
        <f>IFERROR(VLOOKUP(C102,'تقرير المصروفات حسب الشهر'!$C$647:$AI$762,29,FALSE),0)</f>
        <v>841.99</v>
      </c>
      <c r="J102" s="330">
        <f>IFERROR(VLOOKUP(C102,'تقرير المصروفات حسب الشهر'!$C$775:$AL$889,29,FALSE),0)</f>
        <v>0</v>
      </c>
      <c r="K102" s="330">
        <f>IFERROR(VLOOKUP(C102,'تقرير المصروفات حسب الشهر'!$C$902:$AI$1019,29,FALSE),0)</f>
        <v>0</v>
      </c>
      <c r="L102" s="330">
        <f>IFERROR(VLOOKUP(C102,'تقرير المصروفات حسب الشهر'!$C$1028:$AI$1143,29,FALSE),0)</f>
        <v>0</v>
      </c>
      <c r="M102" s="344">
        <f>IFERROR(VLOOKUP(C102,'تقرير المصروفات حسب الشهر'!$C$1155:$AI$1271,29,FALSE),0)</f>
        <v>0</v>
      </c>
      <c r="N102" s="344">
        <f>IFERROR(VLOOKUP(C102,'تقرير المصروفات حسب الشهر'!$C$1283:$AI$1397,29,FALSE),0)</f>
        <v>0</v>
      </c>
      <c r="O102" s="344">
        <f>IFERROR(VLOOKUP(C102,'تقرير المصروفات حسب الشهر'!$C$1409:$AI$1524,29,FALSE),0)</f>
        <v>0</v>
      </c>
      <c r="P102" s="332">
        <f t="shared" si="7"/>
        <v>3808.24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الشهر'!$C$10:$AL$119,29,FALSE),0)</f>
        <v>1072.1199999999999</v>
      </c>
      <c r="E103" s="505">
        <f>IFERROR(VLOOKUP(C103,'تقرير المصروفات حسب الشهر'!$C$136:$AL$258,29,FALSE),0)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الشهر'!$C$519:$AH$634,29,FALSE),0)</f>
        <v>1072.1199999999999</v>
      </c>
      <c r="I103" s="330">
        <f>IFERROR(VLOOKUP(C103,'تقرير المصروفات حسب الشهر'!$C$647:$AI$762,29,FALSE),0)</f>
        <v>1103.1199999999999</v>
      </c>
      <c r="J103" s="330">
        <f>IFERROR(VLOOKUP(C103,'تقرير المصروفات حسب الشهر'!$C$775:$AL$889,29,FALSE),0)</f>
        <v>0</v>
      </c>
      <c r="K103" s="330">
        <f>IFERROR(VLOOKUP(C103,'تقرير المصروفات حسب الشهر'!$C$902:$AI$1019,29,FALSE),0)</f>
        <v>0</v>
      </c>
      <c r="L103" s="330">
        <f>IFERROR(VLOOKUP(C103,'تقرير المصروفات حسب الشهر'!$C$1028:$AI$1143,29,FALSE),0)</f>
        <v>0</v>
      </c>
      <c r="M103" s="344">
        <f>IFERROR(VLOOKUP(C103,'تقرير المصروفات حسب الشهر'!$C$1155:$AI$1271,29,FALSE),0)</f>
        <v>0</v>
      </c>
      <c r="N103" s="344">
        <f>IFERROR(VLOOKUP(C103,'تقرير المصروفات حسب الشهر'!$C$1283:$AI$1397,29,FALSE),0)</f>
        <v>0</v>
      </c>
      <c r="O103" s="344">
        <f>IFERROR(VLOOKUP(C103,'تقرير المصروفات حسب الشهر'!$C$1409:$AI$1524,29,FALSE),0)</f>
        <v>0</v>
      </c>
      <c r="P103" s="332">
        <f t="shared" si="7"/>
        <v>6463.7199999999993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الشهر'!$C$10:$AL$119,29,FALSE),0)</f>
        <v>0</v>
      </c>
      <c r="E104" s="505">
        <f>IFERROR(VLOOKUP(C104,'تقرير المصروفات حسب الشهر'!$C$136:$AL$258,29,FALSE),0)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الشهر'!$C$519:$AH$634,29,FALSE),0)</f>
        <v>0</v>
      </c>
      <c r="I104" s="330">
        <f>IFERROR(VLOOKUP(C104,'تقرير المصروفات حسب الشهر'!$C$647:$AI$762,29,FALSE),0)</f>
        <v>0</v>
      </c>
      <c r="J104" s="330">
        <f>IFERROR(VLOOKUP(C104,'تقرير المصروفات حسب الشهر'!$C$775:$AL$889,29,FALSE),0)</f>
        <v>0</v>
      </c>
      <c r="K104" s="330">
        <f>IFERROR(VLOOKUP(C104,'تقرير المصروفات حسب الشهر'!$C$902:$AI$1019,29,FALSE),0)</f>
        <v>0</v>
      </c>
      <c r="L104" s="330">
        <f>IFERROR(VLOOKUP(C104,'تقرير المصروفات حسب الشهر'!$C$1028:$AI$1143,29,FALSE),0)</f>
        <v>0</v>
      </c>
      <c r="M104" s="344">
        <f>IFERROR(VLOOKUP(C104,'تقرير المصروفات حسب الشهر'!$C$1155:$AI$1271,29,FALSE),0)</f>
        <v>0</v>
      </c>
      <c r="N104" s="344">
        <f>IFERROR(VLOOKUP(C104,'تقرير المصروفات حسب الشهر'!$C$1283:$AI$1397,29,FALSE),0)</f>
        <v>0</v>
      </c>
      <c r="O104" s="344">
        <f>IFERROR(VLOOKUP(C104,'تقرير المصروفات حسب الشهر'!$C$1409:$AI$1524,29,FALSE),0)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الشهر'!$C$10:$AL$119,29,FALSE),0)</f>
        <v>0</v>
      </c>
      <c r="E105" s="505">
        <f>IFERROR(VLOOKUP(C105,'تقرير المصروفات حسب الشهر'!$C$136:$AL$258,29,FALSE),0)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الشهر'!$C$519:$AH$634,29,FALSE),0)</f>
        <v>0</v>
      </c>
      <c r="I105" s="330">
        <f>IFERROR(VLOOKUP(C105,'تقرير المصروفات حسب الشهر'!$C$647:$AI$762,29,FALSE),0)</f>
        <v>0</v>
      </c>
      <c r="J105" s="330">
        <f>IFERROR(VLOOKUP(C105,'تقرير المصروفات حسب الشهر'!$C$775:$AL$889,29,FALSE),0)</f>
        <v>0</v>
      </c>
      <c r="K105" s="330">
        <f>IFERROR(VLOOKUP(C105,'تقرير المصروفات حسب الشهر'!$C$902:$AI$1019,29,FALSE),0)</f>
        <v>0</v>
      </c>
      <c r="L105" s="330">
        <f>IFERROR(VLOOKUP(C105,'تقرير المصروفات حسب الشهر'!$C$1028:$AI$1143,29,FALSE),0)</f>
        <v>0</v>
      </c>
      <c r="M105" s="344">
        <f>IFERROR(VLOOKUP(C105,'تقرير المصروفات حسب الشهر'!$C$1155:$AI$1271,29,FALSE),0)</f>
        <v>0</v>
      </c>
      <c r="N105" s="344">
        <f>IFERROR(VLOOKUP(C105,'تقرير المصروفات حسب الشهر'!$C$1283:$AI$1397,29,FALSE),0)</f>
        <v>0</v>
      </c>
      <c r="O105" s="344">
        <f>IFERROR(VLOOKUP(C105,'تقرير المصروفات حسب الشهر'!$C$1409:$AI$1524,29,FALSE),0)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الشهر'!$C$10:$AL$119,29,FALSE),0)</f>
        <v>269.20999999999998</v>
      </c>
      <c r="E106" s="505">
        <f>IFERROR(VLOOKUP(C106,'تقرير المصروفات حسب الشهر'!$C$136:$AL$258,29,FALSE),0)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الشهر'!$C$519:$AH$634,29,FALSE),0)</f>
        <v>99</v>
      </c>
      <c r="I106" s="330">
        <f>IFERROR(VLOOKUP(C106,'تقرير المصروفات حسب الشهر'!$C$647:$AI$762,29,FALSE),0)</f>
        <v>55</v>
      </c>
      <c r="J106" s="330">
        <f>IFERROR(VLOOKUP(C106,'تقرير المصروفات حسب الشهر'!$C$775:$AL$889,29,FALSE),0)</f>
        <v>0</v>
      </c>
      <c r="K106" s="330">
        <f>IFERROR(VLOOKUP(C106,'تقرير المصروفات حسب الشهر'!$C$902:$AI$1019,29,FALSE),0)</f>
        <v>0</v>
      </c>
      <c r="L106" s="330">
        <f>IFERROR(VLOOKUP(C106,'تقرير المصروفات حسب الشهر'!$C$1028:$AI$1143,29,FALSE),0)</f>
        <v>0</v>
      </c>
      <c r="M106" s="344">
        <f>IFERROR(VLOOKUP(C106,'تقرير المصروفات حسب الشهر'!$C$1155:$AI$1271,29,FALSE),0)</f>
        <v>0</v>
      </c>
      <c r="N106" s="344">
        <f>IFERROR(VLOOKUP(C106,'تقرير المصروفات حسب الشهر'!$C$1283:$AI$1397,29,FALSE),0)</f>
        <v>0</v>
      </c>
      <c r="O106" s="344">
        <f>IFERROR(VLOOKUP(C106,'تقرير المصروفات حسب الشهر'!$C$1409:$AI$1524,29,FALSE),0)</f>
        <v>0</v>
      </c>
      <c r="P106" s="332">
        <f t="shared" si="7"/>
        <v>1886.21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الشهر'!$C$10:$AL$119,29,FALSE),0)</f>
        <v>0</v>
      </c>
      <c r="E107" s="505">
        <f>IFERROR(VLOOKUP(C107,'تقرير المصروفات حسب الشهر'!$C$136:$AL$258,29,FALSE),0)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الشهر'!$C$519:$AH$634,29,FALSE),0)</f>
        <v>0</v>
      </c>
      <c r="I107" s="330">
        <f>IFERROR(VLOOKUP(C107,'تقرير المصروفات حسب الشهر'!$C$647:$AI$762,29,FALSE),0)</f>
        <v>0</v>
      </c>
      <c r="J107" s="330">
        <f>IFERROR(VLOOKUP(C107,'تقرير المصروفات حسب الشهر'!$C$775:$AL$889,29,FALSE),0)</f>
        <v>0</v>
      </c>
      <c r="K107" s="330">
        <f>IFERROR(VLOOKUP(C107,'تقرير المصروفات حسب الشهر'!$C$902:$AI$1019,29,FALSE),0)</f>
        <v>0</v>
      </c>
      <c r="L107" s="330">
        <f>IFERROR(VLOOKUP(C107,'تقرير المصروفات حسب الشهر'!$C$1028:$AI$1143,29,FALSE),0)</f>
        <v>0</v>
      </c>
      <c r="M107" s="344">
        <f>IFERROR(VLOOKUP(C107,'تقرير المصروفات حسب الشهر'!$C$1155:$AI$1271,29,FALSE),0)</f>
        <v>0</v>
      </c>
      <c r="N107" s="344">
        <f>IFERROR(VLOOKUP(C107,'تقرير المصروفات حسب الشهر'!$C$1283:$AI$1397,29,FALSE),0)</f>
        <v>0</v>
      </c>
      <c r="O107" s="344">
        <f>IFERROR(VLOOKUP(C107,'تقرير المصروفات حسب الشهر'!$C$1409:$AI$1524,29,FALSE),0)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الشهر'!$C$10:$AL$119,29,FALSE),0)</f>
        <v>0</v>
      </c>
      <c r="E108" s="505">
        <f>IFERROR(VLOOKUP(C108,'تقرير المصروفات حسب الشهر'!$C$136:$AL$258,29,FALSE),0)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الشهر'!$C$519:$AH$634,29,FALSE),0)</f>
        <v>0</v>
      </c>
      <c r="I108" s="330">
        <f>IFERROR(VLOOKUP(C108,'تقرير المصروفات حسب الشهر'!$C$647:$AI$762,29,FALSE),0)</f>
        <v>0</v>
      </c>
      <c r="J108" s="330">
        <f>IFERROR(VLOOKUP(C108,'تقرير المصروفات حسب الشهر'!$C$775:$AL$889,29,FALSE),0)</f>
        <v>0</v>
      </c>
      <c r="K108" s="330">
        <f>IFERROR(VLOOKUP(C108,'تقرير المصروفات حسب الشهر'!$C$902:$AI$1019,29,FALSE),0)</f>
        <v>0</v>
      </c>
      <c r="L108" s="330">
        <f>IFERROR(VLOOKUP(C108,'تقرير المصروفات حسب الشهر'!$C$1028:$AI$1143,29,FALSE),0)</f>
        <v>0</v>
      </c>
      <c r="M108" s="344">
        <f>IFERROR(VLOOKUP(C108,'تقرير المصروفات حسب الشهر'!$C$1155:$AI$1271,29,FALSE),0)</f>
        <v>0</v>
      </c>
      <c r="N108" s="344">
        <f>IFERROR(VLOOKUP(C108,'تقرير المصروفات حسب الشهر'!$C$1283:$AI$1397,29,FALSE),0)</f>
        <v>0</v>
      </c>
      <c r="O108" s="344">
        <f>IFERROR(VLOOKUP(C108,'تقرير المصروفات حسب الشهر'!$C$1409:$AI$1524,29,FALSE),0)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الشهر'!$C$10:$AL$119,29,FALSE),0)</f>
        <v>0</v>
      </c>
      <c r="E109" s="505">
        <f>IFERROR(VLOOKUP(C109,'تقرير المصروفات حسب الشهر'!$C$136:$AL$258,29,FALSE),0)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الشهر'!$C$519:$AH$634,29,FALSE),0)</f>
        <v>0</v>
      </c>
      <c r="I109" s="330">
        <f>IFERROR(VLOOKUP(C109,'تقرير المصروفات حسب الشهر'!$C$647:$AI$762,29,FALSE),0)</f>
        <v>0</v>
      </c>
      <c r="J109" s="330">
        <f>IFERROR(VLOOKUP(C109,'تقرير المصروفات حسب الشهر'!$C$775:$AL$889,29,FALSE),0)</f>
        <v>0</v>
      </c>
      <c r="K109" s="330">
        <f>IFERROR(VLOOKUP(C109,'تقرير المصروفات حسب الشهر'!$C$902:$AI$1019,29,FALSE),0)</f>
        <v>0</v>
      </c>
      <c r="L109" s="330">
        <f>IFERROR(VLOOKUP(C109,'تقرير المصروفات حسب الشهر'!$C$1028:$AI$1143,29,FALSE),0)</f>
        <v>0</v>
      </c>
      <c r="M109" s="344">
        <f>IFERROR(VLOOKUP(C109,'تقرير المصروفات حسب الشهر'!$C$1155:$AI$1271,29,FALSE),0)</f>
        <v>0</v>
      </c>
      <c r="N109" s="344">
        <f>IFERROR(VLOOKUP(C109,'تقرير المصروفات حسب الشهر'!$C$1283:$AI$1397,29,FALSE),0)</f>
        <v>0</v>
      </c>
      <c r="O109" s="344">
        <f>IFERROR(VLOOKUP(C109,'تقرير المصروفات حسب الشهر'!$C$1409:$AI$1524,29,FALSE),0)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الشهر'!$C$10:$AL$119,29,FALSE),0)</f>
        <v>0</v>
      </c>
      <c r="E110" s="505">
        <f>IFERROR(VLOOKUP(C110,'تقرير المصروفات حسب الشهر'!$C$136:$AL$258,29,FALSE),0)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الشهر'!$C$519:$AH$634,29,FALSE),0)</f>
        <v>0</v>
      </c>
      <c r="I110" s="330">
        <f>IFERROR(VLOOKUP(C110,'تقرير المصروفات حسب الشهر'!$C$647:$AI$762,29,FALSE),0)</f>
        <v>0</v>
      </c>
      <c r="J110" s="330">
        <f>IFERROR(VLOOKUP(C110,'تقرير المصروفات حسب الشهر'!$C$775:$AL$889,29,FALSE),0)</f>
        <v>0</v>
      </c>
      <c r="K110" s="330">
        <f>IFERROR(VLOOKUP(C110,'تقرير المصروفات حسب الشهر'!$C$902:$AI$1019,29,FALSE),0)</f>
        <v>0</v>
      </c>
      <c r="L110" s="330">
        <f>IFERROR(VLOOKUP(C110,'تقرير المصروفات حسب الشهر'!$C$1028:$AI$1143,29,FALSE),0)</f>
        <v>0</v>
      </c>
      <c r="M110" s="344">
        <f>IFERROR(VLOOKUP(C110,'تقرير المصروفات حسب الشهر'!$C$1155:$AI$1271,29,FALSE),0)</f>
        <v>0</v>
      </c>
      <c r="N110" s="344">
        <f>IFERROR(VLOOKUP(C110,'تقرير المصروفات حسب الشهر'!$C$1283:$AI$1397,29,FALSE),0)</f>
        <v>0</v>
      </c>
      <c r="O110" s="344">
        <f>IFERROR(VLOOKUP(C110,'تقرير المصروفات حسب الشهر'!$C$1409:$AI$1524,29,FALSE),0)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الشهر'!$C$10:$AL$119,29,FALSE),0)</f>
        <v>0</v>
      </c>
      <c r="E111" s="505">
        <f>IFERROR(VLOOKUP(C111,'تقرير المصروفات حسب الشهر'!$C$136:$AL$258,29,FALSE),0)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الشهر'!$C$519:$AH$634,29,FALSE),0)</f>
        <v>0</v>
      </c>
      <c r="I111" s="330">
        <f>IFERROR(VLOOKUP(C111,'تقرير المصروفات حسب الشهر'!$C$647:$AI$762,29,FALSE),0)</f>
        <v>0</v>
      </c>
      <c r="J111" s="330">
        <f>IFERROR(VLOOKUP(C111,'تقرير المصروفات حسب الشهر'!$C$775:$AL$889,29,FALSE),0)</f>
        <v>0</v>
      </c>
      <c r="K111" s="330">
        <f>IFERROR(VLOOKUP(C111,'تقرير المصروفات حسب الشهر'!$C$902:$AI$1019,29,FALSE),0)</f>
        <v>0</v>
      </c>
      <c r="L111" s="330">
        <f>IFERROR(VLOOKUP(C111,'تقرير المصروفات حسب الشهر'!$C$1028:$AI$1143,29,FALSE),0)</f>
        <v>0</v>
      </c>
      <c r="M111" s="344">
        <f>IFERROR(VLOOKUP(C111,'تقرير المصروفات حسب الشهر'!$C$1155:$AI$1271,29,FALSE),0)</f>
        <v>0</v>
      </c>
      <c r="N111" s="344">
        <f>IFERROR(VLOOKUP(C111,'تقرير المصروفات حسب الشهر'!$C$1283:$AI$1397,29,FALSE),0)</f>
        <v>0</v>
      </c>
      <c r="O111" s="344">
        <f>IFERROR(VLOOKUP(C111,'تقرير المصروفات حسب الشهر'!$C$1409:$AI$1524,29,FALSE),0)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الشهر'!$C$10:$AL$119,29,FALSE),0)</f>
        <v>0</v>
      </c>
      <c r="E112" s="505">
        <f>IFERROR(VLOOKUP(C112,'تقرير المصروفات حسب الشهر'!$C$136:$AL$258,29,FALSE),0)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الشهر'!$C$519:$AH$634,29,FALSE),0)</f>
        <v>0</v>
      </c>
      <c r="I112" s="330">
        <f>IFERROR(VLOOKUP(C112,'تقرير المصروفات حسب الشهر'!$C$647:$AI$762,29,FALSE),0)</f>
        <v>0</v>
      </c>
      <c r="J112" s="330">
        <f>IFERROR(VLOOKUP(C112,'تقرير المصروفات حسب الشهر'!$C$775:$AL$889,29,FALSE),0)</f>
        <v>0</v>
      </c>
      <c r="K112" s="330">
        <f>IFERROR(VLOOKUP(C112,'تقرير المصروفات حسب الشهر'!$C$902:$AI$1019,29,FALSE),0)</f>
        <v>0</v>
      </c>
      <c r="L112" s="330">
        <f>IFERROR(VLOOKUP(C112,'تقرير المصروفات حسب الشهر'!$C$1028:$AI$1143,29,FALSE),0)</f>
        <v>0</v>
      </c>
      <c r="M112" s="344">
        <f>IFERROR(VLOOKUP(C112,'تقرير المصروفات حسب الشهر'!$C$1155:$AI$1271,29,FALSE),0)</f>
        <v>0</v>
      </c>
      <c r="N112" s="344">
        <f>IFERROR(VLOOKUP(C112,'تقرير المصروفات حسب الشهر'!$C$1283:$AI$1397,29,FALSE),0)</f>
        <v>0</v>
      </c>
      <c r="O112" s="344">
        <f>IFERROR(VLOOKUP(C112,'تقرير المصروفات حسب الشهر'!$C$1409:$AI$1524,29,FALSE),0)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الشهر'!$C$10:$AL$119,29,FALSE),0)</f>
        <v>0</v>
      </c>
      <c r="E113" s="505">
        <f>IFERROR(VLOOKUP(C113,'تقرير المصروفات حسب الشهر'!$C$136:$AL$258,29,FALSE),0)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الشهر'!$C$519:$AH$634,29,FALSE),0)</f>
        <v>0</v>
      </c>
      <c r="I113" s="330">
        <f>IFERROR(VLOOKUP(C113,'تقرير المصروفات حسب الشهر'!$C$647:$AI$762,29,FALSE),0)</f>
        <v>0</v>
      </c>
      <c r="J113" s="330">
        <f>IFERROR(VLOOKUP(C113,'تقرير المصروفات حسب الشهر'!$C$775:$AL$889,29,FALSE),0)</f>
        <v>0</v>
      </c>
      <c r="K113" s="330">
        <f>IFERROR(VLOOKUP(C113,'تقرير المصروفات حسب الشهر'!$C$902:$AI$1019,29,FALSE),0)</f>
        <v>0</v>
      </c>
      <c r="L113" s="330">
        <f>IFERROR(VLOOKUP(C113,'تقرير المصروفات حسب الشهر'!$C$1028:$AI$1143,29,FALSE),0)</f>
        <v>0</v>
      </c>
      <c r="M113" s="344">
        <f>IFERROR(VLOOKUP(C113,'تقرير المصروفات حسب الشهر'!$C$1155:$AI$1271,29,FALSE),0)</f>
        <v>0</v>
      </c>
      <c r="N113" s="344">
        <f>IFERROR(VLOOKUP(C113,'تقرير المصروفات حسب الشهر'!$C$1283:$AI$1397,29,FALSE),0)</f>
        <v>0</v>
      </c>
      <c r="O113" s="344">
        <f>IFERROR(VLOOKUP(C113,'تقرير المصروفات حسب الشهر'!$C$1409:$AI$1524,29,FALSE),0)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الشهر'!$C$10:$AL$119,29,FALSE),0)</f>
        <v>0</v>
      </c>
      <c r="E114" s="505">
        <f>IFERROR(VLOOKUP(C114,'تقرير المصروفات حسب الشهر'!$C$136:$AL$258,29,FALSE),0)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الشهر'!$C$519:$AH$634,29,FALSE),0)</f>
        <v>0</v>
      </c>
      <c r="I114" s="330">
        <f>IFERROR(VLOOKUP(C114,'تقرير المصروفات حسب الشهر'!$C$647:$AI$762,29,FALSE),0)</f>
        <v>0</v>
      </c>
      <c r="J114" s="330">
        <f>IFERROR(VLOOKUP(C114,'تقرير المصروفات حسب الشهر'!$C$775:$AL$889,29,FALSE),0)</f>
        <v>0</v>
      </c>
      <c r="K114" s="330">
        <f>IFERROR(VLOOKUP(C114,'تقرير المصروفات حسب الشهر'!$C$902:$AI$1019,29,FALSE),0)</f>
        <v>0</v>
      </c>
      <c r="L114" s="330">
        <f>IFERROR(VLOOKUP(C114,'تقرير المصروفات حسب الشهر'!$C$1028:$AI$1143,29,FALSE),0)</f>
        <v>0</v>
      </c>
      <c r="M114" s="344">
        <f>IFERROR(VLOOKUP(C114,'تقرير المصروفات حسب الشهر'!$C$1155:$AI$1271,29,FALSE),0)</f>
        <v>0</v>
      </c>
      <c r="N114" s="344">
        <f>IFERROR(VLOOKUP(C114,'تقرير المصروفات حسب الشهر'!$C$1283:$AI$1397,29,FALSE),0)</f>
        <v>0</v>
      </c>
      <c r="O114" s="344">
        <f>IFERROR(VLOOKUP(C114,'تقرير المصروفات حسب الشهر'!$C$1409:$AI$1524,29,FALSE),0)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الشهر'!$C$10:$AL$119,29,FALSE),0)</f>
        <v>0</v>
      </c>
      <c r="E115" s="505">
        <f>IFERROR(VLOOKUP(C115,'تقرير المصروفات حسب الشهر'!$C$136:$AL$258,29,FALSE),0)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الشهر'!$C$519:$AH$634,29,FALSE),0)</f>
        <v>0</v>
      </c>
      <c r="I115" s="330">
        <f>IFERROR(VLOOKUP(C115,'تقرير المصروفات حسب الشهر'!$C$647:$AI$762,29,FALSE),0)</f>
        <v>0</v>
      </c>
      <c r="J115" s="330">
        <f>IFERROR(VLOOKUP(C115,'تقرير المصروفات حسب الشهر'!$C$775:$AL$889,29,FALSE),0)</f>
        <v>0</v>
      </c>
      <c r="K115" s="330">
        <f>IFERROR(VLOOKUP(C115,'تقرير المصروفات حسب الشهر'!$C$902:$AI$1019,29,FALSE),0)</f>
        <v>0</v>
      </c>
      <c r="L115" s="330">
        <f>IFERROR(VLOOKUP(C115,'تقرير المصروفات حسب الشهر'!$C$1028:$AI$1143,29,FALSE),0)</f>
        <v>0</v>
      </c>
      <c r="M115" s="344">
        <f>IFERROR(VLOOKUP(C115,'تقرير المصروفات حسب الشهر'!$C$1155:$AI$1271,29,FALSE),0)</f>
        <v>0</v>
      </c>
      <c r="N115" s="344">
        <f>IFERROR(VLOOKUP(C115,'تقرير المصروفات حسب الشهر'!$C$1283:$AI$1397,29,FALSE),0)</f>
        <v>0</v>
      </c>
      <c r="O115" s="344">
        <f>IFERROR(VLOOKUP(C115,'تقرير المصروفات حسب الشهر'!$C$1409:$AI$1524,29,FALSE),0)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الشهر'!$C$10:$AL$119,29,FALSE),0)</f>
        <v>0</v>
      </c>
      <c r="E116" s="505">
        <f>IFERROR(VLOOKUP(C116,'تقرير المصروفات حسب الشهر'!$C$136:$AL$258,29,FALSE),0)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الشهر'!$C$519:$AH$634,29,FALSE),0)</f>
        <v>0</v>
      </c>
      <c r="I116" s="330">
        <f>IFERROR(VLOOKUP(C116,'تقرير المصروفات حسب الشهر'!$C$647:$AI$762,29,FALSE),0)</f>
        <v>0</v>
      </c>
      <c r="J116" s="330">
        <f>IFERROR(VLOOKUP(C116,'تقرير المصروفات حسب الشهر'!$C$775:$AL$889,29,FALSE),0)</f>
        <v>0</v>
      </c>
      <c r="K116" s="330">
        <f>IFERROR(VLOOKUP(C116,'تقرير المصروفات حسب الشهر'!$C$902:$AI$1019,29,FALSE),0)</f>
        <v>0</v>
      </c>
      <c r="L116" s="330">
        <f>IFERROR(VLOOKUP(C116,'تقرير المصروفات حسب الشهر'!$C$1028:$AI$1143,29,FALSE),0)</f>
        <v>0</v>
      </c>
      <c r="M116" s="344">
        <f>IFERROR(VLOOKUP(C116,'تقرير المصروفات حسب الشهر'!$C$1155:$AI$1271,29,FALSE),0)</f>
        <v>0</v>
      </c>
      <c r="N116" s="344">
        <f>IFERROR(VLOOKUP(C116,'تقرير المصروفات حسب الشهر'!$C$1283:$AI$1397,29,FALSE),0)</f>
        <v>0</v>
      </c>
      <c r="O116" s="344">
        <f>IFERROR(VLOOKUP(C116,'تقرير المصروفات حسب الشهر'!$C$1409:$AI$1524,29,FALSE),0)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الشهر'!$C$10:$AL$119,29,FALSE),0)</f>
        <v>0</v>
      </c>
      <c r="E117" s="505">
        <f>IFERROR(VLOOKUP(C117,'تقرير المصروفات حسب الشهر'!$C$136:$AL$258,29,FALSE),0)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الشهر'!$C$519:$AH$634,29,FALSE),0)</f>
        <v>0</v>
      </c>
      <c r="I117" s="330">
        <f>IFERROR(VLOOKUP(C117,'تقرير المصروفات حسب الشهر'!$C$647:$AI$762,29,FALSE),0)</f>
        <v>0</v>
      </c>
      <c r="J117" s="330">
        <f>IFERROR(VLOOKUP(C117,'تقرير المصروفات حسب الشهر'!$C$775:$AL$889,29,FALSE),0)</f>
        <v>0</v>
      </c>
      <c r="K117" s="330">
        <f>IFERROR(VLOOKUP(C117,'تقرير المصروفات حسب الشهر'!$C$902:$AI$1019,29,FALSE),0)</f>
        <v>0</v>
      </c>
      <c r="L117" s="330">
        <f>IFERROR(VLOOKUP(C117,'تقرير المصروفات حسب الشهر'!$C$1028:$AI$1143,29,FALSE),0)</f>
        <v>0</v>
      </c>
      <c r="M117" s="344">
        <f>IFERROR(VLOOKUP(C117,'تقرير المصروفات حسب الشهر'!$C$1155:$AI$1271,29,FALSE),0)</f>
        <v>0</v>
      </c>
      <c r="N117" s="344">
        <f>IFERROR(VLOOKUP(C117,'تقرير المصروفات حسب الشهر'!$C$1283:$AI$1397,29,FALSE),0)</f>
        <v>0</v>
      </c>
      <c r="O117" s="344">
        <f>IFERROR(VLOOKUP(C117,'تقرير المصروفات حسب الشهر'!$C$1409:$AI$1524,29,FALSE),0)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الشهر'!$C$10:$AL$119,29,FALSE),0)</f>
        <v>0</v>
      </c>
      <c r="E118" s="505">
        <f>IFERROR(VLOOKUP(C118,'تقرير المصروفات حسب الشهر'!$C$136:$AL$258,29,FALSE),0)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الشهر'!$C$519:$AH$634,29,FALSE),0)</f>
        <v>0</v>
      </c>
      <c r="I118" s="330">
        <f>IFERROR(VLOOKUP(C118,'تقرير المصروفات حسب الشهر'!$C$647:$AI$762,29,FALSE),0)</f>
        <v>0</v>
      </c>
      <c r="J118" s="330">
        <f>IFERROR(VLOOKUP(C118,'تقرير المصروفات حسب الشهر'!$C$775:$AL$889,29,FALSE),0)</f>
        <v>0</v>
      </c>
      <c r="K118" s="330">
        <f>IFERROR(VLOOKUP(C118,'تقرير المصروفات حسب الشهر'!$C$902:$AI$1019,29,FALSE),0)</f>
        <v>0</v>
      </c>
      <c r="L118" s="330">
        <f>IFERROR(VLOOKUP(C118,'تقرير المصروفات حسب الشهر'!$C$1028:$AI$1143,29,FALSE),0)</f>
        <v>0</v>
      </c>
      <c r="M118" s="344">
        <f>IFERROR(VLOOKUP(C118,'تقرير المصروفات حسب الشهر'!$C$1155:$AI$1271,29,FALSE),0)</f>
        <v>0</v>
      </c>
      <c r="N118" s="344">
        <f>IFERROR(VLOOKUP(C118,'تقرير المصروفات حسب الشهر'!$C$1283:$AI$1397,29,FALSE),0)</f>
        <v>0</v>
      </c>
      <c r="O118" s="344">
        <f>IFERROR(VLOOKUP(C118,'تقرير المصروفات حسب الشهر'!$C$1409:$AI$1524,29,FALSE),0)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الشهر'!$C$10:$AL$119,29,FALSE),0)</f>
        <v>0</v>
      </c>
      <c r="E119" s="505">
        <f>IFERROR(VLOOKUP(C119,'تقرير المصروفات حسب الشهر'!$C$136:$AL$258,29,FALSE),0)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الشهر'!$C$519:$AH$634,29,FALSE),0)</f>
        <v>0</v>
      </c>
      <c r="I119" s="330">
        <f>IFERROR(VLOOKUP(C119,'تقرير المصروفات حسب الشهر'!$C$647:$AI$762,29,FALSE),0)</f>
        <v>3099.81</v>
      </c>
      <c r="J119" s="330">
        <f>IFERROR(VLOOKUP(C119,'تقرير المصروفات حسب الشهر'!$C$775:$AL$889,29,FALSE),0)</f>
        <v>0</v>
      </c>
      <c r="K119" s="330">
        <f>IFERROR(VLOOKUP(C119,'تقرير المصروفات حسب الشهر'!$C$902:$AI$1019,29,FALSE),0)</f>
        <v>0</v>
      </c>
      <c r="L119" s="330">
        <f>IFERROR(VLOOKUP(C119,'تقرير المصروفات حسب الشهر'!$C$1028:$AI$1143,29,FALSE),0)</f>
        <v>0</v>
      </c>
      <c r="M119" s="344">
        <f>IFERROR(VLOOKUP(C119,'تقرير المصروفات حسب الشهر'!$C$1155:$AI$1271,29,FALSE),0)</f>
        <v>0</v>
      </c>
      <c r="N119" s="344">
        <f>IFERROR(VLOOKUP(C119,'تقرير المصروفات حسب الشهر'!$C$1283:$AI$1397,29,FALSE),0)</f>
        <v>0</v>
      </c>
      <c r="O119" s="344">
        <f>IFERROR(VLOOKUP(C119,'تقرير المصروفات حسب الشهر'!$C$1409:$AI$1524,29,FALSE),0)</f>
        <v>0</v>
      </c>
      <c r="P119" s="332">
        <f t="shared" si="8"/>
        <v>4856.9799999999996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الشهر'!$C$10:$AL$119,29,FALSE),0)</f>
        <v>0</v>
      </c>
      <c r="E120" s="505">
        <f>IFERROR(VLOOKUP(C120,'تقرير المصروفات حسب الشهر'!$C$136:$AL$258,29,FALSE),0)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الشهر'!$C$519:$AH$634,29,FALSE),0)</f>
        <v>0</v>
      </c>
      <c r="I120" s="330">
        <f>IFERROR(VLOOKUP(C120,'تقرير المصروفات حسب الشهر'!$C$647:$AI$762,29,FALSE),0)</f>
        <v>0</v>
      </c>
      <c r="J120" s="330">
        <f>IFERROR(VLOOKUP(C120,'تقرير المصروفات حسب الشهر'!$C$775:$AL$889,29,FALSE),0)</f>
        <v>0</v>
      </c>
      <c r="K120" s="330">
        <f>IFERROR(VLOOKUP(C120,'تقرير المصروفات حسب الشهر'!$C$902:$AI$1019,29,FALSE),0)</f>
        <v>0</v>
      </c>
      <c r="L120" s="330">
        <f>IFERROR(VLOOKUP(C120,'تقرير المصروفات حسب الشهر'!$C$1028:$AI$1143,29,FALSE),0)</f>
        <v>0</v>
      </c>
      <c r="M120" s="344">
        <f>IFERROR(VLOOKUP(C120,'تقرير المصروفات حسب الشهر'!$C$1155:$AI$1271,29,FALSE),0)</f>
        <v>0</v>
      </c>
      <c r="N120" s="344">
        <f>IFERROR(VLOOKUP(C120,'تقرير المصروفات حسب الشهر'!$C$1283:$AI$1397,29,FALSE),0)</f>
        <v>0</v>
      </c>
      <c r="O120" s="344">
        <f>IFERROR(VLOOKUP(C120,'تقرير المصروفات حسب الشهر'!$C$1409:$AI$1524,29,FALSE),0)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الشهر'!$C$10:$AL$119,29,FALSE),0)</f>
        <v>0</v>
      </c>
      <c r="E121" s="505">
        <f>IFERROR(VLOOKUP(C121,'تقرير المصروفات حسب الشهر'!$C$136:$AL$258,29,FALSE),0)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الشهر'!$C$519:$AH$634,29,FALSE),0)</f>
        <v>0</v>
      </c>
      <c r="I121" s="330">
        <f>IFERROR(VLOOKUP(C121,'تقرير المصروفات حسب الشهر'!$C$647:$AI$762,29,FALSE),0)</f>
        <v>0</v>
      </c>
      <c r="J121" s="330">
        <f>IFERROR(VLOOKUP(C121,'تقرير المصروفات حسب الشهر'!$C$775:$AL$889,29,FALSE),0)</f>
        <v>0</v>
      </c>
      <c r="K121" s="330">
        <f>IFERROR(VLOOKUP(C121,'تقرير المصروفات حسب الشهر'!$C$902:$AI$1019,29,FALSE),0)</f>
        <v>0</v>
      </c>
      <c r="L121" s="330">
        <f>IFERROR(VLOOKUP(C121,'تقرير المصروفات حسب الشهر'!$C$1028:$AI$1143,29,FALSE),0)</f>
        <v>0</v>
      </c>
      <c r="M121" s="344">
        <f>IFERROR(VLOOKUP(C121,'تقرير المصروفات حسب الشهر'!$C$1155:$AI$1271,29,FALSE),0)</f>
        <v>0</v>
      </c>
      <c r="N121" s="344">
        <f>IFERROR(VLOOKUP(C121,'تقرير المصروفات حسب الشهر'!$C$1283:$AI$1397,29,FALSE),0)</f>
        <v>0</v>
      </c>
      <c r="O121" s="344">
        <f>IFERROR(VLOOKUP(C121,'تقرير المصروفات حسب الشهر'!$C$1409:$AI$1524,29,FALSE),0)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الشهر'!$C$10:$AL$119,29,FALSE),0)</f>
        <v>0</v>
      </c>
      <c r="E122" s="505">
        <f>IFERROR(VLOOKUP(C122,'تقرير المصروفات حسب الشهر'!$C$136:$AL$258,29,FALSE),0)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الشهر'!$C$519:$AH$634,29,FALSE),0)</f>
        <v>0</v>
      </c>
      <c r="I122" s="330">
        <f>IFERROR(VLOOKUP(C122,'تقرير المصروفات حسب الشهر'!$C$647:$AI$762,29,FALSE),0)</f>
        <v>0</v>
      </c>
      <c r="J122" s="330">
        <f>IFERROR(VLOOKUP(C122,'تقرير المصروفات حسب الشهر'!$C$775:$AL$889,29,FALSE),0)</f>
        <v>0</v>
      </c>
      <c r="K122" s="330">
        <f>IFERROR(VLOOKUP(C122,'تقرير المصروفات حسب الشهر'!$C$902:$AI$1019,29,FALSE),0)</f>
        <v>0</v>
      </c>
      <c r="L122" s="330">
        <f>IFERROR(VLOOKUP(C122,'تقرير المصروفات حسب الشهر'!$C$1028:$AI$1143,29,FALSE),0)</f>
        <v>0</v>
      </c>
      <c r="M122" s="344">
        <f>IFERROR(VLOOKUP(C122,'تقرير المصروفات حسب الشهر'!$C$1155:$AI$1271,29,FALSE),0)</f>
        <v>0</v>
      </c>
      <c r="N122" s="344">
        <f>IFERROR(VLOOKUP(C122,'تقرير المصروفات حسب الشهر'!$C$1283:$AI$1397,29,FALSE),0)</f>
        <v>0</v>
      </c>
      <c r="O122" s="344">
        <f>IFERROR(VLOOKUP(C122,'تقرير المصروفات حسب الشهر'!$C$1409:$AI$1524,29,FALSE),0)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الشهر'!$C$10:$AL$119,29,FALSE),0)</f>
        <v>0</v>
      </c>
      <c r="E123" s="505">
        <f>IFERROR(VLOOKUP(C123,'تقرير المصروفات حسب الشهر'!$C$136:$AL$258,29,FALSE),0)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الشهر'!$C$519:$AH$634,29,FALSE),0)</f>
        <v>0</v>
      </c>
      <c r="I123" s="330">
        <f>IFERROR(VLOOKUP(C123,'تقرير المصروفات حسب الشهر'!$C$647:$AI$762,29,FALSE),0)</f>
        <v>0</v>
      </c>
      <c r="J123" s="330">
        <f>IFERROR(VLOOKUP(C123,'تقرير المصروفات حسب الشهر'!$C$775:$AL$889,29,FALSE),0)</f>
        <v>0</v>
      </c>
      <c r="K123" s="330">
        <f>IFERROR(VLOOKUP(C123,'تقرير المصروفات حسب الشهر'!$C$902:$AI$1019,29,FALSE),0)</f>
        <v>0</v>
      </c>
      <c r="L123" s="330">
        <f>IFERROR(VLOOKUP(C123,'تقرير المصروفات حسب الشهر'!$C$1028:$AI$1143,29,FALSE),0)</f>
        <v>0</v>
      </c>
      <c r="M123" s="344">
        <f>IFERROR(VLOOKUP(C123,'تقرير المصروفات حسب الشهر'!$C$1155:$AI$1271,29,FALSE),0)</f>
        <v>0</v>
      </c>
      <c r="N123" s="344">
        <f>IFERROR(VLOOKUP(C123,'تقرير المصروفات حسب الشهر'!$C$1283:$AI$1397,29,FALSE),0)</f>
        <v>0</v>
      </c>
      <c r="O123" s="344">
        <f>IFERROR(VLOOKUP(C123,'تقرير المصروفات حسب الشهر'!$C$1409:$AI$1524,29,FALSE),0)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الشهر'!$C$10:$AL$119,29,FALSE),0)</f>
        <v>0</v>
      </c>
      <c r="E124" s="505">
        <f>IFERROR(VLOOKUP(C124,'تقرير المصروفات حسب الشهر'!$C$136:$AL$258,29,FALSE),0)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الشهر'!$C$519:$AH$634,29,FALSE),0)</f>
        <v>0</v>
      </c>
      <c r="I124" s="330">
        <f>IFERROR(VLOOKUP(C124,'تقرير المصروفات حسب الشهر'!$C$647:$AI$762,29,FALSE),0)</f>
        <v>0</v>
      </c>
      <c r="J124" s="330">
        <f>IFERROR(VLOOKUP(C124,'تقرير المصروفات حسب الشهر'!$C$775:$AL$889,29,FALSE),0)</f>
        <v>0</v>
      </c>
      <c r="K124" s="330">
        <f>IFERROR(VLOOKUP(C124,'تقرير المصروفات حسب الشهر'!$C$902:$AI$1019,29,FALSE),0)</f>
        <v>0</v>
      </c>
      <c r="L124" s="330">
        <f>IFERROR(VLOOKUP(C124,'تقرير المصروفات حسب الشهر'!$C$1028:$AI$1143,29,FALSE),0)</f>
        <v>0</v>
      </c>
      <c r="M124" s="344">
        <f>IFERROR(VLOOKUP(C124,'تقرير المصروفات حسب الشهر'!$C$1155:$AI$1271,29,FALSE),0)</f>
        <v>0</v>
      </c>
      <c r="N124" s="344">
        <f>IFERROR(VLOOKUP(C124,'تقرير المصروفات حسب الشهر'!$C$1283:$AI$1397,29,FALSE),0)</f>
        <v>0</v>
      </c>
      <c r="O124" s="344">
        <f>IFERROR(VLOOKUP(C124,'تقرير المصروفات حسب الشهر'!$C$1409:$AI$1524,29,FALSE),0)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الشهر'!$C$10:$AL$119,29,FALSE),0)</f>
        <v>0</v>
      </c>
      <c r="E125" s="505">
        <f>IFERROR(VLOOKUP(C125,'تقرير المصروفات حسب الشهر'!$C$136:$AL$258,29,FALSE),0)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الشهر'!$C$519:$AH$634,29,FALSE),0)</f>
        <v>0</v>
      </c>
      <c r="I125" s="330">
        <f>IFERROR(VLOOKUP(C125,'تقرير المصروفات حسب الشهر'!$C$647:$AI$762,29,FALSE),0)</f>
        <v>0</v>
      </c>
      <c r="J125" s="330">
        <f>IFERROR(VLOOKUP(C125,'تقرير المصروفات حسب الشهر'!$C$775:$AL$889,29,FALSE),0)</f>
        <v>0</v>
      </c>
      <c r="K125" s="330">
        <f>IFERROR(VLOOKUP(C125,'تقرير المصروفات حسب الشهر'!$C$902:$AI$1019,29,FALSE),0)</f>
        <v>0</v>
      </c>
      <c r="L125" s="330">
        <f>IFERROR(VLOOKUP(C125,'تقرير المصروفات حسب الشهر'!$C$1028:$AI$1143,29,FALSE),0)</f>
        <v>0</v>
      </c>
      <c r="M125" s="344">
        <f>IFERROR(VLOOKUP(C125,'تقرير المصروفات حسب الشهر'!$C$1155:$AI$1271,29,FALSE),0)</f>
        <v>0</v>
      </c>
      <c r="N125" s="344">
        <f>IFERROR(VLOOKUP(C125,'تقرير المصروفات حسب الشهر'!$C$1283:$AI$1397,29,FALSE),0)</f>
        <v>0</v>
      </c>
      <c r="O125" s="344">
        <f>IFERROR(VLOOKUP(C125,'تقرير المصروفات حسب الشهر'!$C$1409:$AI$1524,29,FALSE),0)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الشهر'!$C$10:$AL$119,29,FALSE),0)</f>
        <v>0</v>
      </c>
      <c r="E126" s="505">
        <f>IFERROR(VLOOKUP(C126,'تقرير المصروفات حسب الشهر'!$C$136:$AL$258,29,FALSE),0)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الشهر'!$C$519:$AH$634,29,FALSE),0)</f>
        <v>0</v>
      </c>
      <c r="I126" s="330">
        <f>IFERROR(VLOOKUP(C126,'تقرير المصروفات حسب الشهر'!$C$647:$AI$762,29,FALSE),0)</f>
        <v>0</v>
      </c>
      <c r="J126" s="330">
        <f>IFERROR(VLOOKUP(C126,'تقرير المصروفات حسب الشهر'!$C$775:$AL$889,29,FALSE),0)</f>
        <v>0</v>
      </c>
      <c r="K126" s="330">
        <f>IFERROR(VLOOKUP(C126,'تقرير المصروفات حسب الشهر'!$C$902:$AI$1019,29,FALSE),0)</f>
        <v>0</v>
      </c>
      <c r="L126" s="330">
        <f>IFERROR(VLOOKUP(C126,'تقرير المصروفات حسب الشهر'!$C$1028:$AI$1143,29,FALSE),0)</f>
        <v>0</v>
      </c>
      <c r="M126" s="344">
        <f>IFERROR(VLOOKUP(C126,'تقرير المصروفات حسب الشهر'!$C$1155:$AI$1271,29,FALSE),0)</f>
        <v>0</v>
      </c>
      <c r="N126" s="344">
        <f>IFERROR(VLOOKUP(C126,'تقرير المصروفات حسب الشهر'!$C$1283:$AI$1397,29,FALSE),0)</f>
        <v>0</v>
      </c>
      <c r="O126" s="344">
        <f>IFERROR(VLOOKUP(C126,'تقرير المصروفات حسب الشهر'!$C$1409:$AI$1524,29,FALSE),0)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الشهر'!$C$10:$AL$119,29,FALSE),0)</f>
        <v>0</v>
      </c>
      <c r="E127" s="505">
        <f>IFERROR(VLOOKUP(C127,'تقرير المصروفات حسب الشهر'!$C$136:$AL$258,29,FALSE),0)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الشهر'!$C$519:$AH$634,29,FALSE),0)</f>
        <v>0</v>
      </c>
      <c r="I127" s="330">
        <f>IFERROR(VLOOKUP(C127,'تقرير المصروفات حسب الشهر'!$C$647:$AI$762,29,FALSE),0)</f>
        <v>0</v>
      </c>
      <c r="J127" s="330">
        <f>IFERROR(VLOOKUP(C127,'تقرير المصروفات حسب الشهر'!$C$775:$AL$889,29,FALSE),0)</f>
        <v>0</v>
      </c>
      <c r="K127" s="330">
        <f>IFERROR(VLOOKUP(C127,'تقرير المصروفات حسب الشهر'!$C$902:$AI$1019,29,FALSE),0)</f>
        <v>0</v>
      </c>
      <c r="L127" s="330">
        <f>IFERROR(VLOOKUP(C127,'تقرير المصروفات حسب الشهر'!$C$1028:$AI$1143,29,FALSE),0)</f>
        <v>0</v>
      </c>
      <c r="M127" s="344">
        <f>IFERROR(VLOOKUP(C127,'تقرير المصروفات حسب الشهر'!$C$1155:$AI$1271,29,FALSE),0)</f>
        <v>0</v>
      </c>
      <c r="N127" s="344">
        <f>IFERROR(VLOOKUP(C127,'تقرير المصروفات حسب الشهر'!$C$1283:$AI$1397,29,FALSE),0)</f>
        <v>0</v>
      </c>
      <c r="O127" s="344">
        <f>IFERROR(VLOOKUP(C127,'تقرير المصروفات حسب الشهر'!$C$1409:$AI$1524,29,FALSE),0)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الشهر'!$C$10:$AL$119,29,FALSE),0)</f>
        <v>0</v>
      </c>
      <c r="E128" s="505">
        <f>IFERROR(VLOOKUP(C128,'تقرير المصروفات حسب الشهر'!$C$136:$AL$258,29,FALSE),0)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الشهر'!$C$519:$AH$634,29,FALSE),0)</f>
        <v>0</v>
      </c>
      <c r="I128" s="330">
        <f>IFERROR(VLOOKUP(C128,'تقرير المصروفات حسب الشهر'!$C$647:$AI$762,29,FALSE),0)</f>
        <v>0</v>
      </c>
      <c r="J128" s="330">
        <f>IFERROR(VLOOKUP(C128,'تقرير المصروفات حسب الشهر'!$C$775:$AL$889,29,FALSE),0)</f>
        <v>0</v>
      </c>
      <c r="K128" s="330">
        <f>IFERROR(VLOOKUP(C128,'تقرير المصروفات حسب الشهر'!$C$902:$AI$1019,29,FALSE),0)</f>
        <v>0</v>
      </c>
      <c r="L128" s="330">
        <f>IFERROR(VLOOKUP(C128,'تقرير المصروفات حسب الشهر'!$C$1028:$AI$1143,29,FALSE),0)</f>
        <v>0</v>
      </c>
      <c r="M128" s="344">
        <f>IFERROR(VLOOKUP(C128,'تقرير المصروفات حسب الشهر'!$C$1155:$AI$1271,29,FALSE),0)</f>
        <v>0</v>
      </c>
      <c r="N128" s="344">
        <f>IFERROR(VLOOKUP(C128,'تقرير المصروفات حسب الشهر'!$C$1283:$AI$1397,29,FALSE),0)</f>
        <v>0</v>
      </c>
      <c r="O128" s="344">
        <f>IFERROR(VLOOKUP(C128,'تقرير المصروفات حسب الشهر'!$C$1409:$AI$1524,29,FALSE),0)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الشهر'!$C$10:$AL$119,29,FALSE),0)</f>
        <v>506.25</v>
      </c>
      <c r="E129" s="505">
        <f>IFERROR(VLOOKUP(C129,'تقرير المصروفات حسب الشهر'!$C$136:$AL$258,29,FALSE),0)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الشهر'!$C$519:$AH$634,29,FALSE),0)</f>
        <v>0</v>
      </c>
      <c r="I129" s="330">
        <f>IFERROR(VLOOKUP(C129,'تقرير المصروفات حسب الشهر'!$C$647:$AI$762,29,FALSE),0)</f>
        <v>0</v>
      </c>
      <c r="J129" s="330">
        <f>IFERROR(VLOOKUP(C129,'تقرير المصروفات حسب الشهر'!$C$775:$AL$889,29,FALSE),0)</f>
        <v>0</v>
      </c>
      <c r="K129" s="330">
        <f>IFERROR(VLOOKUP(C129,'تقرير المصروفات حسب الشهر'!$C$902:$AI$1019,29,FALSE),0)</f>
        <v>0</v>
      </c>
      <c r="L129" s="330">
        <f>IFERROR(VLOOKUP(C129,'تقرير المصروفات حسب الشهر'!$C$1028:$AI$1143,29,FALSE),0)</f>
        <v>0</v>
      </c>
      <c r="M129" s="344">
        <f>IFERROR(VLOOKUP(C129,'تقرير المصروفات حسب الشهر'!$C$1155:$AI$1271,29,FALSE),0)</f>
        <v>0</v>
      </c>
      <c r="N129" s="344">
        <f>IFERROR(VLOOKUP(C129,'تقرير المصروفات حسب الشهر'!$C$1283:$AI$1397,29,FALSE),0)</f>
        <v>0</v>
      </c>
      <c r="O129" s="344">
        <f>IFERROR(VLOOKUP(C129,'تقرير المصروفات حسب الشهر'!$C$1409:$AI$1524,29,FALSE),0)</f>
        <v>0</v>
      </c>
      <c r="P129" s="332">
        <f t="shared" si="8"/>
        <v>506.25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الشهر'!$C$10:$AL$119,29,FALSE),0)</f>
        <v>0</v>
      </c>
      <c r="E130" s="505">
        <f>IFERROR(VLOOKUP(C130,'تقرير المصروفات حسب الشهر'!$C$136:$AL$258,29,FALSE),0)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الشهر'!$C$519:$AH$634,29,FALSE),0)</f>
        <v>0</v>
      </c>
      <c r="I130" s="330">
        <f>IFERROR(VLOOKUP(C130,'تقرير المصروفات حسب الشهر'!$C$647:$AI$762,29,FALSE),0)</f>
        <v>0</v>
      </c>
      <c r="J130" s="330">
        <f>IFERROR(VLOOKUP(C130,'تقرير المصروفات حسب الشهر'!$C$775:$AL$889,29,FALSE),0)</f>
        <v>0</v>
      </c>
      <c r="K130" s="330">
        <f>IFERROR(VLOOKUP(C130,'تقرير المصروفات حسب الشهر'!$C$902:$AI$1019,29,FALSE),0)</f>
        <v>0</v>
      </c>
      <c r="L130" s="330">
        <f>IFERROR(VLOOKUP(C130,'تقرير المصروفات حسب الشهر'!$C$1028:$AI$1143,29,FALSE),0)</f>
        <v>0</v>
      </c>
      <c r="M130" s="344">
        <f>IFERROR(VLOOKUP(C130,'تقرير المصروفات حسب الشهر'!$C$1155:$AI$1271,29,FALSE),0)</f>
        <v>0</v>
      </c>
      <c r="N130" s="344">
        <f>IFERROR(VLOOKUP(C130,'تقرير المصروفات حسب الشهر'!$C$1283:$AI$1397,29,FALSE),0)</f>
        <v>0</v>
      </c>
      <c r="O130" s="344">
        <f>IFERROR(VLOOKUP(C130,'تقرير المصروفات حسب الشهر'!$C$1409:$AI$1524,29,FALSE),0)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الشهر'!$C$10:$AL$119,29,FALSE),0)</f>
        <v>0</v>
      </c>
      <c r="E131" s="505">
        <f>IFERROR(VLOOKUP(C131,'تقرير المصروفات حسب الشهر'!$C$136:$AL$258,29,FALSE),0)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الشهر'!$C$519:$AH$634,29,FALSE),0)</f>
        <v>0</v>
      </c>
      <c r="I131" s="330">
        <f>IFERROR(VLOOKUP(C131,'تقرير المصروفات حسب الشهر'!$C$647:$AI$762,29,FALSE),0)</f>
        <v>0</v>
      </c>
      <c r="J131" s="330">
        <f>IFERROR(VLOOKUP(C131,'تقرير المصروفات حسب الشهر'!$C$775:$AL$889,29,FALSE),0)</f>
        <v>0</v>
      </c>
      <c r="K131" s="330">
        <f>IFERROR(VLOOKUP(C131,'تقرير المصروفات حسب الشهر'!$C$902:$AI$1019,29,FALSE),0)</f>
        <v>0</v>
      </c>
      <c r="L131" s="330">
        <f>IFERROR(VLOOKUP(C131,'تقرير المصروفات حسب الشهر'!$C$1028:$AI$1143,29,FALSE),0)</f>
        <v>0</v>
      </c>
      <c r="M131" s="344">
        <f>IFERROR(VLOOKUP(C131,'تقرير المصروفات حسب الشهر'!$C$1155:$AI$1271,29,FALSE),0)</f>
        <v>0</v>
      </c>
      <c r="N131" s="344">
        <f>IFERROR(VLOOKUP(C131,'تقرير المصروفات حسب الشهر'!$C$1283:$AI$1397,29,FALSE),0)</f>
        <v>0</v>
      </c>
      <c r="O131" s="344">
        <f>IFERROR(VLOOKUP(C131,'تقرير المصروفات حسب الشهر'!$C$1409:$AI$1524,29,FALSE),0)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الشهر'!$C$10:$AL$125,29,FALSE),0)</f>
        <v>468837.35</v>
      </c>
      <c r="E132" s="505">
        <f>IFERROR(VLOOKUP(C132,'تقرير المصروفات حسب الشهر'!$C$136:$AL$258,29,FALSE),0)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الشهر'!$C$519:$AH$634,29,FALSE),0)</f>
        <v>421962.46</v>
      </c>
      <c r="I132" s="330">
        <f>IFERROR(VLOOKUP(C132,'تقرير المصروفات حسب الشهر'!$C$647:$AI$762,29,FALSE),0)</f>
        <v>672647.64</v>
      </c>
      <c r="J132" s="330">
        <f>IFERROR(VLOOKUP(C132,'تقرير المصروفات حسب الشهر'!$C$775:$AL$889,29,FALSE),0)</f>
        <v>0</v>
      </c>
      <c r="K132" s="330">
        <f>IFERROR(VLOOKUP(C132,'تقرير المصروفات حسب الشهر'!$C$902:$AI$1019,29,FALSE),0)</f>
        <v>0</v>
      </c>
      <c r="L132" s="330">
        <f>IFERROR(VLOOKUP(C132,'تقرير المصروفات حسب الشهر'!$C$1028:$AI$1143,29,FALSE),0)</f>
        <v>0</v>
      </c>
      <c r="M132" s="344">
        <f>IFERROR(VLOOKUP(C132,'تقرير المصروفات حسب الشهر'!$C$1155:$AI$1271,29,FALSE),0)</f>
        <v>0</v>
      </c>
      <c r="N132" s="344">
        <f>IFERROR(VLOOKUP(C132,'تقرير المصروفات حسب الشهر'!$C$1283:$AI$1397,29,FALSE),0)</f>
        <v>0</v>
      </c>
      <c r="O132" s="344">
        <f>IFERROR(VLOOKUP(C132,'تقرير المصروفات حسب الشهر'!$C$1409:$AI$1524,29,FALSE),0)</f>
        <v>0</v>
      </c>
      <c r="P132" s="332">
        <f t="shared" si="8"/>
        <v>2706655.28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الشهر'!$C$10:$AL$125,29,FALSE),0)</f>
        <v>71218.13</v>
      </c>
      <c r="E133" s="505">
        <f>IFERROR(VLOOKUP(C133,'تقرير المصروفات حسب الشهر'!$C$136:$AL$258,29,FALSE),0)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الشهر'!$C$519:$AH$634,29,FALSE),0)</f>
        <v>29716</v>
      </c>
      <c r="I133" s="330">
        <f>IFERROR(VLOOKUP(C133,'تقرير المصروفات حسب الشهر'!$C$647:$AI$762,29,FALSE),0)</f>
        <v>86853.39</v>
      </c>
      <c r="J133" s="330">
        <f>IFERROR(VLOOKUP(C133,'تقرير المصروفات حسب الشهر'!$C$775:$AL$889,29,FALSE),0)</f>
        <v>0</v>
      </c>
      <c r="K133" s="330">
        <f>IFERROR(VLOOKUP(C133,'تقرير المصروفات حسب الشهر'!$C$902:$AI$1019,29,FALSE),0)</f>
        <v>0</v>
      </c>
      <c r="L133" s="330">
        <f>IFERROR(VLOOKUP(C133,'تقرير المصروفات حسب الشهر'!$C$1028:$AI$1143,29,FALSE),0)</f>
        <v>0</v>
      </c>
      <c r="M133" s="344">
        <f>IFERROR(VLOOKUP(C133,'تقرير المصروفات حسب الشهر'!$C$1155:$AI$1271,29,FALSE),0)</f>
        <v>0</v>
      </c>
      <c r="N133" s="344">
        <f>IFERROR(VLOOKUP(C133,'تقرير المصروفات حسب الشهر'!$C$1283:$AI$1397,29,FALSE),0)</f>
        <v>0</v>
      </c>
      <c r="O133" s="344">
        <f>IFERROR(VLOOKUP(C133,'تقرير المصروفات حسب الشهر'!$C$1409:$AI$1524,29,FALSE),0)</f>
        <v>0</v>
      </c>
      <c r="P133" s="332">
        <f t="shared" si="8"/>
        <v>331572.40999999997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 t="shared" ref="H134:O134" si="9">SUM(H22:H133)</f>
        <v>1038444.0900000001</v>
      </c>
      <c r="I134" s="116">
        <f t="shared" si="9"/>
        <v>1544814.7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6639198.4630000005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0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6108002.3500000006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0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-531196.11299999896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7030A0"/>
  </sheetPr>
  <dimension ref="A1:T141"/>
  <sheetViews>
    <sheetView rightToLeft="1" topLeftCell="K123" workbookViewId="0">
      <selection activeCell="O143" sqref="O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283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42</v>
      </c>
      <c r="B8" s="357"/>
      <c r="C8" s="337" t="s">
        <v>242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3973995.2100000004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101453.62000000005</v>
      </c>
      <c r="I9" s="333">
        <f>VLOOKUP($A$8,'تقرير إحصائية بحجم المبيعات'!$B$182:$G$212,2,FALSE)</f>
        <v>122103.68000000017</v>
      </c>
      <c r="J9" s="333">
        <f>VLOOKUP($A$8,'تقرير إحصائية بحجم المبيعات'!$B$217:$L$245,2,FALSE)</f>
        <v>0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711423.73000000033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0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3262571.48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0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2891212.8000000003</v>
      </c>
    </row>
    <row r="13" spans="1:20" ht="18" customHeight="1">
      <c r="B13" s="94"/>
      <c r="C13" s="339" t="s">
        <v>247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1082782.4100000004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/>
      <c r="K16" s="335"/>
      <c r="L16" s="335"/>
      <c r="M16" s="335"/>
      <c r="N16" s="335"/>
      <c r="O16" s="335"/>
      <c r="P16" s="332">
        <f t="shared" si="1"/>
        <v>50306.77</v>
      </c>
    </row>
    <row r="17" spans="2:16" ht="18" customHeight="1">
      <c r="B17" s="94"/>
      <c r="C17" s="337" t="s">
        <v>251</v>
      </c>
      <c r="D17" s="335"/>
      <c r="E17" s="335"/>
      <c r="F17" s="335"/>
      <c r="G17" s="335">
        <v>5500</v>
      </c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252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55806.77</v>
      </c>
    </row>
    <row r="19" spans="2:16" ht="18" customHeight="1">
      <c r="B19" s="94"/>
      <c r="C19" s="353" t="s">
        <v>247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1138589.1800000002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الشهر'!$C$10:$AL$125,30,FALSE),0)</f>
        <v>0</v>
      </c>
      <c r="E22" s="330">
        <f>IFERROR(VLOOKUP(C22,'تقرير المصروفات حسب الشهر'!$C$136:$AL$254,30,FALSE),0)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الشهر'!$C$519:$AL$627,30,FALSE),0)</f>
        <v>0</v>
      </c>
      <c r="I22" s="330">
        <f>IFERROR(VLOOKUP(C22,'تقرير المصروفات حسب الشهر'!$C$647:$AI$758,30,FALSE),0)</f>
        <v>0</v>
      </c>
      <c r="J22" s="330">
        <f>IFERROR(VLOOKUP(C22,'تقرير المصروفات حسب الشهر'!$C$775:$AI$889,30,FALSE),0)</f>
        <v>0</v>
      </c>
      <c r="K22" s="330">
        <f>IFERROR(VLOOKUP(C22,'تقرير المصروفات حسب الشهر'!$C$902:$AI$1019,30,FALSE),0)</f>
        <v>0</v>
      </c>
      <c r="L22" s="330">
        <f>IFERROR(VLOOKUP(C22,'تقرير المصروفات حسب الشهر'!$C$1028:$AI$1143,30,FALSE),0)</f>
        <v>0</v>
      </c>
      <c r="M22" s="344">
        <f>IFERROR(VLOOKUP(C22,'تقرير المصروفات حسب الشهر'!$C$1155:$AI$1271,30,FALSE),0)</f>
        <v>0</v>
      </c>
      <c r="N22" s="344">
        <f>IFERROR(VLOOKUP(C22,'تقرير المصروفات حسب الشهر'!$C$1283:$AI$1397,30,FALSE),0)</f>
        <v>0</v>
      </c>
      <c r="O22" s="344">
        <f>IFERROR(VLOOKUP(C22,'تقرير المصروفات حسب الشهر'!$C$1409:$AI$1524,30,FALSE),0)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الشهر'!$C$10:$AL$125,30,FALSE),0)</f>
        <v>9824.16</v>
      </c>
      <c r="E23" s="330">
        <f>IFERROR(VLOOKUP(C23,'تقرير المصروفات حسب الشهر'!$C$136:$AL$254,30,FALSE),0)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الشهر'!$C$519:$AL$627,30,FALSE),0)</f>
        <v>17241.16</v>
      </c>
      <c r="I23" s="330">
        <f>IFERROR(VLOOKUP(C23,'تقرير المصروفات حسب الشهر'!$C$647:$AI$758,30,FALSE),0)</f>
        <v>15703.69</v>
      </c>
      <c r="J23" s="330">
        <f>IFERROR(VLOOKUP(C23,'تقرير المصروفات حسب الشهر'!$C$775:$AI$889,30,FALSE),0)</f>
        <v>0</v>
      </c>
      <c r="K23" s="330">
        <f>IFERROR(VLOOKUP(C23,'تقرير المصروفات حسب الشهر'!$C$902:$AI$1019,30,FALSE),0)</f>
        <v>0</v>
      </c>
      <c r="L23" s="330">
        <f>IFERROR(VLOOKUP(C23,'تقرير المصروفات حسب الشهر'!$C$1028:$AI$1143,30,FALSE),0)</f>
        <v>0</v>
      </c>
      <c r="M23" s="344">
        <f>IFERROR(VLOOKUP(C23,'تقرير المصروفات حسب الشهر'!$C$1155:$AI$1271,30,FALSE),0)</f>
        <v>0</v>
      </c>
      <c r="N23" s="344">
        <f>IFERROR(VLOOKUP(C23,'تقرير المصروفات حسب الشهر'!$C$1283:$AI$1397,30,FALSE),0)</f>
        <v>0</v>
      </c>
      <c r="O23" s="344">
        <f>IFERROR(VLOOKUP(C23,'تقرير المصروفات حسب الشهر'!$C$1409:$AI$1524,30,FALSE),0)</f>
        <v>0</v>
      </c>
      <c r="P23" s="332">
        <f t="shared" si="5"/>
        <v>71988.430000000008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الشهر'!$C$10:$AL$125,30,FALSE),0)</f>
        <v>0</v>
      </c>
      <c r="E24" s="330">
        <f>IFERROR(VLOOKUP(C24,'تقرير المصروفات حسب الشهر'!$C$136:$AL$254,30,FALSE),0)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الشهر'!$C$519:$AL$627,30,FALSE),0)</f>
        <v>0</v>
      </c>
      <c r="I24" s="330">
        <f>IFERROR(VLOOKUP(C24,'تقرير المصروفات حسب الشهر'!$C$647:$AI$758,30,FALSE),0)</f>
        <v>0</v>
      </c>
      <c r="J24" s="330">
        <f>IFERROR(VLOOKUP(C24,'تقرير المصروفات حسب الشهر'!$C$775:$AI$889,30,FALSE),0)</f>
        <v>0</v>
      </c>
      <c r="K24" s="330">
        <f>IFERROR(VLOOKUP(C24,'تقرير المصروفات حسب الشهر'!$C$902:$AI$1019,30,FALSE),0)</f>
        <v>0</v>
      </c>
      <c r="L24" s="330">
        <f>IFERROR(VLOOKUP(C24,'تقرير المصروفات حسب الشهر'!$C$1028:$AI$1143,30,FALSE),0)</f>
        <v>0</v>
      </c>
      <c r="M24" s="344">
        <f>IFERROR(VLOOKUP(C24,'تقرير المصروفات حسب الشهر'!$C$1155:$AI$1271,30,FALSE),0)</f>
        <v>0</v>
      </c>
      <c r="N24" s="344">
        <f>IFERROR(VLOOKUP(C24,'تقرير المصروفات حسب الشهر'!$C$1283:$AI$1397,30,FALSE),0)</f>
        <v>0</v>
      </c>
      <c r="O24" s="344">
        <f>IFERROR(VLOOKUP(C24,'تقرير المصروفات حسب الشهر'!$C$1409:$AI$1524,30,FALSE),0)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الشهر'!$C$10:$AL$125,30,FALSE),0)</f>
        <v>0</v>
      </c>
      <c r="E25" s="330">
        <f>IFERROR(VLOOKUP(C25,'تقرير المصروفات حسب الشهر'!$C$136:$AL$254,30,FALSE),0)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الشهر'!$C$519:$AL$627,30,FALSE),0)</f>
        <v>0</v>
      </c>
      <c r="I25" s="330">
        <f>IFERROR(VLOOKUP(C25,'تقرير المصروفات حسب الشهر'!$C$647:$AI$758,30,FALSE),0)</f>
        <v>0</v>
      </c>
      <c r="J25" s="330">
        <f>IFERROR(VLOOKUP(C25,'تقرير المصروفات حسب الشهر'!$C$775:$AI$889,30,FALSE),0)</f>
        <v>0</v>
      </c>
      <c r="K25" s="330">
        <f>IFERROR(VLOOKUP(C25,'تقرير المصروفات حسب الشهر'!$C$902:$AI$1019,30,FALSE),0)</f>
        <v>0</v>
      </c>
      <c r="L25" s="330">
        <f>IFERROR(VLOOKUP(C25,'تقرير المصروفات حسب الشهر'!$C$1028:$AI$1143,30,FALSE),0)</f>
        <v>0</v>
      </c>
      <c r="M25" s="344">
        <f>IFERROR(VLOOKUP(C25,'تقرير المصروفات حسب الشهر'!$C$1155:$AI$1271,30,FALSE),0)</f>
        <v>0</v>
      </c>
      <c r="N25" s="344">
        <f>IFERROR(VLOOKUP(C25,'تقرير المصروفات حسب الشهر'!$C$1283:$AI$1397,30,FALSE),0)</f>
        <v>0</v>
      </c>
      <c r="O25" s="344">
        <f>IFERROR(VLOOKUP(C25,'تقرير المصروفات حسب الشهر'!$C$1409:$AI$1524,30,FALSE),0)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الشهر'!$C$10:$AL$125,30,FALSE),0)</f>
        <v>0</v>
      </c>
      <c r="E26" s="330">
        <f>IFERROR(VLOOKUP(C26,'تقرير المصروفات حسب الشهر'!$C$136:$AL$254,30,FALSE),0)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الشهر'!$C$519:$AL$627,30,FALSE),0)</f>
        <v>0</v>
      </c>
      <c r="I26" s="330">
        <f>IFERROR(VLOOKUP(C26,'تقرير المصروفات حسب الشهر'!$C$647:$AI$758,30,FALSE),0)</f>
        <v>0</v>
      </c>
      <c r="J26" s="330">
        <f>IFERROR(VLOOKUP(C26,'تقرير المصروفات حسب الشهر'!$C$775:$AI$889,30,FALSE),0)</f>
        <v>0</v>
      </c>
      <c r="K26" s="330">
        <f>IFERROR(VLOOKUP(C26,'تقرير المصروفات حسب الشهر'!$C$902:$AI$1019,30,FALSE),0)</f>
        <v>0</v>
      </c>
      <c r="L26" s="330">
        <f>IFERROR(VLOOKUP(C26,'تقرير المصروفات حسب الشهر'!$C$1028:$AI$1143,30,FALSE),0)</f>
        <v>0</v>
      </c>
      <c r="M26" s="344">
        <f>IFERROR(VLOOKUP(C26,'تقرير المصروفات حسب الشهر'!$C$1155:$AI$1271,30,FALSE),0)</f>
        <v>0</v>
      </c>
      <c r="N26" s="344">
        <f>IFERROR(VLOOKUP(C26,'تقرير المصروفات حسب الشهر'!$C$1283:$AI$1397,30,FALSE),0)</f>
        <v>0</v>
      </c>
      <c r="O26" s="344">
        <f>IFERROR(VLOOKUP(C26,'تقرير المصروفات حسب الشهر'!$C$1409:$AI$1524,30,FALSE),0)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الشهر'!$C$10:$AL$125,30,FALSE),0)</f>
        <v>0</v>
      </c>
      <c r="E27" s="330">
        <f>IFERROR(VLOOKUP(C27,'تقرير المصروفات حسب الشهر'!$C$136:$AL$254,30,FALSE),0)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الشهر'!$C$519:$AL$627,30,FALSE),0)</f>
        <v>0</v>
      </c>
      <c r="I27" s="330">
        <f>IFERROR(VLOOKUP(C27,'تقرير المصروفات حسب الشهر'!$C$647:$AI$758,30,FALSE),0)</f>
        <v>0</v>
      </c>
      <c r="J27" s="330">
        <f>IFERROR(VLOOKUP(C27,'تقرير المصروفات حسب الشهر'!$C$775:$AI$889,30,FALSE),0)</f>
        <v>0</v>
      </c>
      <c r="K27" s="330">
        <f>IFERROR(VLOOKUP(C27,'تقرير المصروفات حسب الشهر'!$C$902:$AI$1019,30,FALSE),0)</f>
        <v>0</v>
      </c>
      <c r="L27" s="330">
        <f>IFERROR(VLOOKUP(C27,'تقرير المصروفات حسب الشهر'!$C$1028:$AI$1143,30,FALSE),0)</f>
        <v>0</v>
      </c>
      <c r="M27" s="344">
        <f>IFERROR(VLOOKUP(C27,'تقرير المصروفات حسب الشهر'!$C$1155:$AI$1271,30,FALSE),0)</f>
        <v>0</v>
      </c>
      <c r="N27" s="344">
        <f>IFERROR(VLOOKUP(C27,'تقرير المصروفات حسب الشهر'!$C$1283:$AI$1397,30,FALSE),0)</f>
        <v>0</v>
      </c>
      <c r="O27" s="344">
        <f>IFERROR(VLOOKUP(C27,'تقرير المصروفات حسب الشهر'!$C$1409:$AI$1524,30,FALSE),0)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الشهر'!$C$10:$AL$125,30,FALSE),0)</f>
        <v>0</v>
      </c>
      <c r="E28" s="330">
        <f>IFERROR(VLOOKUP(C28,'تقرير المصروفات حسب الشهر'!$C$136:$AL$254,30,FALSE),0)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الشهر'!$C$519:$AL$627,30,FALSE),0)</f>
        <v>0</v>
      </c>
      <c r="I28" s="330">
        <f>IFERROR(VLOOKUP(C28,'تقرير المصروفات حسب الشهر'!$C$647:$AI$758,30,FALSE),0)</f>
        <v>0</v>
      </c>
      <c r="J28" s="330">
        <f>IFERROR(VLOOKUP(C28,'تقرير المصروفات حسب الشهر'!$C$775:$AI$889,30,FALSE),0)</f>
        <v>0</v>
      </c>
      <c r="K28" s="330">
        <f>IFERROR(VLOOKUP(C28,'تقرير المصروفات حسب الشهر'!$C$902:$AI$1019,30,FALSE),0)</f>
        <v>0</v>
      </c>
      <c r="L28" s="330">
        <f>IFERROR(VLOOKUP(C28,'تقرير المصروفات حسب الشهر'!$C$1028:$AI$1143,30,FALSE),0)</f>
        <v>0</v>
      </c>
      <c r="M28" s="344">
        <f>IFERROR(VLOOKUP(C28,'تقرير المصروفات حسب الشهر'!$C$1155:$AI$1271,30,FALSE),0)</f>
        <v>0</v>
      </c>
      <c r="N28" s="344">
        <f>IFERROR(VLOOKUP(C28,'تقرير المصروفات حسب الشهر'!$C$1283:$AI$1397,30,FALSE),0)</f>
        <v>0</v>
      </c>
      <c r="O28" s="344">
        <f>IFERROR(VLOOKUP(C28,'تقرير المصروفات حسب الشهر'!$C$1409:$AI$1524,30,FALSE),0)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الشهر'!$C$10:$AL$125,30,FALSE),0)</f>
        <v>0</v>
      </c>
      <c r="E29" s="330">
        <f>IFERROR(VLOOKUP(C29,'تقرير المصروفات حسب الشهر'!$C$136:$AL$254,30,FALSE),0)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الشهر'!$C$519:$AL$627,30,FALSE),0)</f>
        <v>0</v>
      </c>
      <c r="I29" s="330">
        <f>IFERROR(VLOOKUP(C29,'تقرير المصروفات حسب الشهر'!$C$647:$AI$758,30,FALSE),0)</f>
        <v>0</v>
      </c>
      <c r="J29" s="330">
        <f>IFERROR(VLOOKUP(C29,'تقرير المصروفات حسب الشهر'!$C$775:$AI$889,30,FALSE),0)</f>
        <v>0</v>
      </c>
      <c r="K29" s="330">
        <f>IFERROR(VLOOKUP(C29,'تقرير المصروفات حسب الشهر'!$C$902:$AI$1019,30,FALSE),0)</f>
        <v>0</v>
      </c>
      <c r="L29" s="330">
        <f>IFERROR(VLOOKUP(C29,'تقرير المصروفات حسب الشهر'!$C$1028:$AI$1143,30,FALSE),0)</f>
        <v>0</v>
      </c>
      <c r="M29" s="344">
        <f>IFERROR(VLOOKUP(C29,'تقرير المصروفات حسب الشهر'!$C$1155:$AI$1271,30,FALSE),0)</f>
        <v>0</v>
      </c>
      <c r="N29" s="344">
        <f>IFERROR(VLOOKUP(C29,'تقرير المصروفات حسب الشهر'!$C$1283:$AI$1397,30,FALSE),0)</f>
        <v>0</v>
      </c>
      <c r="O29" s="344">
        <f>IFERROR(VLOOKUP(C29,'تقرير المصروفات حسب الشهر'!$C$1409:$AI$1524,30,FALSE),0)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الشهر'!$C$10:$AL$125,30,FALSE),0)</f>
        <v>0</v>
      </c>
      <c r="E30" s="330">
        <f>IFERROR(VLOOKUP(C30,'تقرير المصروفات حسب الشهر'!$C$136:$AL$254,30,FALSE),0)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الشهر'!$C$519:$AL$627,30,FALSE),0)</f>
        <v>0</v>
      </c>
      <c r="I30" s="330">
        <f>IFERROR(VLOOKUP(C30,'تقرير المصروفات حسب الشهر'!$C$647:$AI$758,30,FALSE),0)</f>
        <v>0</v>
      </c>
      <c r="J30" s="330">
        <f>IFERROR(VLOOKUP(C30,'تقرير المصروفات حسب الشهر'!$C$775:$AI$889,30,FALSE),0)</f>
        <v>0</v>
      </c>
      <c r="K30" s="330">
        <f>IFERROR(VLOOKUP(C30,'تقرير المصروفات حسب الشهر'!$C$902:$AI$1019,30,FALSE),0)</f>
        <v>0</v>
      </c>
      <c r="L30" s="330">
        <f>IFERROR(VLOOKUP(C30,'تقرير المصروفات حسب الشهر'!$C$1028:$AI$1143,30,FALSE),0)</f>
        <v>0</v>
      </c>
      <c r="M30" s="344">
        <f>IFERROR(VLOOKUP(C30,'تقرير المصروفات حسب الشهر'!$C$1155:$AI$1271,30,FALSE),0)</f>
        <v>0</v>
      </c>
      <c r="N30" s="344">
        <f>IFERROR(VLOOKUP(C30,'تقرير المصروفات حسب الشهر'!$C$1283:$AI$1397,30,FALSE),0)</f>
        <v>0</v>
      </c>
      <c r="O30" s="344">
        <f>IFERROR(VLOOKUP(C30,'تقرير المصروفات حسب الشهر'!$C$1409:$AI$1524,30,FALSE),0)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الشهر'!$C$10:$AL$125,30,FALSE),0)</f>
        <v>185</v>
      </c>
      <c r="E31" s="330">
        <f>IFERROR(VLOOKUP(C31,'تقرير المصروفات حسب الشهر'!$C$136:$AL$254,30,FALSE),0)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الشهر'!$C$519:$AL$627,30,FALSE),0)</f>
        <v>212</v>
      </c>
      <c r="I31" s="330">
        <f>IFERROR(VLOOKUP(C31,'تقرير المصروفات حسب الشهر'!$C$647:$AI$758,30,FALSE),0)</f>
        <v>211</v>
      </c>
      <c r="J31" s="330">
        <f>IFERROR(VLOOKUP(C31,'تقرير المصروفات حسب الشهر'!$C$775:$AI$889,30,FALSE),0)</f>
        <v>0</v>
      </c>
      <c r="K31" s="330">
        <f>IFERROR(VLOOKUP(C31,'تقرير المصروفات حسب الشهر'!$C$902:$AI$1019,30,FALSE),0)</f>
        <v>0</v>
      </c>
      <c r="L31" s="330">
        <f>IFERROR(VLOOKUP(C31,'تقرير المصروفات حسب الشهر'!$C$1028:$AI$1143,30,FALSE),0)</f>
        <v>0</v>
      </c>
      <c r="M31" s="344">
        <f>IFERROR(VLOOKUP(C31,'تقرير المصروفات حسب الشهر'!$C$1155:$AI$1271,30,FALSE),0)</f>
        <v>0</v>
      </c>
      <c r="N31" s="344">
        <f>IFERROR(VLOOKUP(C31,'تقرير المصروفات حسب الشهر'!$C$1283:$AI$1397,30,FALSE),0)</f>
        <v>0</v>
      </c>
      <c r="O31" s="344">
        <f>IFERROR(VLOOKUP(C31,'تقرير المصروفات حسب الشهر'!$C$1409:$AI$1524,30,FALSE),0)</f>
        <v>0</v>
      </c>
      <c r="P31" s="332">
        <f t="shared" si="5"/>
        <v>794.81999999999994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الشهر'!$C$10:$AL$125,30,FALSE),0)</f>
        <v>0</v>
      </c>
      <c r="E32" s="330">
        <f>IFERROR(VLOOKUP(C32,'تقرير المصروفات حسب الشهر'!$C$136:$AL$254,30,FALSE),0)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الشهر'!$C$519:$AL$627,30,FALSE),0)</f>
        <v>0</v>
      </c>
      <c r="I32" s="330">
        <f>IFERROR(VLOOKUP(C32,'تقرير المصروفات حسب الشهر'!$C$647:$AI$758,30,FALSE),0)</f>
        <v>0</v>
      </c>
      <c r="J32" s="330">
        <f>IFERROR(VLOOKUP(C32,'تقرير المصروفات حسب الشهر'!$C$775:$AI$889,30,FALSE),0)</f>
        <v>0</v>
      </c>
      <c r="K32" s="330">
        <f>IFERROR(VLOOKUP(C32,'تقرير المصروفات حسب الشهر'!$C$902:$AI$1019,30,FALSE),0)</f>
        <v>0</v>
      </c>
      <c r="L32" s="330">
        <f>IFERROR(VLOOKUP(C32,'تقرير المصروفات حسب الشهر'!$C$1028:$AI$1143,30,FALSE),0)</f>
        <v>0</v>
      </c>
      <c r="M32" s="344">
        <f>IFERROR(VLOOKUP(C32,'تقرير المصروفات حسب الشهر'!$C$1155:$AI$1271,30,FALSE),0)</f>
        <v>0</v>
      </c>
      <c r="N32" s="344">
        <f>IFERROR(VLOOKUP(C32,'تقرير المصروفات حسب الشهر'!$C$1283:$AI$1397,30,FALSE),0)</f>
        <v>0</v>
      </c>
      <c r="O32" s="344">
        <f>IFERROR(VLOOKUP(C32,'تقرير المصروفات حسب الشهر'!$C$1409:$AI$1524,30,FALSE),0)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الشهر'!$C$10:$AL$125,30,FALSE),0)</f>
        <v>0</v>
      </c>
      <c r="E33" s="330">
        <f>IFERROR(VLOOKUP(C33,'تقرير المصروفات حسب الشهر'!$C$136:$AL$254,30,FALSE),0)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الشهر'!$C$519:$AL$627,30,FALSE),0)</f>
        <v>0</v>
      </c>
      <c r="I33" s="330">
        <f>IFERROR(VLOOKUP(C33,'تقرير المصروفات حسب الشهر'!$C$647:$AI$758,30,FALSE),0)</f>
        <v>0</v>
      </c>
      <c r="J33" s="330">
        <f>IFERROR(VLOOKUP(C33,'تقرير المصروفات حسب الشهر'!$C$775:$AI$889,30,FALSE),0)</f>
        <v>0</v>
      </c>
      <c r="K33" s="330">
        <f>IFERROR(VLOOKUP(C33,'تقرير المصروفات حسب الشهر'!$C$902:$AI$1019,30,FALSE),0)</f>
        <v>0</v>
      </c>
      <c r="L33" s="330">
        <f>IFERROR(VLOOKUP(C33,'تقرير المصروفات حسب الشهر'!$C$1028:$AI$1143,30,FALSE),0)</f>
        <v>0</v>
      </c>
      <c r="M33" s="344">
        <f>IFERROR(VLOOKUP(C33,'تقرير المصروفات حسب الشهر'!$C$1155:$AI$1271,30,FALSE),0)</f>
        <v>0</v>
      </c>
      <c r="N33" s="344">
        <f>IFERROR(VLOOKUP(C33,'تقرير المصروفات حسب الشهر'!$C$1283:$AI$1397,30,FALSE),0)</f>
        <v>0</v>
      </c>
      <c r="O33" s="344">
        <f>IFERROR(VLOOKUP(C33,'تقرير المصروفات حسب الشهر'!$C$1409:$AI$1524,30,FALSE),0)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الشهر'!$C$10:$AL$125,30,FALSE),0)</f>
        <v>0</v>
      </c>
      <c r="E34" s="330">
        <f>IFERROR(VLOOKUP(C34,'تقرير المصروفات حسب الشهر'!$C$136:$AL$254,30,FALSE),0)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الشهر'!$C$519:$AL$627,30,FALSE),0)</f>
        <v>0</v>
      </c>
      <c r="I34" s="330">
        <f>IFERROR(VLOOKUP(C34,'تقرير المصروفات حسب الشهر'!$C$647:$AI$758,30,FALSE),0)</f>
        <v>0</v>
      </c>
      <c r="J34" s="330">
        <f>IFERROR(VLOOKUP(C34,'تقرير المصروفات حسب الشهر'!$C$775:$AI$889,30,FALSE),0)</f>
        <v>0</v>
      </c>
      <c r="K34" s="330">
        <f>IFERROR(VLOOKUP(C34,'تقرير المصروفات حسب الشهر'!$C$902:$AI$1019,30,FALSE),0)</f>
        <v>0</v>
      </c>
      <c r="L34" s="330">
        <f>IFERROR(VLOOKUP(C34,'تقرير المصروفات حسب الشهر'!$C$1028:$AI$1143,30,FALSE),0)</f>
        <v>0</v>
      </c>
      <c r="M34" s="344">
        <f>IFERROR(VLOOKUP(C34,'تقرير المصروفات حسب الشهر'!$C$1155:$AI$1271,30,FALSE),0)</f>
        <v>0</v>
      </c>
      <c r="N34" s="344">
        <f>IFERROR(VLOOKUP(C34,'تقرير المصروفات حسب الشهر'!$C$1283:$AI$1397,30,FALSE),0)</f>
        <v>0</v>
      </c>
      <c r="O34" s="344">
        <f>IFERROR(VLOOKUP(C34,'تقرير المصروفات حسب الشهر'!$C$1409:$AI$1524,30,FALSE),0)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الشهر'!$C$10:$AL$125,30,FALSE),0)</f>
        <v>0</v>
      </c>
      <c r="E35" s="330">
        <f>IFERROR(VLOOKUP(C35,'تقرير المصروفات حسب الشهر'!$C$136:$AL$254,30,FALSE),0)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الشهر'!$C$519:$AL$627,30,FALSE),0)</f>
        <v>0</v>
      </c>
      <c r="I35" s="330">
        <f>IFERROR(VLOOKUP(C35,'تقرير المصروفات حسب الشهر'!$C$647:$AI$758,30,FALSE),0)</f>
        <v>0</v>
      </c>
      <c r="J35" s="330">
        <f>IFERROR(VLOOKUP(C35,'تقرير المصروفات حسب الشهر'!$C$775:$AI$889,30,FALSE),0)</f>
        <v>0</v>
      </c>
      <c r="K35" s="330">
        <f>IFERROR(VLOOKUP(C35,'تقرير المصروفات حسب الشهر'!$C$902:$AI$1019,30,FALSE),0)</f>
        <v>0</v>
      </c>
      <c r="L35" s="330">
        <f>IFERROR(VLOOKUP(C35,'تقرير المصروفات حسب الشهر'!$C$1028:$AI$1143,30,FALSE),0)</f>
        <v>0</v>
      </c>
      <c r="M35" s="344">
        <f>IFERROR(VLOOKUP(C35,'تقرير المصروفات حسب الشهر'!$C$1155:$AI$1271,30,FALSE),0)</f>
        <v>0</v>
      </c>
      <c r="N35" s="344">
        <f>IFERROR(VLOOKUP(C35,'تقرير المصروفات حسب الشهر'!$C$1283:$AI$1397,30,FALSE),0)</f>
        <v>0</v>
      </c>
      <c r="O35" s="344">
        <f>IFERROR(VLOOKUP(C35,'تقرير المصروفات حسب الشهر'!$C$1409:$AI$1524,30,FALSE),0)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الشهر'!$C$10:$AL$125,30,FALSE),0)</f>
        <v>770</v>
      </c>
      <c r="E36" s="330">
        <f>IFERROR(VLOOKUP(C36,'تقرير المصروفات حسب الشهر'!$C$136:$AL$254,30,FALSE),0)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الشهر'!$C$519:$AL$627,30,FALSE),0)</f>
        <v>2250</v>
      </c>
      <c r="I36" s="330">
        <f>IFERROR(VLOOKUP(C36,'تقرير المصروفات حسب الشهر'!$C$647:$AI$758,30,FALSE),0)</f>
        <v>0</v>
      </c>
      <c r="J36" s="330">
        <f>IFERROR(VLOOKUP(C36,'تقرير المصروفات حسب الشهر'!$C$775:$AI$889,30,FALSE),0)</f>
        <v>0</v>
      </c>
      <c r="K36" s="330">
        <f>IFERROR(VLOOKUP(C36,'تقرير المصروفات حسب الشهر'!$C$902:$AI$1019,30,FALSE),0)</f>
        <v>0</v>
      </c>
      <c r="L36" s="330">
        <f>IFERROR(VLOOKUP(C36,'تقرير المصروفات حسب الشهر'!$C$1028:$AI$1143,30,FALSE),0)</f>
        <v>0</v>
      </c>
      <c r="M36" s="344">
        <f>IFERROR(VLOOKUP(C36,'تقرير المصروفات حسب الشهر'!$C$1155:$AI$1271,30,FALSE),0)</f>
        <v>0</v>
      </c>
      <c r="N36" s="344">
        <f>IFERROR(VLOOKUP(C36,'تقرير المصروفات حسب الشهر'!$C$1283:$AI$1397,30,FALSE),0)</f>
        <v>0</v>
      </c>
      <c r="O36" s="344">
        <f>IFERROR(VLOOKUP(C36,'تقرير المصروفات حسب الشهر'!$C$1409:$AI$1524,30,FALSE),0)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الشهر'!$C$10:$AL$125,30,FALSE),0)</f>
        <v>0</v>
      </c>
      <c r="E37" s="330">
        <f>IFERROR(VLOOKUP(C37,'تقرير المصروفات حسب الشهر'!$C$136:$AL$254,30,FALSE),0)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الشهر'!$C$519:$AL$627,30,FALSE),0)</f>
        <v>0</v>
      </c>
      <c r="I37" s="330">
        <f>IFERROR(VLOOKUP(C37,'تقرير المصروفات حسب الشهر'!$C$647:$AI$758,30,FALSE),0)</f>
        <v>0</v>
      </c>
      <c r="J37" s="330">
        <f>IFERROR(VLOOKUP(C37,'تقرير المصروفات حسب الشهر'!$C$775:$AI$889,30,FALSE),0)</f>
        <v>0</v>
      </c>
      <c r="K37" s="330">
        <f>IFERROR(VLOOKUP(C37,'تقرير المصروفات حسب الشهر'!$C$902:$AI$1019,30,FALSE),0)</f>
        <v>0</v>
      </c>
      <c r="L37" s="330">
        <f>IFERROR(VLOOKUP(C37,'تقرير المصروفات حسب الشهر'!$C$1028:$AI$1143,30,FALSE),0)</f>
        <v>0</v>
      </c>
      <c r="M37" s="344">
        <f>IFERROR(VLOOKUP(C37,'تقرير المصروفات حسب الشهر'!$C$1155:$AI$1271,30,FALSE),0)</f>
        <v>0</v>
      </c>
      <c r="N37" s="344">
        <f>IFERROR(VLOOKUP(C37,'تقرير المصروفات حسب الشهر'!$C$1283:$AI$1397,30,FALSE),0)</f>
        <v>0</v>
      </c>
      <c r="O37" s="344">
        <f>IFERROR(VLOOKUP(C37,'تقرير المصروفات حسب الشهر'!$C$1409:$AI$1524,30,FALSE),0)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الشهر'!$C$10:$AL$125,30,FALSE),0)</f>
        <v>0</v>
      </c>
      <c r="E38" s="330">
        <f>IFERROR(VLOOKUP(C38,'تقرير المصروفات حسب الشهر'!$C$136:$AL$254,30,FALSE),0)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الشهر'!$C$519:$AL$627,30,FALSE),0)</f>
        <v>0</v>
      </c>
      <c r="I38" s="330">
        <f>IFERROR(VLOOKUP(C38,'تقرير المصروفات حسب الشهر'!$C$647:$AI$758,30,FALSE),0)</f>
        <v>0</v>
      </c>
      <c r="J38" s="330">
        <f>IFERROR(VLOOKUP(C38,'تقرير المصروفات حسب الشهر'!$C$775:$AI$889,30,FALSE),0)</f>
        <v>0</v>
      </c>
      <c r="K38" s="330">
        <f>IFERROR(VLOOKUP(C38,'تقرير المصروفات حسب الشهر'!$C$902:$AI$1019,30,FALSE),0)</f>
        <v>0</v>
      </c>
      <c r="L38" s="330">
        <f>IFERROR(VLOOKUP(C38,'تقرير المصروفات حسب الشهر'!$C$1028:$AI$1143,30,FALSE),0)</f>
        <v>0</v>
      </c>
      <c r="M38" s="344">
        <f>IFERROR(VLOOKUP(C38,'تقرير المصروفات حسب الشهر'!$C$1155:$AI$1271,30,FALSE),0)</f>
        <v>0</v>
      </c>
      <c r="N38" s="344">
        <f>IFERROR(VLOOKUP(C38,'تقرير المصروفات حسب الشهر'!$C$1283:$AI$1397,30,FALSE),0)</f>
        <v>0</v>
      </c>
      <c r="O38" s="344">
        <f>IFERROR(VLOOKUP(C38,'تقرير المصروفات حسب الشهر'!$C$1409:$AI$1524,30,FALSE),0)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الشهر'!$C$10:$AL$125,30,FALSE),0)</f>
        <v>0</v>
      </c>
      <c r="E39" s="330">
        <f>IFERROR(VLOOKUP(C39,'تقرير المصروفات حسب الشهر'!$C$136:$AL$254,30,FALSE),0)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الشهر'!$C$519:$AL$627,30,FALSE),0)</f>
        <v>0</v>
      </c>
      <c r="I39" s="330">
        <f>IFERROR(VLOOKUP(C39,'تقرير المصروفات حسب الشهر'!$C$647:$AI$758,30,FALSE),0)</f>
        <v>0</v>
      </c>
      <c r="J39" s="330">
        <f>IFERROR(VLOOKUP(C39,'تقرير المصروفات حسب الشهر'!$C$775:$AI$889,30,FALSE),0)</f>
        <v>0</v>
      </c>
      <c r="K39" s="330">
        <f>IFERROR(VLOOKUP(C39,'تقرير المصروفات حسب الشهر'!$C$902:$AI$1019,30,FALSE),0)</f>
        <v>0</v>
      </c>
      <c r="L39" s="330">
        <f>IFERROR(VLOOKUP(C39,'تقرير المصروفات حسب الشهر'!$C$1028:$AI$1143,30,FALSE),0)</f>
        <v>0</v>
      </c>
      <c r="M39" s="344">
        <f>IFERROR(VLOOKUP(C39,'تقرير المصروفات حسب الشهر'!$C$1155:$AI$1271,30,FALSE),0)</f>
        <v>0</v>
      </c>
      <c r="N39" s="344">
        <f>IFERROR(VLOOKUP(C39,'تقرير المصروفات حسب الشهر'!$C$1283:$AI$1397,30,FALSE),0)</f>
        <v>0</v>
      </c>
      <c r="O39" s="344">
        <f>IFERROR(VLOOKUP(C39,'تقرير المصروفات حسب الشهر'!$C$1409:$AI$1524,30,FALSE),0)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الشهر'!$C$10:$AL$125,30,FALSE),0)</f>
        <v>0</v>
      </c>
      <c r="E40" s="330">
        <f>IFERROR(VLOOKUP(C40,'تقرير المصروفات حسب الشهر'!$C$136:$AL$254,30,FALSE),0)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الشهر'!$C$519:$AL$627,30,FALSE),0)</f>
        <v>0</v>
      </c>
      <c r="I40" s="330">
        <f>IFERROR(VLOOKUP(C40,'تقرير المصروفات حسب الشهر'!$C$647:$AI$758,30,FALSE),0)</f>
        <v>0</v>
      </c>
      <c r="J40" s="330">
        <f>IFERROR(VLOOKUP(C40,'تقرير المصروفات حسب الشهر'!$C$775:$AI$889,30,FALSE),0)</f>
        <v>0</v>
      </c>
      <c r="K40" s="330">
        <f>IFERROR(VLOOKUP(C40,'تقرير المصروفات حسب الشهر'!$C$902:$AI$1019,30,FALSE),0)</f>
        <v>0</v>
      </c>
      <c r="L40" s="330">
        <f>IFERROR(VLOOKUP(C40,'تقرير المصروفات حسب الشهر'!$C$1028:$AI$1143,30,FALSE),0)</f>
        <v>0</v>
      </c>
      <c r="M40" s="344">
        <f>IFERROR(VLOOKUP(C40,'تقرير المصروفات حسب الشهر'!$C$1155:$AI$1271,30,FALSE),0)</f>
        <v>0</v>
      </c>
      <c r="N40" s="344">
        <f>IFERROR(VLOOKUP(C40,'تقرير المصروفات حسب الشهر'!$C$1283:$AI$1397,30,FALSE),0)</f>
        <v>0</v>
      </c>
      <c r="O40" s="344">
        <f>IFERROR(VLOOKUP(C40,'تقرير المصروفات حسب الشهر'!$C$1409:$AI$1524,30,FALSE),0)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الشهر'!$C$10:$AL$125,30,FALSE),0)</f>
        <v>0</v>
      </c>
      <c r="E41" s="330">
        <f>IFERROR(VLOOKUP(C41,'تقرير المصروفات حسب الشهر'!$C$136:$AL$254,30,FALSE),0)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الشهر'!$C$519:$AL$627,30,FALSE),0)</f>
        <v>0</v>
      </c>
      <c r="I41" s="330">
        <f>IFERROR(VLOOKUP(C41,'تقرير المصروفات حسب الشهر'!$C$647:$AI$758,30,FALSE),0)</f>
        <v>0</v>
      </c>
      <c r="J41" s="330">
        <f>IFERROR(VLOOKUP(C41,'تقرير المصروفات حسب الشهر'!$C$775:$AI$889,30,FALSE),0)</f>
        <v>0</v>
      </c>
      <c r="K41" s="330">
        <f>IFERROR(VLOOKUP(C41,'تقرير المصروفات حسب الشهر'!$C$902:$AI$1019,30,FALSE),0)</f>
        <v>0</v>
      </c>
      <c r="L41" s="330">
        <f>IFERROR(VLOOKUP(C41,'تقرير المصروفات حسب الشهر'!$C$1028:$AI$1143,30,FALSE),0)</f>
        <v>0</v>
      </c>
      <c r="M41" s="344">
        <f>IFERROR(VLOOKUP(C41,'تقرير المصروفات حسب الشهر'!$C$1155:$AI$1271,30,FALSE),0)</f>
        <v>0</v>
      </c>
      <c r="N41" s="344">
        <f>IFERROR(VLOOKUP(C41,'تقرير المصروفات حسب الشهر'!$C$1283:$AI$1397,30,FALSE),0)</f>
        <v>0</v>
      </c>
      <c r="O41" s="344">
        <f>IFERROR(VLOOKUP(C41,'تقرير المصروفات حسب الشهر'!$C$1409:$AI$1524,30,FALSE),0)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الشهر'!$C$10:$AL$125,30,FALSE),0)</f>
        <v>0</v>
      </c>
      <c r="E42" s="330">
        <f>IFERROR(VLOOKUP(C42,'تقرير المصروفات حسب الشهر'!$C$136:$AL$254,30,FALSE),0)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الشهر'!$C$519:$AL$627,30,FALSE),0)</f>
        <v>0</v>
      </c>
      <c r="I42" s="330">
        <f>IFERROR(VLOOKUP(C42,'تقرير المصروفات حسب الشهر'!$C$647:$AI$758,30,FALSE),0)</f>
        <v>0</v>
      </c>
      <c r="J42" s="330">
        <f>IFERROR(VLOOKUP(C42,'تقرير المصروفات حسب الشهر'!$C$775:$AI$889,30,FALSE),0)</f>
        <v>0</v>
      </c>
      <c r="K42" s="330">
        <f>IFERROR(VLOOKUP(C42,'تقرير المصروفات حسب الشهر'!$C$902:$AI$1019,30,FALSE),0)</f>
        <v>0</v>
      </c>
      <c r="L42" s="330">
        <f>IFERROR(VLOOKUP(C42,'تقرير المصروفات حسب الشهر'!$C$1028:$AI$1143,30,FALSE),0)</f>
        <v>0</v>
      </c>
      <c r="M42" s="344">
        <f>IFERROR(VLOOKUP(C42,'تقرير المصروفات حسب الشهر'!$C$1155:$AI$1271,30,FALSE),0)</f>
        <v>0</v>
      </c>
      <c r="N42" s="344">
        <f>IFERROR(VLOOKUP(C42,'تقرير المصروفات حسب الشهر'!$C$1283:$AI$1397,30,FALSE),0)</f>
        <v>0</v>
      </c>
      <c r="O42" s="344">
        <f>IFERROR(VLOOKUP(C42,'تقرير المصروفات حسب الشهر'!$C$1409:$AI$1524,30,FALSE),0)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الشهر'!$C$10:$AL$125,30,FALSE),0)</f>
        <v>0</v>
      </c>
      <c r="E43" s="330">
        <f>IFERROR(VLOOKUP(C43,'تقرير المصروفات حسب الشهر'!$C$136:$AL$254,30,FALSE),0)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الشهر'!$C$519:$AL$627,30,FALSE),0)</f>
        <v>0</v>
      </c>
      <c r="I43" s="330">
        <f>IFERROR(VLOOKUP(C43,'تقرير المصروفات حسب الشهر'!$C$647:$AI$758,30,FALSE),0)</f>
        <v>0</v>
      </c>
      <c r="J43" s="330">
        <f>IFERROR(VLOOKUP(C43,'تقرير المصروفات حسب الشهر'!$C$775:$AI$889,30,FALSE),0)</f>
        <v>0</v>
      </c>
      <c r="K43" s="330">
        <f>IFERROR(VLOOKUP(C43,'تقرير المصروفات حسب الشهر'!$C$902:$AI$1019,30,FALSE),0)</f>
        <v>0</v>
      </c>
      <c r="L43" s="330">
        <f>IFERROR(VLOOKUP(C43,'تقرير المصروفات حسب الشهر'!$C$1028:$AI$1143,30,FALSE),0)</f>
        <v>0</v>
      </c>
      <c r="M43" s="344">
        <f>IFERROR(VLOOKUP(C43,'تقرير المصروفات حسب الشهر'!$C$1155:$AI$1271,30,FALSE),0)</f>
        <v>0</v>
      </c>
      <c r="N43" s="344">
        <f>IFERROR(VLOOKUP(C43,'تقرير المصروفات حسب الشهر'!$C$1283:$AI$1397,30,FALSE),0)</f>
        <v>0</v>
      </c>
      <c r="O43" s="344">
        <f>IFERROR(VLOOKUP(C43,'تقرير المصروفات حسب الشهر'!$C$1409:$AI$1524,30,FALSE),0)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الشهر'!$C$10:$AL$125,30,FALSE),0)</f>
        <v>0</v>
      </c>
      <c r="E44" s="330">
        <f>IFERROR(VLOOKUP(C44,'تقرير المصروفات حسب الشهر'!$C$136:$AL$254,30,FALSE),0)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الشهر'!$C$519:$AL$627,30,FALSE),0)</f>
        <v>0</v>
      </c>
      <c r="I44" s="330">
        <f>IFERROR(VLOOKUP(C44,'تقرير المصروفات حسب الشهر'!$C$647:$AI$758,30,FALSE),0)</f>
        <v>0</v>
      </c>
      <c r="J44" s="330">
        <f>IFERROR(VLOOKUP(C44,'تقرير المصروفات حسب الشهر'!$C$775:$AI$889,30,FALSE),0)</f>
        <v>0</v>
      </c>
      <c r="K44" s="330">
        <f>IFERROR(VLOOKUP(C44,'تقرير المصروفات حسب الشهر'!$C$902:$AI$1019,30,FALSE),0)</f>
        <v>0</v>
      </c>
      <c r="L44" s="330">
        <f>IFERROR(VLOOKUP(C44,'تقرير المصروفات حسب الشهر'!$C$1028:$AI$1143,30,FALSE),0)</f>
        <v>0</v>
      </c>
      <c r="M44" s="344">
        <f>IFERROR(VLOOKUP(C44,'تقرير المصروفات حسب الشهر'!$C$1155:$AI$1271,30,FALSE),0)</f>
        <v>0</v>
      </c>
      <c r="N44" s="344">
        <f>IFERROR(VLOOKUP(C44,'تقرير المصروفات حسب الشهر'!$C$1283:$AI$1397,30,FALSE),0)</f>
        <v>0</v>
      </c>
      <c r="O44" s="344">
        <f>IFERROR(VLOOKUP(C44,'تقرير المصروفات حسب الشهر'!$C$1409:$AI$1524,30,FALSE),0)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الشهر'!$C$10:$AL$125,30,FALSE),0)</f>
        <v>0</v>
      </c>
      <c r="E45" s="330">
        <f>IFERROR(VLOOKUP(C45,'تقرير المصروفات حسب الشهر'!$C$136:$AL$254,30,FALSE),0)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الشهر'!$C$519:$AL$627,30,FALSE),0)</f>
        <v>0</v>
      </c>
      <c r="I45" s="330">
        <f>IFERROR(VLOOKUP(C45,'تقرير المصروفات حسب الشهر'!$C$647:$AI$758,30,FALSE),0)</f>
        <v>0</v>
      </c>
      <c r="J45" s="330">
        <f>IFERROR(VLOOKUP(C45,'تقرير المصروفات حسب الشهر'!$C$775:$AI$889,30,FALSE),0)</f>
        <v>0</v>
      </c>
      <c r="K45" s="330">
        <f>IFERROR(VLOOKUP(C45,'تقرير المصروفات حسب الشهر'!$C$902:$AI$1019,30,FALSE),0)</f>
        <v>0</v>
      </c>
      <c r="L45" s="330">
        <f>IFERROR(VLOOKUP(C45,'تقرير المصروفات حسب الشهر'!$C$1028:$AI$1143,30,FALSE),0)</f>
        <v>0</v>
      </c>
      <c r="M45" s="344">
        <f>IFERROR(VLOOKUP(C45,'تقرير المصروفات حسب الشهر'!$C$1155:$AI$1271,30,FALSE),0)</f>
        <v>0</v>
      </c>
      <c r="N45" s="344">
        <f>IFERROR(VLOOKUP(C45,'تقرير المصروفات حسب الشهر'!$C$1283:$AI$1397,30,FALSE),0)</f>
        <v>0</v>
      </c>
      <c r="O45" s="344">
        <f>IFERROR(VLOOKUP(C45,'تقرير المصروفات حسب الشهر'!$C$1409:$AI$1524,30,FALSE),0)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الشهر'!$C$10:$AL$125,30,FALSE),0)</f>
        <v>0</v>
      </c>
      <c r="E46" s="330">
        <f>IFERROR(VLOOKUP(C46,'تقرير المصروفات حسب الشهر'!$C$136:$AL$254,30,FALSE),0)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الشهر'!$C$519:$AL$627,30,FALSE),0)</f>
        <v>0</v>
      </c>
      <c r="I46" s="330">
        <f>IFERROR(VLOOKUP(C46,'تقرير المصروفات حسب الشهر'!$C$647:$AI$758,30,FALSE),0)</f>
        <v>0</v>
      </c>
      <c r="J46" s="330">
        <f>IFERROR(VLOOKUP(C46,'تقرير المصروفات حسب الشهر'!$C$775:$AI$889,30,FALSE),0)</f>
        <v>0</v>
      </c>
      <c r="K46" s="330">
        <f>IFERROR(VLOOKUP(C46,'تقرير المصروفات حسب الشهر'!$C$902:$AI$1019,30,FALSE),0)</f>
        <v>0</v>
      </c>
      <c r="L46" s="330">
        <f>IFERROR(VLOOKUP(C46,'تقرير المصروفات حسب الشهر'!$C$1028:$AI$1143,30,FALSE),0)</f>
        <v>0</v>
      </c>
      <c r="M46" s="344">
        <f>IFERROR(VLOOKUP(C46,'تقرير المصروفات حسب الشهر'!$C$1155:$AI$1271,30,FALSE),0)</f>
        <v>0</v>
      </c>
      <c r="N46" s="344">
        <f>IFERROR(VLOOKUP(C46,'تقرير المصروفات حسب الشهر'!$C$1283:$AI$1397,30,FALSE),0)</f>
        <v>0</v>
      </c>
      <c r="O46" s="344">
        <f>IFERROR(VLOOKUP(C46,'تقرير المصروفات حسب الشهر'!$C$1409:$AI$1524,30,FALSE),0)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الشهر'!$C$10:$AL$125,30,FALSE),0)</f>
        <v>0</v>
      </c>
      <c r="E47" s="330">
        <f>IFERROR(VLOOKUP(C47,'تقرير المصروفات حسب الشهر'!$C$136:$AL$254,30,FALSE),0)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الشهر'!$C$519:$AL$627,30,FALSE),0)</f>
        <v>0</v>
      </c>
      <c r="I47" s="330">
        <f>IFERROR(VLOOKUP(C47,'تقرير المصروفات حسب الشهر'!$C$647:$AI$758,30,FALSE),0)</f>
        <v>0</v>
      </c>
      <c r="J47" s="330">
        <f>IFERROR(VLOOKUP(C47,'تقرير المصروفات حسب الشهر'!$C$775:$AI$889,30,FALSE),0)</f>
        <v>0</v>
      </c>
      <c r="K47" s="330">
        <f>IFERROR(VLOOKUP(C47,'تقرير المصروفات حسب الشهر'!$C$902:$AI$1019,30,FALSE),0)</f>
        <v>0</v>
      </c>
      <c r="L47" s="330">
        <f>IFERROR(VLOOKUP(C47,'تقرير المصروفات حسب الشهر'!$C$1028:$AI$1143,30,FALSE),0)</f>
        <v>0</v>
      </c>
      <c r="M47" s="344">
        <f>IFERROR(VLOOKUP(C47,'تقرير المصروفات حسب الشهر'!$C$1155:$AI$1271,30,FALSE),0)</f>
        <v>0</v>
      </c>
      <c r="N47" s="344">
        <f>IFERROR(VLOOKUP(C47,'تقرير المصروفات حسب الشهر'!$C$1283:$AI$1397,30,FALSE),0)</f>
        <v>0</v>
      </c>
      <c r="O47" s="344">
        <f>IFERROR(VLOOKUP(C47,'تقرير المصروفات حسب الشهر'!$C$1409:$AI$1524,30,FALSE),0)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الشهر'!$C$10:$AL$125,30,FALSE),0)</f>
        <v>0</v>
      </c>
      <c r="E48" s="330">
        <f>IFERROR(VLOOKUP(C48,'تقرير المصروفات حسب الشهر'!$C$136:$AL$254,30,FALSE),0)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الشهر'!$C$519:$AL$627,30,FALSE),0)</f>
        <v>0</v>
      </c>
      <c r="I48" s="330">
        <f>IFERROR(VLOOKUP(C48,'تقرير المصروفات حسب الشهر'!$C$647:$AI$758,30,FALSE),0)</f>
        <v>0</v>
      </c>
      <c r="J48" s="330">
        <f>IFERROR(VLOOKUP(C48,'تقرير المصروفات حسب الشهر'!$C$775:$AI$889,30,FALSE),0)</f>
        <v>0</v>
      </c>
      <c r="K48" s="330">
        <f>IFERROR(VLOOKUP(C48,'تقرير المصروفات حسب الشهر'!$C$902:$AI$1019,30,FALSE),0)</f>
        <v>0</v>
      </c>
      <c r="L48" s="330">
        <f>IFERROR(VLOOKUP(C48,'تقرير المصروفات حسب الشهر'!$C$1028:$AI$1143,30,FALSE),0)</f>
        <v>0</v>
      </c>
      <c r="M48" s="344">
        <f>IFERROR(VLOOKUP(C48,'تقرير المصروفات حسب الشهر'!$C$1155:$AI$1271,30,FALSE),0)</f>
        <v>0</v>
      </c>
      <c r="N48" s="344">
        <f>IFERROR(VLOOKUP(C48,'تقرير المصروفات حسب الشهر'!$C$1283:$AI$1397,30,FALSE),0)</f>
        <v>0</v>
      </c>
      <c r="O48" s="344">
        <f>IFERROR(VLOOKUP(C48,'تقرير المصروفات حسب الشهر'!$C$1409:$AI$1524,30,FALSE),0)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الشهر'!$C$10:$AL$125,30,FALSE),0)</f>
        <v>0</v>
      </c>
      <c r="E49" s="330">
        <f>IFERROR(VLOOKUP(C49,'تقرير المصروفات حسب الشهر'!$C$136:$AL$254,30,FALSE),0)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الشهر'!$C$519:$AL$627,30,FALSE),0)</f>
        <v>0</v>
      </c>
      <c r="I49" s="330">
        <f>IFERROR(VLOOKUP(C49,'تقرير المصروفات حسب الشهر'!$C$647:$AI$758,30,FALSE),0)</f>
        <v>0</v>
      </c>
      <c r="J49" s="330">
        <f>IFERROR(VLOOKUP(C49,'تقرير المصروفات حسب الشهر'!$C$775:$AI$889,30,FALSE),0)</f>
        <v>0</v>
      </c>
      <c r="K49" s="330">
        <f>IFERROR(VLOOKUP(C49,'تقرير المصروفات حسب الشهر'!$C$902:$AI$1019,30,FALSE),0)</f>
        <v>0</v>
      </c>
      <c r="L49" s="330">
        <f>IFERROR(VLOOKUP(C49,'تقرير المصروفات حسب الشهر'!$C$1028:$AI$1143,30,FALSE),0)</f>
        <v>0</v>
      </c>
      <c r="M49" s="344">
        <f>IFERROR(VLOOKUP(C49,'تقرير المصروفات حسب الشهر'!$C$1155:$AI$1271,30,FALSE),0)</f>
        <v>0</v>
      </c>
      <c r="N49" s="344">
        <f>IFERROR(VLOOKUP(C49,'تقرير المصروفات حسب الشهر'!$C$1283:$AI$1397,30,FALSE),0)</f>
        <v>0</v>
      </c>
      <c r="O49" s="344">
        <f>IFERROR(VLOOKUP(C49,'تقرير المصروفات حسب الشهر'!$C$1409:$AI$1524,30,FALSE),0)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الشهر'!$C$10:$AL$125,30,FALSE),0)</f>
        <v>0</v>
      </c>
      <c r="E50" s="330">
        <f>IFERROR(VLOOKUP(C50,'تقرير المصروفات حسب الشهر'!$C$136:$AL$254,30,FALSE),0)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الشهر'!$C$519:$AL$627,30,FALSE),0)</f>
        <v>0</v>
      </c>
      <c r="I50" s="330">
        <f>IFERROR(VLOOKUP(C50,'تقرير المصروفات حسب الشهر'!$C$647:$AI$758,30,FALSE),0)</f>
        <v>0</v>
      </c>
      <c r="J50" s="330">
        <f>IFERROR(VLOOKUP(C50,'تقرير المصروفات حسب الشهر'!$C$775:$AI$889,30,FALSE),0)</f>
        <v>0</v>
      </c>
      <c r="K50" s="330">
        <f>IFERROR(VLOOKUP(C50,'تقرير المصروفات حسب الشهر'!$C$902:$AI$1019,30,FALSE),0)</f>
        <v>0</v>
      </c>
      <c r="L50" s="330">
        <f>IFERROR(VLOOKUP(C50,'تقرير المصروفات حسب الشهر'!$C$1028:$AI$1143,30,FALSE),0)</f>
        <v>0</v>
      </c>
      <c r="M50" s="344">
        <f>IFERROR(VLOOKUP(C50,'تقرير المصروفات حسب الشهر'!$C$1155:$AI$1271,30,FALSE),0)</f>
        <v>0</v>
      </c>
      <c r="N50" s="344">
        <f>IFERROR(VLOOKUP(C50,'تقرير المصروفات حسب الشهر'!$C$1283:$AI$1397,30,FALSE),0)</f>
        <v>0</v>
      </c>
      <c r="O50" s="344">
        <f>IFERROR(VLOOKUP(C50,'تقرير المصروفات حسب الشهر'!$C$1409:$AI$1524,30,FALSE),0)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الشهر'!$C$10:$AL$125,30,FALSE),0)</f>
        <v>0</v>
      </c>
      <c r="E51" s="330">
        <f>IFERROR(VLOOKUP(C51,'تقرير المصروفات حسب الشهر'!$C$136:$AL$254,30,FALSE),0)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الشهر'!$C$519:$AL$627,30,FALSE),0)</f>
        <v>0</v>
      </c>
      <c r="I51" s="330">
        <f>IFERROR(VLOOKUP(C51,'تقرير المصروفات حسب الشهر'!$C$647:$AI$758,30,FALSE),0)</f>
        <v>0</v>
      </c>
      <c r="J51" s="330">
        <f>IFERROR(VLOOKUP(C51,'تقرير المصروفات حسب الشهر'!$C$775:$AI$889,30,FALSE),0)</f>
        <v>0</v>
      </c>
      <c r="K51" s="330">
        <f>IFERROR(VLOOKUP(C51,'تقرير المصروفات حسب الشهر'!$C$902:$AI$1019,30,FALSE),0)</f>
        <v>0</v>
      </c>
      <c r="L51" s="330">
        <f>IFERROR(VLOOKUP(C51,'تقرير المصروفات حسب الشهر'!$C$1028:$AI$1143,30,FALSE),0)</f>
        <v>0</v>
      </c>
      <c r="M51" s="344">
        <f>IFERROR(VLOOKUP(C51,'تقرير المصروفات حسب الشهر'!$C$1155:$AI$1271,30,FALSE),0)</f>
        <v>0</v>
      </c>
      <c r="N51" s="344">
        <f>IFERROR(VLOOKUP(C51,'تقرير المصروفات حسب الشهر'!$C$1283:$AI$1397,30,FALSE),0)</f>
        <v>0</v>
      </c>
      <c r="O51" s="344">
        <f>IFERROR(VLOOKUP(C51,'تقرير المصروفات حسب الشهر'!$C$1409:$AI$1524,30,FALSE),0)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الشهر'!$C$10:$AL$125,30,FALSE),0)</f>
        <v>0</v>
      </c>
      <c r="E52" s="330">
        <f>IFERROR(VLOOKUP(C52,'تقرير المصروفات حسب الشهر'!$C$136:$AL$254,30,FALSE),0)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الشهر'!$C$519:$AL$627,30,FALSE),0)</f>
        <v>0</v>
      </c>
      <c r="I52" s="330">
        <f>IFERROR(VLOOKUP(C52,'تقرير المصروفات حسب الشهر'!$C$647:$AI$758,30,FALSE),0)</f>
        <v>0</v>
      </c>
      <c r="J52" s="330">
        <f>IFERROR(VLOOKUP(C52,'تقرير المصروفات حسب الشهر'!$C$775:$AI$889,30,FALSE),0)</f>
        <v>0</v>
      </c>
      <c r="K52" s="330">
        <f>IFERROR(VLOOKUP(C52,'تقرير المصروفات حسب الشهر'!$C$902:$AI$1019,30,FALSE),0)</f>
        <v>0</v>
      </c>
      <c r="L52" s="330">
        <f>IFERROR(VLOOKUP(C52,'تقرير المصروفات حسب الشهر'!$C$1028:$AI$1143,30,FALSE),0)</f>
        <v>0</v>
      </c>
      <c r="M52" s="344">
        <f>IFERROR(VLOOKUP(C52,'تقرير المصروفات حسب الشهر'!$C$1155:$AI$1271,30,FALSE),0)</f>
        <v>0</v>
      </c>
      <c r="N52" s="344">
        <f>IFERROR(VLOOKUP(C52,'تقرير المصروفات حسب الشهر'!$C$1283:$AI$1397,30,FALSE),0)</f>
        <v>0</v>
      </c>
      <c r="O52" s="344">
        <f>IFERROR(VLOOKUP(C52,'تقرير المصروفات حسب الشهر'!$C$1409:$AI$1524,30,FALSE),0)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الشهر'!$C$10:$AL$125,30,FALSE),0)</f>
        <v>0</v>
      </c>
      <c r="E53" s="330">
        <f>IFERROR(VLOOKUP(C53,'تقرير المصروفات حسب الشهر'!$C$136:$AL$254,30,FALSE),0)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الشهر'!$C$519:$AL$627,30,FALSE),0)</f>
        <v>0</v>
      </c>
      <c r="I53" s="330">
        <f>IFERROR(VLOOKUP(C53,'تقرير المصروفات حسب الشهر'!$C$647:$AI$758,30,FALSE),0)</f>
        <v>0</v>
      </c>
      <c r="J53" s="330">
        <f>IFERROR(VLOOKUP(C53,'تقرير المصروفات حسب الشهر'!$C$775:$AI$889,30,FALSE),0)</f>
        <v>0</v>
      </c>
      <c r="K53" s="330">
        <f>IFERROR(VLOOKUP(C53,'تقرير المصروفات حسب الشهر'!$C$902:$AI$1019,30,FALSE),0)</f>
        <v>0</v>
      </c>
      <c r="L53" s="330">
        <f>IFERROR(VLOOKUP(C53,'تقرير المصروفات حسب الشهر'!$C$1028:$AI$1143,30,FALSE),0)</f>
        <v>0</v>
      </c>
      <c r="M53" s="344">
        <f>IFERROR(VLOOKUP(C53,'تقرير المصروفات حسب الشهر'!$C$1155:$AI$1271,30,FALSE),0)</f>
        <v>0</v>
      </c>
      <c r="N53" s="344">
        <f>IFERROR(VLOOKUP(C53,'تقرير المصروفات حسب الشهر'!$C$1283:$AI$1397,30,FALSE),0)</f>
        <v>0</v>
      </c>
      <c r="O53" s="344">
        <f>IFERROR(VLOOKUP(C53,'تقرير المصروفات حسب الشهر'!$C$1409:$AI$1524,30,FALSE),0)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الشهر'!$C$10:$AL$125,30,FALSE),0)</f>
        <v>0</v>
      </c>
      <c r="E54" s="330">
        <f>IFERROR(VLOOKUP(C54,'تقرير المصروفات حسب الشهر'!$C$136:$AL$254,30,FALSE),0)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الشهر'!$C$519:$AL$627,30,FALSE),0)</f>
        <v>0</v>
      </c>
      <c r="I54" s="330">
        <f>IFERROR(VLOOKUP(C54,'تقرير المصروفات حسب الشهر'!$C$647:$AI$758,30,FALSE),0)</f>
        <v>0</v>
      </c>
      <c r="J54" s="330">
        <f>IFERROR(VLOOKUP(C54,'تقرير المصروفات حسب الشهر'!$C$775:$AI$889,30,FALSE),0)</f>
        <v>0</v>
      </c>
      <c r="K54" s="330">
        <f>IFERROR(VLOOKUP(C54,'تقرير المصروفات حسب الشهر'!$C$902:$AI$1019,30,FALSE),0)</f>
        <v>0</v>
      </c>
      <c r="L54" s="330">
        <f>IFERROR(VLOOKUP(C54,'تقرير المصروفات حسب الشهر'!$C$1028:$AI$1143,30,FALSE),0)</f>
        <v>0</v>
      </c>
      <c r="M54" s="344">
        <f>IFERROR(VLOOKUP(C54,'تقرير المصروفات حسب الشهر'!$C$1155:$AI$1271,30,FALSE),0)</f>
        <v>0</v>
      </c>
      <c r="N54" s="344">
        <f>IFERROR(VLOOKUP(C54,'تقرير المصروفات حسب الشهر'!$C$1283:$AI$1397,30,FALSE),0)</f>
        <v>0</v>
      </c>
      <c r="O54" s="344">
        <f>IFERROR(VLOOKUP(C54,'تقرير المصروفات حسب الشهر'!$C$1409:$AI$1524,30,FALSE),0)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الشهر'!$C$10:$AL$125,30,FALSE),0)</f>
        <v>0</v>
      </c>
      <c r="E55" s="330">
        <f>IFERROR(VLOOKUP(C55,'تقرير المصروفات حسب الشهر'!$C$136:$AL$254,30,FALSE),0)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الشهر'!$C$519:$AL$627,30,FALSE),0)</f>
        <v>0</v>
      </c>
      <c r="I55" s="330">
        <f>IFERROR(VLOOKUP(C55,'تقرير المصروفات حسب الشهر'!$C$647:$AI$758,30,FALSE),0)</f>
        <v>0</v>
      </c>
      <c r="J55" s="330">
        <f>IFERROR(VLOOKUP(C55,'تقرير المصروفات حسب الشهر'!$C$775:$AI$889,30,FALSE),0)</f>
        <v>0</v>
      </c>
      <c r="K55" s="330">
        <f>IFERROR(VLOOKUP(C55,'تقرير المصروفات حسب الشهر'!$C$902:$AI$1019,30,FALSE),0)</f>
        <v>0</v>
      </c>
      <c r="L55" s="330">
        <f>IFERROR(VLOOKUP(C55,'تقرير المصروفات حسب الشهر'!$C$1028:$AI$1143,30,FALSE),0)</f>
        <v>0</v>
      </c>
      <c r="M55" s="344">
        <f>IFERROR(VLOOKUP(C55,'تقرير المصروفات حسب الشهر'!$C$1155:$AI$1271,30,FALSE),0)</f>
        <v>0</v>
      </c>
      <c r="N55" s="344">
        <f>IFERROR(VLOOKUP(C55,'تقرير المصروفات حسب الشهر'!$C$1283:$AI$1397,30,FALSE),0)</f>
        <v>0</v>
      </c>
      <c r="O55" s="344">
        <f>IFERROR(VLOOKUP(C55,'تقرير المصروفات حسب الشهر'!$C$1409:$AI$1524,30,FALSE),0)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الشهر'!$C$10:$AL$125,30,FALSE),0)</f>
        <v>0</v>
      </c>
      <c r="E56" s="330">
        <f>IFERROR(VLOOKUP(C56,'تقرير المصروفات حسب الشهر'!$C$136:$AL$254,30,FALSE),0)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الشهر'!$C$519:$AL$627,30,FALSE),0)</f>
        <v>0</v>
      </c>
      <c r="I56" s="330">
        <f>IFERROR(VLOOKUP(C56,'تقرير المصروفات حسب الشهر'!$C$647:$AI$758,30,FALSE),0)</f>
        <v>0</v>
      </c>
      <c r="J56" s="330">
        <f>IFERROR(VLOOKUP(C56,'تقرير المصروفات حسب الشهر'!$C$775:$AI$889,30,FALSE),0)</f>
        <v>0</v>
      </c>
      <c r="K56" s="330">
        <f>IFERROR(VLOOKUP(C56,'تقرير المصروفات حسب الشهر'!$C$902:$AI$1019,30,FALSE),0)</f>
        <v>0</v>
      </c>
      <c r="L56" s="330">
        <f>IFERROR(VLOOKUP(C56,'تقرير المصروفات حسب الشهر'!$C$1028:$AI$1143,30,FALSE),0)</f>
        <v>0</v>
      </c>
      <c r="M56" s="344">
        <f>IFERROR(VLOOKUP(C56,'تقرير المصروفات حسب الشهر'!$C$1155:$AI$1271,30,FALSE),0)</f>
        <v>0</v>
      </c>
      <c r="N56" s="344">
        <f>IFERROR(VLOOKUP(C56,'تقرير المصروفات حسب الشهر'!$C$1283:$AI$1397,30,FALSE),0)</f>
        <v>0</v>
      </c>
      <c r="O56" s="344">
        <f>IFERROR(VLOOKUP(C56,'تقرير المصروفات حسب الشهر'!$C$1409:$AI$1524,30,FALSE),0)</f>
        <v>0</v>
      </c>
      <c r="P56" s="332">
        <f t="shared" si="6"/>
        <v>3163.5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الشهر'!$C$10:$AL$125,30,FALSE),0)</f>
        <v>0</v>
      </c>
      <c r="E57" s="330">
        <f>IFERROR(VLOOKUP(C57,'تقرير المصروفات حسب الشهر'!$C$136:$AL$254,30,FALSE),0)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الشهر'!$C$519:$AL$627,30,FALSE),0)</f>
        <v>0</v>
      </c>
      <c r="I57" s="330">
        <f>IFERROR(VLOOKUP(C57,'تقرير المصروفات حسب الشهر'!$C$647:$AI$758,30,FALSE),0)</f>
        <v>0</v>
      </c>
      <c r="J57" s="330">
        <f>IFERROR(VLOOKUP(C57,'تقرير المصروفات حسب الشهر'!$C$775:$AI$889,30,FALSE),0)</f>
        <v>0</v>
      </c>
      <c r="K57" s="330">
        <f>IFERROR(VLOOKUP(C57,'تقرير المصروفات حسب الشهر'!$C$902:$AI$1019,30,FALSE),0)</f>
        <v>0</v>
      </c>
      <c r="L57" s="330">
        <f>IFERROR(VLOOKUP(C57,'تقرير المصروفات حسب الشهر'!$C$1028:$AI$1143,30,FALSE),0)</f>
        <v>0</v>
      </c>
      <c r="M57" s="344">
        <f>IFERROR(VLOOKUP(C57,'تقرير المصروفات حسب الشهر'!$C$1155:$AI$1271,30,FALSE),0)</f>
        <v>0</v>
      </c>
      <c r="N57" s="344">
        <f>IFERROR(VLOOKUP(C57,'تقرير المصروفات حسب الشهر'!$C$1283:$AI$1397,30,FALSE),0)</f>
        <v>0</v>
      </c>
      <c r="O57" s="344">
        <f>IFERROR(VLOOKUP(C57,'تقرير المصروفات حسب الشهر'!$C$1409:$AI$1524,30,FALSE),0)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الشهر'!$C$10:$AL$125,30,FALSE),0)</f>
        <v>0</v>
      </c>
      <c r="E58" s="330">
        <f>IFERROR(VLOOKUP(C58,'تقرير المصروفات حسب الشهر'!$C$136:$AL$254,30,FALSE),0)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الشهر'!$C$519:$AL$627,30,FALSE),0)</f>
        <v>0</v>
      </c>
      <c r="I58" s="330">
        <f>IFERROR(VLOOKUP(C58,'تقرير المصروفات حسب الشهر'!$C$647:$AI$758,30,FALSE),0)</f>
        <v>0</v>
      </c>
      <c r="J58" s="330">
        <f>IFERROR(VLOOKUP(C58,'تقرير المصروفات حسب الشهر'!$C$775:$AI$889,30,FALSE),0)</f>
        <v>0</v>
      </c>
      <c r="K58" s="330">
        <f>IFERROR(VLOOKUP(C58,'تقرير المصروفات حسب الشهر'!$C$902:$AI$1019,30,FALSE),0)</f>
        <v>0</v>
      </c>
      <c r="L58" s="330">
        <f>IFERROR(VLOOKUP(C58,'تقرير المصروفات حسب الشهر'!$C$1028:$AI$1143,30,FALSE),0)</f>
        <v>0</v>
      </c>
      <c r="M58" s="344">
        <f>IFERROR(VLOOKUP(C58,'تقرير المصروفات حسب الشهر'!$C$1155:$AI$1271,30,FALSE),0)</f>
        <v>0</v>
      </c>
      <c r="N58" s="344">
        <f>IFERROR(VLOOKUP(C58,'تقرير المصروفات حسب الشهر'!$C$1283:$AI$1397,30,FALSE),0)</f>
        <v>0</v>
      </c>
      <c r="O58" s="344">
        <f>IFERROR(VLOOKUP(C58,'تقرير المصروفات حسب الشهر'!$C$1409:$AI$1524,30,FALSE),0)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الشهر'!$C$10:$AL$125,30,FALSE),0)</f>
        <v>6900.25</v>
      </c>
      <c r="E59" s="330">
        <f>IFERROR(VLOOKUP(C59,'تقرير المصروفات حسب الشهر'!$C$136:$AL$254,30,FALSE),0)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الشهر'!$C$519:$AL$627,30,FALSE),0)</f>
        <v>0</v>
      </c>
      <c r="I59" s="330">
        <f>IFERROR(VLOOKUP(C59,'تقرير المصروفات حسب الشهر'!$C$647:$AI$758,30,FALSE),0)</f>
        <v>8400.7999999999993</v>
      </c>
      <c r="J59" s="330">
        <f>IFERROR(VLOOKUP(C59,'تقرير المصروفات حسب الشهر'!$C$775:$AI$889,30,FALSE),0)</f>
        <v>0</v>
      </c>
      <c r="K59" s="330">
        <f>IFERROR(VLOOKUP(C59,'تقرير المصروفات حسب الشهر'!$C$902:$AI$1019,30,FALSE),0)</f>
        <v>0</v>
      </c>
      <c r="L59" s="330">
        <f>IFERROR(VLOOKUP(C59,'تقرير المصروفات حسب الشهر'!$C$1028:$AI$1143,30,FALSE),0)</f>
        <v>0</v>
      </c>
      <c r="M59" s="344">
        <f>IFERROR(VLOOKUP(C59,'تقرير المصروفات حسب الشهر'!$C$1155:$AI$1271,30,FALSE),0)</f>
        <v>0</v>
      </c>
      <c r="N59" s="344">
        <f>IFERROR(VLOOKUP(C59,'تقرير المصروفات حسب الشهر'!$C$1283:$AI$1397,30,FALSE),0)</f>
        <v>0</v>
      </c>
      <c r="O59" s="344">
        <f>IFERROR(VLOOKUP(C59,'تقرير المصروفات حسب الشهر'!$C$1409:$AI$1524,30,FALSE),0)</f>
        <v>0</v>
      </c>
      <c r="P59" s="332">
        <f t="shared" si="6"/>
        <v>29326.55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الشهر'!$C$10:$AL$125,30,FALSE),0)</f>
        <v>0</v>
      </c>
      <c r="E60" s="330">
        <f>IFERROR(VLOOKUP(C60,'تقرير المصروفات حسب الشهر'!$C$136:$AL$254,30,FALSE),0)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الشهر'!$C$519:$AL$627,30,FALSE),0)</f>
        <v>1825</v>
      </c>
      <c r="I60" s="330">
        <f>IFERROR(VLOOKUP(C60,'تقرير المصروفات حسب الشهر'!$C$647:$AI$758,30,FALSE),0)</f>
        <v>0</v>
      </c>
      <c r="J60" s="330">
        <f>IFERROR(VLOOKUP(C60,'تقرير المصروفات حسب الشهر'!$C$775:$AI$889,30,FALSE),0)</f>
        <v>0</v>
      </c>
      <c r="K60" s="330">
        <f>IFERROR(VLOOKUP(C60,'تقرير المصروفات حسب الشهر'!$C$902:$AI$1019,30,FALSE),0)</f>
        <v>0</v>
      </c>
      <c r="L60" s="330">
        <f>IFERROR(VLOOKUP(C60,'تقرير المصروفات حسب الشهر'!$C$1028:$AI$1143,30,FALSE),0)</f>
        <v>0</v>
      </c>
      <c r="M60" s="344">
        <f>IFERROR(VLOOKUP(C60,'تقرير المصروفات حسب الشهر'!$C$1155:$AI$1271,30,FALSE),0)</f>
        <v>0</v>
      </c>
      <c r="N60" s="344">
        <f>IFERROR(VLOOKUP(C60,'تقرير المصروفات حسب الشهر'!$C$1283:$AI$1397,30,FALSE),0)</f>
        <v>0</v>
      </c>
      <c r="O60" s="344">
        <f>IFERROR(VLOOKUP(C60,'تقرير المصروفات حسب الشهر'!$C$1409:$AI$1524,30,FALSE),0)</f>
        <v>0</v>
      </c>
      <c r="P60" s="332">
        <f t="shared" si="6"/>
        <v>5125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الشهر'!$C$10:$AL$125,30,FALSE),0)</f>
        <v>0</v>
      </c>
      <c r="E61" s="330">
        <f>IFERROR(VLOOKUP(C61,'تقرير المصروفات حسب الشهر'!$C$136:$AL$254,30,FALSE),0)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الشهر'!$C$519:$AL$627,30,FALSE),0)</f>
        <v>0</v>
      </c>
      <c r="I61" s="330">
        <f>IFERROR(VLOOKUP(C61,'تقرير المصروفات حسب الشهر'!$C$647:$AI$758,30,FALSE),0)</f>
        <v>0</v>
      </c>
      <c r="J61" s="330">
        <f>IFERROR(VLOOKUP(C61,'تقرير المصروفات حسب الشهر'!$C$775:$AI$889,30,FALSE),0)</f>
        <v>0</v>
      </c>
      <c r="K61" s="330">
        <f>IFERROR(VLOOKUP(C61,'تقرير المصروفات حسب الشهر'!$C$902:$AI$1019,30,FALSE),0)</f>
        <v>0</v>
      </c>
      <c r="L61" s="330">
        <f>IFERROR(VLOOKUP(C61,'تقرير المصروفات حسب الشهر'!$C$1028:$AI$1143,30,FALSE),0)</f>
        <v>0</v>
      </c>
      <c r="M61" s="344">
        <f>IFERROR(VLOOKUP(C61,'تقرير المصروفات حسب الشهر'!$C$1155:$AI$1271,30,FALSE),0)</f>
        <v>0</v>
      </c>
      <c r="N61" s="344">
        <f>IFERROR(VLOOKUP(C61,'تقرير المصروفات حسب الشهر'!$C$1283:$AI$1397,30,FALSE),0)</f>
        <v>0</v>
      </c>
      <c r="O61" s="344">
        <f>IFERROR(VLOOKUP(C61,'تقرير المصروفات حسب الشهر'!$C$1409:$AI$1524,30,FALSE),0)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الشهر'!$C$10:$AL$125,30,FALSE),0)</f>
        <v>0</v>
      </c>
      <c r="E62" s="330">
        <f>IFERROR(VLOOKUP(C62,'تقرير المصروفات حسب الشهر'!$C$136:$AL$254,30,FALSE),0)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الشهر'!$C$519:$AL$627,30,FALSE),0)</f>
        <v>0</v>
      </c>
      <c r="I62" s="330">
        <f>IFERROR(VLOOKUP(C62,'تقرير المصروفات حسب الشهر'!$C$647:$AI$758,30,FALSE),0)</f>
        <v>0</v>
      </c>
      <c r="J62" s="330">
        <f>IFERROR(VLOOKUP(C62,'تقرير المصروفات حسب الشهر'!$C$775:$AI$889,30,FALSE),0)</f>
        <v>0</v>
      </c>
      <c r="K62" s="330">
        <f>IFERROR(VLOOKUP(C62,'تقرير المصروفات حسب الشهر'!$C$902:$AI$1019,30,FALSE),0)</f>
        <v>0</v>
      </c>
      <c r="L62" s="330">
        <f>IFERROR(VLOOKUP(C62,'تقرير المصروفات حسب الشهر'!$C$1028:$AI$1143,30,FALSE),0)</f>
        <v>0</v>
      </c>
      <c r="M62" s="344">
        <f>IFERROR(VLOOKUP(C62,'تقرير المصروفات حسب الشهر'!$C$1155:$AI$1271,30,FALSE),0)</f>
        <v>0</v>
      </c>
      <c r="N62" s="344">
        <f>IFERROR(VLOOKUP(C62,'تقرير المصروفات حسب الشهر'!$C$1283:$AI$1397,30,FALSE),0)</f>
        <v>0</v>
      </c>
      <c r="O62" s="344">
        <f>IFERROR(VLOOKUP(C62,'تقرير المصروفات حسب الشهر'!$C$1409:$AI$1524,30,FALSE),0)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الشهر'!$C$10:$AL$125,30,FALSE),0)</f>
        <v>0</v>
      </c>
      <c r="E63" s="330">
        <f>IFERROR(VLOOKUP(C63,'تقرير المصروفات حسب الشهر'!$C$136:$AL$254,30,FALSE),0)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الشهر'!$C$519:$AL$627,30,FALSE),0)</f>
        <v>0</v>
      </c>
      <c r="I63" s="330">
        <f>IFERROR(VLOOKUP(C63,'تقرير المصروفات حسب الشهر'!$C$647:$AI$758,30,FALSE),0)</f>
        <v>0</v>
      </c>
      <c r="J63" s="330">
        <f>IFERROR(VLOOKUP(C63,'تقرير المصروفات حسب الشهر'!$C$775:$AI$889,30,FALSE),0)</f>
        <v>0</v>
      </c>
      <c r="K63" s="330">
        <f>IFERROR(VLOOKUP(C63,'تقرير المصروفات حسب الشهر'!$C$902:$AI$1019,30,FALSE),0)</f>
        <v>0</v>
      </c>
      <c r="L63" s="330">
        <f>IFERROR(VLOOKUP(C63,'تقرير المصروفات حسب الشهر'!$C$1028:$AI$1143,30,FALSE),0)</f>
        <v>0</v>
      </c>
      <c r="M63" s="344">
        <f>IFERROR(VLOOKUP(C63,'تقرير المصروفات حسب الشهر'!$C$1155:$AI$1271,30,FALSE),0)</f>
        <v>0</v>
      </c>
      <c r="N63" s="344">
        <f>IFERROR(VLOOKUP(C63,'تقرير المصروفات حسب الشهر'!$C$1283:$AI$1397,30,FALSE),0)</f>
        <v>0</v>
      </c>
      <c r="O63" s="344">
        <f>IFERROR(VLOOKUP(C63,'تقرير المصروفات حسب الشهر'!$C$1409:$AI$1524,30,FALSE),0)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الشهر'!$C$10:$AL$125,30,FALSE),0)</f>
        <v>0</v>
      </c>
      <c r="E64" s="330">
        <f>IFERROR(VLOOKUP(C64,'تقرير المصروفات حسب الشهر'!$C$136:$AL$254,30,FALSE),0)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الشهر'!$C$519:$AL$627,30,FALSE),0)</f>
        <v>0</v>
      </c>
      <c r="I64" s="330">
        <f>IFERROR(VLOOKUP(C64,'تقرير المصروفات حسب الشهر'!$C$647:$AI$758,30,FALSE),0)</f>
        <v>0</v>
      </c>
      <c r="J64" s="330">
        <f>IFERROR(VLOOKUP(C64,'تقرير المصروفات حسب الشهر'!$C$775:$AI$889,30,FALSE),0)</f>
        <v>0</v>
      </c>
      <c r="K64" s="330">
        <f>IFERROR(VLOOKUP(C64,'تقرير المصروفات حسب الشهر'!$C$902:$AI$1019,30,FALSE),0)</f>
        <v>0</v>
      </c>
      <c r="L64" s="330">
        <f>IFERROR(VLOOKUP(C64,'تقرير المصروفات حسب الشهر'!$C$1028:$AI$1143,30,FALSE),0)</f>
        <v>0</v>
      </c>
      <c r="M64" s="344">
        <f>IFERROR(VLOOKUP(C64,'تقرير المصروفات حسب الشهر'!$C$1155:$AI$1271,30,FALSE),0)</f>
        <v>0</v>
      </c>
      <c r="N64" s="344">
        <f>IFERROR(VLOOKUP(C64,'تقرير المصروفات حسب الشهر'!$C$1283:$AI$1397,30,FALSE),0)</f>
        <v>0</v>
      </c>
      <c r="O64" s="344">
        <f>IFERROR(VLOOKUP(C64,'تقرير المصروفات حسب الشهر'!$C$1409:$AI$1524,30,FALSE),0)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الشهر'!$C$10:$AL$125,30,FALSE),0)</f>
        <v>0</v>
      </c>
      <c r="E65" s="330">
        <f>IFERROR(VLOOKUP(C65,'تقرير المصروفات حسب الشهر'!$C$136:$AL$254,30,FALSE),0)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الشهر'!$C$519:$AL$627,30,FALSE),0)</f>
        <v>0</v>
      </c>
      <c r="I65" s="330">
        <f>IFERROR(VLOOKUP(C65,'تقرير المصروفات حسب الشهر'!$C$647:$AI$758,30,FALSE),0)</f>
        <v>0</v>
      </c>
      <c r="J65" s="330">
        <f>IFERROR(VLOOKUP(C65,'تقرير المصروفات حسب الشهر'!$C$775:$AI$889,30,FALSE),0)</f>
        <v>0</v>
      </c>
      <c r="K65" s="330">
        <f>IFERROR(VLOOKUP(C65,'تقرير المصروفات حسب الشهر'!$C$902:$AI$1019,30,FALSE),0)</f>
        <v>0</v>
      </c>
      <c r="L65" s="330">
        <f>IFERROR(VLOOKUP(C65,'تقرير المصروفات حسب الشهر'!$C$1028:$AI$1143,30,FALSE),0)</f>
        <v>0</v>
      </c>
      <c r="M65" s="344">
        <f>IFERROR(VLOOKUP(C65,'تقرير المصروفات حسب الشهر'!$C$1155:$AI$1271,30,FALSE),0)</f>
        <v>0</v>
      </c>
      <c r="N65" s="344">
        <f>IFERROR(VLOOKUP(C65,'تقرير المصروفات حسب الشهر'!$C$1283:$AI$1397,30,FALSE),0)</f>
        <v>0</v>
      </c>
      <c r="O65" s="344">
        <f>IFERROR(VLOOKUP(C65,'تقرير المصروفات حسب الشهر'!$C$1409:$AI$1524,30,FALSE),0)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الشهر'!$C$10:$AL$125,30,FALSE),0)</f>
        <v>0</v>
      </c>
      <c r="E66" s="330">
        <f>IFERROR(VLOOKUP(C66,'تقرير المصروفات حسب الشهر'!$C$136:$AL$254,30,FALSE),0)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الشهر'!$C$519:$AL$627,30,FALSE),0)</f>
        <v>0</v>
      </c>
      <c r="I66" s="330">
        <f>IFERROR(VLOOKUP(C66,'تقرير المصروفات حسب الشهر'!$C$647:$AI$758,30,FALSE),0)</f>
        <v>0</v>
      </c>
      <c r="J66" s="330">
        <f>IFERROR(VLOOKUP(C66,'تقرير المصروفات حسب الشهر'!$C$775:$AI$889,30,FALSE),0)</f>
        <v>0</v>
      </c>
      <c r="K66" s="330">
        <f>IFERROR(VLOOKUP(C66,'تقرير المصروفات حسب الشهر'!$C$902:$AI$1019,30,FALSE),0)</f>
        <v>0</v>
      </c>
      <c r="L66" s="330">
        <f>IFERROR(VLOOKUP(C66,'تقرير المصروفات حسب الشهر'!$C$1028:$AI$1143,30,FALSE),0)</f>
        <v>0</v>
      </c>
      <c r="M66" s="344">
        <f>IFERROR(VLOOKUP(C66,'تقرير المصروفات حسب الشهر'!$C$1155:$AI$1271,30,FALSE),0)</f>
        <v>0</v>
      </c>
      <c r="N66" s="344">
        <f>IFERROR(VLOOKUP(C66,'تقرير المصروفات حسب الشهر'!$C$1283:$AI$1397,30,FALSE),0)</f>
        <v>0</v>
      </c>
      <c r="O66" s="344">
        <f>IFERROR(VLOOKUP(C66,'تقرير المصروفات حسب الشهر'!$C$1409:$AI$1524,30,FALSE),0)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الشهر'!$C$10:$AL$125,30,FALSE),0)</f>
        <v>0</v>
      </c>
      <c r="E67" s="330">
        <f>IFERROR(VLOOKUP(C67,'تقرير المصروفات حسب الشهر'!$C$136:$AL$254,30,FALSE),0)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الشهر'!$C$519:$AL$627,30,FALSE),0)</f>
        <v>0</v>
      </c>
      <c r="I67" s="330">
        <f>IFERROR(VLOOKUP(C67,'تقرير المصروفات حسب الشهر'!$C$647:$AI$758,30,FALSE),0)</f>
        <v>0</v>
      </c>
      <c r="J67" s="330">
        <f>IFERROR(VLOOKUP(C67,'تقرير المصروفات حسب الشهر'!$C$775:$AI$889,30,FALSE),0)</f>
        <v>0</v>
      </c>
      <c r="K67" s="330">
        <f>IFERROR(VLOOKUP(C67,'تقرير المصروفات حسب الشهر'!$C$902:$AI$1019,30,FALSE),0)</f>
        <v>0</v>
      </c>
      <c r="L67" s="330">
        <f>IFERROR(VLOOKUP(C67,'تقرير المصروفات حسب الشهر'!$C$1028:$AI$1143,30,FALSE),0)</f>
        <v>0</v>
      </c>
      <c r="M67" s="344">
        <f>IFERROR(VLOOKUP(C67,'تقرير المصروفات حسب الشهر'!$C$1155:$AI$1271,30,FALSE),0)</f>
        <v>0</v>
      </c>
      <c r="N67" s="344">
        <f>IFERROR(VLOOKUP(C67,'تقرير المصروفات حسب الشهر'!$C$1283:$AI$1397,30,FALSE),0)</f>
        <v>0</v>
      </c>
      <c r="O67" s="344">
        <f>IFERROR(VLOOKUP(C67,'تقرير المصروفات حسب الشهر'!$C$1409:$AI$1524,30,FALSE),0)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الشهر'!$C$10:$AL$125,30,FALSE),0)</f>
        <v>0</v>
      </c>
      <c r="E68" s="330">
        <f>IFERROR(VLOOKUP(C68,'تقرير المصروفات حسب الشهر'!$C$136:$AL$254,30,FALSE),0)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الشهر'!$C$519:$AL$627,30,FALSE),0)</f>
        <v>0</v>
      </c>
      <c r="I68" s="330">
        <f>IFERROR(VLOOKUP(C68,'تقرير المصروفات حسب الشهر'!$C$647:$AI$758,30,FALSE),0)</f>
        <v>0</v>
      </c>
      <c r="J68" s="330">
        <f>IFERROR(VLOOKUP(C68,'تقرير المصروفات حسب الشهر'!$C$775:$AI$889,30,FALSE),0)</f>
        <v>0</v>
      </c>
      <c r="K68" s="330">
        <f>IFERROR(VLOOKUP(C68,'تقرير المصروفات حسب الشهر'!$C$902:$AI$1019,30,FALSE),0)</f>
        <v>0</v>
      </c>
      <c r="L68" s="330">
        <f>IFERROR(VLOOKUP(C68,'تقرير المصروفات حسب الشهر'!$C$1028:$AI$1143,30,FALSE),0)</f>
        <v>0</v>
      </c>
      <c r="M68" s="344">
        <f>IFERROR(VLOOKUP(C68,'تقرير المصروفات حسب الشهر'!$C$1155:$AI$1271,30,FALSE),0)</f>
        <v>0</v>
      </c>
      <c r="N68" s="344">
        <f>IFERROR(VLOOKUP(C68,'تقرير المصروفات حسب الشهر'!$C$1283:$AI$1397,30,FALSE),0)</f>
        <v>0</v>
      </c>
      <c r="O68" s="344">
        <f>IFERROR(VLOOKUP(C68,'تقرير المصروفات حسب الشهر'!$C$1409:$AI$1524,30,FALSE),0)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الشهر'!$C$10:$AL$125,30,FALSE),0)</f>
        <v>0</v>
      </c>
      <c r="E69" s="330">
        <f>IFERROR(VLOOKUP(C69,'تقرير المصروفات حسب الشهر'!$C$136:$AL$254,30,FALSE),0)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الشهر'!$C$519:$AL$627,30,FALSE),0)</f>
        <v>0</v>
      </c>
      <c r="I69" s="330">
        <f>IFERROR(VLOOKUP(C69,'تقرير المصروفات حسب الشهر'!$C$647:$AI$758,30,FALSE),0)</f>
        <v>0</v>
      </c>
      <c r="J69" s="330">
        <f>IFERROR(VLOOKUP(C69,'تقرير المصروفات حسب الشهر'!$C$775:$AI$889,30,FALSE),0)</f>
        <v>0</v>
      </c>
      <c r="K69" s="330">
        <f>IFERROR(VLOOKUP(C69,'تقرير المصروفات حسب الشهر'!$C$902:$AI$1019,30,FALSE),0)</f>
        <v>0</v>
      </c>
      <c r="L69" s="330">
        <f>IFERROR(VLOOKUP(C69,'تقرير المصروفات حسب الشهر'!$C$1028:$AI$1143,30,FALSE),0)</f>
        <v>0</v>
      </c>
      <c r="M69" s="344">
        <f>IFERROR(VLOOKUP(C69,'تقرير المصروفات حسب الشهر'!$C$1155:$AI$1271,30,FALSE),0)</f>
        <v>0</v>
      </c>
      <c r="N69" s="344">
        <f>IFERROR(VLOOKUP(C69,'تقرير المصروفات حسب الشهر'!$C$1283:$AI$1397,30,FALSE),0)</f>
        <v>0</v>
      </c>
      <c r="O69" s="344">
        <f>IFERROR(VLOOKUP(C69,'تقرير المصروفات حسب الشهر'!$C$1409:$AI$1524,30,FALSE),0)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الشهر'!$C$10:$AL$125,30,FALSE),0)</f>
        <v>0</v>
      </c>
      <c r="E70" s="330">
        <f>IFERROR(VLOOKUP(C70,'تقرير المصروفات حسب الشهر'!$C$136:$AL$254,30,FALSE),0)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الشهر'!$C$519:$AL$627,30,FALSE),0)</f>
        <v>0</v>
      </c>
      <c r="I70" s="330">
        <f>IFERROR(VLOOKUP(C70,'تقرير المصروفات حسب الشهر'!$C$647:$AI$758,30,FALSE),0)</f>
        <v>0</v>
      </c>
      <c r="J70" s="330">
        <f>IFERROR(VLOOKUP(C70,'تقرير المصروفات حسب الشهر'!$C$775:$AI$889,30,FALSE),0)</f>
        <v>0</v>
      </c>
      <c r="K70" s="330">
        <f>IFERROR(VLOOKUP(C70,'تقرير المصروفات حسب الشهر'!$C$902:$AI$1019,30,FALSE),0)</f>
        <v>0</v>
      </c>
      <c r="L70" s="330">
        <f>IFERROR(VLOOKUP(C70,'تقرير المصروفات حسب الشهر'!$C$1028:$AI$1143,30,FALSE),0)</f>
        <v>0</v>
      </c>
      <c r="M70" s="344">
        <f>IFERROR(VLOOKUP(C70,'تقرير المصروفات حسب الشهر'!$C$1155:$AI$1271,30,FALSE),0)</f>
        <v>0</v>
      </c>
      <c r="N70" s="344">
        <f>IFERROR(VLOOKUP(C70,'تقرير المصروفات حسب الشهر'!$C$1283:$AI$1397,30,FALSE),0)</f>
        <v>0</v>
      </c>
      <c r="O70" s="344">
        <f>IFERROR(VLOOKUP(C70,'تقرير المصروفات حسب الشهر'!$C$1409:$AI$1524,30,FALSE),0)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الشهر'!$C$10:$AL$125,30,FALSE),0)</f>
        <v>0</v>
      </c>
      <c r="E71" s="330">
        <f>IFERROR(VLOOKUP(C71,'تقرير المصروفات حسب الشهر'!$C$136:$AL$254,30,FALSE),0)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الشهر'!$C$519:$AL$627,30,FALSE),0)</f>
        <v>0</v>
      </c>
      <c r="I71" s="330">
        <f>IFERROR(VLOOKUP(C71,'تقرير المصروفات حسب الشهر'!$C$647:$AI$758,30,FALSE),0)</f>
        <v>0</v>
      </c>
      <c r="J71" s="330">
        <f>IFERROR(VLOOKUP(C71,'تقرير المصروفات حسب الشهر'!$C$775:$AI$889,30,FALSE),0)</f>
        <v>0</v>
      </c>
      <c r="K71" s="330">
        <f>IFERROR(VLOOKUP(C71,'تقرير المصروفات حسب الشهر'!$C$902:$AI$1019,30,FALSE),0)</f>
        <v>0</v>
      </c>
      <c r="L71" s="330">
        <f>IFERROR(VLOOKUP(C71,'تقرير المصروفات حسب الشهر'!$C$1028:$AI$1143,30,FALSE),0)</f>
        <v>0</v>
      </c>
      <c r="M71" s="344">
        <f>IFERROR(VLOOKUP(C71,'تقرير المصروفات حسب الشهر'!$C$1155:$AI$1271,30,FALSE),0)</f>
        <v>0</v>
      </c>
      <c r="N71" s="344">
        <f>IFERROR(VLOOKUP(C71,'تقرير المصروفات حسب الشهر'!$C$1283:$AI$1397,30,FALSE),0)</f>
        <v>0</v>
      </c>
      <c r="O71" s="344">
        <f>IFERROR(VLOOKUP(C71,'تقرير المصروفات حسب الشهر'!$C$1409:$AI$1524,30,FALSE),0)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الشهر'!$C$10:$AL$125,30,FALSE),0)</f>
        <v>0</v>
      </c>
      <c r="E72" s="330">
        <f>IFERROR(VLOOKUP(C72,'تقرير المصروفات حسب الشهر'!$C$136:$AL$254,30,FALSE),0)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الشهر'!$C$519:$AL$627,30,FALSE),0)</f>
        <v>0</v>
      </c>
      <c r="I72" s="330">
        <f>IFERROR(VLOOKUP(C72,'تقرير المصروفات حسب الشهر'!$C$647:$AI$758,30,FALSE),0)</f>
        <v>0</v>
      </c>
      <c r="J72" s="330">
        <f>IFERROR(VLOOKUP(C72,'تقرير المصروفات حسب الشهر'!$C$775:$AI$889,30,FALSE),0)</f>
        <v>0</v>
      </c>
      <c r="K72" s="330">
        <f>IFERROR(VLOOKUP(C72,'تقرير المصروفات حسب الشهر'!$C$902:$AI$1019,30,FALSE),0)</f>
        <v>0</v>
      </c>
      <c r="L72" s="330">
        <f>IFERROR(VLOOKUP(C72,'تقرير المصروفات حسب الشهر'!$C$1028:$AI$1143,30,FALSE),0)</f>
        <v>0</v>
      </c>
      <c r="M72" s="344">
        <f>IFERROR(VLOOKUP(C72,'تقرير المصروفات حسب الشهر'!$C$1155:$AI$1271,30,FALSE),0)</f>
        <v>0</v>
      </c>
      <c r="N72" s="344">
        <f>IFERROR(VLOOKUP(C72,'تقرير المصروفات حسب الشهر'!$C$1283:$AI$1397,30,FALSE),0)</f>
        <v>0</v>
      </c>
      <c r="O72" s="344">
        <f>IFERROR(VLOOKUP(C72,'تقرير المصروفات حسب الشهر'!$C$1409:$AI$1524,30,FALSE),0)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الشهر'!$C$10:$AL$125,30,FALSE),0)</f>
        <v>0</v>
      </c>
      <c r="E73" s="330">
        <f>IFERROR(VLOOKUP(C73,'تقرير المصروفات حسب الشهر'!$C$136:$AL$254,30,FALSE),0)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الشهر'!$C$519:$AL$627,30,FALSE),0)</f>
        <v>0</v>
      </c>
      <c r="I73" s="330">
        <f>IFERROR(VLOOKUP(C73,'تقرير المصروفات حسب الشهر'!$C$647:$AI$758,30,FALSE),0)</f>
        <v>0</v>
      </c>
      <c r="J73" s="330">
        <f>IFERROR(VLOOKUP(C73,'تقرير المصروفات حسب الشهر'!$C$775:$AI$889,30,FALSE),0)</f>
        <v>0</v>
      </c>
      <c r="K73" s="330">
        <f>IFERROR(VLOOKUP(C73,'تقرير المصروفات حسب الشهر'!$C$902:$AI$1019,30,FALSE),0)</f>
        <v>0</v>
      </c>
      <c r="L73" s="330">
        <f>IFERROR(VLOOKUP(C73,'تقرير المصروفات حسب الشهر'!$C$1028:$AI$1143,30,FALSE),0)</f>
        <v>0</v>
      </c>
      <c r="M73" s="344">
        <f>IFERROR(VLOOKUP(C73,'تقرير المصروفات حسب الشهر'!$C$1155:$AI$1271,30,FALSE),0)</f>
        <v>0</v>
      </c>
      <c r="N73" s="344">
        <f>IFERROR(VLOOKUP(C73,'تقرير المصروفات حسب الشهر'!$C$1283:$AI$1397,30,FALSE),0)</f>
        <v>0</v>
      </c>
      <c r="O73" s="344">
        <f>IFERROR(VLOOKUP(C73,'تقرير المصروفات حسب الشهر'!$C$1409:$AI$1524,30,FALSE),0)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الشهر'!$C$10:$AL$125,30,FALSE),0)</f>
        <v>0</v>
      </c>
      <c r="E74" s="330">
        <f>IFERROR(VLOOKUP(C74,'تقرير المصروفات حسب الشهر'!$C$136:$AL$254,30,FALSE),0)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الشهر'!$C$519:$AL$627,30,FALSE),0)</f>
        <v>0</v>
      </c>
      <c r="I74" s="330">
        <f>IFERROR(VLOOKUP(C74,'تقرير المصروفات حسب الشهر'!$C$647:$AI$758,30,FALSE),0)</f>
        <v>0</v>
      </c>
      <c r="J74" s="330">
        <f>IFERROR(VLOOKUP(C74,'تقرير المصروفات حسب الشهر'!$C$775:$AI$889,30,FALSE),0)</f>
        <v>0</v>
      </c>
      <c r="K74" s="330">
        <f>IFERROR(VLOOKUP(C74,'تقرير المصروفات حسب الشهر'!$C$902:$AI$1019,30,FALSE),0)</f>
        <v>0</v>
      </c>
      <c r="L74" s="330">
        <f>IFERROR(VLOOKUP(C74,'تقرير المصروفات حسب الشهر'!$C$1028:$AI$1143,30,FALSE),0)</f>
        <v>0</v>
      </c>
      <c r="M74" s="344">
        <f>IFERROR(VLOOKUP(C74,'تقرير المصروفات حسب الشهر'!$C$1155:$AI$1271,30,FALSE),0)</f>
        <v>0</v>
      </c>
      <c r="N74" s="344">
        <f>IFERROR(VLOOKUP(C74,'تقرير المصروفات حسب الشهر'!$C$1283:$AI$1397,30,FALSE),0)</f>
        <v>0</v>
      </c>
      <c r="O74" s="344">
        <f>IFERROR(VLOOKUP(C74,'تقرير المصروفات حسب الشهر'!$C$1409:$AI$1524,30,FALSE),0)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الشهر'!$C$10:$AL$125,30,FALSE),0)</f>
        <v>0</v>
      </c>
      <c r="E75" s="330">
        <f>IFERROR(VLOOKUP(C75,'تقرير المصروفات حسب الشهر'!$C$136:$AL$254,30,FALSE),0)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الشهر'!$C$519:$AL$627,30,FALSE),0)</f>
        <v>0</v>
      </c>
      <c r="I75" s="330">
        <f>IFERROR(VLOOKUP(C75,'تقرير المصروفات حسب الشهر'!$C$647:$AI$758,30,FALSE),0)</f>
        <v>0</v>
      </c>
      <c r="J75" s="330">
        <f>IFERROR(VLOOKUP(C75,'تقرير المصروفات حسب الشهر'!$C$775:$AI$889,30,FALSE),0)</f>
        <v>0</v>
      </c>
      <c r="K75" s="330">
        <f>IFERROR(VLOOKUP(C75,'تقرير المصروفات حسب الشهر'!$C$902:$AI$1019,30,FALSE),0)</f>
        <v>0</v>
      </c>
      <c r="L75" s="330">
        <f>IFERROR(VLOOKUP(C75,'تقرير المصروفات حسب الشهر'!$C$1028:$AI$1143,30,FALSE),0)</f>
        <v>0</v>
      </c>
      <c r="M75" s="344">
        <f>IFERROR(VLOOKUP(C75,'تقرير المصروفات حسب الشهر'!$C$1155:$AI$1271,30,FALSE),0)</f>
        <v>0</v>
      </c>
      <c r="N75" s="344">
        <f>IFERROR(VLOOKUP(C75,'تقرير المصروفات حسب الشهر'!$C$1283:$AI$1397,30,FALSE),0)</f>
        <v>0</v>
      </c>
      <c r="O75" s="344">
        <f>IFERROR(VLOOKUP(C75,'تقرير المصروفات حسب الشهر'!$C$1409:$AI$1524,30,FALSE),0)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الشهر'!$C$10:$AL$125,30,FALSE),0)</f>
        <v>0</v>
      </c>
      <c r="E76" s="330">
        <f>IFERROR(VLOOKUP(C76,'تقرير المصروفات حسب الشهر'!$C$136:$AL$254,30,FALSE),0)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الشهر'!$C$519:$AL$627,30,FALSE),0)</f>
        <v>0</v>
      </c>
      <c r="I76" s="330">
        <f>IFERROR(VLOOKUP(C76,'تقرير المصروفات حسب الشهر'!$C$647:$AI$758,30,FALSE),0)</f>
        <v>0</v>
      </c>
      <c r="J76" s="330">
        <f>IFERROR(VLOOKUP(C76,'تقرير المصروفات حسب الشهر'!$C$775:$AI$889,30,FALSE),0)</f>
        <v>0</v>
      </c>
      <c r="K76" s="330">
        <f>IFERROR(VLOOKUP(C76,'تقرير المصروفات حسب الشهر'!$C$902:$AI$1019,30,FALSE),0)</f>
        <v>0</v>
      </c>
      <c r="L76" s="330">
        <f>IFERROR(VLOOKUP(C76,'تقرير المصروفات حسب الشهر'!$C$1028:$AI$1143,30,FALSE),0)</f>
        <v>0</v>
      </c>
      <c r="M76" s="344">
        <f>IFERROR(VLOOKUP(C76,'تقرير المصروفات حسب الشهر'!$C$1155:$AI$1271,30,FALSE),0)</f>
        <v>0</v>
      </c>
      <c r="N76" s="344">
        <f>IFERROR(VLOOKUP(C76,'تقرير المصروفات حسب الشهر'!$C$1283:$AI$1397,30,FALSE),0)</f>
        <v>0</v>
      </c>
      <c r="O76" s="344">
        <f>IFERROR(VLOOKUP(C76,'تقرير المصروفات حسب الشهر'!$C$1409:$AI$1524,30,FALSE),0)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الشهر'!$C$10:$AL$125,30,FALSE),0)</f>
        <v>0</v>
      </c>
      <c r="E77" s="330">
        <f>IFERROR(VLOOKUP(C77,'تقرير المصروفات حسب الشهر'!$C$136:$AL$254,30,FALSE),0)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الشهر'!$C$519:$AL$627,30,FALSE),0)</f>
        <v>0</v>
      </c>
      <c r="I77" s="330">
        <f>IFERROR(VLOOKUP(C77,'تقرير المصروفات حسب الشهر'!$C$647:$AI$758,30,FALSE),0)</f>
        <v>0</v>
      </c>
      <c r="J77" s="330">
        <f>IFERROR(VLOOKUP(C77,'تقرير المصروفات حسب الشهر'!$C$775:$AI$889,30,FALSE),0)</f>
        <v>0</v>
      </c>
      <c r="K77" s="330">
        <f>IFERROR(VLOOKUP(C77,'تقرير المصروفات حسب الشهر'!$C$902:$AI$1019,30,FALSE),0)</f>
        <v>0</v>
      </c>
      <c r="L77" s="330">
        <f>IFERROR(VLOOKUP(C77,'تقرير المصروفات حسب الشهر'!$C$1028:$AI$1143,30,FALSE),0)</f>
        <v>0</v>
      </c>
      <c r="M77" s="344">
        <f>IFERROR(VLOOKUP(C77,'تقرير المصروفات حسب الشهر'!$C$1155:$AI$1271,30,FALSE),0)</f>
        <v>0</v>
      </c>
      <c r="N77" s="344">
        <f>IFERROR(VLOOKUP(C77,'تقرير المصروفات حسب الشهر'!$C$1283:$AI$1397,30,FALSE),0)</f>
        <v>0</v>
      </c>
      <c r="O77" s="344">
        <f>IFERROR(VLOOKUP(C77,'تقرير المصروفات حسب الشهر'!$C$1409:$AI$1524,30,FALSE),0)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الشهر'!$C$10:$AL$125,30,FALSE),0)</f>
        <v>0</v>
      </c>
      <c r="E78" s="330">
        <f>IFERROR(VLOOKUP(C78,'تقرير المصروفات حسب الشهر'!$C$136:$AL$254,30,FALSE),0)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الشهر'!$C$519:$AL$627,30,FALSE),0)</f>
        <v>0</v>
      </c>
      <c r="I78" s="330">
        <f>IFERROR(VLOOKUP(C78,'تقرير المصروفات حسب الشهر'!$C$647:$AI$758,30,FALSE),0)</f>
        <v>0</v>
      </c>
      <c r="J78" s="330">
        <f>IFERROR(VLOOKUP(C78,'تقرير المصروفات حسب الشهر'!$C$775:$AI$889,30,FALSE),0)</f>
        <v>0</v>
      </c>
      <c r="K78" s="330">
        <f>IFERROR(VLOOKUP(C78,'تقرير المصروفات حسب الشهر'!$C$902:$AI$1019,30,FALSE),0)</f>
        <v>0</v>
      </c>
      <c r="L78" s="330">
        <f>IFERROR(VLOOKUP(C78,'تقرير المصروفات حسب الشهر'!$C$1028:$AI$1143,30,FALSE),0)</f>
        <v>0</v>
      </c>
      <c r="M78" s="344">
        <f>IFERROR(VLOOKUP(C78,'تقرير المصروفات حسب الشهر'!$C$1155:$AI$1271,30,FALSE),0)</f>
        <v>0</v>
      </c>
      <c r="N78" s="344">
        <f>IFERROR(VLOOKUP(C78,'تقرير المصروفات حسب الشهر'!$C$1283:$AI$1397,30,FALSE),0)</f>
        <v>0</v>
      </c>
      <c r="O78" s="344">
        <f>IFERROR(VLOOKUP(C78,'تقرير المصروفات حسب الشهر'!$C$1409:$AI$1524,30,FALSE),0)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الشهر'!$C$10:$AL$125,30,FALSE),0)</f>
        <v>0</v>
      </c>
      <c r="E79" s="330">
        <f>IFERROR(VLOOKUP(C79,'تقرير المصروفات حسب الشهر'!$C$136:$AL$254,30,FALSE),0)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الشهر'!$C$519:$AL$627,30,FALSE),0)</f>
        <v>0</v>
      </c>
      <c r="I79" s="330">
        <f>IFERROR(VLOOKUP(C79,'تقرير المصروفات حسب الشهر'!$C$647:$AI$758,30,FALSE),0)</f>
        <v>0</v>
      </c>
      <c r="J79" s="330">
        <f>IFERROR(VLOOKUP(C79,'تقرير المصروفات حسب الشهر'!$C$775:$AI$889,30,FALSE),0)</f>
        <v>0</v>
      </c>
      <c r="K79" s="330">
        <f>IFERROR(VLOOKUP(C79,'تقرير المصروفات حسب الشهر'!$C$902:$AI$1019,30,FALSE),0)</f>
        <v>0</v>
      </c>
      <c r="L79" s="330">
        <f>IFERROR(VLOOKUP(C79,'تقرير المصروفات حسب الشهر'!$C$1028:$AI$1143,30,FALSE),0)</f>
        <v>0</v>
      </c>
      <c r="M79" s="344">
        <f>IFERROR(VLOOKUP(C79,'تقرير المصروفات حسب الشهر'!$C$1155:$AI$1271,30,FALSE),0)</f>
        <v>0</v>
      </c>
      <c r="N79" s="344">
        <f>IFERROR(VLOOKUP(C79,'تقرير المصروفات حسب الشهر'!$C$1283:$AI$1397,30,FALSE),0)</f>
        <v>0</v>
      </c>
      <c r="O79" s="344">
        <f>IFERROR(VLOOKUP(C79,'تقرير المصروفات حسب الشهر'!$C$1409:$AI$1524,30,FALSE),0)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الشهر'!$C$10:$AL$125,30,FALSE),0)</f>
        <v>0</v>
      </c>
      <c r="E80" s="330">
        <f>IFERROR(VLOOKUP(C80,'تقرير المصروفات حسب الشهر'!$C$136:$AL$254,30,FALSE),0)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الشهر'!$C$519:$AL$627,30,FALSE),0)</f>
        <v>0</v>
      </c>
      <c r="I80" s="330">
        <f>IFERROR(VLOOKUP(C80,'تقرير المصروفات حسب الشهر'!$C$647:$AI$758,30,FALSE),0)</f>
        <v>0</v>
      </c>
      <c r="J80" s="330">
        <f>IFERROR(VLOOKUP(C80,'تقرير المصروفات حسب الشهر'!$C$775:$AI$889,30,FALSE),0)</f>
        <v>0</v>
      </c>
      <c r="K80" s="330">
        <f>IFERROR(VLOOKUP(C80,'تقرير المصروفات حسب الشهر'!$C$902:$AI$1019,30,FALSE),0)</f>
        <v>0</v>
      </c>
      <c r="L80" s="330">
        <f>IFERROR(VLOOKUP(C80,'تقرير المصروفات حسب الشهر'!$C$1028:$AI$1143,30,FALSE),0)</f>
        <v>0</v>
      </c>
      <c r="M80" s="344">
        <f>IFERROR(VLOOKUP(C80,'تقرير المصروفات حسب الشهر'!$C$1155:$AI$1271,30,FALSE),0)</f>
        <v>0</v>
      </c>
      <c r="N80" s="344">
        <f>IFERROR(VLOOKUP(C80,'تقرير المصروفات حسب الشهر'!$C$1283:$AI$1397,30,FALSE),0)</f>
        <v>0</v>
      </c>
      <c r="O80" s="344">
        <f>IFERROR(VLOOKUP(C80,'تقرير المصروفات حسب الشهر'!$C$1409:$AI$1524,30,FALSE),0)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الشهر'!$C$10:$AL$125,30,FALSE),0)</f>
        <v>600</v>
      </c>
      <c r="E81" s="330">
        <f>IFERROR(VLOOKUP(C81,'تقرير المصروفات حسب الشهر'!$C$136:$AL$254,30,FALSE),0)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الشهر'!$C$519:$AL$627,30,FALSE),0)</f>
        <v>200</v>
      </c>
      <c r="I81" s="330">
        <f>IFERROR(VLOOKUP(C81,'تقرير المصروفات حسب الشهر'!$C$647:$AI$758,30,FALSE),0)</f>
        <v>200</v>
      </c>
      <c r="J81" s="330">
        <f>IFERROR(VLOOKUP(C81,'تقرير المصروفات حسب الشهر'!$C$775:$AI$889,30,FALSE),0)</f>
        <v>0</v>
      </c>
      <c r="K81" s="330">
        <f>IFERROR(VLOOKUP(C81,'تقرير المصروفات حسب الشهر'!$C$902:$AI$1019,30,FALSE),0)</f>
        <v>0</v>
      </c>
      <c r="L81" s="330">
        <f>IFERROR(VLOOKUP(C81,'تقرير المصروفات حسب الشهر'!$C$1028:$AI$1143,30,FALSE),0)</f>
        <v>0</v>
      </c>
      <c r="M81" s="344">
        <f>IFERROR(VLOOKUP(C81,'تقرير المصروفات حسب الشهر'!$C$1155:$AI$1271,30,FALSE),0)</f>
        <v>0</v>
      </c>
      <c r="N81" s="344">
        <f>IFERROR(VLOOKUP(C81,'تقرير المصروفات حسب الشهر'!$C$1283:$AI$1397,30,FALSE),0)</f>
        <v>0</v>
      </c>
      <c r="O81" s="344">
        <f>IFERROR(VLOOKUP(C81,'تقرير المصروفات حسب الشهر'!$C$1409:$AI$1524,30,FALSE),0)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الشهر'!$C$10:$AL$125,30,FALSE),0)</f>
        <v>0</v>
      </c>
      <c r="E82" s="330">
        <f>IFERROR(VLOOKUP(C82,'تقرير المصروفات حسب الشهر'!$C$136:$AL$254,30,FALSE),0)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الشهر'!$C$519:$AL$627,30,FALSE),0)</f>
        <v>0</v>
      </c>
      <c r="I82" s="330">
        <f>IFERROR(VLOOKUP(C82,'تقرير المصروفات حسب الشهر'!$C$647:$AI$758,30,FALSE),0)</f>
        <v>0</v>
      </c>
      <c r="J82" s="330">
        <f>IFERROR(VLOOKUP(C82,'تقرير المصروفات حسب الشهر'!$C$775:$AI$889,30,FALSE),0)</f>
        <v>0</v>
      </c>
      <c r="K82" s="330">
        <f>IFERROR(VLOOKUP(C82,'تقرير المصروفات حسب الشهر'!$C$902:$AI$1019,30,FALSE),0)</f>
        <v>0</v>
      </c>
      <c r="L82" s="330">
        <f>IFERROR(VLOOKUP(C82,'تقرير المصروفات حسب الشهر'!$C$1028:$AI$1143,30,FALSE),0)</f>
        <v>0</v>
      </c>
      <c r="M82" s="344">
        <f>IFERROR(VLOOKUP(C82,'تقرير المصروفات حسب الشهر'!$C$1155:$AI$1271,30,FALSE),0)</f>
        <v>0</v>
      </c>
      <c r="N82" s="344">
        <f>IFERROR(VLOOKUP(C82,'تقرير المصروفات حسب الشهر'!$C$1283:$AI$1397,30,FALSE),0)</f>
        <v>0</v>
      </c>
      <c r="O82" s="344">
        <f>IFERROR(VLOOKUP(C82,'تقرير المصروفات حسب الشهر'!$C$1409:$AI$1524,30,FALSE),0)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الشهر'!$C$10:$AL$125,30,FALSE),0)</f>
        <v>0</v>
      </c>
      <c r="E83" s="330">
        <f>IFERROR(VLOOKUP(C83,'تقرير المصروفات حسب الشهر'!$C$136:$AL$254,30,FALSE),0)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الشهر'!$C$519:$AL$627,30,FALSE),0)</f>
        <v>0</v>
      </c>
      <c r="I83" s="330">
        <f>IFERROR(VLOOKUP(C83,'تقرير المصروفات حسب الشهر'!$C$647:$AI$758,30,FALSE),0)</f>
        <v>0</v>
      </c>
      <c r="J83" s="330">
        <f>IFERROR(VLOOKUP(C83,'تقرير المصروفات حسب الشهر'!$C$775:$AI$889,30,FALSE),0)</f>
        <v>0</v>
      </c>
      <c r="K83" s="330">
        <f>IFERROR(VLOOKUP(C83,'تقرير المصروفات حسب الشهر'!$C$902:$AI$1019,30,FALSE),0)</f>
        <v>0</v>
      </c>
      <c r="L83" s="330">
        <f>IFERROR(VLOOKUP(C83,'تقرير المصروفات حسب الشهر'!$C$1028:$AI$1143,30,FALSE),0)</f>
        <v>0</v>
      </c>
      <c r="M83" s="344">
        <f>IFERROR(VLOOKUP(C83,'تقرير المصروفات حسب الشهر'!$C$1155:$AI$1271,30,FALSE),0)</f>
        <v>0</v>
      </c>
      <c r="N83" s="344">
        <f>IFERROR(VLOOKUP(C83,'تقرير المصروفات حسب الشهر'!$C$1283:$AI$1397,30,FALSE),0)</f>
        <v>0</v>
      </c>
      <c r="O83" s="344">
        <f>IFERROR(VLOOKUP(C83,'تقرير المصروفات حسب الشهر'!$C$1409:$AI$1524,30,FALSE),0)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الشهر'!$C$10:$AL$125,30,FALSE),0)</f>
        <v>0</v>
      </c>
      <c r="E84" s="330">
        <f>IFERROR(VLOOKUP(C84,'تقرير المصروفات حسب الشهر'!$C$136:$AL$254,30,FALSE),0)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الشهر'!$C$519:$AL$627,30,FALSE),0)</f>
        <v>0</v>
      </c>
      <c r="I84" s="330">
        <f>IFERROR(VLOOKUP(C84,'تقرير المصروفات حسب الشهر'!$C$647:$AI$758,30,FALSE),0)</f>
        <v>0</v>
      </c>
      <c r="J84" s="330">
        <f>IFERROR(VLOOKUP(C84,'تقرير المصروفات حسب الشهر'!$C$775:$AI$889,30,FALSE),0)</f>
        <v>0</v>
      </c>
      <c r="K84" s="330">
        <f>IFERROR(VLOOKUP(C84,'تقرير المصروفات حسب الشهر'!$C$902:$AI$1019,30,FALSE),0)</f>
        <v>0</v>
      </c>
      <c r="L84" s="330">
        <f>IFERROR(VLOOKUP(C84,'تقرير المصروفات حسب الشهر'!$C$1028:$AI$1143,30,FALSE),0)</f>
        <v>0</v>
      </c>
      <c r="M84" s="344">
        <f>IFERROR(VLOOKUP(C84,'تقرير المصروفات حسب الشهر'!$C$1155:$AI$1271,30,FALSE),0)</f>
        <v>0</v>
      </c>
      <c r="N84" s="344">
        <f>IFERROR(VLOOKUP(C84,'تقرير المصروفات حسب الشهر'!$C$1283:$AI$1397,30,FALSE),0)</f>
        <v>0</v>
      </c>
      <c r="O84" s="344">
        <f>IFERROR(VLOOKUP(C84,'تقرير المصروفات حسب الشهر'!$C$1409:$AI$1524,30,FALSE),0)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الشهر'!$C$10:$AL$125,30,FALSE),0)</f>
        <v>0</v>
      </c>
      <c r="E85" s="330">
        <f>IFERROR(VLOOKUP(C85,'تقرير المصروفات حسب الشهر'!$C$136:$AL$254,30,FALSE),0)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الشهر'!$C$519:$AL$627,30,FALSE),0)</f>
        <v>0</v>
      </c>
      <c r="I85" s="330">
        <f>IFERROR(VLOOKUP(C85,'تقرير المصروفات حسب الشهر'!$C$647:$AI$758,30,FALSE),0)</f>
        <v>0</v>
      </c>
      <c r="J85" s="330">
        <f>IFERROR(VLOOKUP(C85,'تقرير المصروفات حسب الشهر'!$C$775:$AI$889,30,FALSE),0)</f>
        <v>0</v>
      </c>
      <c r="K85" s="330">
        <f>IFERROR(VLOOKUP(C85,'تقرير المصروفات حسب الشهر'!$C$902:$AI$1019,30,FALSE),0)</f>
        <v>0</v>
      </c>
      <c r="L85" s="330">
        <f>IFERROR(VLOOKUP(C85,'تقرير المصروفات حسب الشهر'!$C$1028:$AI$1143,30,FALSE),0)</f>
        <v>0</v>
      </c>
      <c r="M85" s="344">
        <f>IFERROR(VLOOKUP(C85,'تقرير المصروفات حسب الشهر'!$C$1155:$AI$1271,30,FALSE),0)</f>
        <v>0</v>
      </c>
      <c r="N85" s="344">
        <f>IFERROR(VLOOKUP(C85,'تقرير المصروفات حسب الشهر'!$C$1283:$AI$1397,30,FALSE),0)</f>
        <v>0</v>
      </c>
      <c r="O85" s="344">
        <f>IFERROR(VLOOKUP(C85,'تقرير المصروفات حسب الشهر'!$C$1409:$AI$1524,30,FALSE),0)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الشهر'!$C$10:$AL$125,30,FALSE),0)</f>
        <v>1766.5</v>
      </c>
      <c r="E86" s="330">
        <f>IFERROR(VLOOKUP(C86,'تقرير المصروفات حسب الشهر'!$C$136:$AL$254,30,FALSE),0)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الشهر'!$C$519:$AL$627,30,FALSE),0)</f>
        <v>0</v>
      </c>
      <c r="I86" s="330">
        <f>IFERROR(VLOOKUP(C86,'تقرير المصروفات حسب الشهر'!$C$647:$AI$758,30,FALSE),0)</f>
        <v>1463</v>
      </c>
      <c r="J86" s="330">
        <f>IFERROR(VLOOKUP(C86,'تقرير المصروفات حسب الشهر'!$C$775:$AI$889,30,FALSE),0)</f>
        <v>0</v>
      </c>
      <c r="K86" s="330">
        <f>IFERROR(VLOOKUP(C86,'تقرير المصروفات حسب الشهر'!$C$902:$AI$1019,30,FALSE),0)</f>
        <v>0</v>
      </c>
      <c r="L86" s="330">
        <f>IFERROR(VLOOKUP(C86,'تقرير المصروفات حسب الشهر'!$C$1028:$AI$1143,30,FALSE),0)</f>
        <v>0</v>
      </c>
      <c r="M86" s="344">
        <f>IFERROR(VLOOKUP(C86,'تقرير المصروفات حسب الشهر'!$C$1155:$AI$1271,30,FALSE),0)</f>
        <v>0</v>
      </c>
      <c r="N86" s="344">
        <f>IFERROR(VLOOKUP(C86,'تقرير المصروفات حسب الشهر'!$C$1283:$AI$1397,30,FALSE),0)</f>
        <v>0</v>
      </c>
      <c r="O86" s="344">
        <f>IFERROR(VLOOKUP(C86,'تقرير المصروفات حسب الشهر'!$C$1409:$AI$1524,30,FALSE),0)</f>
        <v>0</v>
      </c>
      <c r="P86" s="332">
        <f t="shared" ref="P86:P117" si="7">SUM(D86:O86)</f>
        <v>6997.5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الشهر'!$C$10:$AL$125,30,FALSE),0)</f>
        <v>0</v>
      </c>
      <c r="E87" s="330">
        <f>IFERROR(VLOOKUP(C87,'تقرير المصروفات حسب الشهر'!$C$136:$AL$254,30,FALSE),0)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الشهر'!$C$519:$AL$627,30,FALSE),0)</f>
        <v>0</v>
      </c>
      <c r="I87" s="330">
        <f>IFERROR(VLOOKUP(C87,'تقرير المصروفات حسب الشهر'!$C$647:$AI$758,30,FALSE),0)</f>
        <v>0</v>
      </c>
      <c r="J87" s="330">
        <f>IFERROR(VLOOKUP(C87,'تقرير المصروفات حسب الشهر'!$C$775:$AI$889,30,FALSE),0)</f>
        <v>0</v>
      </c>
      <c r="K87" s="330">
        <f>IFERROR(VLOOKUP(C87,'تقرير المصروفات حسب الشهر'!$C$902:$AI$1019,30,FALSE),0)</f>
        <v>0</v>
      </c>
      <c r="L87" s="330">
        <f>IFERROR(VLOOKUP(C87,'تقرير المصروفات حسب الشهر'!$C$1028:$AI$1143,30,FALSE),0)</f>
        <v>0</v>
      </c>
      <c r="M87" s="344">
        <f>IFERROR(VLOOKUP(C87,'تقرير المصروفات حسب الشهر'!$C$1155:$AI$1271,30,FALSE),0)</f>
        <v>0</v>
      </c>
      <c r="N87" s="344">
        <f>IFERROR(VLOOKUP(C87,'تقرير المصروفات حسب الشهر'!$C$1283:$AI$1397,30,FALSE),0)</f>
        <v>0</v>
      </c>
      <c r="O87" s="344">
        <f>IFERROR(VLOOKUP(C87,'تقرير المصروفات حسب الشهر'!$C$1409:$AI$1524,30,FALSE),0)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الشهر'!$C$10:$AL$125,30,FALSE),0)</f>
        <v>0</v>
      </c>
      <c r="E88" s="330">
        <f>IFERROR(VLOOKUP(C88,'تقرير المصروفات حسب الشهر'!$C$136:$AL$254,30,FALSE),0)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الشهر'!$C$519:$AL$627,30,FALSE),0)</f>
        <v>0</v>
      </c>
      <c r="I88" s="330">
        <f>IFERROR(VLOOKUP(C88,'تقرير المصروفات حسب الشهر'!$C$647:$AI$758,30,FALSE),0)</f>
        <v>0</v>
      </c>
      <c r="J88" s="330">
        <f>IFERROR(VLOOKUP(C88,'تقرير المصروفات حسب الشهر'!$C$775:$AI$889,30,FALSE),0)</f>
        <v>0</v>
      </c>
      <c r="K88" s="330">
        <f>IFERROR(VLOOKUP(C88,'تقرير المصروفات حسب الشهر'!$C$902:$AI$1019,30,FALSE),0)</f>
        <v>0</v>
      </c>
      <c r="L88" s="330">
        <f>IFERROR(VLOOKUP(C88,'تقرير المصروفات حسب الشهر'!$C$1028:$AI$1143,30,FALSE),0)</f>
        <v>0</v>
      </c>
      <c r="M88" s="344">
        <f>IFERROR(VLOOKUP(C88,'تقرير المصروفات حسب الشهر'!$C$1155:$AI$1271,30,FALSE),0)</f>
        <v>0</v>
      </c>
      <c r="N88" s="344">
        <f>IFERROR(VLOOKUP(C88,'تقرير المصروفات حسب الشهر'!$C$1283:$AI$1397,30,FALSE),0)</f>
        <v>0</v>
      </c>
      <c r="O88" s="344">
        <f>IFERROR(VLOOKUP(C88,'تقرير المصروفات حسب الشهر'!$C$1409:$AI$1524,30,FALSE),0)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الشهر'!$C$10:$AL$125,30,FALSE),0)</f>
        <v>0</v>
      </c>
      <c r="E89" s="330">
        <f>IFERROR(VLOOKUP(C89,'تقرير المصروفات حسب الشهر'!$C$136:$AL$254,30,FALSE),0)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الشهر'!$C$519:$AL$627,30,FALSE),0)</f>
        <v>0</v>
      </c>
      <c r="I89" s="330">
        <f>IFERROR(VLOOKUP(C89,'تقرير المصروفات حسب الشهر'!$C$647:$AI$758,30,FALSE),0)</f>
        <v>0</v>
      </c>
      <c r="J89" s="330">
        <f>IFERROR(VLOOKUP(C89,'تقرير المصروفات حسب الشهر'!$C$775:$AI$889,30,FALSE),0)</f>
        <v>0</v>
      </c>
      <c r="K89" s="330">
        <f>IFERROR(VLOOKUP(C89,'تقرير المصروفات حسب الشهر'!$C$902:$AI$1019,30,FALSE),0)</f>
        <v>0</v>
      </c>
      <c r="L89" s="330">
        <f>IFERROR(VLOOKUP(C89,'تقرير المصروفات حسب الشهر'!$C$1028:$AI$1143,30,FALSE),0)</f>
        <v>0</v>
      </c>
      <c r="M89" s="344">
        <f>IFERROR(VLOOKUP(C89,'تقرير المصروفات حسب الشهر'!$C$1155:$AI$1271,30,FALSE),0)</f>
        <v>0</v>
      </c>
      <c r="N89" s="344">
        <f>IFERROR(VLOOKUP(C89,'تقرير المصروفات حسب الشهر'!$C$1283:$AI$1397,30,FALSE),0)</f>
        <v>0</v>
      </c>
      <c r="O89" s="344">
        <f>IFERROR(VLOOKUP(C89,'تقرير المصروفات حسب الشهر'!$C$1409:$AI$1524,30,FALSE),0)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الشهر'!$C$10:$AL$125,30,FALSE),0)</f>
        <v>0</v>
      </c>
      <c r="E90" s="330">
        <f>IFERROR(VLOOKUP(C90,'تقرير المصروفات حسب الشهر'!$C$136:$AL$254,30,FALSE),0)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الشهر'!$C$519:$AL$627,30,FALSE),0)</f>
        <v>0</v>
      </c>
      <c r="I90" s="330">
        <f>IFERROR(VLOOKUP(C90,'تقرير المصروفات حسب الشهر'!$C$647:$AI$758,30,FALSE),0)</f>
        <v>0</v>
      </c>
      <c r="J90" s="330">
        <f>IFERROR(VLOOKUP(C90,'تقرير المصروفات حسب الشهر'!$C$775:$AI$889,30,FALSE),0)</f>
        <v>0</v>
      </c>
      <c r="K90" s="330">
        <f>IFERROR(VLOOKUP(C90,'تقرير المصروفات حسب الشهر'!$C$902:$AI$1019,30,FALSE),0)</f>
        <v>0</v>
      </c>
      <c r="L90" s="330">
        <f>IFERROR(VLOOKUP(C90,'تقرير المصروفات حسب الشهر'!$C$1028:$AI$1143,30,FALSE),0)</f>
        <v>0</v>
      </c>
      <c r="M90" s="344">
        <f>IFERROR(VLOOKUP(C90,'تقرير المصروفات حسب الشهر'!$C$1155:$AI$1271,30,FALSE),0)</f>
        <v>0</v>
      </c>
      <c r="N90" s="344">
        <f>IFERROR(VLOOKUP(C90,'تقرير المصروفات حسب الشهر'!$C$1283:$AI$1397,30,FALSE),0)</f>
        <v>0</v>
      </c>
      <c r="O90" s="344">
        <f>IFERROR(VLOOKUP(C90,'تقرير المصروفات حسب الشهر'!$C$1409:$AI$1524,30,FALSE),0)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الشهر'!$C$10:$AL$125,30,FALSE),0)</f>
        <v>0</v>
      </c>
      <c r="E91" s="330">
        <f>IFERROR(VLOOKUP(C91,'تقرير المصروفات حسب الشهر'!$C$136:$AL$254,30,FALSE),0)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الشهر'!$C$519:$AL$627,30,FALSE),0)</f>
        <v>0</v>
      </c>
      <c r="I91" s="330">
        <f>IFERROR(VLOOKUP(C91,'تقرير المصروفات حسب الشهر'!$C$647:$AI$758,30,FALSE),0)</f>
        <v>0</v>
      </c>
      <c r="J91" s="330">
        <f>IFERROR(VLOOKUP(C91,'تقرير المصروفات حسب الشهر'!$C$775:$AI$889,30,FALSE),0)</f>
        <v>0</v>
      </c>
      <c r="K91" s="330">
        <f>IFERROR(VLOOKUP(C91,'تقرير المصروفات حسب الشهر'!$C$902:$AI$1019,30,FALSE),0)</f>
        <v>0</v>
      </c>
      <c r="L91" s="330">
        <f>IFERROR(VLOOKUP(C91,'تقرير المصروفات حسب الشهر'!$C$1028:$AI$1143,30,FALSE),0)</f>
        <v>0</v>
      </c>
      <c r="M91" s="344">
        <f>IFERROR(VLOOKUP(C91,'تقرير المصروفات حسب الشهر'!$C$1155:$AI$1271,30,FALSE),0)</f>
        <v>0</v>
      </c>
      <c r="N91" s="344">
        <f>IFERROR(VLOOKUP(C91,'تقرير المصروفات حسب الشهر'!$C$1283:$AI$1397,30,FALSE),0)</f>
        <v>0</v>
      </c>
      <c r="O91" s="344">
        <f>IFERROR(VLOOKUP(C91,'تقرير المصروفات حسب الشهر'!$C$1409:$AI$1524,30,FALSE),0)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الشهر'!$C$10:$AL$125,30,FALSE),0)</f>
        <v>0</v>
      </c>
      <c r="E92" s="330">
        <f>IFERROR(VLOOKUP(C92,'تقرير المصروفات حسب الشهر'!$C$136:$AL$254,30,FALSE),0)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الشهر'!$C$519:$AL$627,30,FALSE),0)</f>
        <v>0</v>
      </c>
      <c r="I92" s="330">
        <f>IFERROR(VLOOKUP(C92,'تقرير المصروفات حسب الشهر'!$C$647:$AI$758,30,FALSE),0)</f>
        <v>0</v>
      </c>
      <c r="J92" s="330">
        <f>IFERROR(VLOOKUP(C92,'تقرير المصروفات حسب الشهر'!$C$775:$AI$889,30,FALSE),0)</f>
        <v>0</v>
      </c>
      <c r="K92" s="330">
        <f>IFERROR(VLOOKUP(C92,'تقرير المصروفات حسب الشهر'!$C$902:$AI$1019,30,FALSE),0)</f>
        <v>0</v>
      </c>
      <c r="L92" s="330">
        <f>IFERROR(VLOOKUP(C92,'تقرير المصروفات حسب الشهر'!$C$1028:$AI$1143,30,FALSE),0)</f>
        <v>0</v>
      </c>
      <c r="M92" s="344">
        <f>IFERROR(VLOOKUP(C92,'تقرير المصروفات حسب الشهر'!$C$1155:$AI$1271,30,FALSE),0)</f>
        <v>0</v>
      </c>
      <c r="N92" s="344">
        <f>IFERROR(VLOOKUP(C92,'تقرير المصروفات حسب الشهر'!$C$1283:$AI$1397,30,FALSE),0)</f>
        <v>0</v>
      </c>
      <c r="O92" s="344">
        <f>IFERROR(VLOOKUP(C92,'تقرير المصروفات حسب الشهر'!$C$1409:$AI$1524,30,FALSE),0)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الشهر'!$C$10:$AL$125,30,FALSE),0)</f>
        <v>808</v>
      </c>
      <c r="E93" s="330">
        <f>IFERROR(VLOOKUP(C93,'تقرير المصروفات حسب الشهر'!$C$136:$AL$254,30,FALSE),0)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الشهر'!$C$519:$AL$627,30,FALSE),0)</f>
        <v>700</v>
      </c>
      <c r="I93" s="330">
        <f>IFERROR(VLOOKUP(C93,'تقرير المصروفات حسب الشهر'!$C$647:$AI$758,30,FALSE),0)</f>
        <v>0</v>
      </c>
      <c r="J93" s="330">
        <f>IFERROR(VLOOKUP(C93,'تقرير المصروفات حسب الشهر'!$C$775:$AI$889,30,FALSE),0)</f>
        <v>0</v>
      </c>
      <c r="K93" s="330">
        <f>IFERROR(VLOOKUP(C93,'تقرير المصروفات حسب الشهر'!$C$902:$AI$1019,30,FALSE),0)</f>
        <v>0</v>
      </c>
      <c r="L93" s="330">
        <f>IFERROR(VLOOKUP(C93,'تقرير المصروفات حسب الشهر'!$C$1028:$AI$1143,30,FALSE),0)</f>
        <v>0</v>
      </c>
      <c r="M93" s="344">
        <f>IFERROR(VLOOKUP(C93,'تقرير المصروفات حسب الشهر'!$C$1155:$AI$1271,30,FALSE),0)</f>
        <v>0</v>
      </c>
      <c r="N93" s="344">
        <f>IFERROR(VLOOKUP(C93,'تقرير المصروفات حسب الشهر'!$C$1283:$AI$1397,30,FALSE),0)</f>
        <v>0</v>
      </c>
      <c r="O93" s="344">
        <f>IFERROR(VLOOKUP(C93,'تقرير المصروفات حسب الشهر'!$C$1409:$AI$1524,30,FALSE),0)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الشهر'!$C$10:$AL$125,30,FALSE),0)</f>
        <v>0</v>
      </c>
      <c r="E94" s="330">
        <f>IFERROR(VLOOKUP(C94,'تقرير المصروفات حسب الشهر'!$C$136:$AL$254,30,FALSE),0)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الشهر'!$C$519:$AL$627,30,FALSE),0)</f>
        <v>0</v>
      </c>
      <c r="I94" s="330">
        <f>IFERROR(VLOOKUP(C94,'تقرير المصروفات حسب الشهر'!$C$647:$AI$758,30,FALSE),0)</f>
        <v>0</v>
      </c>
      <c r="J94" s="330">
        <f>IFERROR(VLOOKUP(C94,'تقرير المصروفات حسب الشهر'!$C$775:$AI$889,30,FALSE),0)</f>
        <v>0</v>
      </c>
      <c r="K94" s="330">
        <f>IFERROR(VLOOKUP(C94,'تقرير المصروفات حسب الشهر'!$C$902:$AI$1019,30,FALSE),0)</f>
        <v>0</v>
      </c>
      <c r="L94" s="330">
        <f>IFERROR(VLOOKUP(C94,'تقرير المصروفات حسب الشهر'!$C$1028:$AI$1143,30,FALSE),0)</f>
        <v>0</v>
      </c>
      <c r="M94" s="344">
        <f>IFERROR(VLOOKUP(C94,'تقرير المصروفات حسب الشهر'!$C$1155:$AI$1271,30,FALSE),0)</f>
        <v>0</v>
      </c>
      <c r="N94" s="344">
        <f>IFERROR(VLOOKUP(C94,'تقرير المصروفات حسب الشهر'!$C$1283:$AI$1397,30,FALSE),0)</f>
        <v>0</v>
      </c>
      <c r="O94" s="344">
        <f>IFERROR(VLOOKUP(C94,'تقرير المصروفات حسب الشهر'!$C$1409:$AI$1524,30,FALSE),0)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الشهر'!$C$10:$AL$125,30,FALSE),0)</f>
        <v>1065</v>
      </c>
      <c r="E95" s="330">
        <f>IFERROR(VLOOKUP(C95,'تقرير المصروفات حسب الشهر'!$C$136:$AL$254,30,FALSE),0)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الشهر'!$C$519:$AL$627,30,FALSE),0)</f>
        <v>0</v>
      </c>
      <c r="I95" s="330">
        <f>IFERROR(VLOOKUP(C95,'تقرير المصروفات حسب الشهر'!$C$647:$AI$758,30,FALSE),0)</f>
        <v>2130</v>
      </c>
      <c r="J95" s="330">
        <f>IFERROR(VLOOKUP(C95,'تقرير المصروفات حسب الشهر'!$C$775:$AI$889,30,FALSE),0)</f>
        <v>0</v>
      </c>
      <c r="K95" s="330">
        <f>IFERROR(VLOOKUP(C95,'تقرير المصروفات حسب الشهر'!$C$902:$AI$1019,30,FALSE),0)</f>
        <v>0</v>
      </c>
      <c r="L95" s="330">
        <f>IFERROR(VLOOKUP(C95,'تقرير المصروفات حسب الشهر'!$C$1028:$AI$1143,30,FALSE),0)</f>
        <v>0</v>
      </c>
      <c r="M95" s="344">
        <f>IFERROR(VLOOKUP(C95,'تقرير المصروفات حسب الشهر'!$C$1155:$AI$1271,30,FALSE),0)</f>
        <v>0</v>
      </c>
      <c r="N95" s="344">
        <f>IFERROR(VLOOKUP(C95,'تقرير المصروفات حسب الشهر'!$C$1283:$AI$1397,30,FALSE),0)</f>
        <v>0</v>
      </c>
      <c r="O95" s="344">
        <f>IFERROR(VLOOKUP(C95,'تقرير المصروفات حسب الشهر'!$C$1409:$AI$1524,30,FALSE),0)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الشهر'!$C$10:$AL$125,30,FALSE),0)</f>
        <v>0</v>
      </c>
      <c r="E96" s="330">
        <f>IFERROR(VLOOKUP(C96,'تقرير المصروفات حسب الشهر'!$C$136:$AL$254,30,FALSE),0)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الشهر'!$C$519:$AL$627,30,FALSE),0)</f>
        <v>0</v>
      </c>
      <c r="I96" s="330">
        <f>IFERROR(VLOOKUP(C96,'تقرير المصروفات حسب الشهر'!$C$647:$AI$758,30,FALSE),0)</f>
        <v>0</v>
      </c>
      <c r="J96" s="330">
        <f>IFERROR(VLOOKUP(C96,'تقرير المصروفات حسب الشهر'!$C$775:$AI$889,30,FALSE),0)</f>
        <v>0</v>
      </c>
      <c r="K96" s="330">
        <f>IFERROR(VLOOKUP(C96,'تقرير المصروفات حسب الشهر'!$C$902:$AI$1019,30,FALSE),0)</f>
        <v>0</v>
      </c>
      <c r="L96" s="330">
        <f>IFERROR(VLOOKUP(C96,'تقرير المصروفات حسب الشهر'!$C$1028:$AI$1143,30,FALSE),0)</f>
        <v>0</v>
      </c>
      <c r="M96" s="344">
        <f>IFERROR(VLOOKUP(C96,'تقرير المصروفات حسب الشهر'!$C$1155:$AI$1271,30,FALSE),0)</f>
        <v>0</v>
      </c>
      <c r="N96" s="344">
        <f>IFERROR(VLOOKUP(C96,'تقرير المصروفات حسب الشهر'!$C$1283:$AI$1397,30,FALSE),0)</f>
        <v>0</v>
      </c>
      <c r="O96" s="344">
        <f>IFERROR(VLOOKUP(C96,'تقرير المصروفات حسب الشهر'!$C$1409:$AI$1524,30,FALSE),0)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الشهر'!$C$10:$AL$125,30,FALSE),0)</f>
        <v>0</v>
      </c>
      <c r="E97" s="330">
        <f>IFERROR(VLOOKUP(C97,'تقرير المصروفات حسب الشهر'!$C$136:$AL$254,30,FALSE),0)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الشهر'!$C$519:$AL$627,30,FALSE),0)</f>
        <v>0</v>
      </c>
      <c r="I97" s="330">
        <f>IFERROR(VLOOKUP(C97,'تقرير المصروفات حسب الشهر'!$C$647:$AI$758,30,FALSE),0)</f>
        <v>0</v>
      </c>
      <c r="J97" s="330">
        <f>IFERROR(VLOOKUP(C97,'تقرير المصروفات حسب الشهر'!$C$775:$AI$889,30,FALSE),0)</f>
        <v>0</v>
      </c>
      <c r="K97" s="330">
        <f>IFERROR(VLOOKUP(C97,'تقرير المصروفات حسب الشهر'!$C$902:$AI$1019,30,FALSE),0)</f>
        <v>0</v>
      </c>
      <c r="L97" s="330">
        <f>IFERROR(VLOOKUP(C97,'تقرير المصروفات حسب الشهر'!$C$1028:$AI$1143,30,FALSE),0)</f>
        <v>0</v>
      </c>
      <c r="M97" s="344">
        <f>IFERROR(VLOOKUP(C97,'تقرير المصروفات حسب الشهر'!$C$1155:$AI$1271,30,FALSE),0)</f>
        <v>0</v>
      </c>
      <c r="N97" s="344">
        <f>IFERROR(VLOOKUP(C97,'تقرير المصروفات حسب الشهر'!$C$1283:$AI$1397,30,FALSE),0)</f>
        <v>0</v>
      </c>
      <c r="O97" s="344">
        <f>IFERROR(VLOOKUP(C97,'تقرير المصروفات حسب الشهر'!$C$1409:$AI$1524,30,FALSE),0)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الشهر'!$C$10:$AL$125,30,FALSE),0)</f>
        <v>0</v>
      </c>
      <c r="E98" s="330">
        <f>IFERROR(VLOOKUP(C98,'تقرير المصروفات حسب الشهر'!$C$136:$AL$254,30,FALSE),0)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الشهر'!$C$519:$AL$627,30,FALSE),0)</f>
        <v>0</v>
      </c>
      <c r="I98" s="330">
        <f>IFERROR(VLOOKUP(C98,'تقرير المصروفات حسب الشهر'!$C$647:$AI$758,30,FALSE),0)</f>
        <v>0</v>
      </c>
      <c r="J98" s="330">
        <f>IFERROR(VLOOKUP(C98,'تقرير المصروفات حسب الشهر'!$C$775:$AI$889,30,FALSE),0)</f>
        <v>0</v>
      </c>
      <c r="K98" s="330">
        <f>IFERROR(VLOOKUP(C98,'تقرير المصروفات حسب الشهر'!$C$902:$AI$1019,30,FALSE),0)</f>
        <v>0</v>
      </c>
      <c r="L98" s="330">
        <f>IFERROR(VLOOKUP(C98,'تقرير المصروفات حسب الشهر'!$C$1028:$AI$1143,30,FALSE),0)</f>
        <v>0</v>
      </c>
      <c r="M98" s="344">
        <f>IFERROR(VLOOKUP(C98,'تقرير المصروفات حسب الشهر'!$C$1155:$AI$1271,30,FALSE),0)</f>
        <v>0</v>
      </c>
      <c r="N98" s="344">
        <f>IFERROR(VLOOKUP(C98,'تقرير المصروفات حسب الشهر'!$C$1283:$AI$1397,30,FALSE),0)</f>
        <v>0</v>
      </c>
      <c r="O98" s="344">
        <f>IFERROR(VLOOKUP(C98,'تقرير المصروفات حسب الشهر'!$C$1409:$AI$1524,30,FALSE),0)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الشهر'!$C$10:$AL$125,30,FALSE),0)</f>
        <v>0</v>
      </c>
      <c r="E99" s="330">
        <f>IFERROR(VLOOKUP(C99,'تقرير المصروفات حسب الشهر'!$C$136:$AL$254,30,FALSE),0)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الشهر'!$C$519:$AL$627,30,FALSE),0)</f>
        <v>0</v>
      </c>
      <c r="I99" s="330">
        <f>IFERROR(VLOOKUP(C99,'تقرير المصروفات حسب الشهر'!$C$647:$AI$758,30,FALSE),0)</f>
        <v>0</v>
      </c>
      <c r="J99" s="330">
        <f>IFERROR(VLOOKUP(C99,'تقرير المصروفات حسب الشهر'!$C$775:$AI$889,30,FALSE),0)</f>
        <v>0</v>
      </c>
      <c r="K99" s="330">
        <f>IFERROR(VLOOKUP(C99,'تقرير المصروفات حسب الشهر'!$C$902:$AI$1019,30,FALSE),0)</f>
        <v>0</v>
      </c>
      <c r="L99" s="330">
        <f>IFERROR(VLOOKUP(C99,'تقرير المصروفات حسب الشهر'!$C$1028:$AI$1143,30,FALSE),0)</f>
        <v>0</v>
      </c>
      <c r="M99" s="344">
        <f>IFERROR(VLOOKUP(C99,'تقرير المصروفات حسب الشهر'!$C$1155:$AI$1271,30,FALSE),0)</f>
        <v>0</v>
      </c>
      <c r="N99" s="344">
        <f>IFERROR(VLOOKUP(C99,'تقرير المصروفات حسب الشهر'!$C$1283:$AI$1397,30,FALSE),0)</f>
        <v>0</v>
      </c>
      <c r="O99" s="344">
        <f>IFERROR(VLOOKUP(C99,'تقرير المصروفات حسب الشهر'!$C$1409:$AI$1524,30,FALSE),0)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الشهر'!$C$10:$AL$125,30,FALSE),0)</f>
        <v>2321.4699999999998</v>
      </c>
      <c r="E100" s="330">
        <f>IFERROR(VLOOKUP(C100,'تقرير المصروفات حسب الشهر'!$C$136:$AL$254,30,FALSE),0)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الشهر'!$C$519:$AL$627,30,FALSE),0)</f>
        <v>2321.4699999999998</v>
      </c>
      <c r="I100" s="330">
        <f>IFERROR(VLOOKUP(C100,'تقرير المصروفات حسب الشهر'!$C$647:$AI$758,30,FALSE),0)</f>
        <v>2321.4699999999998</v>
      </c>
      <c r="J100" s="330">
        <f>IFERROR(VLOOKUP(C100,'تقرير المصروفات حسب الشهر'!$C$775:$AI$889,30,FALSE),0)</f>
        <v>0</v>
      </c>
      <c r="K100" s="330">
        <f>IFERROR(VLOOKUP(C100,'تقرير المصروفات حسب الشهر'!$C$902:$AI$1019,30,FALSE),0)</f>
        <v>0</v>
      </c>
      <c r="L100" s="330">
        <f>IFERROR(VLOOKUP(C100,'تقرير المصروفات حسب الشهر'!$C$1028:$AI$1143,30,FALSE),0)</f>
        <v>0</v>
      </c>
      <c r="M100" s="344">
        <f>IFERROR(VLOOKUP(C100,'تقرير المصروفات حسب الشهر'!$C$1155:$AI$1271,30,FALSE),0)</f>
        <v>0</v>
      </c>
      <c r="N100" s="344">
        <f>IFERROR(VLOOKUP(C100,'تقرير المصروفات حسب الشهر'!$C$1283:$AI$1397,30,FALSE),0)</f>
        <v>0</v>
      </c>
      <c r="O100" s="344">
        <f>IFERROR(VLOOKUP(C100,'تقرير المصروفات حسب الشهر'!$C$1409:$AI$1524,30,FALSE),0)</f>
        <v>0</v>
      </c>
      <c r="P100" s="332">
        <f t="shared" si="7"/>
        <v>13928.819999999998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الشهر'!$C$10:$AL$125,30,FALSE),0)</f>
        <v>0</v>
      </c>
      <c r="E101" s="330">
        <f>IFERROR(VLOOKUP(C101,'تقرير المصروفات حسب الشهر'!$C$136:$AL$254,30,FALSE),0)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الشهر'!$C$519:$AL$627,30,FALSE),0)</f>
        <v>0</v>
      </c>
      <c r="I101" s="330">
        <f>IFERROR(VLOOKUP(C101,'تقرير المصروفات حسب الشهر'!$C$647:$AI$758,30,FALSE),0)</f>
        <v>0</v>
      </c>
      <c r="J101" s="330">
        <f>IFERROR(VLOOKUP(C101,'تقرير المصروفات حسب الشهر'!$C$775:$AI$889,30,FALSE),0)</f>
        <v>0</v>
      </c>
      <c r="K101" s="330">
        <f>IFERROR(VLOOKUP(C101,'تقرير المصروفات حسب الشهر'!$C$902:$AI$1019,30,FALSE),0)</f>
        <v>0</v>
      </c>
      <c r="L101" s="330">
        <f>IFERROR(VLOOKUP(C101,'تقرير المصروفات حسب الشهر'!$C$1028:$AI$1143,30,FALSE),0)</f>
        <v>0</v>
      </c>
      <c r="M101" s="344">
        <f>IFERROR(VLOOKUP(C101,'تقرير المصروفات حسب الشهر'!$C$1155:$AI$1271,30,FALSE),0)</f>
        <v>0</v>
      </c>
      <c r="N101" s="344">
        <f>IFERROR(VLOOKUP(C101,'تقرير المصروفات حسب الشهر'!$C$1283:$AI$1397,30,FALSE),0)</f>
        <v>0</v>
      </c>
      <c r="O101" s="344">
        <f>IFERROR(VLOOKUP(C101,'تقرير المصروفات حسب الشهر'!$C$1409:$AI$1524,30,FALSE),0)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الشهر'!$C$10:$AL$125,30,FALSE),0)</f>
        <v>302.44</v>
      </c>
      <c r="E102" s="330">
        <f>IFERROR(VLOOKUP(C102,'تقرير المصروفات حسب الشهر'!$C$136:$AL$254,30,FALSE),0)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الشهر'!$C$519:$AL$627,30,FALSE),0)</f>
        <v>302.44</v>
      </c>
      <c r="I102" s="330">
        <f>IFERROR(VLOOKUP(C102,'تقرير المصروفات حسب الشهر'!$C$647:$AI$758,30,FALSE),0)</f>
        <v>302.44</v>
      </c>
      <c r="J102" s="330">
        <f>IFERROR(VLOOKUP(C102,'تقرير المصروفات حسب الشهر'!$C$775:$AI$889,30,FALSE),0)</f>
        <v>0</v>
      </c>
      <c r="K102" s="330">
        <f>IFERROR(VLOOKUP(C102,'تقرير المصروفات حسب الشهر'!$C$902:$AI$1019,30,FALSE),0)</f>
        <v>0</v>
      </c>
      <c r="L102" s="330">
        <f>IFERROR(VLOOKUP(C102,'تقرير المصروفات حسب الشهر'!$C$1028:$AI$1143,30,FALSE),0)</f>
        <v>0</v>
      </c>
      <c r="M102" s="344">
        <f>IFERROR(VLOOKUP(C102,'تقرير المصروفات حسب الشهر'!$C$1155:$AI$1271,30,FALSE),0)</f>
        <v>0</v>
      </c>
      <c r="N102" s="344">
        <f>IFERROR(VLOOKUP(C102,'تقرير المصروفات حسب الشهر'!$C$1283:$AI$1397,30,FALSE),0)</f>
        <v>0</v>
      </c>
      <c r="O102" s="344">
        <f>IFERROR(VLOOKUP(C102,'تقرير المصروفات حسب الشهر'!$C$1409:$AI$1524,30,FALSE),0)</f>
        <v>0</v>
      </c>
      <c r="P102" s="332">
        <f t="shared" si="7"/>
        <v>1814.64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الشهر'!$C$10:$AL$125,30,FALSE),0)</f>
        <v>375.78</v>
      </c>
      <c r="E103" s="330">
        <f>IFERROR(VLOOKUP(C103,'تقرير المصروفات حسب الشهر'!$C$136:$AL$254,30,FALSE),0)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الشهر'!$C$519:$AL$627,30,FALSE),0)</f>
        <v>375.78</v>
      </c>
      <c r="I103" s="330">
        <f>IFERROR(VLOOKUP(C103,'تقرير المصروفات حسب الشهر'!$C$647:$AI$758,30,FALSE),0)</f>
        <v>375.78</v>
      </c>
      <c r="J103" s="330">
        <f>IFERROR(VLOOKUP(C103,'تقرير المصروفات حسب الشهر'!$C$775:$AI$889,30,FALSE),0)</f>
        <v>0</v>
      </c>
      <c r="K103" s="330">
        <f>IFERROR(VLOOKUP(C103,'تقرير المصروفات حسب الشهر'!$C$902:$AI$1019,30,FALSE),0)</f>
        <v>0</v>
      </c>
      <c r="L103" s="330">
        <f>IFERROR(VLOOKUP(C103,'تقرير المصروفات حسب الشهر'!$C$1028:$AI$1143,30,FALSE),0)</f>
        <v>0</v>
      </c>
      <c r="M103" s="344">
        <f>IFERROR(VLOOKUP(C103,'تقرير المصروفات حسب الشهر'!$C$1155:$AI$1271,30,FALSE),0)</f>
        <v>0</v>
      </c>
      <c r="N103" s="344">
        <f>IFERROR(VLOOKUP(C103,'تقرير المصروفات حسب الشهر'!$C$1283:$AI$1397,30,FALSE),0)</f>
        <v>0</v>
      </c>
      <c r="O103" s="344">
        <f>IFERROR(VLOOKUP(C103,'تقرير المصروفات حسب الشهر'!$C$1409:$AI$1524,30,FALSE),0)</f>
        <v>0</v>
      </c>
      <c r="P103" s="332">
        <f t="shared" si="7"/>
        <v>2254.6799999999998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الشهر'!$C$10:$AL$125,30,FALSE),0)</f>
        <v>0</v>
      </c>
      <c r="E104" s="330">
        <f>IFERROR(VLOOKUP(C104,'تقرير المصروفات حسب الشهر'!$C$136:$AL$254,30,FALSE),0)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الشهر'!$C$519:$AL$627,30,FALSE),0)</f>
        <v>0</v>
      </c>
      <c r="I104" s="330">
        <f>IFERROR(VLOOKUP(C104,'تقرير المصروفات حسب الشهر'!$C$647:$AI$758,30,FALSE),0)</f>
        <v>0</v>
      </c>
      <c r="J104" s="330">
        <f>IFERROR(VLOOKUP(C104,'تقرير المصروفات حسب الشهر'!$C$775:$AI$889,30,FALSE),0)</f>
        <v>0</v>
      </c>
      <c r="K104" s="330">
        <f>IFERROR(VLOOKUP(C104,'تقرير المصروفات حسب الشهر'!$C$902:$AI$1019,30,FALSE),0)</f>
        <v>0</v>
      </c>
      <c r="L104" s="330">
        <f>IFERROR(VLOOKUP(C104,'تقرير المصروفات حسب الشهر'!$C$1028:$AI$1143,30,FALSE),0)</f>
        <v>0</v>
      </c>
      <c r="M104" s="344">
        <f>IFERROR(VLOOKUP(C104,'تقرير المصروفات حسب الشهر'!$C$1155:$AI$1271,30,FALSE),0)</f>
        <v>0</v>
      </c>
      <c r="N104" s="344">
        <f>IFERROR(VLOOKUP(C104,'تقرير المصروفات حسب الشهر'!$C$1283:$AI$1397,30,FALSE),0)</f>
        <v>0</v>
      </c>
      <c r="O104" s="344">
        <f>IFERROR(VLOOKUP(C104,'تقرير المصروفات حسب الشهر'!$C$1409:$AI$1524,30,FALSE),0)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الشهر'!$C$10:$AL$125,30,FALSE),0)</f>
        <v>0</v>
      </c>
      <c r="E105" s="330">
        <f>IFERROR(VLOOKUP(C105,'تقرير المصروفات حسب الشهر'!$C$136:$AL$254,30,FALSE),0)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الشهر'!$C$519:$AL$627,30,FALSE),0)</f>
        <v>0</v>
      </c>
      <c r="I105" s="330">
        <f>IFERROR(VLOOKUP(C105,'تقرير المصروفات حسب الشهر'!$C$647:$AI$758,30,FALSE),0)</f>
        <v>0</v>
      </c>
      <c r="J105" s="330">
        <f>IFERROR(VLOOKUP(C105,'تقرير المصروفات حسب الشهر'!$C$775:$AI$889,30,FALSE),0)</f>
        <v>0</v>
      </c>
      <c r="K105" s="330">
        <f>IFERROR(VLOOKUP(C105,'تقرير المصروفات حسب الشهر'!$C$902:$AI$1019,30,FALSE),0)</f>
        <v>0</v>
      </c>
      <c r="L105" s="330">
        <f>IFERROR(VLOOKUP(C105,'تقرير المصروفات حسب الشهر'!$C$1028:$AI$1143,30,FALSE),0)</f>
        <v>0</v>
      </c>
      <c r="M105" s="344">
        <f>IFERROR(VLOOKUP(C105,'تقرير المصروفات حسب الشهر'!$C$1155:$AI$1271,30,FALSE),0)</f>
        <v>0</v>
      </c>
      <c r="N105" s="344">
        <f>IFERROR(VLOOKUP(C105,'تقرير المصروفات حسب الشهر'!$C$1283:$AI$1397,30,FALSE),0)</f>
        <v>0</v>
      </c>
      <c r="O105" s="344">
        <f>IFERROR(VLOOKUP(C105,'تقرير المصروفات حسب الشهر'!$C$1409:$AI$1524,30,FALSE),0)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الشهر'!$C$10:$AL$125,30,FALSE),0)</f>
        <v>0</v>
      </c>
      <c r="E106" s="330">
        <f>IFERROR(VLOOKUP(C106,'تقرير المصروفات حسب الشهر'!$C$136:$AL$254,30,FALSE),0)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الشهر'!$C$519:$AL$627,30,FALSE),0)</f>
        <v>0</v>
      </c>
      <c r="I106" s="330">
        <f>IFERROR(VLOOKUP(C106,'تقرير المصروفات حسب الشهر'!$C$647:$AI$758,30,FALSE),0)</f>
        <v>0</v>
      </c>
      <c r="J106" s="330">
        <f>IFERROR(VLOOKUP(C106,'تقرير المصروفات حسب الشهر'!$C$775:$AI$889,30,FALSE),0)</f>
        <v>0</v>
      </c>
      <c r="K106" s="330">
        <f>IFERROR(VLOOKUP(C106,'تقرير المصروفات حسب الشهر'!$C$902:$AI$1019,30,FALSE),0)</f>
        <v>0</v>
      </c>
      <c r="L106" s="330">
        <f>IFERROR(VLOOKUP(C106,'تقرير المصروفات حسب الشهر'!$C$1028:$AI$1143,30,FALSE),0)</f>
        <v>0</v>
      </c>
      <c r="M106" s="344">
        <f>IFERROR(VLOOKUP(C106,'تقرير المصروفات حسب الشهر'!$C$1155:$AI$1271,30,FALSE),0)</f>
        <v>0</v>
      </c>
      <c r="N106" s="344">
        <f>IFERROR(VLOOKUP(C106,'تقرير المصروفات حسب الشهر'!$C$1283:$AI$1397,30,FALSE),0)</f>
        <v>0</v>
      </c>
      <c r="O106" s="344">
        <f>IFERROR(VLOOKUP(C106,'تقرير المصروفات حسب الشهر'!$C$1409:$AI$1524,30,FALSE),0)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الشهر'!$C$10:$AL$125,30,FALSE),0)</f>
        <v>0</v>
      </c>
      <c r="E107" s="330">
        <f>IFERROR(VLOOKUP(C107,'تقرير المصروفات حسب الشهر'!$C$136:$AL$254,30,FALSE),0)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الشهر'!$C$519:$AL$627,30,FALSE),0)</f>
        <v>0</v>
      </c>
      <c r="I107" s="330">
        <f>IFERROR(VLOOKUP(C107,'تقرير المصروفات حسب الشهر'!$C$647:$AI$758,30,FALSE),0)</f>
        <v>0</v>
      </c>
      <c r="J107" s="330">
        <f>IFERROR(VLOOKUP(C107,'تقرير المصروفات حسب الشهر'!$C$775:$AI$889,30,FALSE),0)</f>
        <v>0</v>
      </c>
      <c r="K107" s="330">
        <f>IFERROR(VLOOKUP(C107,'تقرير المصروفات حسب الشهر'!$C$902:$AI$1019,30,FALSE),0)</f>
        <v>0</v>
      </c>
      <c r="L107" s="330">
        <f>IFERROR(VLOOKUP(C107,'تقرير المصروفات حسب الشهر'!$C$1028:$AI$1143,30,FALSE),0)</f>
        <v>0</v>
      </c>
      <c r="M107" s="344">
        <f>IFERROR(VLOOKUP(C107,'تقرير المصروفات حسب الشهر'!$C$1155:$AI$1271,30,FALSE),0)</f>
        <v>0</v>
      </c>
      <c r="N107" s="344">
        <f>IFERROR(VLOOKUP(C107,'تقرير المصروفات حسب الشهر'!$C$1283:$AI$1397,30,FALSE),0)</f>
        <v>0</v>
      </c>
      <c r="O107" s="344">
        <f>IFERROR(VLOOKUP(C107,'تقرير المصروفات حسب الشهر'!$C$1409:$AI$1524,30,FALSE),0)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الشهر'!$C$10:$AL$125,30,FALSE),0)</f>
        <v>0</v>
      </c>
      <c r="E108" s="330">
        <f>IFERROR(VLOOKUP(C108,'تقرير المصروفات حسب الشهر'!$C$136:$AL$254,30,FALSE),0)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الشهر'!$C$519:$AL$627,30,FALSE),0)</f>
        <v>0</v>
      </c>
      <c r="I108" s="330">
        <f>IFERROR(VLOOKUP(C108,'تقرير المصروفات حسب الشهر'!$C$647:$AI$758,30,FALSE),0)</f>
        <v>0</v>
      </c>
      <c r="J108" s="330">
        <f>IFERROR(VLOOKUP(C108,'تقرير المصروفات حسب الشهر'!$C$775:$AI$889,30,FALSE),0)</f>
        <v>0</v>
      </c>
      <c r="K108" s="330">
        <f>IFERROR(VLOOKUP(C108,'تقرير المصروفات حسب الشهر'!$C$902:$AI$1019,30,FALSE),0)</f>
        <v>0</v>
      </c>
      <c r="L108" s="330">
        <f>IFERROR(VLOOKUP(C108,'تقرير المصروفات حسب الشهر'!$C$1028:$AI$1143,30,FALSE),0)</f>
        <v>0</v>
      </c>
      <c r="M108" s="344">
        <f>IFERROR(VLOOKUP(C108,'تقرير المصروفات حسب الشهر'!$C$1155:$AI$1271,30,FALSE),0)</f>
        <v>0</v>
      </c>
      <c r="N108" s="344">
        <f>IFERROR(VLOOKUP(C108,'تقرير المصروفات حسب الشهر'!$C$1283:$AI$1397,30,FALSE),0)</f>
        <v>0</v>
      </c>
      <c r="O108" s="344">
        <f>IFERROR(VLOOKUP(C108,'تقرير المصروفات حسب الشهر'!$C$1409:$AI$1524,30,FALSE),0)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الشهر'!$C$10:$AL$125,30,FALSE),0)</f>
        <v>0</v>
      </c>
      <c r="E109" s="330">
        <f>IFERROR(VLOOKUP(C109,'تقرير المصروفات حسب الشهر'!$C$136:$AL$254,30,FALSE),0)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الشهر'!$C$519:$AL$627,30,FALSE),0)</f>
        <v>0</v>
      </c>
      <c r="I109" s="330">
        <f>IFERROR(VLOOKUP(C109,'تقرير المصروفات حسب الشهر'!$C$647:$AI$758,30,FALSE),0)</f>
        <v>0</v>
      </c>
      <c r="J109" s="330">
        <f>IFERROR(VLOOKUP(C109,'تقرير المصروفات حسب الشهر'!$C$775:$AI$889,30,FALSE),0)</f>
        <v>0</v>
      </c>
      <c r="K109" s="330">
        <f>IFERROR(VLOOKUP(C109,'تقرير المصروفات حسب الشهر'!$C$902:$AI$1019,30,FALSE),0)</f>
        <v>0</v>
      </c>
      <c r="L109" s="330">
        <f>IFERROR(VLOOKUP(C109,'تقرير المصروفات حسب الشهر'!$C$1028:$AI$1143,30,FALSE),0)</f>
        <v>0</v>
      </c>
      <c r="M109" s="344">
        <f>IFERROR(VLOOKUP(C109,'تقرير المصروفات حسب الشهر'!$C$1155:$AI$1271,30,FALSE),0)</f>
        <v>0</v>
      </c>
      <c r="N109" s="344">
        <f>IFERROR(VLOOKUP(C109,'تقرير المصروفات حسب الشهر'!$C$1283:$AI$1397,30,FALSE),0)</f>
        <v>0</v>
      </c>
      <c r="O109" s="344">
        <f>IFERROR(VLOOKUP(C109,'تقرير المصروفات حسب الشهر'!$C$1409:$AI$1524,30,FALSE),0)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الشهر'!$C$10:$AL$125,30,FALSE),0)</f>
        <v>0</v>
      </c>
      <c r="E110" s="330">
        <f>IFERROR(VLOOKUP(C110,'تقرير المصروفات حسب الشهر'!$C$136:$AL$254,30,FALSE),0)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الشهر'!$C$519:$AL$627,30,FALSE),0)</f>
        <v>18</v>
      </c>
      <c r="I110" s="330">
        <f>IFERROR(VLOOKUP(C110,'تقرير المصروفات حسب الشهر'!$C$647:$AI$758,30,FALSE),0)</f>
        <v>0</v>
      </c>
      <c r="J110" s="330">
        <f>IFERROR(VLOOKUP(C110,'تقرير المصروفات حسب الشهر'!$C$775:$AI$889,30,FALSE),0)</f>
        <v>0</v>
      </c>
      <c r="K110" s="330">
        <f>IFERROR(VLOOKUP(C110,'تقرير المصروفات حسب الشهر'!$C$902:$AI$1019,30,FALSE),0)</f>
        <v>0</v>
      </c>
      <c r="L110" s="330">
        <f>IFERROR(VLOOKUP(C110,'تقرير المصروفات حسب الشهر'!$C$1028:$AI$1143,30,FALSE),0)</f>
        <v>0</v>
      </c>
      <c r="M110" s="344">
        <f>IFERROR(VLOOKUP(C110,'تقرير المصروفات حسب الشهر'!$C$1155:$AI$1271,30,FALSE),0)</f>
        <v>0</v>
      </c>
      <c r="N110" s="344">
        <f>IFERROR(VLOOKUP(C110,'تقرير المصروفات حسب الشهر'!$C$1283:$AI$1397,30,FALSE),0)</f>
        <v>0</v>
      </c>
      <c r="O110" s="344">
        <f>IFERROR(VLOOKUP(C110,'تقرير المصروفات حسب الشهر'!$C$1409:$AI$1524,30,FALSE),0)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الشهر'!$C$10:$AL$125,30,FALSE),0)</f>
        <v>0</v>
      </c>
      <c r="E111" s="330">
        <f>IFERROR(VLOOKUP(C111,'تقرير المصروفات حسب الشهر'!$C$136:$AL$254,30,FALSE),0)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الشهر'!$C$519:$AL$627,30,FALSE),0)</f>
        <v>0</v>
      </c>
      <c r="I111" s="330">
        <f>IFERROR(VLOOKUP(C111,'تقرير المصروفات حسب الشهر'!$C$647:$AI$758,30,FALSE),0)</f>
        <v>0</v>
      </c>
      <c r="J111" s="330">
        <f>IFERROR(VLOOKUP(C111,'تقرير المصروفات حسب الشهر'!$C$775:$AI$889,30,FALSE),0)</f>
        <v>0</v>
      </c>
      <c r="K111" s="330">
        <f>IFERROR(VLOOKUP(C111,'تقرير المصروفات حسب الشهر'!$C$902:$AI$1019,30,FALSE),0)</f>
        <v>0</v>
      </c>
      <c r="L111" s="330">
        <f>IFERROR(VLOOKUP(C111,'تقرير المصروفات حسب الشهر'!$C$1028:$AI$1143,30,FALSE),0)</f>
        <v>0</v>
      </c>
      <c r="M111" s="344">
        <f>IFERROR(VLOOKUP(C111,'تقرير المصروفات حسب الشهر'!$C$1155:$AI$1271,30,FALSE),0)</f>
        <v>0</v>
      </c>
      <c r="N111" s="344">
        <f>IFERROR(VLOOKUP(C111,'تقرير المصروفات حسب الشهر'!$C$1283:$AI$1397,30,FALSE),0)</f>
        <v>0</v>
      </c>
      <c r="O111" s="344">
        <f>IFERROR(VLOOKUP(C111,'تقرير المصروفات حسب الشهر'!$C$1409:$AI$1524,30,FALSE),0)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الشهر'!$C$10:$AL$125,30,FALSE),0)</f>
        <v>0</v>
      </c>
      <c r="E112" s="330">
        <f>IFERROR(VLOOKUP(C112,'تقرير المصروفات حسب الشهر'!$C$136:$AL$254,30,FALSE),0)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الشهر'!$C$519:$AL$627,30,FALSE),0)</f>
        <v>0</v>
      </c>
      <c r="I112" s="330">
        <f>IFERROR(VLOOKUP(C112,'تقرير المصروفات حسب الشهر'!$C$647:$AI$758,30,FALSE),0)</f>
        <v>0</v>
      </c>
      <c r="J112" s="330">
        <f>IFERROR(VLOOKUP(C112,'تقرير المصروفات حسب الشهر'!$C$775:$AI$889,30,FALSE),0)</f>
        <v>0</v>
      </c>
      <c r="K112" s="330">
        <f>IFERROR(VLOOKUP(C112,'تقرير المصروفات حسب الشهر'!$C$902:$AI$1019,30,FALSE),0)</f>
        <v>0</v>
      </c>
      <c r="L112" s="330">
        <f>IFERROR(VLOOKUP(C112,'تقرير المصروفات حسب الشهر'!$C$1028:$AI$1143,30,FALSE),0)</f>
        <v>0</v>
      </c>
      <c r="M112" s="344">
        <f>IFERROR(VLOOKUP(C112,'تقرير المصروفات حسب الشهر'!$C$1155:$AI$1271,30,FALSE),0)</f>
        <v>0</v>
      </c>
      <c r="N112" s="344">
        <f>IFERROR(VLOOKUP(C112,'تقرير المصروفات حسب الشهر'!$C$1283:$AI$1397,30,FALSE),0)</f>
        <v>0</v>
      </c>
      <c r="O112" s="344">
        <f>IFERROR(VLOOKUP(C112,'تقرير المصروفات حسب الشهر'!$C$1409:$AI$1524,30,FALSE),0)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الشهر'!$C$10:$AL$125,30,FALSE),0)</f>
        <v>0</v>
      </c>
      <c r="E113" s="330">
        <f>IFERROR(VLOOKUP(C113,'تقرير المصروفات حسب الشهر'!$C$136:$AL$254,30,FALSE),0)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الشهر'!$C$519:$AL$627,30,FALSE),0)</f>
        <v>0</v>
      </c>
      <c r="I113" s="330">
        <f>IFERROR(VLOOKUP(C113,'تقرير المصروفات حسب الشهر'!$C$647:$AI$758,30,FALSE),0)</f>
        <v>0</v>
      </c>
      <c r="J113" s="330">
        <f>IFERROR(VLOOKUP(C113,'تقرير المصروفات حسب الشهر'!$C$775:$AI$889,30,FALSE),0)</f>
        <v>0</v>
      </c>
      <c r="K113" s="330">
        <f>IFERROR(VLOOKUP(C113,'تقرير المصروفات حسب الشهر'!$C$902:$AI$1019,30,FALSE),0)</f>
        <v>0</v>
      </c>
      <c r="L113" s="330">
        <f>IFERROR(VLOOKUP(C113,'تقرير المصروفات حسب الشهر'!$C$1028:$AI$1143,30,FALSE),0)</f>
        <v>0</v>
      </c>
      <c r="M113" s="344">
        <f>IFERROR(VLOOKUP(C113,'تقرير المصروفات حسب الشهر'!$C$1155:$AI$1271,30,FALSE),0)</f>
        <v>0</v>
      </c>
      <c r="N113" s="344">
        <f>IFERROR(VLOOKUP(C113,'تقرير المصروفات حسب الشهر'!$C$1283:$AI$1397,30,FALSE),0)</f>
        <v>0</v>
      </c>
      <c r="O113" s="344">
        <f>IFERROR(VLOOKUP(C113,'تقرير المصروفات حسب الشهر'!$C$1409:$AI$1524,30,FALSE),0)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الشهر'!$C$10:$AL$125,30,FALSE),0)</f>
        <v>0</v>
      </c>
      <c r="E114" s="330">
        <f>IFERROR(VLOOKUP(C114,'تقرير المصروفات حسب الشهر'!$C$136:$AL$254,30,FALSE),0)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الشهر'!$C$519:$AL$627,30,FALSE),0)</f>
        <v>0</v>
      </c>
      <c r="I114" s="330">
        <f>IFERROR(VLOOKUP(C114,'تقرير المصروفات حسب الشهر'!$C$647:$AI$758,30,FALSE),0)</f>
        <v>0</v>
      </c>
      <c r="J114" s="330">
        <f>IFERROR(VLOOKUP(C114,'تقرير المصروفات حسب الشهر'!$C$775:$AI$889,30,FALSE),0)</f>
        <v>0</v>
      </c>
      <c r="K114" s="330">
        <f>IFERROR(VLOOKUP(C114,'تقرير المصروفات حسب الشهر'!$C$902:$AI$1019,30,FALSE),0)</f>
        <v>0</v>
      </c>
      <c r="L114" s="330">
        <f>IFERROR(VLOOKUP(C114,'تقرير المصروفات حسب الشهر'!$C$1028:$AI$1143,30,FALSE),0)</f>
        <v>0</v>
      </c>
      <c r="M114" s="344">
        <f>IFERROR(VLOOKUP(C114,'تقرير المصروفات حسب الشهر'!$C$1155:$AI$1271,30,FALSE),0)</f>
        <v>0</v>
      </c>
      <c r="N114" s="344">
        <f>IFERROR(VLOOKUP(C114,'تقرير المصروفات حسب الشهر'!$C$1283:$AI$1397,30,FALSE),0)</f>
        <v>0</v>
      </c>
      <c r="O114" s="344">
        <f>IFERROR(VLOOKUP(C114,'تقرير المصروفات حسب الشهر'!$C$1409:$AI$1524,30,FALSE),0)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الشهر'!$C$10:$AL$125,30,FALSE),0)</f>
        <v>0</v>
      </c>
      <c r="E115" s="330">
        <f>IFERROR(VLOOKUP(C115,'تقرير المصروفات حسب الشهر'!$C$136:$AL$254,30,FALSE),0)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الشهر'!$C$519:$AL$627,30,FALSE),0)</f>
        <v>0</v>
      </c>
      <c r="I115" s="330">
        <f>IFERROR(VLOOKUP(C115,'تقرير المصروفات حسب الشهر'!$C$647:$AI$758,30,FALSE),0)</f>
        <v>0</v>
      </c>
      <c r="J115" s="330">
        <f>IFERROR(VLOOKUP(C115,'تقرير المصروفات حسب الشهر'!$C$775:$AI$889,30,FALSE),0)</f>
        <v>0</v>
      </c>
      <c r="K115" s="330">
        <f>IFERROR(VLOOKUP(C115,'تقرير المصروفات حسب الشهر'!$C$902:$AI$1019,30,FALSE),0)</f>
        <v>0</v>
      </c>
      <c r="L115" s="330">
        <f>IFERROR(VLOOKUP(C115,'تقرير المصروفات حسب الشهر'!$C$1028:$AI$1143,30,FALSE),0)</f>
        <v>0</v>
      </c>
      <c r="M115" s="344">
        <f>IFERROR(VLOOKUP(C115,'تقرير المصروفات حسب الشهر'!$C$1155:$AI$1271,30,FALSE),0)</f>
        <v>0</v>
      </c>
      <c r="N115" s="344">
        <f>IFERROR(VLOOKUP(C115,'تقرير المصروفات حسب الشهر'!$C$1283:$AI$1397,30,FALSE),0)</f>
        <v>0</v>
      </c>
      <c r="O115" s="344">
        <f>IFERROR(VLOOKUP(C115,'تقرير المصروفات حسب الشهر'!$C$1409:$AI$1524,30,FALSE),0)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الشهر'!$C$10:$AL$125,30,FALSE),0)</f>
        <v>0</v>
      </c>
      <c r="E116" s="330">
        <f>IFERROR(VLOOKUP(C116,'تقرير المصروفات حسب الشهر'!$C$136:$AL$254,30,FALSE),0)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الشهر'!$C$519:$AL$627,30,FALSE),0)</f>
        <v>0</v>
      </c>
      <c r="I116" s="330">
        <f>IFERROR(VLOOKUP(C116,'تقرير المصروفات حسب الشهر'!$C$647:$AI$758,30,FALSE),0)</f>
        <v>0</v>
      </c>
      <c r="J116" s="330">
        <f>IFERROR(VLOOKUP(C116,'تقرير المصروفات حسب الشهر'!$C$775:$AI$889,30,FALSE),0)</f>
        <v>0</v>
      </c>
      <c r="K116" s="330">
        <f>IFERROR(VLOOKUP(C116,'تقرير المصروفات حسب الشهر'!$C$902:$AI$1019,30,FALSE),0)</f>
        <v>0</v>
      </c>
      <c r="L116" s="330">
        <f>IFERROR(VLOOKUP(C116,'تقرير المصروفات حسب الشهر'!$C$1028:$AI$1143,30,FALSE),0)</f>
        <v>0</v>
      </c>
      <c r="M116" s="344">
        <f>IFERROR(VLOOKUP(C116,'تقرير المصروفات حسب الشهر'!$C$1155:$AI$1271,30,FALSE),0)</f>
        <v>0</v>
      </c>
      <c r="N116" s="344">
        <f>IFERROR(VLOOKUP(C116,'تقرير المصروفات حسب الشهر'!$C$1283:$AI$1397,30,FALSE),0)</f>
        <v>0</v>
      </c>
      <c r="O116" s="344">
        <f>IFERROR(VLOOKUP(C116,'تقرير المصروفات حسب الشهر'!$C$1409:$AI$1524,30,FALSE),0)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الشهر'!$C$10:$AL$125,30,FALSE),0)</f>
        <v>0</v>
      </c>
      <c r="E117" s="330">
        <f>IFERROR(VLOOKUP(C117,'تقرير المصروفات حسب الشهر'!$C$136:$AL$254,30,FALSE),0)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الشهر'!$C$519:$AL$627,30,FALSE),0)</f>
        <v>0</v>
      </c>
      <c r="I117" s="330">
        <f>IFERROR(VLOOKUP(C117,'تقرير المصروفات حسب الشهر'!$C$647:$AI$758,30,FALSE),0)</f>
        <v>0</v>
      </c>
      <c r="J117" s="330">
        <f>IFERROR(VLOOKUP(C117,'تقرير المصروفات حسب الشهر'!$C$775:$AI$889,30,FALSE),0)</f>
        <v>0</v>
      </c>
      <c r="K117" s="330">
        <f>IFERROR(VLOOKUP(C117,'تقرير المصروفات حسب الشهر'!$C$902:$AI$1019,30,FALSE),0)</f>
        <v>0</v>
      </c>
      <c r="L117" s="330">
        <f>IFERROR(VLOOKUP(C117,'تقرير المصروفات حسب الشهر'!$C$1028:$AI$1143,30,FALSE),0)</f>
        <v>0</v>
      </c>
      <c r="M117" s="344">
        <f>IFERROR(VLOOKUP(C117,'تقرير المصروفات حسب الشهر'!$C$1155:$AI$1271,30,FALSE),0)</f>
        <v>0</v>
      </c>
      <c r="N117" s="344">
        <f>IFERROR(VLOOKUP(C117,'تقرير المصروفات حسب الشهر'!$C$1283:$AI$1397,30,FALSE),0)</f>
        <v>0</v>
      </c>
      <c r="O117" s="344">
        <f>IFERROR(VLOOKUP(C117,'تقرير المصروفات حسب الشهر'!$C$1409:$AI$1524,30,FALSE),0)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الشهر'!$C$10:$AL$125,30,FALSE),0)</f>
        <v>0</v>
      </c>
      <c r="E118" s="330">
        <f>IFERROR(VLOOKUP(C118,'تقرير المصروفات حسب الشهر'!$C$136:$AL$254,30,FALSE),0)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الشهر'!$C$519:$AL$627,30,FALSE),0)</f>
        <v>0</v>
      </c>
      <c r="I118" s="330">
        <f>IFERROR(VLOOKUP(C118,'تقرير المصروفات حسب الشهر'!$C$647:$AI$758,30,FALSE),0)</f>
        <v>0</v>
      </c>
      <c r="J118" s="330">
        <f>IFERROR(VLOOKUP(C118,'تقرير المصروفات حسب الشهر'!$C$775:$AI$889,30,FALSE),0)</f>
        <v>0</v>
      </c>
      <c r="K118" s="330">
        <f>IFERROR(VLOOKUP(C118,'تقرير المصروفات حسب الشهر'!$C$902:$AI$1019,30,FALSE),0)</f>
        <v>0</v>
      </c>
      <c r="L118" s="330">
        <f>IFERROR(VLOOKUP(C118,'تقرير المصروفات حسب الشهر'!$C$1028:$AI$1143,30,FALSE),0)</f>
        <v>0</v>
      </c>
      <c r="M118" s="344">
        <f>IFERROR(VLOOKUP(C118,'تقرير المصروفات حسب الشهر'!$C$1155:$AI$1271,30,FALSE),0)</f>
        <v>0</v>
      </c>
      <c r="N118" s="344">
        <f>IFERROR(VLOOKUP(C118,'تقرير المصروفات حسب الشهر'!$C$1283:$AI$1397,30,FALSE),0)</f>
        <v>0</v>
      </c>
      <c r="O118" s="344">
        <f>IFERROR(VLOOKUP(C118,'تقرير المصروفات حسب الشهر'!$C$1409:$AI$1524,30,FALSE),0)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الشهر'!$C$10:$AL$125,30,FALSE),0)</f>
        <v>0</v>
      </c>
      <c r="E119" s="330">
        <f>IFERROR(VLOOKUP(C119,'تقرير المصروفات حسب الشهر'!$C$136:$AL$254,30,FALSE),0)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الشهر'!$C$519:$AL$627,30,FALSE),0)</f>
        <v>0</v>
      </c>
      <c r="I119" s="330">
        <f>IFERROR(VLOOKUP(C119,'تقرير المصروفات حسب الشهر'!$C$647:$AI$758,30,FALSE),0)</f>
        <v>0</v>
      </c>
      <c r="J119" s="330">
        <f>IFERROR(VLOOKUP(C119,'تقرير المصروفات حسب الشهر'!$C$775:$AI$889,30,FALSE),0)</f>
        <v>0</v>
      </c>
      <c r="K119" s="330">
        <f>IFERROR(VLOOKUP(C119,'تقرير المصروفات حسب الشهر'!$C$902:$AI$1019,30,FALSE),0)</f>
        <v>0</v>
      </c>
      <c r="L119" s="330">
        <f>IFERROR(VLOOKUP(C119,'تقرير المصروفات حسب الشهر'!$C$1028:$AI$1143,30,FALSE),0)</f>
        <v>0</v>
      </c>
      <c r="M119" s="344">
        <f>IFERROR(VLOOKUP(C119,'تقرير المصروفات حسب الشهر'!$C$1155:$AI$1271,30,FALSE),0)</f>
        <v>0</v>
      </c>
      <c r="N119" s="344">
        <f>IFERROR(VLOOKUP(C119,'تقرير المصروفات حسب الشهر'!$C$1283:$AI$1397,30,FALSE),0)</f>
        <v>0</v>
      </c>
      <c r="O119" s="344">
        <f>IFERROR(VLOOKUP(C119,'تقرير المصروفات حسب الشهر'!$C$1409:$AI$1524,30,FALSE),0)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الشهر'!$C$10:$AL$125,30,FALSE),0)</f>
        <v>0</v>
      </c>
      <c r="E120" s="330">
        <f>IFERROR(VLOOKUP(C120,'تقرير المصروفات حسب الشهر'!$C$136:$AL$254,30,FALSE),0)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الشهر'!$C$519:$AL$627,30,FALSE),0)</f>
        <v>0</v>
      </c>
      <c r="I120" s="330">
        <f>IFERROR(VLOOKUP(C120,'تقرير المصروفات حسب الشهر'!$C$647:$AI$758,30,FALSE),0)</f>
        <v>0</v>
      </c>
      <c r="J120" s="330">
        <f>IFERROR(VLOOKUP(C120,'تقرير المصروفات حسب الشهر'!$C$775:$AI$889,30,FALSE),0)</f>
        <v>0</v>
      </c>
      <c r="K120" s="330">
        <f>IFERROR(VLOOKUP(C120,'تقرير المصروفات حسب الشهر'!$C$902:$AI$1019,30,FALSE),0)</f>
        <v>0</v>
      </c>
      <c r="L120" s="330">
        <f>IFERROR(VLOOKUP(C120,'تقرير المصروفات حسب الشهر'!$C$1028:$AI$1143,30,FALSE),0)</f>
        <v>0</v>
      </c>
      <c r="M120" s="344">
        <f>IFERROR(VLOOKUP(C120,'تقرير المصروفات حسب الشهر'!$C$1155:$AI$1271,30,FALSE),0)</f>
        <v>0</v>
      </c>
      <c r="N120" s="344">
        <f>IFERROR(VLOOKUP(C120,'تقرير المصروفات حسب الشهر'!$C$1283:$AI$1397,30,FALSE),0)</f>
        <v>0</v>
      </c>
      <c r="O120" s="344">
        <f>IFERROR(VLOOKUP(C120,'تقرير المصروفات حسب الشهر'!$C$1409:$AI$1524,30,FALSE),0)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الشهر'!$C$10:$AL$125,30,FALSE),0)</f>
        <v>0</v>
      </c>
      <c r="E121" s="330">
        <f>IFERROR(VLOOKUP(C121,'تقرير المصروفات حسب الشهر'!$C$136:$AL$254,30,FALSE),0)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الشهر'!$C$519:$AL$627,30,FALSE),0)</f>
        <v>0</v>
      </c>
      <c r="I121" s="330">
        <f>IFERROR(VLOOKUP(C121,'تقرير المصروفات حسب الشهر'!$C$647:$AI$758,30,FALSE),0)</f>
        <v>0</v>
      </c>
      <c r="J121" s="330">
        <f>IFERROR(VLOOKUP(C121,'تقرير المصروفات حسب الشهر'!$C$775:$AI$889,30,FALSE),0)</f>
        <v>0</v>
      </c>
      <c r="K121" s="330">
        <f>IFERROR(VLOOKUP(C121,'تقرير المصروفات حسب الشهر'!$C$902:$AI$1019,30,FALSE),0)</f>
        <v>0</v>
      </c>
      <c r="L121" s="330">
        <f>IFERROR(VLOOKUP(C121,'تقرير المصروفات حسب الشهر'!$C$1028:$AI$1143,30,FALSE),0)</f>
        <v>0</v>
      </c>
      <c r="M121" s="344">
        <f>IFERROR(VLOOKUP(C121,'تقرير المصروفات حسب الشهر'!$C$1155:$AI$1271,30,FALSE),0)</f>
        <v>0</v>
      </c>
      <c r="N121" s="344">
        <f>IFERROR(VLOOKUP(C121,'تقرير المصروفات حسب الشهر'!$C$1283:$AI$1397,30,FALSE),0)</f>
        <v>0</v>
      </c>
      <c r="O121" s="344">
        <f>IFERROR(VLOOKUP(C121,'تقرير المصروفات حسب الشهر'!$C$1409:$AI$1524,30,FALSE),0)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الشهر'!$C$10:$AL$125,30,FALSE),0)</f>
        <v>0</v>
      </c>
      <c r="E122" s="330">
        <f>IFERROR(VLOOKUP(C122,'تقرير المصروفات حسب الشهر'!$C$136:$AL$254,30,FALSE),0)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الشهر'!$C$519:$AL$627,30,FALSE),0)</f>
        <v>0</v>
      </c>
      <c r="I122" s="330">
        <f>IFERROR(VLOOKUP(C122,'تقرير المصروفات حسب الشهر'!$C$647:$AI$758,30,FALSE),0)</f>
        <v>0</v>
      </c>
      <c r="J122" s="330">
        <f>IFERROR(VLOOKUP(C122,'تقرير المصروفات حسب الشهر'!$C$775:$AI$889,30,FALSE),0)</f>
        <v>0</v>
      </c>
      <c r="K122" s="330">
        <f>IFERROR(VLOOKUP(C122,'تقرير المصروفات حسب الشهر'!$C$902:$AI$1019,30,FALSE),0)</f>
        <v>0</v>
      </c>
      <c r="L122" s="330">
        <f>IFERROR(VLOOKUP(C122,'تقرير المصروفات حسب الشهر'!$C$1028:$AI$1143,30,FALSE),0)</f>
        <v>0</v>
      </c>
      <c r="M122" s="344">
        <f>IFERROR(VLOOKUP(C122,'تقرير المصروفات حسب الشهر'!$C$1155:$AI$1271,30,FALSE),0)</f>
        <v>0</v>
      </c>
      <c r="N122" s="344">
        <f>IFERROR(VLOOKUP(C122,'تقرير المصروفات حسب الشهر'!$C$1283:$AI$1397,30,FALSE),0)</f>
        <v>0</v>
      </c>
      <c r="O122" s="344">
        <f>IFERROR(VLOOKUP(C122,'تقرير المصروفات حسب الشهر'!$C$1409:$AI$1524,30,FALSE),0)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الشهر'!$C$10:$AL$125,30,FALSE),0)</f>
        <v>0</v>
      </c>
      <c r="E123" s="330">
        <f>IFERROR(VLOOKUP(C123,'تقرير المصروفات حسب الشهر'!$C$136:$AL$254,30,FALSE),0)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الشهر'!$C$519:$AL$627,30,FALSE),0)</f>
        <v>0</v>
      </c>
      <c r="I123" s="330">
        <f>IFERROR(VLOOKUP(C123,'تقرير المصروفات حسب الشهر'!$C$647:$AI$758,30,FALSE),0)</f>
        <v>0</v>
      </c>
      <c r="J123" s="330">
        <f>IFERROR(VLOOKUP(C123,'تقرير المصروفات حسب الشهر'!$C$775:$AI$889,30,FALSE),0)</f>
        <v>0</v>
      </c>
      <c r="K123" s="330">
        <f>IFERROR(VLOOKUP(C123,'تقرير المصروفات حسب الشهر'!$C$902:$AI$1019,30,FALSE),0)</f>
        <v>0</v>
      </c>
      <c r="L123" s="330">
        <f>IFERROR(VLOOKUP(C123,'تقرير المصروفات حسب الشهر'!$C$1028:$AI$1143,30,FALSE),0)</f>
        <v>0</v>
      </c>
      <c r="M123" s="344">
        <f>IFERROR(VLOOKUP(C123,'تقرير المصروفات حسب الشهر'!$C$1155:$AI$1271,30,FALSE),0)</f>
        <v>0</v>
      </c>
      <c r="N123" s="344">
        <f>IFERROR(VLOOKUP(C123,'تقرير المصروفات حسب الشهر'!$C$1283:$AI$1397,30,FALSE),0)</f>
        <v>0</v>
      </c>
      <c r="O123" s="344">
        <f>IFERROR(VLOOKUP(C123,'تقرير المصروفات حسب الشهر'!$C$1409:$AI$1524,30,FALSE),0)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الشهر'!$C$10:$AL$125,30,FALSE),0)</f>
        <v>0</v>
      </c>
      <c r="E124" s="330">
        <f>IFERROR(VLOOKUP(C124,'تقرير المصروفات حسب الشهر'!$C$136:$AL$254,30,FALSE),0)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الشهر'!$C$519:$AL$627,30,FALSE),0)</f>
        <v>0</v>
      </c>
      <c r="I124" s="330">
        <f>IFERROR(VLOOKUP(C124,'تقرير المصروفات حسب الشهر'!$C$647:$AI$758,30,FALSE),0)</f>
        <v>0</v>
      </c>
      <c r="J124" s="330">
        <f>IFERROR(VLOOKUP(C124,'تقرير المصروفات حسب الشهر'!$C$775:$AI$889,30,FALSE),0)</f>
        <v>0</v>
      </c>
      <c r="K124" s="330">
        <f>IFERROR(VLOOKUP(C124,'تقرير المصروفات حسب الشهر'!$C$902:$AI$1019,30,FALSE),0)</f>
        <v>0</v>
      </c>
      <c r="L124" s="330">
        <f>IFERROR(VLOOKUP(C124,'تقرير المصروفات حسب الشهر'!$C$1028:$AI$1143,30,FALSE),0)</f>
        <v>0</v>
      </c>
      <c r="M124" s="344">
        <f>IFERROR(VLOOKUP(C124,'تقرير المصروفات حسب الشهر'!$C$1155:$AI$1271,30,FALSE),0)</f>
        <v>0</v>
      </c>
      <c r="N124" s="344">
        <f>IFERROR(VLOOKUP(C124,'تقرير المصروفات حسب الشهر'!$C$1283:$AI$1397,30,FALSE),0)</f>
        <v>0</v>
      </c>
      <c r="O124" s="344">
        <f>IFERROR(VLOOKUP(C124,'تقرير المصروفات حسب الشهر'!$C$1409:$AI$1524,30,FALSE),0)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الشهر'!$C$10:$AL$125,30,FALSE),0)</f>
        <v>0</v>
      </c>
      <c r="E125" s="330">
        <f>IFERROR(VLOOKUP(C125,'تقرير المصروفات حسب الشهر'!$C$136:$AL$254,30,FALSE),0)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الشهر'!$C$519:$AL$627,30,FALSE),0)</f>
        <v>0</v>
      </c>
      <c r="I125" s="330">
        <f>IFERROR(VLOOKUP(C125,'تقرير المصروفات حسب الشهر'!$C$647:$AI$758,30,FALSE),0)</f>
        <v>0</v>
      </c>
      <c r="J125" s="330">
        <f>IFERROR(VLOOKUP(C125,'تقرير المصروفات حسب الشهر'!$C$775:$AI$889,30,FALSE),0)</f>
        <v>0</v>
      </c>
      <c r="K125" s="330">
        <f>IFERROR(VLOOKUP(C125,'تقرير المصروفات حسب الشهر'!$C$902:$AI$1019,30,FALSE),0)</f>
        <v>0</v>
      </c>
      <c r="L125" s="330">
        <f>IFERROR(VLOOKUP(C125,'تقرير المصروفات حسب الشهر'!$C$1028:$AI$1143,30,FALSE),0)</f>
        <v>0</v>
      </c>
      <c r="M125" s="344">
        <f>IFERROR(VLOOKUP(C125,'تقرير المصروفات حسب الشهر'!$C$1155:$AI$1271,30,FALSE),0)</f>
        <v>0</v>
      </c>
      <c r="N125" s="344">
        <f>IFERROR(VLOOKUP(C125,'تقرير المصروفات حسب الشهر'!$C$1283:$AI$1397,30,FALSE),0)</f>
        <v>0</v>
      </c>
      <c r="O125" s="344">
        <f>IFERROR(VLOOKUP(C125,'تقرير المصروفات حسب الشهر'!$C$1409:$AI$1524,30,FALSE),0)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الشهر'!$C$10:$AL$125,30,FALSE),0)</f>
        <v>0</v>
      </c>
      <c r="E126" s="330">
        <f>IFERROR(VLOOKUP(C126,'تقرير المصروفات حسب الشهر'!$C$136:$AL$254,30,FALSE),0)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الشهر'!$C$519:$AL$627,30,FALSE),0)</f>
        <v>0</v>
      </c>
      <c r="I126" s="330">
        <f>IFERROR(VLOOKUP(C126,'تقرير المصروفات حسب الشهر'!$C$647:$AI$758,30,FALSE),0)</f>
        <v>0</v>
      </c>
      <c r="J126" s="330">
        <f>IFERROR(VLOOKUP(C126,'تقرير المصروفات حسب الشهر'!$C$775:$AI$889,30,FALSE),0)</f>
        <v>0</v>
      </c>
      <c r="K126" s="330">
        <f>IFERROR(VLOOKUP(C126,'تقرير المصروفات حسب الشهر'!$C$902:$AI$1019,30,FALSE),0)</f>
        <v>0</v>
      </c>
      <c r="L126" s="330">
        <f>IFERROR(VLOOKUP(C126,'تقرير المصروفات حسب الشهر'!$C$1028:$AI$1143,30,FALSE),0)</f>
        <v>0</v>
      </c>
      <c r="M126" s="344">
        <f>IFERROR(VLOOKUP(C126,'تقرير المصروفات حسب الشهر'!$C$1155:$AI$1271,30,FALSE),0)</f>
        <v>0</v>
      </c>
      <c r="N126" s="344">
        <f>IFERROR(VLOOKUP(C126,'تقرير المصروفات حسب الشهر'!$C$1283:$AI$1397,30,FALSE),0)</f>
        <v>0</v>
      </c>
      <c r="O126" s="344">
        <f>IFERROR(VLOOKUP(C126,'تقرير المصروفات حسب الشهر'!$C$1409:$AI$1524,30,FALSE),0)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الشهر'!$C$10:$AL$125,30,FALSE),0)</f>
        <v>0</v>
      </c>
      <c r="E127" s="330">
        <f>IFERROR(VLOOKUP(C127,'تقرير المصروفات حسب الشهر'!$C$136:$AL$254,30,FALSE),0)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الشهر'!$C$519:$AL$627,30,FALSE),0)</f>
        <v>0</v>
      </c>
      <c r="I127" s="330">
        <f>IFERROR(VLOOKUP(C127,'تقرير المصروفات حسب الشهر'!$C$647:$AI$758,30,FALSE),0)</f>
        <v>0</v>
      </c>
      <c r="J127" s="330">
        <f>IFERROR(VLOOKUP(C127,'تقرير المصروفات حسب الشهر'!$C$775:$AI$889,30,FALSE),0)</f>
        <v>0</v>
      </c>
      <c r="K127" s="330">
        <f>IFERROR(VLOOKUP(C127,'تقرير المصروفات حسب الشهر'!$C$902:$AI$1019,30,FALSE),0)</f>
        <v>0</v>
      </c>
      <c r="L127" s="330">
        <f>IFERROR(VLOOKUP(C127,'تقرير المصروفات حسب الشهر'!$C$1028:$AI$1143,30,FALSE),0)</f>
        <v>0</v>
      </c>
      <c r="M127" s="344">
        <f>IFERROR(VLOOKUP(C127,'تقرير المصروفات حسب الشهر'!$C$1155:$AI$1271,30,FALSE),0)</f>
        <v>0</v>
      </c>
      <c r="N127" s="344">
        <f>IFERROR(VLOOKUP(C127,'تقرير المصروفات حسب الشهر'!$C$1283:$AI$1397,30,FALSE),0)</f>
        <v>0</v>
      </c>
      <c r="O127" s="344">
        <f>IFERROR(VLOOKUP(C127,'تقرير المصروفات حسب الشهر'!$C$1409:$AI$1524,30,FALSE),0)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الشهر'!$C$10:$AL$125,30,FALSE),0)</f>
        <v>0</v>
      </c>
      <c r="E128" s="330">
        <f>IFERROR(VLOOKUP(C128,'تقرير المصروفات حسب الشهر'!$C$136:$AL$254,30,FALSE),0)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الشهر'!$C$519:$AL$627,30,FALSE),0)</f>
        <v>0</v>
      </c>
      <c r="I128" s="330">
        <f>IFERROR(VLOOKUP(C128,'تقرير المصروفات حسب الشهر'!$C$647:$AI$758,30,FALSE),0)</f>
        <v>0</v>
      </c>
      <c r="J128" s="330">
        <f>IFERROR(VLOOKUP(C128,'تقرير المصروفات حسب الشهر'!$C$775:$AI$889,30,FALSE),0)</f>
        <v>0</v>
      </c>
      <c r="K128" s="330">
        <f>IFERROR(VLOOKUP(C128,'تقرير المصروفات حسب الشهر'!$C$902:$AI$1019,30,FALSE),0)</f>
        <v>0</v>
      </c>
      <c r="L128" s="330">
        <f>IFERROR(VLOOKUP(C128,'تقرير المصروفات حسب الشهر'!$C$1028:$AI$1143,30,FALSE),0)</f>
        <v>0</v>
      </c>
      <c r="M128" s="344">
        <f>IFERROR(VLOOKUP(C128,'تقرير المصروفات حسب الشهر'!$C$1155:$AI$1271,30,FALSE),0)</f>
        <v>0</v>
      </c>
      <c r="N128" s="344">
        <f>IFERROR(VLOOKUP(C128,'تقرير المصروفات حسب الشهر'!$C$1283:$AI$1397,30,FALSE),0)</f>
        <v>0</v>
      </c>
      <c r="O128" s="344">
        <f>IFERROR(VLOOKUP(C128,'تقرير المصروفات حسب الشهر'!$C$1409:$AI$1524,30,FALSE),0)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الشهر'!$C$10:$AL$125,30,FALSE),0)</f>
        <v>0</v>
      </c>
      <c r="E129" s="330">
        <f>IFERROR(VLOOKUP(C129,'تقرير المصروفات حسب الشهر'!$C$136:$AL$254,30,FALSE),0)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الشهر'!$C$519:$AL$627,30,FALSE),0)</f>
        <v>0</v>
      </c>
      <c r="I129" s="330">
        <f>IFERROR(VLOOKUP(C129,'تقرير المصروفات حسب الشهر'!$C$647:$AI$758,30,FALSE),0)</f>
        <v>0</v>
      </c>
      <c r="J129" s="330">
        <f>IFERROR(VLOOKUP(C129,'تقرير المصروفات حسب الشهر'!$C$775:$AI$889,30,FALSE),0)</f>
        <v>0</v>
      </c>
      <c r="K129" s="330">
        <f>IFERROR(VLOOKUP(C129,'تقرير المصروفات حسب الشهر'!$C$902:$AI$1019,30,FALSE),0)</f>
        <v>0</v>
      </c>
      <c r="L129" s="330">
        <f>IFERROR(VLOOKUP(C129,'تقرير المصروفات حسب الشهر'!$C$1028:$AI$1143,30,FALSE),0)</f>
        <v>0</v>
      </c>
      <c r="M129" s="344">
        <f>IFERROR(VLOOKUP(C129,'تقرير المصروفات حسب الشهر'!$C$1155:$AI$1271,30,FALSE),0)</f>
        <v>0</v>
      </c>
      <c r="N129" s="344">
        <f>IFERROR(VLOOKUP(C129,'تقرير المصروفات حسب الشهر'!$C$1283:$AI$1397,30,FALSE),0)</f>
        <v>0</v>
      </c>
      <c r="O129" s="344">
        <f>IFERROR(VLOOKUP(C129,'تقرير المصروفات حسب الشهر'!$C$1409:$AI$1524,30,FALSE),0)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الشهر'!$C$10:$AL$125,30,FALSE),0)</f>
        <v>0</v>
      </c>
      <c r="E130" s="330">
        <f>IFERROR(VLOOKUP(C130,'تقرير المصروفات حسب الشهر'!$C$136:$AL$254,30,FALSE),0)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الشهر'!$C$519:$AL$627,30,FALSE),0)</f>
        <v>0</v>
      </c>
      <c r="I130" s="330">
        <f>IFERROR(VLOOKUP(C130,'تقرير المصروفات حسب الشهر'!$C$647:$AI$758,30,FALSE),0)</f>
        <v>0</v>
      </c>
      <c r="J130" s="330">
        <f>IFERROR(VLOOKUP(C130,'تقرير المصروفات حسب الشهر'!$C$775:$AI$889,30,FALSE),0)</f>
        <v>0</v>
      </c>
      <c r="K130" s="330">
        <f>IFERROR(VLOOKUP(C130,'تقرير المصروفات حسب الشهر'!$C$902:$AI$1019,30,FALSE),0)</f>
        <v>0</v>
      </c>
      <c r="L130" s="330">
        <f>IFERROR(VLOOKUP(C130,'تقرير المصروفات حسب الشهر'!$C$1028:$AI$1143,30,FALSE),0)</f>
        <v>0</v>
      </c>
      <c r="M130" s="344">
        <f>IFERROR(VLOOKUP(C130,'تقرير المصروفات حسب الشهر'!$C$1155:$AI$1271,30,FALSE),0)</f>
        <v>0</v>
      </c>
      <c r="N130" s="344">
        <f>IFERROR(VLOOKUP(C130,'تقرير المصروفات حسب الشهر'!$C$1283:$AI$1397,30,FALSE),0)</f>
        <v>0</v>
      </c>
      <c r="O130" s="344">
        <f>IFERROR(VLOOKUP(C130,'تقرير المصروفات حسب الشهر'!$C$1409:$AI$1524,30,FALSE),0)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الشهر'!$C$10:$AL$125,30,FALSE),0)</f>
        <v>0</v>
      </c>
      <c r="E131" s="330">
        <f>IFERROR(VLOOKUP(C131,'تقرير المصروفات حسب الشهر'!$C$136:$AL$254,30,FALSE),0)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الشهر'!$C$519:$AL$627,30,FALSE),0)</f>
        <v>0</v>
      </c>
      <c r="I131" s="330">
        <f>IFERROR(VLOOKUP(C131,'تقرير المصروفات حسب الشهر'!$C$647:$AI$758,30,FALSE),0)</f>
        <v>0</v>
      </c>
      <c r="J131" s="330">
        <f>IFERROR(VLOOKUP(C131,'تقرير المصروفات حسب الشهر'!$C$775:$AI$889,30,FALSE),0)</f>
        <v>0</v>
      </c>
      <c r="K131" s="330">
        <f>IFERROR(VLOOKUP(C131,'تقرير المصروفات حسب الشهر'!$C$902:$AI$1019,30,FALSE),0)</f>
        <v>0</v>
      </c>
      <c r="L131" s="330">
        <f>IFERROR(VLOOKUP(C131,'تقرير المصروفات حسب الشهر'!$C$1028:$AI$1143,30,FALSE),0)</f>
        <v>0</v>
      </c>
      <c r="M131" s="344">
        <f>IFERROR(VLOOKUP(C131,'تقرير المصروفات حسب الشهر'!$C$1155:$AI$1271,30,FALSE),0)</f>
        <v>0</v>
      </c>
      <c r="N131" s="344">
        <f>IFERROR(VLOOKUP(C131,'تقرير المصروفات حسب الشهر'!$C$1283:$AI$1397,30,FALSE),0)</f>
        <v>0</v>
      </c>
      <c r="O131" s="344">
        <f>IFERROR(VLOOKUP(C131,'تقرير المصروفات حسب الشهر'!$C$1409:$AI$1524,30,FALSE),0)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149322.16999999998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1138589.1800000002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989267.01000000024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09375" defaultRowHeight="13.2"/>
  <cols>
    <col min="1" max="1" width="25" style="557" hidden="1" customWidth="1"/>
    <col min="2" max="2" width="17.33203125" style="556" hidden="1" customWidth="1"/>
    <col min="3" max="3" width="23.109375" style="6" hidden="1" customWidth="1"/>
    <col min="4" max="4" width="19.33203125" style="6" hidden="1" customWidth="1"/>
    <col min="5" max="5" width="17.6640625" style="6" hidden="1" customWidth="1"/>
    <col min="6" max="6" width="28.5546875" style="6" hidden="1" customWidth="1"/>
    <col min="7" max="7" width="21.109375" style="6" hidden="1" customWidth="1"/>
    <col min="8" max="8" width="22.5546875" style="6" hidden="1" customWidth="1"/>
    <col min="9" max="9" width="21.6640625" style="6" hidden="1" customWidth="1"/>
    <col min="10" max="10" width="16.6640625" style="6" hidden="1" customWidth="1"/>
    <col min="11" max="11" width="19.109375" style="6" hidden="1" customWidth="1"/>
    <col min="12" max="12" width="1.44140625" customWidth="1"/>
    <col min="13" max="13" width="17.88671875" style="6" customWidth="1"/>
    <col min="14" max="14" width="24.109375" style="6" hidden="1" customWidth="1"/>
    <col min="15" max="15" width="20.6640625" style="6" hidden="1" customWidth="1"/>
    <col min="16" max="16" width="21.5546875" style="6" customWidth="1"/>
    <col min="17" max="17" width="20.44140625" style="6" hidden="1" customWidth="1"/>
    <col min="18" max="18" width="18.33203125" style="6" hidden="1" customWidth="1"/>
    <col min="19" max="21" width="16.5546875" style="6" hidden="1" customWidth="1"/>
    <col min="22" max="22" width="26" style="6" hidden="1" customWidth="1"/>
    <col min="23" max="24" width="22.6640625" style="6" hidden="1" customWidth="1"/>
    <col min="25" max="25" width="0" hidden="1" customWidth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284</v>
      </c>
      <c r="G1" s="519"/>
      <c r="H1" s="519"/>
      <c r="I1" s="519"/>
      <c r="J1" s="578" t="s">
        <v>284</v>
      </c>
      <c r="K1" s="578" t="s">
        <v>284</v>
      </c>
      <c r="M1" s="538"/>
      <c r="N1" s="576" t="s">
        <v>285</v>
      </c>
      <c r="O1" s="576" t="s">
        <v>285</v>
      </c>
      <c r="P1" s="576" t="s">
        <v>285</v>
      </c>
      <c r="Q1" s="538"/>
      <c r="R1" s="576" t="s">
        <v>285</v>
      </c>
      <c r="S1" s="538"/>
      <c r="T1" s="538"/>
      <c r="U1" s="538"/>
      <c r="V1" s="538"/>
      <c r="W1" s="539" t="s">
        <v>286</v>
      </c>
      <c r="X1" s="540" t="s">
        <v>287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288</v>
      </c>
      <c r="X2" s="542" t="s">
        <v>288</v>
      </c>
    </row>
    <row r="3" spans="1:61" ht="33" customHeight="1">
      <c r="A3" s="522" t="s">
        <v>289</v>
      </c>
      <c r="B3" s="523" t="s">
        <v>290</v>
      </c>
      <c r="C3" s="524" t="s">
        <v>291</v>
      </c>
      <c r="D3" s="524" t="s">
        <v>292</v>
      </c>
      <c r="E3" s="524" t="s">
        <v>293</v>
      </c>
      <c r="F3" s="525" t="s">
        <v>294</v>
      </c>
      <c r="G3" s="525" t="s">
        <v>295</v>
      </c>
      <c r="H3" s="525" t="s">
        <v>296</v>
      </c>
      <c r="I3" s="525" t="s">
        <v>297</v>
      </c>
      <c r="J3" s="524" t="s">
        <v>298</v>
      </c>
      <c r="K3" s="526" t="s">
        <v>299</v>
      </c>
      <c r="M3" s="522" t="s">
        <v>289</v>
      </c>
      <c r="N3" s="581" t="s">
        <v>300</v>
      </c>
      <c r="O3" s="543" t="s">
        <v>301</v>
      </c>
      <c r="P3" s="543" t="s">
        <v>131</v>
      </c>
      <c r="Q3" s="525" t="s">
        <v>302</v>
      </c>
      <c r="R3" s="544" t="s">
        <v>134</v>
      </c>
      <c r="S3" s="525" t="s">
        <v>303</v>
      </c>
      <c r="T3" s="525" t="s">
        <v>304</v>
      </c>
      <c r="U3" s="525" t="s">
        <v>305</v>
      </c>
      <c r="V3" s="525" t="s">
        <v>306</v>
      </c>
      <c r="W3" s="525" t="s">
        <v>307</v>
      </c>
      <c r="X3" s="544" t="s">
        <v>308</v>
      </c>
    </row>
    <row r="4" spans="1:61" ht="13.95" customHeight="1">
      <c r="A4" s="531" t="s">
        <v>14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14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>T4+Y4</f>
        <v>0</v>
      </c>
    </row>
    <row r="5" spans="1:61" ht="13.95" customHeight="1">
      <c r="A5" s="531" t="s">
        <v>15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15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ref="Z5:Z36" si="2">T5+Y5</f>
        <v>38118.229999999996</v>
      </c>
    </row>
    <row r="6" spans="1:61" ht="13.95" customHeight="1">
      <c r="A6" s="534" t="s">
        <v>309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309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5" customHeight="1">
      <c r="A7" s="531" t="s">
        <v>17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17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5" customHeight="1">
      <c r="A8" s="531" t="s">
        <v>18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18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310</v>
      </c>
    </row>
    <row r="9" spans="1:61" ht="13.95" customHeight="1">
      <c r="A9" s="531" t="s">
        <v>19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19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311</v>
      </c>
    </row>
    <row r="10" spans="1:61" ht="13.95" customHeight="1">
      <c r="A10" s="531" t="s">
        <v>20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20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312</v>
      </c>
    </row>
    <row r="11" spans="1:61" ht="13.95" customHeight="1">
      <c r="A11" s="531" t="s">
        <v>21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313</v>
      </c>
    </row>
    <row r="12" spans="1:61" ht="13.95" customHeight="1">
      <c r="A12" s="531" t="s">
        <v>314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314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315</v>
      </c>
    </row>
    <row r="13" spans="1:61" ht="13.95" customHeight="1">
      <c r="A13" s="531" t="s">
        <v>23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23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316</v>
      </c>
    </row>
    <row r="14" spans="1:61" ht="13.95" customHeight="1">
      <c r="A14" s="531" t="s">
        <v>24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24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317</v>
      </c>
    </row>
    <row r="15" spans="1:61" ht="13.95" customHeight="1">
      <c r="A15" s="531" t="s">
        <v>318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318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319</v>
      </c>
    </row>
    <row r="16" spans="1:61" ht="13.95" customHeight="1">
      <c r="A16" s="531" t="s">
        <v>26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26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320</v>
      </c>
    </row>
    <row r="17" spans="1:61" ht="13.95" customHeight="1">
      <c r="A17" s="531" t="s">
        <v>321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321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309</v>
      </c>
    </row>
    <row r="18" spans="1:61" ht="13.95" customHeight="1">
      <c r="A18" s="531" t="s">
        <v>322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322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323</v>
      </c>
    </row>
    <row r="19" spans="1:61" ht="13.95" customHeight="1">
      <c r="A19" s="531" t="s">
        <v>324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324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325</v>
      </c>
    </row>
    <row r="20" spans="1:61" ht="13.95" customHeight="1">
      <c r="A20" s="531" t="s">
        <v>326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326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5" customHeight="1">
      <c r="A21" s="531" t="s">
        <v>31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31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5" customHeight="1">
      <c r="A22" s="531" t="s">
        <v>32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32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5" customHeight="1">
      <c r="A23" s="531" t="s">
        <v>33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33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5" customHeight="1">
      <c r="A24" s="531" t="s">
        <v>34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34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5" customHeight="1">
      <c r="A25" s="531" t="s">
        <v>35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35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5" customHeight="1">
      <c r="A26" s="531" t="s">
        <v>36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36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5" customHeight="1">
      <c r="A27" s="531" t="s">
        <v>327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327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5" customHeight="1">
      <c r="A28" s="531" t="s">
        <v>328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328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5" customHeight="1">
      <c r="A29" s="531" t="s">
        <v>329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329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5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5" customHeight="1">
      <c r="A31" s="547" t="s">
        <v>41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330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5" customHeight="1">
      <c r="A32" s="547" t="s">
        <v>42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42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5" customHeight="1">
      <c r="A33" s="547" t="s">
        <v>43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43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5" customHeight="1">
      <c r="A34" s="547" t="s">
        <v>44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44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" customHeight="1" thickBot="1">
      <c r="A35" s="548" t="s">
        <v>331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232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5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" customHeight="1" thickBot="1">
      <c r="A37" s="551"/>
      <c r="B37" s="49"/>
      <c r="C37" s="553" t="s">
        <v>332</v>
      </c>
      <c r="D37" s="553" t="s">
        <v>333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14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15</v>
      </c>
      <c r="B39" s="427">
        <f t="shared" si="5"/>
        <v>107840.4</v>
      </c>
      <c r="C39" s="428">
        <v>340445.05</v>
      </c>
      <c r="D39" s="561">
        <f>B39+C39</f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309</v>
      </c>
      <c r="B40" s="427">
        <f t="shared" si="5"/>
        <v>84501.13</v>
      </c>
      <c r="C40" s="428">
        <v>376906.58999999997</v>
      </c>
      <c r="D40" s="561">
        <f>B40+C40</f>
        <v>461407.72</v>
      </c>
      <c r="H40" s="14"/>
      <c r="I40" s="14"/>
      <c r="P40" s="556"/>
      <c r="Y40" s="6"/>
    </row>
    <row r="41" spans="1:26" ht="21" customHeight="1">
      <c r="A41" s="426" t="s">
        <v>17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18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19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20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22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23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24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25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26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27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28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324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326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31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32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33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34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35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36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37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38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39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41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42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43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44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7030A0"/>
  </sheetPr>
  <dimension ref="A1:T143"/>
  <sheetViews>
    <sheetView rightToLeft="1" topLeftCell="J123" workbookViewId="0">
      <selection activeCell="G142" sqref="G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334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43</v>
      </c>
      <c r="B8" s="357"/>
      <c r="C8" s="337" t="s">
        <v>242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875969.06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4920707.43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133159.05999999994</v>
      </c>
      <c r="J9" s="333">
        <f>VLOOKUP($A$8,'تقرير إحصائية بحجم المبيعات'!$B$217:$G$248,2,FALSE)</f>
        <v>0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565288.4600000002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0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4355380.2699999996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755153.39</v>
      </c>
      <c r="J12" s="333">
        <f>VLOOKUP($A$8,'تقرير إحصائية بحجم المبيعات'!$B$217:$L$248,11,FALSE)</f>
        <v>0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4243398.26</v>
      </c>
    </row>
    <row r="13" spans="1:20" ht="18" customHeight="1">
      <c r="B13" s="94"/>
      <c r="C13" s="339" t="s">
        <v>247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120815.67000000004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677309.17000000027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/>
      <c r="K16" s="335"/>
      <c r="L16" s="335"/>
      <c r="M16" s="335"/>
      <c r="N16" s="335"/>
      <c r="O16" s="335"/>
      <c r="P16" s="332">
        <f t="shared" si="1"/>
        <v>3359.9300000000003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3359.9300000000003</v>
      </c>
    </row>
    <row r="19" spans="2:16" ht="18" customHeight="1">
      <c r="B19" s="94"/>
      <c r="C19" s="353" t="s">
        <v>247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121075.10000000003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680669.10000000033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الشهر'!$C$10:$AL$125,31,FALSE),0)</f>
        <v>0</v>
      </c>
      <c r="E22" s="330">
        <f>IFERROR(VLOOKUP(C22,'تقرير المصروفات حسب الشهر'!$C$136:$AL$254,31,FALSE),0)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الشهر'!$C$519:$AL$627,31,FALSE),0)</f>
        <v>0</v>
      </c>
      <c r="I22" s="330">
        <f>IFERROR(VLOOKUP(C22,'تقرير المصروفات حسب الشهر'!$C$647:$AI$758,31,FALSE),0)</f>
        <v>0</v>
      </c>
      <c r="J22" s="330">
        <f>IFERROR(VLOOKUP(C22,'تقرير المصروفات حسب الشهر'!$C$775:$AI$889,31,FALSE),0)</f>
        <v>0</v>
      </c>
      <c r="K22" s="330">
        <f>IFERROR(VLOOKUP(C22,'تقرير المصروفات حسب الشهر'!$C$902:$AI$1019,31,FALSE),0)</f>
        <v>0</v>
      </c>
      <c r="L22" s="330">
        <f>IFERROR(VLOOKUP(C22,'تقرير المصروفات حسب الشهر'!$C$1028:$AI$1143,31,FALSE),0)</f>
        <v>0</v>
      </c>
      <c r="M22" s="344">
        <f>IFERROR(VLOOKUP(C22,'تقرير المصروفات حسب الشهر'!$C$1155:$AI$1302,31,FALSE),0)</f>
        <v>0</v>
      </c>
      <c r="N22" s="344">
        <f>IFERROR(VLOOKUP(C22,'تقرير المصروفات حسب الشهر'!$C$1283:$AI$1397,31,FALSE),0)</f>
        <v>0</v>
      </c>
      <c r="O22" s="344">
        <f>IFERROR(VLOOKUP(C22,'تقرير المصروفات حسب الشهر'!$C$1409:$AI$1524,31,FALSE),0)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الشهر'!$C$10:$AL$125,31,FALSE),0)</f>
        <v>60761.52</v>
      </c>
      <c r="E23" s="330">
        <f>IFERROR(VLOOKUP(C23,'تقرير المصروفات حسب الشهر'!$C$136:$AL$254,31,FALSE),0)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الشهر'!$C$519:$AL$627,31,FALSE),0)</f>
        <v>50934.2</v>
      </c>
      <c r="I23" s="330">
        <f>IFERROR(VLOOKUP(C23,'تقرير المصروفات حسب الشهر'!$C$647:$AI$758,31,FALSE),0)</f>
        <v>56048.920000000006</v>
      </c>
      <c r="J23" s="330">
        <f>IFERROR(VLOOKUP(C23,'تقرير المصروفات حسب الشهر'!$C$775:$AI$889,31,FALSE),0)</f>
        <v>0</v>
      </c>
      <c r="K23" s="330">
        <f>IFERROR(VLOOKUP(C23,'تقرير المصروفات حسب الشهر'!$C$902:$AI$1019,31,FALSE),0)</f>
        <v>0</v>
      </c>
      <c r="L23" s="330">
        <f>IFERROR(VLOOKUP(C23,'تقرير المصروفات حسب الشهر'!$C$1028:$AI$1143,31,FALSE),0)</f>
        <v>0</v>
      </c>
      <c r="M23" s="344">
        <f>IFERROR(VLOOKUP(C23,'تقرير المصروفات حسب الشهر'!$C$1155:$AI$1302,31,FALSE),0)</f>
        <v>0</v>
      </c>
      <c r="N23" s="344">
        <f>IFERROR(VLOOKUP(C23,'تقرير المصروفات حسب الشهر'!$C$1283:$AI$1397,31,FALSE),0)</f>
        <v>0</v>
      </c>
      <c r="O23" s="344">
        <f>IFERROR(VLOOKUP(C23,'تقرير المصروفات حسب الشهر'!$C$1409:$AI$1524,31,FALSE),0)</f>
        <v>0</v>
      </c>
      <c r="P23" s="332">
        <f t="shared" si="5"/>
        <v>336564.04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الشهر'!$C$10:$AL$125,31,FALSE),0)</f>
        <v>0</v>
      </c>
      <c r="E24" s="330">
        <f>IFERROR(VLOOKUP(C24,'تقرير المصروفات حسب الشهر'!$C$136:$AL$254,31,FALSE),0)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الشهر'!$C$519:$AL$627,31,FALSE),0)</f>
        <v>0</v>
      </c>
      <c r="I24" s="330">
        <f>IFERROR(VLOOKUP(C24,'تقرير المصروفات حسب الشهر'!$C$647:$AI$758,31,FALSE),0)</f>
        <v>0</v>
      </c>
      <c r="J24" s="330">
        <f>IFERROR(VLOOKUP(C24,'تقرير المصروفات حسب الشهر'!$C$775:$AI$889,31,FALSE),0)</f>
        <v>0</v>
      </c>
      <c r="K24" s="330">
        <f>IFERROR(VLOOKUP(C24,'تقرير المصروفات حسب الشهر'!$C$902:$AI$1019,31,FALSE),0)</f>
        <v>0</v>
      </c>
      <c r="L24" s="330">
        <f>IFERROR(VLOOKUP(C24,'تقرير المصروفات حسب الشهر'!$C$1028:$AI$1143,31,FALSE),0)</f>
        <v>0</v>
      </c>
      <c r="M24" s="344">
        <f>IFERROR(VLOOKUP(C24,'تقرير المصروفات حسب الشهر'!$C$1155:$AI$1302,31,FALSE),0)</f>
        <v>0</v>
      </c>
      <c r="N24" s="344">
        <f>IFERROR(VLOOKUP(C24,'تقرير المصروفات حسب الشهر'!$C$1283:$AI$1397,31,FALSE),0)</f>
        <v>0</v>
      </c>
      <c r="O24" s="344">
        <f>IFERROR(VLOOKUP(C24,'تقرير المصروفات حسب الشهر'!$C$1409:$AI$1524,31,FALSE),0)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الشهر'!$C$10:$AL$125,31,FALSE),0)</f>
        <v>0</v>
      </c>
      <c r="E25" s="330">
        <f>IFERROR(VLOOKUP(C25,'تقرير المصروفات حسب الشهر'!$C$136:$AL$254,31,FALSE),0)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الشهر'!$C$519:$AL$627,31,FALSE),0)</f>
        <v>0</v>
      </c>
      <c r="I25" s="330">
        <f>IFERROR(VLOOKUP(C25,'تقرير المصروفات حسب الشهر'!$C$647:$AI$758,31,FALSE),0)</f>
        <v>0</v>
      </c>
      <c r="J25" s="330">
        <f>IFERROR(VLOOKUP(C25,'تقرير المصروفات حسب الشهر'!$C$775:$AI$889,31,FALSE),0)</f>
        <v>0</v>
      </c>
      <c r="K25" s="330">
        <f>IFERROR(VLOOKUP(C25,'تقرير المصروفات حسب الشهر'!$C$902:$AI$1019,31,FALSE),0)</f>
        <v>0</v>
      </c>
      <c r="L25" s="330">
        <f>IFERROR(VLOOKUP(C25,'تقرير المصروفات حسب الشهر'!$C$1028:$AI$1143,31,FALSE),0)</f>
        <v>0</v>
      </c>
      <c r="M25" s="344">
        <f>IFERROR(VLOOKUP(C25,'تقرير المصروفات حسب الشهر'!$C$1155:$AI$1302,31,FALSE),0)</f>
        <v>0</v>
      </c>
      <c r="N25" s="344">
        <f>IFERROR(VLOOKUP(C25,'تقرير المصروفات حسب الشهر'!$C$1283:$AI$1397,31,FALSE),0)</f>
        <v>0</v>
      </c>
      <c r="O25" s="344">
        <f>IFERROR(VLOOKUP(C25,'تقرير المصروفات حسب الشهر'!$C$1409:$AI$1524,31,FALSE),0)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الشهر'!$C$10:$AL$125,31,FALSE),0)</f>
        <v>0</v>
      </c>
      <c r="E26" s="330">
        <f>IFERROR(VLOOKUP(C26,'تقرير المصروفات حسب الشهر'!$C$136:$AL$254,31,FALSE),0)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الشهر'!$C$519:$AL$627,31,FALSE),0)</f>
        <v>0</v>
      </c>
      <c r="I26" s="330">
        <f>IFERROR(VLOOKUP(C26,'تقرير المصروفات حسب الشهر'!$C$647:$AI$758,31,FALSE),0)</f>
        <v>0</v>
      </c>
      <c r="J26" s="330">
        <f>IFERROR(VLOOKUP(C26,'تقرير المصروفات حسب الشهر'!$C$775:$AI$889,31,FALSE),0)</f>
        <v>0</v>
      </c>
      <c r="K26" s="330">
        <f>IFERROR(VLOOKUP(C26,'تقرير المصروفات حسب الشهر'!$C$902:$AI$1019,31,FALSE),0)</f>
        <v>0</v>
      </c>
      <c r="L26" s="330">
        <f>IFERROR(VLOOKUP(C26,'تقرير المصروفات حسب الشهر'!$C$1028:$AI$1143,31,FALSE),0)</f>
        <v>0</v>
      </c>
      <c r="M26" s="344">
        <f>IFERROR(VLOOKUP(C26,'تقرير المصروفات حسب الشهر'!$C$1155:$AI$1302,31,FALSE),0)</f>
        <v>0</v>
      </c>
      <c r="N26" s="344">
        <f>IFERROR(VLOOKUP(C26,'تقرير المصروفات حسب الشهر'!$C$1283:$AI$1397,31,FALSE),0)</f>
        <v>0</v>
      </c>
      <c r="O26" s="344">
        <f>IFERROR(VLOOKUP(C26,'تقرير المصروفات حسب الشهر'!$C$1409:$AI$1524,31,FALSE),0)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الشهر'!$C$10:$AL$125,31,FALSE),0)</f>
        <v>0</v>
      </c>
      <c r="E27" s="330">
        <f>IFERROR(VLOOKUP(C27,'تقرير المصروفات حسب الشهر'!$C$136:$AL$254,31,FALSE),0)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الشهر'!$C$519:$AL$627,31,FALSE),0)</f>
        <v>0</v>
      </c>
      <c r="I27" s="330">
        <f>IFERROR(VLOOKUP(C27,'تقرير المصروفات حسب الشهر'!$C$647:$AI$758,31,FALSE),0)</f>
        <v>0</v>
      </c>
      <c r="J27" s="330">
        <f>IFERROR(VLOOKUP(C27,'تقرير المصروفات حسب الشهر'!$C$775:$AI$889,31,FALSE),0)</f>
        <v>0</v>
      </c>
      <c r="K27" s="330">
        <f>IFERROR(VLOOKUP(C27,'تقرير المصروفات حسب الشهر'!$C$902:$AI$1019,31,FALSE),0)</f>
        <v>0</v>
      </c>
      <c r="L27" s="330">
        <f>IFERROR(VLOOKUP(C27,'تقرير المصروفات حسب الشهر'!$C$1028:$AI$1143,31,FALSE),0)</f>
        <v>0</v>
      </c>
      <c r="M27" s="344">
        <f>IFERROR(VLOOKUP(C27,'تقرير المصروفات حسب الشهر'!$C$1155:$AI$1302,31,FALSE),0)</f>
        <v>0</v>
      </c>
      <c r="N27" s="344">
        <f>IFERROR(VLOOKUP(C27,'تقرير المصروفات حسب الشهر'!$C$1283:$AI$1397,31,FALSE),0)</f>
        <v>0</v>
      </c>
      <c r="O27" s="344">
        <f>IFERROR(VLOOKUP(C27,'تقرير المصروفات حسب الشهر'!$C$1409:$AI$1524,31,FALSE),0)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الشهر'!$C$10:$AL$125,31,FALSE),0)</f>
        <v>0</v>
      </c>
      <c r="E28" s="330">
        <f>IFERROR(VLOOKUP(C28,'تقرير المصروفات حسب الشهر'!$C$136:$AL$254,31,FALSE),0)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الشهر'!$C$519:$AL$627,31,FALSE),0)</f>
        <v>0</v>
      </c>
      <c r="I28" s="330">
        <f>IFERROR(VLOOKUP(C28,'تقرير المصروفات حسب الشهر'!$C$647:$AI$758,31,FALSE),0)</f>
        <v>0</v>
      </c>
      <c r="J28" s="330">
        <f>IFERROR(VLOOKUP(C28,'تقرير المصروفات حسب الشهر'!$C$775:$AI$889,31,FALSE),0)</f>
        <v>0</v>
      </c>
      <c r="K28" s="330">
        <f>IFERROR(VLOOKUP(C28,'تقرير المصروفات حسب الشهر'!$C$902:$AI$1019,31,FALSE),0)</f>
        <v>0</v>
      </c>
      <c r="L28" s="330">
        <f>IFERROR(VLOOKUP(C28,'تقرير المصروفات حسب الشهر'!$C$1028:$AI$1143,31,FALSE),0)</f>
        <v>0</v>
      </c>
      <c r="M28" s="344">
        <f>IFERROR(VLOOKUP(C28,'تقرير المصروفات حسب الشهر'!$C$1155:$AI$1302,31,FALSE),0)</f>
        <v>0</v>
      </c>
      <c r="N28" s="344">
        <f>IFERROR(VLOOKUP(C28,'تقرير المصروفات حسب الشهر'!$C$1283:$AI$1397,31,FALSE),0)</f>
        <v>0</v>
      </c>
      <c r="O28" s="344">
        <f>IFERROR(VLOOKUP(C28,'تقرير المصروفات حسب الشهر'!$C$1409:$AI$1524,31,FALSE),0)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الشهر'!$C$10:$AL$125,31,FALSE),0)</f>
        <v>0</v>
      </c>
      <c r="E29" s="330">
        <f>IFERROR(VLOOKUP(C29,'تقرير المصروفات حسب الشهر'!$C$136:$AL$254,31,FALSE),0)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الشهر'!$C$519:$AL$627,31,FALSE),0)</f>
        <v>0</v>
      </c>
      <c r="I29" s="330">
        <f>IFERROR(VLOOKUP(C29,'تقرير المصروفات حسب الشهر'!$C$647:$AI$758,31,FALSE),0)</f>
        <v>0</v>
      </c>
      <c r="J29" s="330">
        <f>IFERROR(VLOOKUP(C29,'تقرير المصروفات حسب الشهر'!$C$775:$AI$889,31,FALSE),0)</f>
        <v>0</v>
      </c>
      <c r="K29" s="330">
        <f>IFERROR(VLOOKUP(C29,'تقرير المصروفات حسب الشهر'!$C$902:$AI$1019,31,FALSE),0)</f>
        <v>0</v>
      </c>
      <c r="L29" s="330">
        <f>IFERROR(VLOOKUP(C29,'تقرير المصروفات حسب الشهر'!$C$1028:$AI$1143,31,FALSE),0)</f>
        <v>0</v>
      </c>
      <c r="M29" s="344">
        <f>IFERROR(VLOOKUP(C29,'تقرير المصروفات حسب الشهر'!$C$1155:$AI$1302,31,FALSE),0)</f>
        <v>0</v>
      </c>
      <c r="N29" s="344">
        <f>IFERROR(VLOOKUP(C29,'تقرير المصروفات حسب الشهر'!$C$1283:$AI$1397,31,FALSE),0)</f>
        <v>0</v>
      </c>
      <c r="O29" s="344">
        <f>IFERROR(VLOOKUP(C29,'تقرير المصروفات حسب الشهر'!$C$1409:$AI$1524,31,FALSE),0)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الشهر'!$C$10:$AL$125,31,FALSE),0)</f>
        <v>0</v>
      </c>
      <c r="E30" s="330">
        <f>IFERROR(VLOOKUP(C30,'تقرير المصروفات حسب الشهر'!$C$136:$AL$254,31,FALSE),0)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الشهر'!$C$519:$AL$627,31,FALSE),0)</f>
        <v>0</v>
      </c>
      <c r="I30" s="330">
        <f>IFERROR(VLOOKUP(C30,'تقرير المصروفات حسب الشهر'!$C$647:$AI$758,31,FALSE),0)</f>
        <v>0</v>
      </c>
      <c r="J30" s="330">
        <f>IFERROR(VLOOKUP(C30,'تقرير المصروفات حسب الشهر'!$C$775:$AI$889,31,FALSE),0)</f>
        <v>0</v>
      </c>
      <c r="K30" s="330">
        <f>IFERROR(VLOOKUP(C30,'تقرير المصروفات حسب الشهر'!$C$902:$AI$1019,31,FALSE),0)</f>
        <v>0</v>
      </c>
      <c r="L30" s="330">
        <f>IFERROR(VLOOKUP(C30,'تقرير المصروفات حسب الشهر'!$C$1028:$AI$1143,31,FALSE),0)</f>
        <v>0</v>
      </c>
      <c r="M30" s="344">
        <f>IFERROR(VLOOKUP(C30,'تقرير المصروفات حسب الشهر'!$C$1155:$AI$1302,31,FALSE),0)</f>
        <v>0</v>
      </c>
      <c r="N30" s="344">
        <f>IFERROR(VLOOKUP(C30,'تقرير المصروفات حسب الشهر'!$C$1283:$AI$1397,31,FALSE),0)</f>
        <v>0</v>
      </c>
      <c r="O30" s="344">
        <f>IFERROR(VLOOKUP(C30,'تقرير المصروفات حسب الشهر'!$C$1409:$AI$1524,31,FALSE),0)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الشهر'!$C$10:$AL$125,31,FALSE),0)</f>
        <v>0</v>
      </c>
      <c r="E31" s="330">
        <f>IFERROR(VLOOKUP(C31,'تقرير المصروفات حسب الشهر'!$C$136:$AL$254,31,FALSE),0)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الشهر'!$C$519:$AL$627,31,FALSE),0)</f>
        <v>142</v>
      </c>
      <c r="I31" s="330">
        <f>IFERROR(VLOOKUP(C31,'تقرير المصروفات حسب الشهر'!$C$647:$AI$758,31,FALSE),0)</f>
        <v>142</v>
      </c>
      <c r="J31" s="330">
        <f>IFERROR(VLOOKUP(C31,'تقرير المصروفات حسب الشهر'!$C$775:$AI$889,31,FALSE),0)</f>
        <v>0</v>
      </c>
      <c r="K31" s="330">
        <f>IFERROR(VLOOKUP(C31,'تقرير المصروفات حسب الشهر'!$C$902:$AI$1019,31,FALSE),0)</f>
        <v>0</v>
      </c>
      <c r="L31" s="330">
        <f>IFERROR(VLOOKUP(C31,'تقرير المصروفات حسب الشهر'!$C$1028:$AI$1143,31,FALSE),0)</f>
        <v>0</v>
      </c>
      <c r="M31" s="344">
        <f>IFERROR(VLOOKUP(C31,'تقرير المصروفات حسب الشهر'!$C$1155:$AI$1302,31,FALSE),0)</f>
        <v>0</v>
      </c>
      <c r="N31" s="344">
        <f>IFERROR(VLOOKUP(C31,'تقرير المصروفات حسب الشهر'!$C$1283:$AI$1397,31,FALSE),0)</f>
        <v>0</v>
      </c>
      <c r="O31" s="344">
        <f>IFERROR(VLOOKUP(C31,'تقرير المصروفات حسب الشهر'!$C$1409:$AI$1524,31,FALSE),0)</f>
        <v>0</v>
      </c>
      <c r="P31" s="332">
        <f t="shared" si="5"/>
        <v>1532.46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الشهر'!$C$10:$AL$125,31,FALSE),0)</f>
        <v>0</v>
      </c>
      <c r="E32" s="330">
        <f>IFERROR(VLOOKUP(C32,'تقرير المصروفات حسب الشهر'!$C$136:$AL$254,31,FALSE),0)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الشهر'!$C$519:$AL$627,31,FALSE),0)</f>
        <v>0</v>
      </c>
      <c r="I32" s="330">
        <f>IFERROR(VLOOKUP(C32,'تقرير المصروفات حسب الشهر'!$C$647:$AI$758,31,FALSE),0)</f>
        <v>0</v>
      </c>
      <c r="J32" s="330">
        <f>IFERROR(VLOOKUP(C32,'تقرير المصروفات حسب الشهر'!$C$775:$AI$889,31,FALSE),0)</f>
        <v>0</v>
      </c>
      <c r="K32" s="330">
        <f>IFERROR(VLOOKUP(C32,'تقرير المصروفات حسب الشهر'!$C$902:$AI$1019,31,FALSE),0)</f>
        <v>0</v>
      </c>
      <c r="L32" s="330">
        <f>IFERROR(VLOOKUP(C32,'تقرير المصروفات حسب الشهر'!$C$1028:$AI$1143,31,FALSE),0)</f>
        <v>0</v>
      </c>
      <c r="M32" s="344">
        <f>IFERROR(VLOOKUP(C32,'تقرير المصروفات حسب الشهر'!$C$1155:$AI$1302,31,FALSE),0)</f>
        <v>0</v>
      </c>
      <c r="N32" s="344">
        <f>IFERROR(VLOOKUP(C32,'تقرير المصروفات حسب الشهر'!$C$1283:$AI$1397,31,FALSE),0)</f>
        <v>0</v>
      </c>
      <c r="O32" s="344">
        <f>IFERROR(VLOOKUP(C32,'تقرير المصروفات حسب الشهر'!$C$1409:$AI$1524,31,FALSE),0)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الشهر'!$C$10:$AL$125,31,FALSE),0)</f>
        <v>375</v>
      </c>
      <c r="E33" s="330">
        <f>IFERROR(VLOOKUP(C33,'تقرير المصروفات حسب الشهر'!$C$136:$AL$254,31,FALSE),0)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الشهر'!$C$519:$AL$627,31,FALSE),0)</f>
        <v>0</v>
      </c>
      <c r="I33" s="330">
        <f>IFERROR(VLOOKUP(C33,'تقرير المصروفات حسب الشهر'!$C$647:$AI$758,31,FALSE),0)</f>
        <v>0</v>
      </c>
      <c r="J33" s="330">
        <f>IFERROR(VLOOKUP(C33,'تقرير المصروفات حسب الشهر'!$C$775:$AI$889,31,FALSE),0)</f>
        <v>0</v>
      </c>
      <c r="K33" s="330">
        <f>IFERROR(VLOOKUP(C33,'تقرير المصروفات حسب الشهر'!$C$902:$AI$1019,31,FALSE),0)</f>
        <v>0</v>
      </c>
      <c r="L33" s="330">
        <f>IFERROR(VLOOKUP(C33,'تقرير المصروفات حسب الشهر'!$C$1028:$AI$1143,31,FALSE),0)</f>
        <v>0</v>
      </c>
      <c r="M33" s="344">
        <f>IFERROR(VLOOKUP(C33,'تقرير المصروفات حسب الشهر'!$C$1155:$AI$1302,31,FALSE),0)</f>
        <v>0</v>
      </c>
      <c r="N33" s="344">
        <f>IFERROR(VLOOKUP(C33,'تقرير المصروفات حسب الشهر'!$C$1283:$AI$1397,31,FALSE),0)</f>
        <v>0</v>
      </c>
      <c r="O33" s="344">
        <f>IFERROR(VLOOKUP(C33,'تقرير المصروفات حسب الشهر'!$C$1409:$AI$1524,31,FALSE),0)</f>
        <v>0</v>
      </c>
      <c r="P33" s="332">
        <f t="shared" si="5"/>
        <v>375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الشهر'!$C$10:$AL$125,31,FALSE),0)</f>
        <v>0</v>
      </c>
      <c r="E34" s="330">
        <f>IFERROR(VLOOKUP(C34,'تقرير المصروفات حسب الشهر'!$C$136:$AL$254,31,FALSE),0)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الشهر'!$C$519:$AL$627,31,FALSE),0)</f>
        <v>0</v>
      </c>
      <c r="I34" s="330">
        <f>IFERROR(VLOOKUP(C34,'تقرير المصروفات حسب الشهر'!$C$647:$AI$758,31,FALSE),0)</f>
        <v>0</v>
      </c>
      <c r="J34" s="330">
        <f>IFERROR(VLOOKUP(C34,'تقرير المصروفات حسب الشهر'!$C$775:$AI$889,31,FALSE),0)</f>
        <v>0</v>
      </c>
      <c r="K34" s="330">
        <f>IFERROR(VLOOKUP(C34,'تقرير المصروفات حسب الشهر'!$C$902:$AI$1019,31,FALSE),0)</f>
        <v>0</v>
      </c>
      <c r="L34" s="330">
        <f>IFERROR(VLOOKUP(C34,'تقرير المصروفات حسب الشهر'!$C$1028:$AI$1143,31,FALSE),0)</f>
        <v>0</v>
      </c>
      <c r="M34" s="344">
        <f>IFERROR(VLOOKUP(C34,'تقرير المصروفات حسب الشهر'!$C$1155:$AI$1302,31,FALSE),0)</f>
        <v>0</v>
      </c>
      <c r="N34" s="344">
        <f>IFERROR(VLOOKUP(C34,'تقرير المصروفات حسب الشهر'!$C$1283:$AI$1397,31,FALSE),0)</f>
        <v>0</v>
      </c>
      <c r="O34" s="344">
        <f>IFERROR(VLOOKUP(C34,'تقرير المصروفات حسب الشهر'!$C$1409:$AI$1524,31,FALSE),0)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الشهر'!$C$10:$AL$125,31,FALSE),0)</f>
        <v>0</v>
      </c>
      <c r="E35" s="330">
        <f>IFERROR(VLOOKUP(C35,'تقرير المصروفات حسب الشهر'!$C$136:$AL$254,31,FALSE),0)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الشهر'!$C$519:$AL$627,31,FALSE),0)</f>
        <v>0</v>
      </c>
      <c r="I35" s="330">
        <f>IFERROR(VLOOKUP(C35,'تقرير المصروفات حسب الشهر'!$C$647:$AI$758,31,FALSE),0)</f>
        <v>0</v>
      </c>
      <c r="J35" s="330">
        <f>IFERROR(VLOOKUP(C35,'تقرير المصروفات حسب الشهر'!$C$775:$AI$889,31,FALSE),0)</f>
        <v>0</v>
      </c>
      <c r="K35" s="330">
        <f>IFERROR(VLOOKUP(C35,'تقرير المصروفات حسب الشهر'!$C$902:$AI$1019,31,FALSE),0)</f>
        <v>0</v>
      </c>
      <c r="L35" s="330">
        <f>IFERROR(VLOOKUP(C35,'تقرير المصروفات حسب الشهر'!$C$1028:$AI$1143,31,FALSE),0)</f>
        <v>0</v>
      </c>
      <c r="M35" s="344">
        <f>IFERROR(VLOOKUP(C35,'تقرير المصروفات حسب الشهر'!$C$1155:$AI$1302,31,FALSE),0)</f>
        <v>0</v>
      </c>
      <c r="N35" s="344">
        <f>IFERROR(VLOOKUP(C35,'تقرير المصروفات حسب الشهر'!$C$1283:$AI$1397,31,FALSE),0)</f>
        <v>0</v>
      </c>
      <c r="O35" s="344">
        <f>IFERROR(VLOOKUP(C35,'تقرير المصروفات حسب الشهر'!$C$1409:$AI$1524,31,FALSE),0)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الشهر'!$C$10:$AL$125,31,FALSE),0)</f>
        <v>0</v>
      </c>
      <c r="E36" s="330">
        <f>IFERROR(VLOOKUP(C36,'تقرير المصروفات حسب الشهر'!$C$136:$AL$254,31,FALSE),0)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الشهر'!$C$519:$AL$627,31,FALSE),0)</f>
        <v>750</v>
      </c>
      <c r="I36" s="330">
        <f>IFERROR(VLOOKUP(C36,'تقرير المصروفات حسب الشهر'!$C$647:$AI$758,31,FALSE),0)</f>
        <v>0</v>
      </c>
      <c r="J36" s="330">
        <f>IFERROR(VLOOKUP(C36,'تقرير المصروفات حسب الشهر'!$C$775:$AI$889,31,FALSE),0)</f>
        <v>0</v>
      </c>
      <c r="K36" s="330">
        <f>IFERROR(VLOOKUP(C36,'تقرير المصروفات حسب الشهر'!$C$902:$AI$1019,31,FALSE),0)</f>
        <v>0</v>
      </c>
      <c r="L36" s="330">
        <f>IFERROR(VLOOKUP(C36,'تقرير المصروفات حسب الشهر'!$C$1028:$AI$1143,31,FALSE),0)</f>
        <v>0</v>
      </c>
      <c r="M36" s="344">
        <f>IFERROR(VLOOKUP(C36,'تقرير المصروفات حسب الشهر'!$C$1155:$AI$1302,31,FALSE),0)</f>
        <v>0</v>
      </c>
      <c r="N36" s="344">
        <f>IFERROR(VLOOKUP(C36,'تقرير المصروفات حسب الشهر'!$C$1283:$AI$1397,31,FALSE),0)</f>
        <v>0</v>
      </c>
      <c r="O36" s="344">
        <f>IFERROR(VLOOKUP(C36,'تقرير المصروفات حسب الشهر'!$C$1409:$AI$1524,31,FALSE),0)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الشهر'!$C$10:$AL$125,31,FALSE),0)</f>
        <v>0</v>
      </c>
      <c r="E37" s="330">
        <f>IFERROR(VLOOKUP(C37,'تقرير المصروفات حسب الشهر'!$C$136:$AL$254,31,FALSE),0)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الشهر'!$C$519:$AL$627,31,FALSE),0)</f>
        <v>2250</v>
      </c>
      <c r="I37" s="330">
        <f>IFERROR(VLOOKUP(C37,'تقرير المصروفات حسب الشهر'!$C$647:$AI$758,31,FALSE),0)</f>
        <v>0</v>
      </c>
      <c r="J37" s="330">
        <f>IFERROR(VLOOKUP(C37,'تقرير المصروفات حسب الشهر'!$C$775:$AI$889,31,FALSE),0)</f>
        <v>0</v>
      </c>
      <c r="K37" s="330">
        <f>IFERROR(VLOOKUP(C37,'تقرير المصروفات حسب الشهر'!$C$902:$AI$1019,31,FALSE),0)</f>
        <v>0</v>
      </c>
      <c r="L37" s="330">
        <f>IFERROR(VLOOKUP(C37,'تقرير المصروفات حسب الشهر'!$C$1028:$AI$1143,31,FALSE),0)</f>
        <v>0</v>
      </c>
      <c r="M37" s="344">
        <f>IFERROR(VLOOKUP(C37,'تقرير المصروفات حسب الشهر'!$C$1155:$AI$1302,31,FALSE),0)</f>
        <v>0</v>
      </c>
      <c r="N37" s="344">
        <f>IFERROR(VLOOKUP(C37,'تقرير المصروفات حسب الشهر'!$C$1283:$AI$1397,31,FALSE),0)</f>
        <v>0</v>
      </c>
      <c r="O37" s="344">
        <f>IFERROR(VLOOKUP(C37,'تقرير المصروفات حسب الشهر'!$C$1409:$AI$1524,31,FALSE),0)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الشهر'!$C$10:$AL$125,31,FALSE),0)</f>
        <v>0</v>
      </c>
      <c r="E38" s="330">
        <f>IFERROR(VLOOKUP(C38,'تقرير المصروفات حسب الشهر'!$C$136:$AL$254,31,FALSE),0)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الشهر'!$C$519:$AL$627,31,FALSE),0)</f>
        <v>0</v>
      </c>
      <c r="I38" s="330">
        <f>IFERROR(VLOOKUP(C38,'تقرير المصروفات حسب الشهر'!$C$647:$AI$758,31,FALSE),0)</f>
        <v>0</v>
      </c>
      <c r="J38" s="330">
        <f>IFERROR(VLOOKUP(C38,'تقرير المصروفات حسب الشهر'!$C$775:$AI$889,31,FALSE),0)</f>
        <v>0</v>
      </c>
      <c r="K38" s="330">
        <f>IFERROR(VLOOKUP(C38,'تقرير المصروفات حسب الشهر'!$C$902:$AI$1019,31,FALSE),0)</f>
        <v>0</v>
      </c>
      <c r="L38" s="330">
        <f>IFERROR(VLOOKUP(C38,'تقرير المصروفات حسب الشهر'!$C$1028:$AI$1143,31,FALSE),0)</f>
        <v>0</v>
      </c>
      <c r="M38" s="344">
        <f>IFERROR(VLOOKUP(C38,'تقرير المصروفات حسب الشهر'!$C$1155:$AI$1302,31,FALSE),0)</f>
        <v>0</v>
      </c>
      <c r="N38" s="344">
        <f>IFERROR(VLOOKUP(C38,'تقرير المصروفات حسب الشهر'!$C$1283:$AI$1397,31,FALSE),0)</f>
        <v>0</v>
      </c>
      <c r="O38" s="344">
        <f>IFERROR(VLOOKUP(C38,'تقرير المصروفات حسب الشهر'!$C$1409:$AI$1524,31,FALSE),0)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الشهر'!$C$10:$AL$125,31,FALSE),0)</f>
        <v>0</v>
      </c>
      <c r="E39" s="330">
        <f>IFERROR(VLOOKUP(C39,'تقرير المصروفات حسب الشهر'!$C$136:$AL$254,31,FALSE),0)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الشهر'!$C$519:$AL$627,31,FALSE),0)</f>
        <v>0</v>
      </c>
      <c r="I39" s="330">
        <f>IFERROR(VLOOKUP(C39,'تقرير المصروفات حسب الشهر'!$C$647:$AI$758,31,FALSE),0)</f>
        <v>0</v>
      </c>
      <c r="J39" s="330">
        <f>IFERROR(VLOOKUP(C39,'تقرير المصروفات حسب الشهر'!$C$775:$AI$889,31,FALSE),0)</f>
        <v>0</v>
      </c>
      <c r="K39" s="330">
        <f>IFERROR(VLOOKUP(C39,'تقرير المصروفات حسب الشهر'!$C$902:$AI$1019,31,FALSE),0)</f>
        <v>0</v>
      </c>
      <c r="L39" s="330">
        <f>IFERROR(VLOOKUP(C39,'تقرير المصروفات حسب الشهر'!$C$1028:$AI$1143,31,FALSE),0)</f>
        <v>0</v>
      </c>
      <c r="M39" s="344">
        <f>IFERROR(VLOOKUP(C39,'تقرير المصروفات حسب الشهر'!$C$1155:$AI$1302,31,FALSE),0)</f>
        <v>0</v>
      </c>
      <c r="N39" s="344">
        <f>IFERROR(VLOOKUP(C39,'تقرير المصروفات حسب الشهر'!$C$1283:$AI$1397,31,FALSE),0)</f>
        <v>0</v>
      </c>
      <c r="O39" s="344">
        <f>IFERROR(VLOOKUP(C39,'تقرير المصروفات حسب الشهر'!$C$1409:$AI$1524,31,FALSE),0)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الشهر'!$C$10:$AL$125,31,FALSE),0)</f>
        <v>0</v>
      </c>
      <c r="E40" s="330">
        <f>IFERROR(VLOOKUP(C40,'تقرير المصروفات حسب الشهر'!$C$136:$AL$254,31,FALSE),0)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الشهر'!$C$519:$AL$627,31,FALSE),0)</f>
        <v>0</v>
      </c>
      <c r="I40" s="330">
        <f>IFERROR(VLOOKUP(C40,'تقرير المصروفات حسب الشهر'!$C$647:$AI$758,31,FALSE),0)</f>
        <v>0</v>
      </c>
      <c r="J40" s="330">
        <f>IFERROR(VLOOKUP(C40,'تقرير المصروفات حسب الشهر'!$C$775:$AI$889,31,FALSE),0)</f>
        <v>0</v>
      </c>
      <c r="K40" s="330">
        <f>IFERROR(VLOOKUP(C40,'تقرير المصروفات حسب الشهر'!$C$902:$AI$1019,31,FALSE),0)</f>
        <v>0</v>
      </c>
      <c r="L40" s="330">
        <f>IFERROR(VLOOKUP(C40,'تقرير المصروفات حسب الشهر'!$C$1028:$AI$1143,31,FALSE),0)</f>
        <v>0</v>
      </c>
      <c r="M40" s="344">
        <f>IFERROR(VLOOKUP(C40,'تقرير المصروفات حسب الشهر'!$C$1155:$AI$1302,31,FALSE),0)</f>
        <v>0</v>
      </c>
      <c r="N40" s="344">
        <f>IFERROR(VLOOKUP(C40,'تقرير المصروفات حسب الشهر'!$C$1283:$AI$1397,31,FALSE),0)</f>
        <v>0</v>
      </c>
      <c r="O40" s="344">
        <f>IFERROR(VLOOKUP(C40,'تقرير المصروفات حسب الشهر'!$C$1409:$AI$1524,31,FALSE),0)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الشهر'!$C$10:$AL$125,31,FALSE),0)</f>
        <v>0</v>
      </c>
      <c r="E41" s="330">
        <f>IFERROR(VLOOKUP(C41,'تقرير المصروفات حسب الشهر'!$C$136:$AL$254,31,FALSE),0)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الشهر'!$C$519:$AL$627,31,FALSE),0)</f>
        <v>0</v>
      </c>
      <c r="I41" s="330">
        <f>IFERROR(VLOOKUP(C41,'تقرير المصروفات حسب الشهر'!$C$647:$AI$758,31,FALSE),0)</f>
        <v>0</v>
      </c>
      <c r="J41" s="330">
        <f>IFERROR(VLOOKUP(C41,'تقرير المصروفات حسب الشهر'!$C$775:$AI$889,31,FALSE),0)</f>
        <v>0</v>
      </c>
      <c r="K41" s="330">
        <f>IFERROR(VLOOKUP(C41,'تقرير المصروفات حسب الشهر'!$C$902:$AI$1019,31,FALSE),0)</f>
        <v>0</v>
      </c>
      <c r="L41" s="330">
        <f>IFERROR(VLOOKUP(C41,'تقرير المصروفات حسب الشهر'!$C$1028:$AI$1143,31,FALSE),0)</f>
        <v>0</v>
      </c>
      <c r="M41" s="344">
        <f>IFERROR(VLOOKUP(C41,'تقرير المصروفات حسب الشهر'!$C$1155:$AI$1302,31,FALSE),0)</f>
        <v>0</v>
      </c>
      <c r="N41" s="344">
        <f>IFERROR(VLOOKUP(C41,'تقرير المصروفات حسب الشهر'!$C$1283:$AI$1397,31,FALSE),0)</f>
        <v>0</v>
      </c>
      <c r="O41" s="344">
        <f>IFERROR(VLOOKUP(C41,'تقرير المصروفات حسب الشهر'!$C$1409:$AI$1524,31,FALSE),0)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الشهر'!$C$10:$AL$125,31,FALSE),0)</f>
        <v>0</v>
      </c>
      <c r="E42" s="330">
        <f>IFERROR(VLOOKUP(C42,'تقرير المصروفات حسب الشهر'!$C$136:$AL$254,31,FALSE),0)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الشهر'!$C$519:$AL$627,31,FALSE),0)</f>
        <v>0</v>
      </c>
      <c r="I42" s="330">
        <f>IFERROR(VLOOKUP(C42,'تقرير المصروفات حسب الشهر'!$C$647:$AI$758,31,FALSE),0)</f>
        <v>0</v>
      </c>
      <c r="J42" s="330">
        <f>IFERROR(VLOOKUP(C42,'تقرير المصروفات حسب الشهر'!$C$775:$AI$889,31,FALSE),0)</f>
        <v>0</v>
      </c>
      <c r="K42" s="330">
        <f>IFERROR(VLOOKUP(C42,'تقرير المصروفات حسب الشهر'!$C$902:$AI$1019,31,FALSE),0)</f>
        <v>0</v>
      </c>
      <c r="L42" s="330">
        <f>IFERROR(VLOOKUP(C42,'تقرير المصروفات حسب الشهر'!$C$1028:$AI$1143,31,FALSE),0)</f>
        <v>0</v>
      </c>
      <c r="M42" s="344">
        <f>IFERROR(VLOOKUP(C42,'تقرير المصروفات حسب الشهر'!$C$1155:$AI$1302,31,FALSE),0)</f>
        <v>0</v>
      </c>
      <c r="N42" s="344">
        <f>IFERROR(VLOOKUP(C42,'تقرير المصروفات حسب الشهر'!$C$1283:$AI$1397,31,FALSE),0)</f>
        <v>0</v>
      </c>
      <c r="O42" s="344">
        <f>IFERROR(VLOOKUP(C42,'تقرير المصروفات حسب الشهر'!$C$1409:$AI$1524,31,FALSE),0)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الشهر'!$C$10:$AL$125,31,FALSE),0)</f>
        <v>0</v>
      </c>
      <c r="E43" s="330">
        <f>IFERROR(VLOOKUP(C43,'تقرير المصروفات حسب الشهر'!$C$136:$AL$254,31,FALSE),0)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الشهر'!$C$519:$AL$627,31,FALSE),0)</f>
        <v>0</v>
      </c>
      <c r="I43" s="330">
        <f>IFERROR(VLOOKUP(C43,'تقرير المصروفات حسب الشهر'!$C$647:$AI$758,31,FALSE),0)</f>
        <v>0</v>
      </c>
      <c r="J43" s="330">
        <f>IFERROR(VLOOKUP(C43,'تقرير المصروفات حسب الشهر'!$C$775:$AI$889,31,FALSE),0)</f>
        <v>0</v>
      </c>
      <c r="K43" s="330">
        <f>IFERROR(VLOOKUP(C43,'تقرير المصروفات حسب الشهر'!$C$902:$AI$1019,31,FALSE),0)</f>
        <v>0</v>
      </c>
      <c r="L43" s="330">
        <f>IFERROR(VLOOKUP(C43,'تقرير المصروفات حسب الشهر'!$C$1028:$AI$1143,31,FALSE),0)</f>
        <v>0</v>
      </c>
      <c r="M43" s="344">
        <f>IFERROR(VLOOKUP(C43,'تقرير المصروفات حسب الشهر'!$C$1155:$AI$1302,31,FALSE),0)</f>
        <v>0</v>
      </c>
      <c r="N43" s="344">
        <f>IFERROR(VLOOKUP(C43,'تقرير المصروفات حسب الشهر'!$C$1283:$AI$1397,31,FALSE),0)</f>
        <v>0</v>
      </c>
      <c r="O43" s="344">
        <f>IFERROR(VLOOKUP(C43,'تقرير المصروفات حسب الشهر'!$C$1409:$AI$1524,31,FALSE),0)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الشهر'!$C$10:$AL$125,31,FALSE),0)</f>
        <v>0</v>
      </c>
      <c r="E44" s="330">
        <f>IFERROR(VLOOKUP(C44,'تقرير المصروفات حسب الشهر'!$C$136:$AL$254,31,FALSE),0)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الشهر'!$C$519:$AL$627,31,FALSE),0)</f>
        <v>0</v>
      </c>
      <c r="I44" s="330">
        <f>IFERROR(VLOOKUP(C44,'تقرير المصروفات حسب الشهر'!$C$647:$AI$758,31,FALSE),0)</f>
        <v>0</v>
      </c>
      <c r="J44" s="330">
        <f>IFERROR(VLOOKUP(C44,'تقرير المصروفات حسب الشهر'!$C$775:$AI$889,31,FALSE),0)</f>
        <v>0</v>
      </c>
      <c r="K44" s="330">
        <f>IFERROR(VLOOKUP(C44,'تقرير المصروفات حسب الشهر'!$C$902:$AI$1019,31,FALSE),0)</f>
        <v>0</v>
      </c>
      <c r="L44" s="330">
        <f>IFERROR(VLOOKUP(C44,'تقرير المصروفات حسب الشهر'!$C$1028:$AI$1143,31,FALSE),0)</f>
        <v>0</v>
      </c>
      <c r="M44" s="344">
        <f>IFERROR(VLOOKUP(C44,'تقرير المصروفات حسب الشهر'!$C$1155:$AI$1302,31,FALSE),0)</f>
        <v>0</v>
      </c>
      <c r="N44" s="344">
        <f>IFERROR(VLOOKUP(C44,'تقرير المصروفات حسب الشهر'!$C$1283:$AI$1397,31,FALSE),0)</f>
        <v>0</v>
      </c>
      <c r="O44" s="344">
        <f>IFERROR(VLOOKUP(C44,'تقرير المصروفات حسب الشهر'!$C$1409:$AI$1524,31,FALSE),0)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الشهر'!$C$10:$AL$125,31,FALSE),0)</f>
        <v>0</v>
      </c>
      <c r="E45" s="330">
        <f>IFERROR(VLOOKUP(C45,'تقرير المصروفات حسب الشهر'!$C$136:$AL$254,31,FALSE),0)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الشهر'!$C$519:$AL$627,31,FALSE),0)</f>
        <v>0</v>
      </c>
      <c r="I45" s="330">
        <f>IFERROR(VLOOKUP(C45,'تقرير المصروفات حسب الشهر'!$C$647:$AI$758,31,FALSE),0)</f>
        <v>0</v>
      </c>
      <c r="J45" s="330">
        <f>IFERROR(VLOOKUP(C45,'تقرير المصروفات حسب الشهر'!$C$775:$AI$889,31,FALSE),0)</f>
        <v>0</v>
      </c>
      <c r="K45" s="330">
        <f>IFERROR(VLOOKUP(C45,'تقرير المصروفات حسب الشهر'!$C$902:$AI$1019,31,FALSE),0)</f>
        <v>0</v>
      </c>
      <c r="L45" s="330">
        <f>IFERROR(VLOOKUP(C45,'تقرير المصروفات حسب الشهر'!$C$1028:$AI$1143,31,FALSE),0)</f>
        <v>0</v>
      </c>
      <c r="M45" s="344">
        <f>IFERROR(VLOOKUP(C45,'تقرير المصروفات حسب الشهر'!$C$1155:$AI$1302,31,FALSE),0)</f>
        <v>0</v>
      </c>
      <c r="N45" s="344">
        <f>IFERROR(VLOOKUP(C45,'تقرير المصروفات حسب الشهر'!$C$1283:$AI$1397,31,FALSE),0)</f>
        <v>0</v>
      </c>
      <c r="O45" s="344">
        <f>IFERROR(VLOOKUP(C45,'تقرير المصروفات حسب الشهر'!$C$1409:$AI$1524,31,FALSE),0)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الشهر'!$C$10:$AL$125,31,FALSE),0)</f>
        <v>0</v>
      </c>
      <c r="E46" s="330">
        <f>IFERROR(VLOOKUP(C46,'تقرير المصروفات حسب الشهر'!$C$136:$AL$254,31,FALSE),0)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الشهر'!$C$519:$AL$627,31,FALSE),0)</f>
        <v>0</v>
      </c>
      <c r="I46" s="330">
        <f>IFERROR(VLOOKUP(C46,'تقرير المصروفات حسب الشهر'!$C$647:$AI$758,31,FALSE),0)</f>
        <v>0</v>
      </c>
      <c r="J46" s="330">
        <f>IFERROR(VLOOKUP(C46,'تقرير المصروفات حسب الشهر'!$C$775:$AI$889,31,FALSE),0)</f>
        <v>0</v>
      </c>
      <c r="K46" s="330">
        <f>IFERROR(VLOOKUP(C46,'تقرير المصروفات حسب الشهر'!$C$902:$AI$1019,31,FALSE),0)</f>
        <v>0</v>
      </c>
      <c r="L46" s="330">
        <f>IFERROR(VLOOKUP(C46,'تقرير المصروفات حسب الشهر'!$C$1028:$AI$1143,31,FALSE),0)</f>
        <v>0</v>
      </c>
      <c r="M46" s="344">
        <f>IFERROR(VLOOKUP(C46,'تقرير المصروفات حسب الشهر'!$C$1155:$AI$1302,31,FALSE),0)</f>
        <v>0</v>
      </c>
      <c r="N46" s="344">
        <f>IFERROR(VLOOKUP(C46,'تقرير المصروفات حسب الشهر'!$C$1283:$AI$1397,31,FALSE),0)</f>
        <v>0</v>
      </c>
      <c r="O46" s="344">
        <f>IFERROR(VLOOKUP(C46,'تقرير المصروفات حسب الشهر'!$C$1409:$AI$1524,31,FALSE),0)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الشهر'!$C$10:$AL$125,31,FALSE),0)</f>
        <v>0</v>
      </c>
      <c r="E47" s="330">
        <f>IFERROR(VLOOKUP(C47,'تقرير المصروفات حسب الشهر'!$C$136:$AL$254,31,FALSE),0)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الشهر'!$C$519:$AL$627,31,FALSE),0)</f>
        <v>0</v>
      </c>
      <c r="I47" s="330">
        <f>IFERROR(VLOOKUP(C47,'تقرير المصروفات حسب الشهر'!$C$647:$AI$758,31,FALSE),0)</f>
        <v>0</v>
      </c>
      <c r="J47" s="330">
        <f>IFERROR(VLOOKUP(C47,'تقرير المصروفات حسب الشهر'!$C$775:$AI$889,31,FALSE),0)</f>
        <v>0</v>
      </c>
      <c r="K47" s="330">
        <f>IFERROR(VLOOKUP(C47,'تقرير المصروفات حسب الشهر'!$C$902:$AI$1019,31,FALSE),0)</f>
        <v>0</v>
      </c>
      <c r="L47" s="330">
        <f>IFERROR(VLOOKUP(C47,'تقرير المصروفات حسب الشهر'!$C$1028:$AI$1143,31,FALSE),0)</f>
        <v>0</v>
      </c>
      <c r="M47" s="344">
        <f>IFERROR(VLOOKUP(C47,'تقرير المصروفات حسب الشهر'!$C$1155:$AI$1302,31,FALSE),0)</f>
        <v>0</v>
      </c>
      <c r="N47" s="344">
        <f>IFERROR(VLOOKUP(C47,'تقرير المصروفات حسب الشهر'!$C$1283:$AI$1397,31,FALSE),0)</f>
        <v>0</v>
      </c>
      <c r="O47" s="344">
        <f>IFERROR(VLOOKUP(C47,'تقرير المصروفات حسب الشهر'!$C$1409:$AI$1524,31,FALSE),0)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الشهر'!$C$10:$AL$125,31,FALSE),0)</f>
        <v>0</v>
      </c>
      <c r="E48" s="330">
        <f>IFERROR(VLOOKUP(C48,'تقرير المصروفات حسب الشهر'!$C$136:$AL$254,31,FALSE),0)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الشهر'!$C$519:$AL$627,31,FALSE),0)</f>
        <v>0</v>
      </c>
      <c r="I48" s="330">
        <f>IFERROR(VLOOKUP(C48,'تقرير المصروفات حسب الشهر'!$C$647:$AI$758,31,FALSE),0)</f>
        <v>0</v>
      </c>
      <c r="J48" s="330">
        <f>IFERROR(VLOOKUP(C48,'تقرير المصروفات حسب الشهر'!$C$775:$AI$889,31,FALSE),0)</f>
        <v>0</v>
      </c>
      <c r="K48" s="330">
        <f>IFERROR(VLOOKUP(C48,'تقرير المصروفات حسب الشهر'!$C$902:$AI$1019,31,FALSE),0)</f>
        <v>0</v>
      </c>
      <c r="L48" s="330">
        <f>IFERROR(VLOOKUP(C48,'تقرير المصروفات حسب الشهر'!$C$1028:$AI$1143,31,FALSE),0)</f>
        <v>0</v>
      </c>
      <c r="M48" s="344">
        <f>IFERROR(VLOOKUP(C48,'تقرير المصروفات حسب الشهر'!$C$1155:$AI$1302,31,FALSE),0)</f>
        <v>0</v>
      </c>
      <c r="N48" s="344">
        <f>IFERROR(VLOOKUP(C48,'تقرير المصروفات حسب الشهر'!$C$1283:$AI$1397,31,FALSE),0)</f>
        <v>0</v>
      </c>
      <c r="O48" s="344">
        <f>IFERROR(VLOOKUP(C48,'تقرير المصروفات حسب الشهر'!$C$1409:$AI$1524,31,FALSE),0)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الشهر'!$C$10:$AL$125,31,FALSE),0)</f>
        <v>0</v>
      </c>
      <c r="E49" s="330">
        <f>IFERROR(VLOOKUP(C49,'تقرير المصروفات حسب الشهر'!$C$136:$AL$254,31,FALSE),0)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الشهر'!$C$519:$AL$627,31,FALSE),0)</f>
        <v>0</v>
      </c>
      <c r="I49" s="330">
        <f>IFERROR(VLOOKUP(C49,'تقرير المصروفات حسب الشهر'!$C$647:$AI$758,31,FALSE),0)</f>
        <v>0</v>
      </c>
      <c r="J49" s="330">
        <f>IFERROR(VLOOKUP(C49,'تقرير المصروفات حسب الشهر'!$C$775:$AI$889,31,FALSE),0)</f>
        <v>0</v>
      </c>
      <c r="K49" s="330">
        <f>IFERROR(VLOOKUP(C49,'تقرير المصروفات حسب الشهر'!$C$902:$AI$1019,31,FALSE),0)</f>
        <v>0</v>
      </c>
      <c r="L49" s="330">
        <f>IFERROR(VLOOKUP(C49,'تقرير المصروفات حسب الشهر'!$C$1028:$AI$1143,31,FALSE),0)</f>
        <v>0</v>
      </c>
      <c r="M49" s="344">
        <f>IFERROR(VLOOKUP(C49,'تقرير المصروفات حسب الشهر'!$C$1155:$AI$1302,31,FALSE),0)</f>
        <v>0</v>
      </c>
      <c r="N49" s="344">
        <f>IFERROR(VLOOKUP(C49,'تقرير المصروفات حسب الشهر'!$C$1283:$AI$1397,31,FALSE),0)</f>
        <v>0</v>
      </c>
      <c r="O49" s="344">
        <f>IFERROR(VLOOKUP(C49,'تقرير المصروفات حسب الشهر'!$C$1409:$AI$1524,31,FALSE),0)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الشهر'!$C$10:$AL$125,31,FALSE),0)</f>
        <v>0</v>
      </c>
      <c r="E50" s="330">
        <f>IFERROR(VLOOKUP(C50,'تقرير المصروفات حسب الشهر'!$C$136:$AL$254,31,FALSE),0)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الشهر'!$C$519:$AL$627,31,FALSE),0)</f>
        <v>0</v>
      </c>
      <c r="I50" s="330">
        <f>IFERROR(VLOOKUP(C50,'تقرير المصروفات حسب الشهر'!$C$647:$AI$758,31,FALSE),0)</f>
        <v>0</v>
      </c>
      <c r="J50" s="330">
        <f>IFERROR(VLOOKUP(C50,'تقرير المصروفات حسب الشهر'!$C$775:$AI$889,31,FALSE),0)</f>
        <v>0</v>
      </c>
      <c r="K50" s="330">
        <f>IFERROR(VLOOKUP(C50,'تقرير المصروفات حسب الشهر'!$C$902:$AI$1019,31,FALSE),0)</f>
        <v>0</v>
      </c>
      <c r="L50" s="330">
        <f>IFERROR(VLOOKUP(C50,'تقرير المصروفات حسب الشهر'!$C$1028:$AI$1143,31,FALSE),0)</f>
        <v>0</v>
      </c>
      <c r="M50" s="344">
        <f>IFERROR(VLOOKUP(C50,'تقرير المصروفات حسب الشهر'!$C$1155:$AI$1302,31,FALSE),0)</f>
        <v>0</v>
      </c>
      <c r="N50" s="344">
        <f>IFERROR(VLOOKUP(C50,'تقرير المصروفات حسب الشهر'!$C$1283:$AI$1397,31,FALSE),0)</f>
        <v>0</v>
      </c>
      <c r="O50" s="344">
        <f>IFERROR(VLOOKUP(C50,'تقرير المصروفات حسب الشهر'!$C$1409:$AI$1524,31,FALSE),0)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الشهر'!$C$10:$AL$125,31,FALSE),0)</f>
        <v>0</v>
      </c>
      <c r="E51" s="330">
        <f>IFERROR(VLOOKUP(C51,'تقرير المصروفات حسب الشهر'!$C$136:$AL$254,31,FALSE),0)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الشهر'!$C$519:$AL$627,31,FALSE),0)</f>
        <v>0</v>
      </c>
      <c r="I51" s="330">
        <f>IFERROR(VLOOKUP(C51,'تقرير المصروفات حسب الشهر'!$C$647:$AI$758,31,FALSE),0)</f>
        <v>0</v>
      </c>
      <c r="J51" s="330">
        <f>IFERROR(VLOOKUP(C51,'تقرير المصروفات حسب الشهر'!$C$775:$AI$889,31,FALSE),0)</f>
        <v>0</v>
      </c>
      <c r="K51" s="330">
        <f>IFERROR(VLOOKUP(C51,'تقرير المصروفات حسب الشهر'!$C$902:$AI$1019,31,FALSE),0)</f>
        <v>0</v>
      </c>
      <c r="L51" s="330">
        <f>IFERROR(VLOOKUP(C51,'تقرير المصروفات حسب الشهر'!$C$1028:$AI$1143,31,FALSE),0)</f>
        <v>0</v>
      </c>
      <c r="M51" s="344">
        <f>IFERROR(VLOOKUP(C51,'تقرير المصروفات حسب الشهر'!$C$1155:$AI$1302,31,FALSE),0)</f>
        <v>0</v>
      </c>
      <c r="N51" s="344">
        <f>IFERROR(VLOOKUP(C51,'تقرير المصروفات حسب الشهر'!$C$1283:$AI$1397,31,FALSE),0)</f>
        <v>0</v>
      </c>
      <c r="O51" s="344">
        <f>IFERROR(VLOOKUP(C51,'تقرير المصروفات حسب الشهر'!$C$1409:$AI$1524,31,FALSE),0)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الشهر'!$C$10:$AL$125,31,FALSE),0)</f>
        <v>0</v>
      </c>
      <c r="E52" s="330">
        <f>IFERROR(VLOOKUP(C52,'تقرير المصروفات حسب الشهر'!$C$136:$AL$254,31,FALSE),0)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الشهر'!$C$519:$AL$627,31,FALSE),0)</f>
        <v>0</v>
      </c>
      <c r="I52" s="330">
        <f>IFERROR(VLOOKUP(C52,'تقرير المصروفات حسب الشهر'!$C$647:$AI$758,31,FALSE),0)</f>
        <v>0</v>
      </c>
      <c r="J52" s="330">
        <f>IFERROR(VLOOKUP(C52,'تقرير المصروفات حسب الشهر'!$C$775:$AI$889,31,FALSE),0)</f>
        <v>0</v>
      </c>
      <c r="K52" s="330">
        <f>IFERROR(VLOOKUP(C52,'تقرير المصروفات حسب الشهر'!$C$902:$AI$1019,31,FALSE),0)</f>
        <v>0</v>
      </c>
      <c r="L52" s="330">
        <f>IFERROR(VLOOKUP(C52,'تقرير المصروفات حسب الشهر'!$C$1028:$AI$1143,31,FALSE),0)</f>
        <v>0</v>
      </c>
      <c r="M52" s="344">
        <f>IFERROR(VLOOKUP(C52,'تقرير المصروفات حسب الشهر'!$C$1155:$AI$1302,31,FALSE),0)</f>
        <v>0</v>
      </c>
      <c r="N52" s="344">
        <f>IFERROR(VLOOKUP(C52,'تقرير المصروفات حسب الشهر'!$C$1283:$AI$1397,31,FALSE),0)</f>
        <v>0</v>
      </c>
      <c r="O52" s="344">
        <f>IFERROR(VLOOKUP(C52,'تقرير المصروفات حسب الشهر'!$C$1409:$AI$1524,31,FALSE),0)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الشهر'!$C$10:$AL$125,31,FALSE),0)</f>
        <v>0</v>
      </c>
      <c r="E53" s="330">
        <f>IFERROR(VLOOKUP(C53,'تقرير المصروفات حسب الشهر'!$C$136:$AL$254,31,FALSE),0)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الشهر'!$C$519:$AL$627,31,FALSE),0)</f>
        <v>0</v>
      </c>
      <c r="I53" s="330">
        <f>IFERROR(VLOOKUP(C53,'تقرير المصروفات حسب الشهر'!$C$647:$AI$758,31,FALSE),0)</f>
        <v>0</v>
      </c>
      <c r="J53" s="330">
        <f>IFERROR(VLOOKUP(C53,'تقرير المصروفات حسب الشهر'!$C$775:$AI$889,31,FALSE),0)</f>
        <v>0</v>
      </c>
      <c r="K53" s="330">
        <f>IFERROR(VLOOKUP(C53,'تقرير المصروفات حسب الشهر'!$C$902:$AI$1019,31,FALSE),0)</f>
        <v>0</v>
      </c>
      <c r="L53" s="330">
        <f>IFERROR(VLOOKUP(C53,'تقرير المصروفات حسب الشهر'!$C$1028:$AI$1143,31,FALSE),0)</f>
        <v>0</v>
      </c>
      <c r="M53" s="344">
        <f>IFERROR(VLOOKUP(C53,'تقرير المصروفات حسب الشهر'!$C$1155:$AI$1302,31,FALSE),0)</f>
        <v>0</v>
      </c>
      <c r="N53" s="344">
        <f>IFERROR(VLOOKUP(C53,'تقرير المصروفات حسب الشهر'!$C$1283:$AI$1397,31,FALSE),0)</f>
        <v>0</v>
      </c>
      <c r="O53" s="344">
        <f>IFERROR(VLOOKUP(C53,'تقرير المصروفات حسب الشهر'!$C$1409:$AI$1524,31,FALSE),0)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الشهر'!$C$10:$AL$125,31,FALSE),0)</f>
        <v>700</v>
      </c>
      <c r="E54" s="330">
        <f>IFERROR(VLOOKUP(C54,'تقرير المصروفات حسب الشهر'!$C$136:$AL$254,31,FALSE),0)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الشهر'!$C$519:$AL$627,31,FALSE),0)</f>
        <v>0</v>
      </c>
      <c r="I54" s="330">
        <f>IFERROR(VLOOKUP(C54,'تقرير المصروفات حسب الشهر'!$C$647:$AI$758,31,FALSE),0)</f>
        <v>0</v>
      </c>
      <c r="J54" s="330">
        <f>IFERROR(VLOOKUP(C54,'تقرير المصروفات حسب الشهر'!$C$775:$AI$889,31,FALSE),0)</f>
        <v>0</v>
      </c>
      <c r="K54" s="330">
        <f>IFERROR(VLOOKUP(C54,'تقرير المصروفات حسب الشهر'!$C$902:$AI$1019,31,FALSE),0)</f>
        <v>0</v>
      </c>
      <c r="L54" s="330">
        <f>IFERROR(VLOOKUP(C54,'تقرير المصروفات حسب الشهر'!$C$1028:$AI$1143,31,FALSE),0)</f>
        <v>0</v>
      </c>
      <c r="M54" s="344">
        <f>IFERROR(VLOOKUP(C54,'تقرير المصروفات حسب الشهر'!$C$1155:$AI$1302,31,FALSE),0)</f>
        <v>0</v>
      </c>
      <c r="N54" s="344">
        <f>IFERROR(VLOOKUP(C54,'تقرير المصروفات حسب الشهر'!$C$1283:$AI$1397,31,FALSE),0)</f>
        <v>0</v>
      </c>
      <c r="O54" s="344">
        <f>IFERROR(VLOOKUP(C54,'تقرير المصروفات حسب الشهر'!$C$1409:$AI$1524,31,FALSE),0)</f>
        <v>0</v>
      </c>
      <c r="P54" s="332">
        <f t="shared" ref="P54:P85" si="6">SUM(D54:O54)</f>
        <v>1825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الشهر'!$C$10:$AL$125,31,FALSE),0)</f>
        <v>0</v>
      </c>
      <c r="E55" s="330">
        <f>IFERROR(VLOOKUP(C55,'تقرير المصروفات حسب الشهر'!$C$136:$AL$254,31,FALSE),0)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الشهر'!$C$519:$AL$627,31,FALSE),0)</f>
        <v>0</v>
      </c>
      <c r="I55" s="330">
        <f>IFERROR(VLOOKUP(C55,'تقرير المصروفات حسب الشهر'!$C$647:$AI$758,31,FALSE),0)</f>
        <v>0</v>
      </c>
      <c r="J55" s="330">
        <f>IFERROR(VLOOKUP(C55,'تقرير المصروفات حسب الشهر'!$C$775:$AI$889,31,FALSE),0)</f>
        <v>0</v>
      </c>
      <c r="K55" s="330">
        <f>IFERROR(VLOOKUP(C55,'تقرير المصروفات حسب الشهر'!$C$902:$AI$1019,31,FALSE),0)</f>
        <v>0</v>
      </c>
      <c r="L55" s="330">
        <f>IFERROR(VLOOKUP(C55,'تقرير المصروفات حسب الشهر'!$C$1028:$AI$1143,31,FALSE),0)</f>
        <v>0</v>
      </c>
      <c r="M55" s="344">
        <f>IFERROR(VLOOKUP(C55,'تقرير المصروفات حسب الشهر'!$C$1155:$AI$1302,31,FALSE),0)</f>
        <v>0</v>
      </c>
      <c r="N55" s="344">
        <f>IFERROR(VLOOKUP(C55,'تقرير المصروفات حسب الشهر'!$C$1283:$AI$1397,31,FALSE),0)</f>
        <v>0</v>
      </c>
      <c r="O55" s="344">
        <f>IFERROR(VLOOKUP(C55,'تقرير المصروفات حسب الشهر'!$C$1409:$AI$1524,31,FALSE),0)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الشهر'!$C$10:$AL$125,31,FALSE),0)</f>
        <v>0</v>
      </c>
      <c r="E56" s="330">
        <f>IFERROR(VLOOKUP(C56,'تقرير المصروفات حسب الشهر'!$C$136:$AL$254,31,FALSE),0)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الشهر'!$C$519:$AL$627,31,FALSE),0)</f>
        <v>0</v>
      </c>
      <c r="I56" s="330">
        <f>IFERROR(VLOOKUP(C56,'تقرير المصروفات حسب الشهر'!$C$647:$AI$758,31,FALSE),0)</f>
        <v>0</v>
      </c>
      <c r="J56" s="330">
        <f>IFERROR(VLOOKUP(C56,'تقرير المصروفات حسب الشهر'!$C$775:$AI$889,31,FALSE),0)</f>
        <v>0</v>
      </c>
      <c r="K56" s="330">
        <f>IFERROR(VLOOKUP(C56,'تقرير المصروفات حسب الشهر'!$C$902:$AI$1019,31,FALSE),0)</f>
        <v>0</v>
      </c>
      <c r="L56" s="330">
        <f>IFERROR(VLOOKUP(C56,'تقرير المصروفات حسب الشهر'!$C$1028:$AI$1143,31,FALSE),0)</f>
        <v>0</v>
      </c>
      <c r="M56" s="344">
        <f>IFERROR(VLOOKUP(C56,'تقرير المصروفات حسب الشهر'!$C$1155:$AI$1302,31,FALSE),0)</f>
        <v>0</v>
      </c>
      <c r="N56" s="344">
        <f>IFERROR(VLOOKUP(C56,'تقرير المصروفات حسب الشهر'!$C$1283:$AI$1397,31,FALSE),0)</f>
        <v>0</v>
      </c>
      <c r="O56" s="344">
        <f>IFERROR(VLOOKUP(C56,'تقرير المصروفات حسب الشهر'!$C$1409:$AI$1524,31,FALSE),0)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الشهر'!$C$10:$AL$125,31,FALSE),0)</f>
        <v>0</v>
      </c>
      <c r="E57" s="330">
        <f>IFERROR(VLOOKUP(C57,'تقرير المصروفات حسب الشهر'!$C$136:$AL$254,31,FALSE),0)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الشهر'!$C$519:$AL$627,31,FALSE),0)</f>
        <v>0</v>
      </c>
      <c r="I57" s="330">
        <f>IFERROR(VLOOKUP(C57,'تقرير المصروفات حسب الشهر'!$C$647:$AI$758,31,FALSE),0)</f>
        <v>0</v>
      </c>
      <c r="J57" s="330">
        <f>IFERROR(VLOOKUP(C57,'تقرير المصروفات حسب الشهر'!$C$775:$AI$889,31,FALSE),0)</f>
        <v>0</v>
      </c>
      <c r="K57" s="330">
        <f>IFERROR(VLOOKUP(C57,'تقرير المصروفات حسب الشهر'!$C$902:$AI$1019,31,FALSE),0)</f>
        <v>0</v>
      </c>
      <c r="L57" s="330">
        <f>IFERROR(VLOOKUP(C57,'تقرير المصروفات حسب الشهر'!$C$1028:$AI$1143,31,FALSE),0)</f>
        <v>0</v>
      </c>
      <c r="M57" s="344">
        <f>IFERROR(VLOOKUP(C57,'تقرير المصروفات حسب الشهر'!$C$1155:$AI$1302,31,FALSE),0)</f>
        <v>0</v>
      </c>
      <c r="N57" s="344">
        <f>IFERROR(VLOOKUP(C57,'تقرير المصروفات حسب الشهر'!$C$1283:$AI$1397,31,FALSE),0)</f>
        <v>0</v>
      </c>
      <c r="O57" s="344">
        <f>IFERROR(VLOOKUP(C57,'تقرير المصروفات حسب الشهر'!$C$1409:$AI$1524,31,FALSE),0)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الشهر'!$C$10:$AL$125,31,FALSE),0)</f>
        <v>0</v>
      </c>
      <c r="E58" s="330">
        <f>IFERROR(VLOOKUP(C58,'تقرير المصروفات حسب الشهر'!$C$136:$AL$254,31,FALSE),0)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الشهر'!$C$519:$AL$627,31,FALSE),0)</f>
        <v>0</v>
      </c>
      <c r="I58" s="330">
        <f>IFERROR(VLOOKUP(C58,'تقرير المصروفات حسب الشهر'!$C$647:$AI$758,31,FALSE),0)</f>
        <v>0</v>
      </c>
      <c r="J58" s="330">
        <f>IFERROR(VLOOKUP(C58,'تقرير المصروفات حسب الشهر'!$C$775:$AI$889,31,FALSE),0)</f>
        <v>0</v>
      </c>
      <c r="K58" s="330">
        <f>IFERROR(VLOOKUP(C58,'تقرير المصروفات حسب الشهر'!$C$902:$AI$1019,31,FALSE),0)</f>
        <v>0</v>
      </c>
      <c r="L58" s="330">
        <f>IFERROR(VLOOKUP(C58,'تقرير المصروفات حسب الشهر'!$C$1028:$AI$1143,31,FALSE),0)</f>
        <v>0</v>
      </c>
      <c r="M58" s="344">
        <f>IFERROR(VLOOKUP(C58,'تقرير المصروفات حسب الشهر'!$C$1155:$AI$1302,31,FALSE),0)</f>
        <v>0</v>
      </c>
      <c r="N58" s="344">
        <f>IFERROR(VLOOKUP(C58,'تقرير المصروفات حسب الشهر'!$C$1283:$AI$1397,31,FALSE),0)</f>
        <v>0</v>
      </c>
      <c r="O58" s="344">
        <f>IFERROR(VLOOKUP(C58,'تقرير المصروفات حسب الشهر'!$C$1409:$AI$1524,31,FALSE),0)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الشهر'!$C$10:$AL$125,31,FALSE),0)</f>
        <v>6900.25</v>
      </c>
      <c r="E59" s="330">
        <f>IFERROR(VLOOKUP(C59,'تقرير المصروفات حسب الشهر'!$C$136:$AL$254,31,FALSE),0)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الشهر'!$C$519:$AL$627,31,FALSE),0)</f>
        <v>0</v>
      </c>
      <c r="I59" s="330">
        <f>IFERROR(VLOOKUP(C59,'تقرير المصروفات حسب الشهر'!$C$647:$AI$758,31,FALSE),0)</f>
        <v>6800</v>
      </c>
      <c r="J59" s="330">
        <f>IFERROR(VLOOKUP(C59,'تقرير المصروفات حسب الشهر'!$C$775:$AI$889,31,FALSE),0)</f>
        <v>0</v>
      </c>
      <c r="K59" s="330">
        <f>IFERROR(VLOOKUP(C59,'تقرير المصروفات حسب الشهر'!$C$902:$AI$1019,31,FALSE),0)</f>
        <v>0</v>
      </c>
      <c r="L59" s="330">
        <f>IFERROR(VLOOKUP(C59,'تقرير المصروفات حسب الشهر'!$C$1028:$AI$1143,31,FALSE),0)</f>
        <v>0</v>
      </c>
      <c r="M59" s="344">
        <f>IFERROR(VLOOKUP(C59,'تقرير المصروفات حسب الشهر'!$C$1155:$AI$1302,31,FALSE),0)</f>
        <v>0</v>
      </c>
      <c r="N59" s="344">
        <f>IFERROR(VLOOKUP(C59,'تقرير المصروفات حسب الشهر'!$C$1283:$AI$1397,31,FALSE),0)</f>
        <v>0</v>
      </c>
      <c r="O59" s="344">
        <f>IFERROR(VLOOKUP(C59,'تقرير المصروفات حسب الشهر'!$C$1409:$AI$1524,31,FALSE),0)</f>
        <v>0</v>
      </c>
      <c r="P59" s="332">
        <f t="shared" si="6"/>
        <v>28466.75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الشهر'!$C$10:$AL$125,31,FALSE),0)</f>
        <v>0</v>
      </c>
      <c r="E60" s="330">
        <f>IFERROR(VLOOKUP(C60,'تقرير المصروفات حسب الشهر'!$C$136:$AL$254,31,FALSE),0)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الشهر'!$C$519:$AL$627,31,FALSE),0)</f>
        <v>7405</v>
      </c>
      <c r="I60" s="330">
        <f>IFERROR(VLOOKUP(C60,'تقرير المصروفات حسب الشهر'!$C$647:$AI$758,31,FALSE),0)</f>
        <v>6548.4</v>
      </c>
      <c r="J60" s="330">
        <f>IFERROR(VLOOKUP(C60,'تقرير المصروفات حسب الشهر'!$C$775:$AI$889,31,FALSE),0)</f>
        <v>0</v>
      </c>
      <c r="K60" s="330">
        <f>IFERROR(VLOOKUP(C60,'تقرير المصروفات حسب الشهر'!$C$902:$AI$1019,31,FALSE),0)</f>
        <v>0</v>
      </c>
      <c r="L60" s="330">
        <f>IFERROR(VLOOKUP(C60,'تقرير المصروفات حسب الشهر'!$C$1028:$AI$1143,31,FALSE),0)</f>
        <v>0</v>
      </c>
      <c r="M60" s="344">
        <f>IFERROR(VLOOKUP(C60,'تقرير المصروفات حسب الشهر'!$C$1155:$AI$1302,31,FALSE),0)</f>
        <v>0</v>
      </c>
      <c r="N60" s="344">
        <f>IFERROR(VLOOKUP(C60,'تقرير المصروفات حسب الشهر'!$C$1283:$AI$1397,31,FALSE),0)</f>
        <v>0</v>
      </c>
      <c r="O60" s="344">
        <f>IFERROR(VLOOKUP(C60,'تقرير المصروفات حسب الشهر'!$C$1409:$AI$1524,31,FALSE),0)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الشهر'!$C$10:$AL$125,31,FALSE),0)</f>
        <v>0</v>
      </c>
      <c r="E61" s="330">
        <f>IFERROR(VLOOKUP(C61,'تقرير المصروفات حسب الشهر'!$C$136:$AL$254,31,FALSE),0)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الشهر'!$C$519:$AL$627,31,FALSE),0)</f>
        <v>0</v>
      </c>
      <c r="I61" s="330">
        <f>IFERROR(VLOOKUP(C61,'تقرير المصروفات حسب الشهر'!$C$647:$AI$758,31,FALSE),0)</f>
        <v>0</v>
      </c>
      <c r="J61" s="330">
        <f>IFERROR(VLOOKUP(C61,'تقرير المصروفات حسب الشهر'!$C$775:$AI$889,31,FALSE),0)</f>
        <v>0</v>
      </c>
      <c r="K61" s="330">
        <f>IFERROR(VLOOKUP(C61,'تقرير المصروفات حسب الشهر'!$C$902:$AI$1019,31,FALSE),0)</f>
        <v>0</v>
      </c>
      <c r="L61" s="330">
        <f>IFERROR(VLOOKUP(C61,'تقرير المصروفات حسب الشهر'!$C$1028:$AI$1143,31,FALSE),0)</f>
        <v>0</v>
      </c>
      <c r="M61" s="344">
        <f>IFERROR(VLOOKUP(C61,'تقرير المصروفات حسب الشهر'!$C$1155:$AI$1302,31,FALSE),0)</f>
        <v>0</v>
      </c>
      <c r="N61" s="344">
        <f>IFERROR(VLOOKUP(C61,'تقرير المصروفات حسب الشهر'!$C$1283:$AI$1397,31,FALSE),0)</f>
        <v>0</v>
      </c>
      <c r="O61" s="344">
        <f>IFERROR(VLOOKUP(C61,'تقرير المصروفات حسب الشهر'!$C$1409:$AI$1524,31,FALSE),0)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الشهر'!$C$10:$AL$125,31,FALSE),0)</f>
        <v>0</v>
      </c>
      <c r="E62" s="330">
        <f>IFERROR(VLOOKUP(C62,'تقرير المصروفات حسب الشهر'!$C$136:$AL$254,31,FALSE),0)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الشهر'!$C$519:$AL$627,31,FALSE),0)</f>
        <v>0</v>
      </c>
      <c r="I62" s="330">
        <f>IFERROR(VLOOKUP(C62,'تقرير المصروفات حسب الشهر'!$C$647:$AI$758,31,FALSE),0)</f>
        <v>0</v>
      </c>
      <c r="J62" s="330">
        <f>IFERROR(VLOOKUP(C62,'تقرير المصروفات حسب الشهر'!$C$775:$AI$889,31,FALSE),0)</f>
        <v>0</v>
      </c>
      <c r="K62" s="330">
        <f>IFERROR(VLOOKUP(C62,'تقرير المصروفات حسب الشهر'!$C$902:$AI$1019,31,FALSE),0)</f>
        <v>0</v>
      </c>
      <c r="L62" s="330">
        <f>IFERROR(VLOOKUP(C62,'تقرير المصروفات حسب الشهر'!$C$1028:$AI$1143,31,FALSE),0)</f>
        <v>0</v>
      </c>
      <c r="M62" s="344">
        <f>IFERROR(VLOOKUP(C62,'تقرير المصروفات حسب الشهر'!$C$1155:$AI$1302,31,FALSE),0)</f>
        <v>0</v>
      </c>
      <c r="N62" s="344">
        <f>IFERROR(VLOOKUP(C62,'تقرير المصروفات حسب الشهر'!$C$1283:$AI$1397,31,FALSE),0)</f>
        <v>0</v>
      </c>
      <c r="O62" s="344">
        <f>IFERROR(VLOOKUP(C62,'تقرير المصروفات حسب الشهر'!$C$1409:$AI$1524,31,FALSE),0)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الشهر'!$C$10:$AL$125,31,FALSE),0)</f>
        <v>0</v>
      </c>
      <c r="E63" s="330">
        <f>IFERROR(VLOOKUP(C63,'تقرير المصروفات حسب الشهر'!$C$136:$AL$254,31,FALSE),0)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الشهر'!$C$519:$AL$627,31,FALSE),0)</f>
        <v>0</v>
      </c>
      <c r="I63" s="330">
        <f>IFERROR(VLOOKUP(C63,'تقرير المصروفات حسب الشهر'!$C$647:$AI$758,31,FALSE),0)</f>
        <v>0</v>
      </c>
      <c r="J63" s="330">
        <f>IFERROR(VLOOKUP(C63,'تقرير المصروفات حسب الشهر'!$C$775:$AI$889,31,FALSE),0)</f>
        <v>0</v>
      </c>
      <c r="K63" s="330">
        <f>IFERROR(VLOOKUP(C63,'تقرير المصروفات حسب الشهر'!$C$902:$AI$1019,31,FALSE),0)</f>
        <v>0</v>
      </c>
      <c r="L63" s="330">
        <f>IFERROR(VLOOKUP(C63,'تقرير المصروفات حسب الشهر'!$C$1028:$AI$1143,31,FALSE),0)</f>
        <v>0</v>
      </c>
      <c r="M63" s="344">
        <f>IFERROR(VLOOKUP(C63,'تقرير المصروفات حسب الشهر'!$C$1155:$AI$1302,31,FALSE),0)</f>
        <v>0</v>
      </c>
      <c r="N63" s="344">
        <f>IFERROR(VLOOKUP(C63,'تقرير المصروفات حسب الشهر'!$C$1283:$AI$1397,31,FALSE),0)</f>
        <v>0</v>
      </c>
      <c r="O63" s="344">
        <f>IFERROR(VLOOKUP(C63,'تقرير المصروفات حسب الشهر'!$C$1409:$AI$1524,31,FALSE),0)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الشهر'!$C$10:$AL$125,31,FALSE),0)</f>
        <v>0</v>
      </c>
      <c r="E64" s="330">
        <f>IFERROR(VLOOKUP(C64,'تقرير المصروفات حسب الشهر'!$C$136:$AL$254,31,FALSE),0)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الشهر'!$C$519:$AL$627,31,FALSE),0)</f>
        <v>0</v>
      </c>
      <c r="I64" s="330">
        <f>IFERROR(VLOOKUP(C64,'تقرير المصروفات حسب الشهر'!$C$647:$AI$758,31,FALSE),0)</f>
        <v>0</v>
      </c>
      <c r="J64" s="330">
        <f>IFERROR(VLOOKUP(C64,'تقرير المصروفات حسب الشهر'!$C$775:$AI$889,31,FALSE),0)</f>
        <v>0</v>
      </c>
      <c r="K64" s="330">
        <f>IFERROR(VLOOKUP(C64,'تقرير المصروفات حسب الشهر'!$C$902:$AI$1019,31,FALSE),0)</f>
        <v>0</v>
      </c>
      <c r="L64" s="330">
        <f>IFERROR(VLOOKUP(C64,'تقرير المصروفات حسب الشهر'!$C$1028:$AI$1143,31,FALSE),0)</f>
        <v>0</v>
      </c>
      <c r="M64" s="344">
        <f>IFERROR(VLOOKUP(C64,'تقرير المصروفات حسب الشهر'!$C$1155:$AI$1302,31,FALSE),0)</f>
        <v>0</v>
      </c>
      <c r="N64" s="344">
        <f>IFERROR(VLOOKUP(C64,'تقرير المصروفات حسب الشهر'!$C$1283:$AI$1397,31,FALSE),0)</f>
        <v>0</v>
      </c>
      <c r="O64" s="344">
        <f>IFERROR(VLOOKUP(C64,'تقرير المصروفات حسب الشهر'!$C$1409:$AI$1524,31,FALSE),0)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الشهر'!$C$10:$AL$125,31,FALSE),0)</f>
        <v>0</v>
      </c>
      <c r="E65" s="330">
        <f>IFERROR(VLOOKUP(C65,'تقرير المصروفات حسب الشهر'!$C$136:$AL$254,31,FALSE),0)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الشهر'!$C$519:$AL$627,31,FALSE),0)</f>
        <v>0</v>
      </c>
      <c r="I65" s="330">
        <f>IFERROR(VLOOKUP(C65,'تقرير المصروفات حسب الشهر'!$C$647:$AI$758,31,FALSE),0)</f>
        <v>0</v>
      </c>
      <c r="J65" s="330">
        <f>IFERROR(VLOOKUP(C65,'تقرير المصروفات حسب الشهر'!$C$775:$AI$889,31,FALSE),0)</f>
        <v>0</v>
      </c>
      <c r="K65" s="330">
        <f>IFERROR(VLOOKUP(C65,'تقرير المصروفات حسب الشهر'!$C$902:$AI$1019,31,FALSE),0)</f>
        <v>0</v>
      </c>
      <c r="L65" s="330">
        <f>IFERROR(VLOOKUP(C65,'تقرير المصروفات حسب الشهر'!$C$1028:$AI$1143,31,FALSE),0)</f>
        <v>0</v>
      </c>
      <c r="M65" s="344">
        <f>IFERROR(VLOOKUP(C65,'تقرير المصروفات حسب الشهر'!$C$1155:$AI$1302,31,FALSE),0)</f>
        <v>0</v>
      </c>
      <c r="N65" s="344">
        <f>IFERROR(VLOOKUP(C65,'تقرير المصروفات حسب الشهر'!$C$1283:$AI$1397,31,FALSE),0)</f>
        <v>0</v>
      </c>
      <c r="O65" s="344">
        <f>IFERROR(VLOOKUP(C65,'تقرير المصروفات حسب الشهر'!$C$1409:$AI$1524,31,FALSE),0)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الشهر'!$C$10:$AL$125,31,FALSE),0)</f>
        <v>0</v>
      </c>
      <c r="E66" s="330">
        <f>IFERROR(VLOOKUP(C66,'تقرير المصروفات حسب الشهر'!$C$136:$AL$254,31,FALSE),0)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الشهر'!$C$519:$AL$627,31,FALSE),0)</f>
        <v>0</v>
      </c>
      <c r="I66" s="330">
        <f>IFERROR(VLOOKUP(C66,'تقرير المصروفات حسب الشهر'!$C$647:$AI$758,31,FALSE),0)</f>
        <v>0</v>
      </c>
      <c r="J66" s="330">
        <f>IFERROR(VLOOKUP(C66,'تقرير المصروفات حسب الشهر'!$C$775:$AI$889,31,FALSE),0)</f>
        <v>0</v>
      </c>
      <c r="K66" s="330">
        <f>IFERROR(VLOOKUP(C66,'تقرير المصروفات حسب الشهر'!$C$902:$AI$1019,31,FALSE),0)</f>
        <v>0</v>
      </c>
      <c r="L66" s="330">
        <f>IFERROR(VLOOKUP(C66,'تقرير المصروفات حسب الشهر'!$C$1028:$AI$1143,31,FALSE),0)</f>
        <v>0</v>
      </c>
      <c r="M66" s="344">
        <f>IFERROR(VLOOKUP(C66,'تقرير المصروفات حسب الشهر'!$C$1155:$AI$1302,31,FALSE),0)</f>
        <v>0</v>
      </c>
      <c r="N66" s="344">
        <f>IFERROR(VLOOKUP(C66,'تقرير المصروفات حسب الشهر'!$C$1283:$AI$1397,31,FALSE),0)</f>
        <v>0</v>
      </c>
      <c r="O66" s="344">
        <f>IFERROR(VLOOKUP(C66,'تقرير المصروفات حسب الشهر'!$C$1409:$AI$1524,31,FALSE),0)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الشهر'!$C$10:$AL$125,31,FALSE),0)</f>
        <v>0</v>
      </c>
      <c r="E67" s="330">
        <f>IFERROR(VLOOKUP(C67,'تقرير المصروفات حسب الشهر'!$C$136:$AL$254,31,FALSE),0)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الشهر'!$C$519:$AL$627,31,FALSE),0)</f>
        <v>0</v>
      </c>
      <c r="I67" s="330">
        <f>IFERROR(VLOOKUP(C67,'تقرير المصروفات حسب الشهر'!$C$647:$AI$758,31,FALSE),0)</f>
        <v>0</v>
      </c>
      <c r="J67" s="330">
        <f>IFERROR(VLOOKUP(C67,'تقرير المصروفات حسب الشهر'!$C$775:$AI$889,31,FALSE),0)</f>
        <v>0</v>
      </c>
      <c r="K67" s="330">
        <f>IFERROR(VLOOKUP(C67,'تقرير المصروفات حسب الشهر'!$C$902:$AI$1019,31,FALSE),0)</f>
        <v>0</v>
      </c>
      <c r="L67" s="330">
        <f>IFERROR(VLOOKUP(C67,'تقرير المصروفات حسب الشهر'!$C$1028:$AI$1143,31,FALSE),0)</f>
        <v>0</v>
      </c>
      <c r="M67" s="344">
        <f>IFERROR(VLOOKUP(C67,'تقرير المصروفات حسب الشهر'!$C$1155:$AI$1302,31,FALSE),0)</f>
        <v>0</v>
      </c>
      <c r="N67" s="344">
        <f>IFERROR(VLOOKUP(C67,'تقرير المصروفات حسب الشهر'!$C$1283:$AI$1397,31,FALSE),0)</f>
        <v>0</v>
      </c>
      <c r="O67" s="344">
        <f>IFERROR(VLOOKUP(C67,'تقرير المصروفات حسب الشهر'!$C$1409:$AI$1524,31,FALSE),0)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الشهر'!$C$10:$AL$125,31,FALSE),0)</f>
        <v>0</v>
      </c>
      <c r="E68" s="330">
        <f>IFERROR(VLOOKUP(C68,'تقرير المصروفات حسب الشهر'!$C$136:$AL$254,31,FALSE),0)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الشهر'!$C$519:$AL$627,31,FALSE),0)</f>
        <v>0</v>
      </c>
      <c r="I68" s="330">
        <f>IFERROR(VLOOKUP(C68,'تقرير المصروفات حسب الشهر'!$C$647:$AI$758,31,FALSE),0)</f>
        <v>0</v>
      </c>
      <c r="J68" s="330">
        <f>IFERROR(VLOOKUP(C68,'تقرير المصروفات حسب الشهر'!$C$775:$AI$889,31,FALSE),0)</f>
        <v>0</v>
      </c>
      <c r="K68" s="330">
        <f>IFERROR(VLOOKUP(C68,'تقرير المصروفات حسب الشهر'!$C$902:$AI$1019,31,FALSE),0)</f>
        <v>0</v>
      </c>
      <c r="L68" s="330">
        <f>IFERROR(VLOOKUP(C68,'تقرير المصروفات حسب الشهر'!$C$1028:$AI$1143,31,FALSE),0)</f>
        <v>0</v>
      </c>
      <c r="M68" s="344">
        <f>IFERROR(VLOOKUP(C68,'تقرير المصروفات حسب الشهر'!$C$1155:$AI$1302,31,FALSE),0)</f>
        <v>0</v>
      </c>
      <c r="N68" s="344">
        <f>IFERROR(VLOOKUP(C68,'تقرير المصروفات حسب الشهر'!$C$1283:$AI$1397,31,FALSE),0)</f>
        <v>0</v>
      </c>
      <c r="O68" s="344">
        <f>IFERROR(VLOOKUP(C68,'تقرير المصروفات حسب الشهر'!$C$1409:$AI$1524,31,FALSE),0)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الشهر'!$C$10:$AL$125,31,FALSE),0)</f>
        <v>0</v>
      </c>
      <c r="E69" s="330">
        <f>IFERROR(VLOOKUP(C69,'تقرير المصروفات حسب الشهر'!$C$136:$AL$254,31,FALSE),0)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الشهر'!$C$519:$AL$627,31,FALSE),0)</f>
        <v>0</v>
      </c>
      <c r="I69" s="330">
        <f>IFERROR(VLOOKUP(C69,'تقرير المصروفات حسب الشهر'!$C$647:$AI$758,31,FALSE),0)</f>
        <v>0</v>
      </c>
      <c r="J69" s="330">
        <f>IFERROR(VLOOKUP(C69,'تقرير المصروفات حسب الشهر'!$C$775:$AI$889,31,FALSE),0)</f>
        <v>0</v>
      </c>
      <c r="K69" s="330">
        <f>IFERROR(VLOOKUP(C69,'تقرير المصروفات حسب الشهر'!$C$902:$AI$1019,31,FALSE),0)</f>
        <v>0</v>
      </c>
      <c r="L69" s="330">
        <f>IFERROR(VLOOKUP(C69,'تقرير المصروفات حسب الشهر'!$C$1028:$AI$1143,31,FALSE),0)</f>
        <v>0</v>
      </c>
      <c r="M69" s="344">
        <f>IFERROR(VLOOKUP(C69,'تقرير المصروفات حسب الشهر'!$C$1155:$AI$1302,31,FALSE),0)</f>
        <v>0</v>
      </c>
      <c r="N69" s="344">
        <f>IFERROR(VLOOKUP(C69,'تقرير المصروفات حسب الشهر'!$C$1283:$AI$1397,31,FALSE),0)</f>
        <v>0</v>
      </c>
      <c r="O69" s="344">
        <f>IFERROR(VLOOKUP(C69,'تقرير المصروفات حسب الشهر'!$C$1409:$AI$1524,31,FALSE),0)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الشهر'!$C$10:$AL$125,31,FALSE),0)</f>
        <v>0</v>
      </c>
      <c r="E70" s="330">
        <f>IFERROR(VLOOKUP(C70,'تقرير المصروفات حسب الشهر'!$C$136:$AL$254,31,FALSE),0)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الشهر'!$C$519:$AL$627,31,FALSE),0)</f>
        <v>0</v>
      </c>
      <c r="I70" s="330">
        <f>IFERROR(VLOOKUP(C70,'تقرير المصروفات حسب الشهر'!$C$647:$AI$758,31,FALSE),0)</f>
        <v>0</v>
      </c>
      <c r="J70" s="330">
        <f>IFERROR(VLOOKUP(C70,'تقرير المصروفات حسب الشهر'!$C$775:$AI$889,31,FALSE),0)</f>
        <v>0</v>
      </c>
      <c r="K70" s="330">
        <f>IFERROR(VLOOKUP(C70,'تقرير المصروفات حسب الشهر'!$C$902:$AI$1019,31,FALSE),0)</f>
        <v>0</v>
      </c>
      <c r="L70" s="330">
        <f>IFERROR(VLOOKUP(C70,'تقرير المصروفات حسب الشهر'!$C$1028:$AI$1143,31,FALSE),0)</f>
        <v>0</v>
      </c>
      <c r="M70" s="344">
        <f>IFERROR(VLOOKUP(C70,'تقرير المصروفات حسب الشهر'!$C$1155:$AI$1302,31,FALSE),0)</f>
        <v>0</v>
      </c>
      <c r="N70" s="344">
        <f>IFERROR(VLOOKUP(C70,'تقرير المصروفات حسب الشهر'!$C$1283:$AI$1397,31,FALSE),0)</f>
        <v>0</v>
      </c>
      <c r="O70" s="344">
        <f>IFERROR(VLOOKUP(C70,'تقرير المصروفات حسب الشهر'!$C$1409:$AI$1524,31,FALSE),0)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الشهر'!$C$10:$AL$125,31,FALSE),0)</f>
        <v>0</v>
      </c>
      <c r="E71" s="330">
        <f>IFERROR(VLOOKUP(C71,'تقرير المصروفات حسب الشهر'!$C$136:$AL$254,31,FALSE),0)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الشهر'!$C$519:$AL$627,31,FALSE),0)</f>
        <v>0</v>
      </c>
      <c r="I71" s="330">
        <f>IFERROR(VLOOKUP(C71,'تقرير المصروفات حسب الشهر'!$C$647:$AI$758,31,FALSE),0)</f>
        <v>0</v>
      </c>
      <c r="J71" s="330">
        <f>IFERROR(VLOOKUP(C71,'تقرير المصروفات حسب الشهر'!$C$775:$AI$889,31,FALSE),0)</f>
        <v>0</v>
      </c>
      <c r="K71" s="330">
        <f>IFERROR(VLOOKUP(C71,'تقرير المصروفات حسب الشهر'!$C$902:$AI$1019,31,FALSE),0)</f>
        <v>0</v>
      </c>
      <c r="L71" s="330">
        <f>IFERROR(VLOOKUP(C71,'تقرير المصروفات حسب الشهر'!$C$1028:$AI$1143,31,FALSE),0)</f>
        <v>0</v>
      </c>
      <c r="M71" s="344">
        <f>IFERROR(VLOOKUP(C71,'تقرير المصروفات حسب الشهر'!$C$1155:$AI$1302,31,FALSE),0)</f>
        <v>0</v>
      </c>
      <c r="N71" s="344">
        <f>IFERROR(VLOOKUP(C71,'تقرير المصروفات حسب الشهر'!$C$1283:$AI$1397,31,FALSE),0)</f>
        <v>0</v>
      </c>
      <c r="O71" s="344">
        <f>IFERROR(VLOOKUP(C71,'تقرير المصروفات حسب الشهر'!$C$1409:$AI$1524,31,FALSE),0)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الشهر'!$C$10:$AL$125,31,FALSE),0)</f>
        <v>0</v>
      </c>
      <c r="E72" s="330">
        <f>IFERROR(VLOOKUP(C72,'تقرير المصروفات حسب الشهر'!$C$136:$AL$254,31,FALSE),0)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الشهر'!$C$519:$AL$627,31,FALSE),0)</f>
        <v>0</v>
      </c>
      <c r="I72" s="330">
        <f>IFERROR(VLOOKUP(C72,'تقرير المصروفات حسب الشهر'!$C$647:$AI$758,31,FALSE),0)</f>
        <v>0</v>
      </c>
      <c r="J72" s="330">
        <f>IFERROR(VLOOKUP(C72,'تقرير المصروفات حسب الشهر'!$C$775:$AI$889,31,FALSE),0)</f>
        <v>0</v>
      </c>
      <c r="K72" s="330">
        <f>IFERROR(VLOOKUP(C72,'تقرير المصروفات حسب الشهر'!$C$902:$AI$1019,31,FALSE),0)</f>
        <v>0</v>
      </c>
      <c r="L72" s="330">
        <f>IFERROR(VLOOKUP(C72,'تقرير المصروفات حسب الشهر'!$C$1028:$AI$1143,31,FALSE),0)</f>
        <v>0</v>
      </c>
      <c r="M72" s="344">
        <f>IFERROR(VLOOKUP(C72,'تقرير المصروفات حسب الشهر'!$C$1155:$AI$1302,31,FALSE),0)</f>
        <v>0</v>
      </c>
      <c r="N72" s="344">
        <f>IFERROR(VLOOKUP(C72,'تقرير المصروفات حسب الشهر'!$C$1283:$AI$1397,31,FALSE),0)</f>
        <v>0</v>
      </c>
      <c r="O72" s="344">
        <f>IFERROR(VLOOKUP(C72,'تقرير المصروفات حسب الشهر'!$C$1409:$AI$1524,31,FALSE),0)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الشهر'!$C$10:$AL$125,31,FALSE),0)</f>
        <v>0</v>
      </c>
      <c r="E73" s="330">
        <f>IFERROR(VLOOKUP(C73,'تقرير المصروفات حسب الشهر'!$C$136:$AL$254,31,FALSE),0)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الشهر'!$C$519:$AL$627,31,FALSE),0)</f>
        <v>0</v>
      </c>
      <c r="I73" s="330">
        <f>IFERROR(VLOOKUP(C73,'تقرير المصروفات حسب الشهر'!$C$647:$AI$758,31,FALSE),0)</f>
        <v>0</v>
      </c>
      <c r="J73" s="330">
        <f>IFERROR(VLOOKUP(C73,'تقرير المصروفات حسب الشهر'!$C$775:$AI$889,31,FALSE),0)</f>
        <v>0</v>
      </c>
      <c r="K73" s="330">
        <f>IFERROR(VLOOKUP(C73,'تقرير المصروفات حسب الشهر'!$C$902:$AI$1019,31,FALSE),0)</f>
        <v>0</v>
      </c>
      <c r="L73" s="330">
        <f>IFERROR(VLOOKUP(C73,'تقرير المصروفات حسب الشهر'!$C$1028:$AI$1143,31,FALSE),0)</f>
        <v>0</v>
      </c>
      <c r="M73" s="344">
        <f>IFERROR(VLOOKUP(C73,'تقرير المصروفات حسب الشهر'!$C$1155:$AI$1302,31,FALSE),0)</f>
        <v>0</v>
      </c>
      <c r="N73" s="344">
        <f>IFERROR(VLOOKUP(C73,'تقرير المصروفات حسب الشهر'!$C$1283:$AI$1397,31,FALSE),0)</f>
        <v>0</v>
      </c>
      <c r="O73" s="344">
        <f>IFERROR(VLOOKUP(C73,'تقرير المصروفات حسب الشهر'!$C$1409:$AI$1524,31,FALSE),0)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الشهر'!$C$10:$AL$125,31,FALSE),0)</f>
        <v>0</v>
      </c>
      <c r="E74" s="330">
        <f>IFERROR(VLOOKUP(C74,'تقرير المصروفات حسب الشهر'!$C$136:$AL$254,31,FALSE),0)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الشهر'!$C$519:$AL$627,31,FALSE),0)</f>
        <v>0</v>
      </c>
      <c r="I74" s="330">
        <f>IFERROR(VLOOKUP(C74,'تقرير المصروفات حسب الشهر'!$C$647:$AI$758,31,FALSE),0)</f>
        <v>0</v>
      </c>
      <c r="J74" s="330">
        <f>IFERROR(VLOOKUP(C74,'تقرير المصروفات حسب الشهر'!$C$775:$AI$889,31,FALSE),0)</f>
        <v>0</v>
      </c>
      <c r="K74" s="330">
        <f>IFERROR(VLOOKUP(C74,'تقرير المصروفات حسب الشهر'!$C$902:$AI$1019,31,FALSE),0)</f>
        <v>0</v>
      </c>
      <c r="L74" s="330">
        <f>IFERROR(VLOOKUP(C74,'تقرير المصروفات حسب الشهر'!$C$1028:$AI$1143,31,FALSE),0)</f>
        <v>0</v>
      </c>
      <c r="M74" s="344">
        <f>IFERROR(VLOOKUP(C74,'تقرير المصروفات حسب الشهر'!$C$1155:$AI$1302,31,FALSE),0)</f>
        <v>0</v>
      </c>
      <c r="N74" s="344">
        <f>IFERROR(VLOOKUP(C74,'تقرير المصروفات حسب الشهر'!$C$1283:$AI$1397,31,FALSE),0)</f>
        <v>0</v>
      </c>
      <c r="O74" s="344">
        <f>IFERROR(VLOOKUP(C74,'تقرير المصروفات حسب الشهر'!$C$1409:$AI$1524,31,FALSE),0)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الشهر'!$C$10:$AL$125,31,FALSE),0)</f>
        <v>0</v>
      </c>
      <c r="E75" s="330">
        <f>IFERROR(VLOOKUP(C75,'تقرير المصروفات حسب الشهر'!$C$136:$AL$254,31,FALSE),0)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الشهر'!$C$519:$AL$627,31,FALSE),0)</f>
        <v>0</v>
      </c>
      <c r="I75" s="330">
        <f>IFERROR(VLOOKUP(C75,'تقرير المصروفات حسب الشهر'!$C$647:$AI$758,31,FALSE),0)</f>
        <v>0</v>
      </c>
      <c r="J75" s="330">
        <f>IFERROR(VLOOKUP(C75,'تقرير المصروفات حسب الشهر'!$C$775:$AI$889,31,FALSE),0)</f>
        <v>0</v>
      </c>
      <c r="K75" s="330">
        <f>IFERROR(VLOOKUP(C75,'تقرير المصروفات حسب الشهر'!$C$902:$AI$1019,31,FALSE),0)</f>
        <v>0</v>
      </c>
      <c r="L75" s="330">
        <f>IFERROR(VLOOKUP(C75,'تقرير المصروفات حسب الشهر'!$C$1028:$AI$1143,31,FALSE),0)</f>
        <v>0</v>
      </c>
      <c r="M75" s="344">
        <f>IFERROR(VLOOKUP(C75,'تقرير المصروفات حسب الشهر'!$C$1155:$AI$1302,31,FALSE),0)</f>
        <v>0</v>
      </c>
      <c r="N75" s="344">
        <f>IFERROR(VLOOKUP(C75,'تقرير المصروفات حسب الشهر'!$C$1283:$AI$1397,31,FALSE),0)</f>
        <v>0</v>
      </c>
      <c r="O75" s="344">
        <f>IFERROR(VLOOKUP(C75,'تقرير المصروفات حسب الشهر'!$C$1409:$AI$1524,31,FALSE),0)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الشهر'!$C$10:$AL$125,31,FALSE),0)</f>
        <v>0</v>
      </c>
      <c r="E76" s="330">
        <f>IFERROR(VLOOKUP(C76,'تقرير المصروفات حسب الشهر'!$C$136:$AL$254,31,FALSE),0)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الشهر'!$C$519:$AL$627,31,FALSE),0)</f>
        <v>0</v>
      </c>
      <c r="I76" s="330">
        <f>IFERROR(VLOOKUP(C76,'تقرير المصروفات حسب الشهر'!$C$647:$AI$758,31,FALSE),0)</f>
        <v>0</v>
      </c>
      <c r="J76" s="330">
        <f>IFERROR(VLOOKUP(C76,'تقرير المصروفات حسب الشهر'!$C$775:$AI$889,31,FALSE),0)</f>
        <v>0</v>
      </c>
      <c r="K76" s="330">
        <f>IFERROR(VLOOKUP(C76,'تقرير المصروفات حسب الشهر'!$C$902:$AI$1019,31,FALSE),0)</f>
        <v>0</v>
      </c>
      <c r="L76" s="330">
        <f>IFERROR(VLOOKUP(C76,'تقرير المصروفات حسب الشهر'!$C$1028:$AI$1143,31,FALSE),0)</f>
        <v>0</v>
      </c>
      <c r="M76" s="344">
        <f>IFERROR(VLOOKUP(C76,'تقرير المصروفات حسب الشهر'!$C$1155:$AI$1302,31,FALSE),0)</f>
        <v>0</v>
      </c>
      <c r="N76" s="344">
        <f>IFERROR(VLOOKUP(C76,'تقرير المصروفات حسب الشهر'!$C$1283:$AI$1397,31,FALSE),0)</f>
        <v>0</v>
      </c>
      <c r="O76" s="344">
        <f>IFERROR(VLOOKUP(C76,'تقرير المصروفات حسب الشهر'!$C$1409:$AI$1524,31,FALSE),0)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الشهر'!$C$10:$AL$125,31,FALSE),0)</f>
        <v>0</v>
      </c>
      <c r="E77" s="330">
        <f>IFERROR(VLOOKUP(C77,'تقرير المصروفات حسب الشهر'!$C$136:$AL$254,31,FALSE),0)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الشهر'!$C$519:$AL$627,31,FALSE),0)</f>
        <v>0</v>
      </c>
      <c r="I77" s="330">
        <f>IFERROR(VLOOKUP(C77,'تقرير المصروفات حسب الشهر'!$C$647:$AI$758,31,FALSE),0)</f>
        <v>0</v>
      </c>
      <c r="J77" s="330">
        <f>IFERROR(VLOOKUP(C77,'تقرير المصروفات حسب الشهر'!$C$775:$AI$889,31,FALSE),0)</f>
        <v>0</v>
      </c>
      <c r="K77" s="330">
        <f>IFERROR(VLOOKUP(C77,'تقرير المصروفات حسب الشهر'!$C$902:$AI$1019,31,FALSE),0)</f>
        <v>0</v>
      </c>
      <c r="L77" s="330">
        <f>IFERROR(VLOOKUP(C77,'تقرير المصروفات حسب الشهر'!$C$1028:$AI$1143,31,FALSE),0)</f>
        <v>0</v>
      </c>
      <c r="M77" s="344">
        <f>IFERROR(VLOOKUP(C77,'تقرير المصروفات حسب الشهر'!$C$1155:$AI$1302,31,FALSE),0)</f>
        <v>0</v>
      </c>
      <c r="N77" s="344">
        <f>IFERROR(VLOOKUP(C77,'تقرير المصروفات حسب الشهر'!$C$1283:$AI$1397,31,FALSE),0)</f>
        <v>0</v>
      </c>
      <c r="O77" s="344">
        <f>IFERROR(VLOOKUP(C77,'تقرير المصروفات حسب الشهر'!$C$1409:$AI$1524,31,FALSE),0)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الشهر'!$C$10:$AL$125,31,FALSE),0)</f>
        <v>0</v>
      </c>
      <c r="E78" s="330">
        <f>IFERROR(VLOOKUP(C78,'تقرير المصروفات حسب الشهر'!$C$136:$AL$254,31,FALSE),0)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الشهر'!$C$519:$AL$627,31,FALSE),0)</f>
        <v>0</v>
      </c>
      <c r="I78" s="330">
        <f>IFERROR(VLOOKUP(C78,'تقرير المصروفات حسب الشهر'!$C$647:$AI$758,31,FALSE),0)</f>
        <v>0</v>
      </c>
      <c r="J78" s="330">
        <f>IFERROR(VLOOKUP(C78,'تقرير المصروفات حسب الشهر'!$C$775:$AI$889,31,FALSE),0)</f>
        <v>0</v>
      </c>
      <c r="K78" s="330">
        <f>IFERROR(VLOOKUP(C78,'تقرير المصروفات حسب الشهر'!$C$902:$AI$1019,31,FALSE),0)</f>
        <v>0</v>
      </c>
      <c r="L78" s="330">
        <f>IFERROR(VLOOKUP(C78,'تقرير المصروفات حسب الشهر'!$C$1028:$AI$1143,31,FALSE),0)</f>
        <v>0</v>
      </c>
      <c r="M78" s="344">
        <f>IFERROR(VLOOKUP(C78,'تقرير المصروفات حسب الشهر'!$C$1155:$AI$1302,31,FALSE),0)</f>
        <v>0</v>
      </c>
      <c r="N78" s="344">
        <f>IFERROR(VLOOKUP(C78,'تقرير المصروفات حسب الشهر'!$C$1283:$AI$1397,31,FALSE),0)</f>
        <v>0</v>
      </c>
      <c r="O78" s="344">
        <f>IFERROR(VLOOKUP(C78,'تقرير المصروفات حسب الشهر'!$C$1409:$AI$1524,31,FALSE),0)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الشهر'!$C$10:$AL$125,31,FALSE),0)</f>
        <v>0</v>
      </c>
      <c r="E79" s="330">
        <f>IFERROR(VLOOKUP(C79,'تقرير المصروفات حسب الشهر'!$C$136:$AL$254,31,FALSE),0)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الشهر'!$C$519:$AL$627,31,FALSE),0)</f>
        <v>0</v>
      </c>
      <c r="I79" s="330">
        <f>IFERROR(VLOOKUP(C79,'تقرير المصروفات حسب الشهر'!$C$647:$AI$758,31,FALSE),0)</f>
        <v>0</v>
      </c>
      <c r="J79" s="330">
        <f>IFERROR(VLOOKUP(C79,'تقرير المصروفات حسب الشهر'!$C$775:$AI$889,31,FALSE),0)</f>
        <v>0</v>
      </c>
      <c r="K79" s="330">
        <f>IFERROR(VLOOKUP(C79,'تقرير المصروفات حسب الشهر'!$C$902:$AI$1019,31,FALSE),0)</f>
        <v>0</v>
      </c>
      <c r="L79" s="330">
        <f>IFERROR(VLOOKUP(C79,'تقرير المصروفات حسب الشهر'!$C$1028:$AI$1143,31,FALSE),0)</f>
        <v>0</v>
      </c>
      <c r="M79" s="344">
        <f>IFERROR(VLOOKUP(C79,'تقرير المصروفات حسب الشهر'!$C$1155:$AI$1302,31,FALSE),0)</f>
        <v>0</v>
      </c>
      <c r="N79" s="344">
        <f>IFERROR(VLOOKUP(C79,'تقرير المصروفات حسب الشهر'!$C$1283:$AI$1397,31,FALSE),0)</f>
        <v>0</v>
      </c>
      <c r="O79" s="344">
        <f>IFERROR(VLOOKUP(C79,'تقرير المصروفات حسب الشهر'!$C$1409:$AI$1524,31,FALSE),0)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الشهر'!$C$10:$AL$125,31,FALSE),0)</f>
        <v>0</v>
      </c>
      <c r="E80" s="330">
        <f>IFERROR(VLOOKUP(C80,'تقرير المصروفات حسب الشهر'!$C$136:$AL$254,31,FALSE),0)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الشهر'!$C$519:$AL$627,31,FALSE),0)</f>
        <v>0</v>
      </c>
      <c r="I80" s="330">
        <f>IFERROR(VLOOKUP(C80,'تقرير المصروفات حسب الشهر'!$C$647:$AI$758,31,FALSE),0)</f>
        <v>0</v>
      </c>
      <c r="J80" s="330">
        <f>IFERROR(VLOOKUP(C80,'تقرير المصروفات حسب الشهر'!$C$775:$AI$889,31,FALSE),0)</f>
        <v>0</v>
      </c>
      <c r="K80" s="330">
        <f>IFERROR(VLOOKUP(C80,'تقرير المصروفات حسب الشهر'!$C$902:$AI$1019,31,FALSE),0)</f>
        <v>0</v>
      </c>
      <c r="L80" s="330">
        <f>IFERROR(VLOOKUP(C80,'تقرير المصروفات حسب الشهر'!$C$1028:$AI$1143,31,FALSE),0)</f>
        <v>0</v>
      </c>
      <c r="M80" s="344">
        <f>IFERROR(VLOOKUP(C80,'تقرير المصروفات حسب الشهر'!$C$1155:$AI$1302,31,FALSE),0)</f>
        <v>0</v>
      </c>
      <c r="N80" s="344">
        <f>IFERROR(VLOOKUP(C80,'تقرير المصروفات حسب الشهر'!$C$1283:$AI$1397,31,FALSE),0)</f>
        <v>0</v>
      </c>
      <c r="O80" s="344">
        <f>IFERROR(VLOOKUP(C80,'تقرير المصروفات حسب الشهر'!$C$1409:$AI$1524,31,FALSE),0)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الشهر'!$C$10:$AL$125,31,FALSE),0)</f>
        <v>600</v>
      </c>
      <c r="E81" s="330">
        <f>IFERROR(VLOOKUP(C81,'تقرير المصروفات حسب الشهر'!$C$136:$AL$254,31,FALSE),0)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الشهر'!$C$519:$AL$627,31,FALSE),0)</f>
        <v>200</v>
      </c>
      <c r="I81" s="330">
        <f>IFERROR(VLOOKUP(C81,'تقرير المصروفات حسب الشهر'!$C$647:$AI$758,31,FALSE),0)</f>
        <v>200</v>
      </c>
      <c r="J81" s="330">
        <f>IFERROR(VLOOKUP(C81,'تقرير المصروفات حسب الشهر'!$C$775:$AI$889,31,FALSE),0)</f>
        <v>0</v>
      </c>
      <c r="K81" s="330">
        <f>IFERROR(VLOOKUP(C81,'تقرير المصروفات حسب الشهر'!$C$902:$AI$1019,31,FALSE),0)</f>
        <v>0</v>
      </c>
      <c r="L81" s="330">
        <f>IFERROR(VLOOKUP(C81,'تقرير المصروفات حسب الشهر'!$C$1028:$AI$1143,31,FALSE),0)</f>
        <v>0</v>
      </c>
      <c r="M81" s="344">
        <f>IFERROR(VLOOKUP(C81,'تقرير المصروفات حسب الشهر'!$C$1155:$AI$1302,31,FALSE),0)</f>
        <v>0</v>
      </c>
      <c r="N81" s="344">
        <f>IFERROR(VLOOKUP(C81,'تقرير المصروفات حسب الشهر'!$C$1283:$AI$1397,31,FALSE),0)</f>
        <v>0</v>
      </c>
      <c r="O81" s="344">
        <f>IFERROR(VLOOKUP(C81,'تقرير المصروفات حسب الشهر'!$C$1409:$AI$1524,31,FALSE),0)</f>
        <v>0</v>
      </c>
      <c r="P81" s="332">
        <f t="shared" si="6"/>
        <v>3610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الشهر'!$C$10:$AL$125,31,FALSE),0)</f>
        <v>0</v>
      </c>
      <c r="E82" s="330">
        <f>IFERROR(VLOOKUP(C82,'تقرير المصروفات حسب الشهر'!$C$136:$AL$254,31,FALSE),0)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الشهر'!$C$519:$AL$627,31,FALSE),0)</f>
        <v>0</v>
      </c>
      <c r="I82" s="330">
        <f>IFERROR(VLOOKUP(C82,'تقرير المصروفات حسب الشهر'!$C$647:$AI$758,31,FALSE),0)</f>
        <v>0</v>
      </c>
      <c r="J82" s="330">
        <f>IFERROR(VLOOKUP(C82,'تقرير المصروفات حسب الشهر'!$C$775:$AI$889,31,FALSE),0)</f>
        <v>0</v>
      </c>
      <c r="K82" s="330">
        <f>IFERROR(VLOOKUP(C82,'تقرير المصروفات حسب الشهر'!$C$902:$AI$1019,31,FALSE),0)</f>
        <v>0</v>
      </c>
      <c r="L82" s="330">
        <f>IFERROR(VLOOKUP(C82,'تقرير المصروفات حسب الشهر'!$C$1028:$AI$1143,31,FALSE),0)</f>
        <v>0</v>
      </c>
      <c r="M82" s="344">
        <f>IFERROR(VLOOKUP(C82,'تقرير المصروفات حسب الشهر'!$C$1155:$AI$1302,31,FALSE),0)</f>
        <v>0</v>
      </c>
      <c r="N82" s="344">
        <f>IFERROR(VLOOKUP(C82,'تقرير المصروفات حسب الشهر'!$C$1283:$AI$1397,31,FALSE),0)</f>
        <v>0</v>
      </c>
      <c r="O82" s="344">
        <f>IFERROR(VLOOKUP(C82,'تقرير المصروفات حسب الشهر'!$C$1409:$AI$1524,31,FALSE),0)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الشهر'!$C$10:$AL$125,31,FALSE),0)</f>
        <v>0</v>
      </c>
      <c r="E83" s="330">
        <f>IFERROR(VLOOKUP(C83,'تقرير المصروفات حسب الشهر'!$C$136:$AL$254,31,FALSE),0)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الشهر'!$C$519:$AL$627,31,FALSE),0)</f>
        <v>0</v>
      </c>
      <c r="I83" s="330">
        <f>IFERROR(VLOOKUP(C83,'تقرير المصروفات حسب الشهر'!$C$647:$AI$758,31,FALSE),0)</f>
        <v>0</v>
      </c>
      <c r="J83" s="330">
        <f>IFERROR(VLOOKUP(C83,'تقرير المصروفات حسب الشهر'!$C$775:$AI$889,31,FALSE),0)</f>
        <v>0</v>
      </c>
      <c r="K83" s="330">
        <f>IFERROR(VLOOKUP(C83,'تقرير المصروفات حسب الشهر'!$C$902:$AI$1019,31,FALSE),0)</f>
        <v>0</v>
      </c>
      <c r="L83" s="330">
        <f>IFERROR(VLOOKUP(C83,'تقرير المصروفات حسب الشهر'!$C$1028:$AI$1143,31,FALSE),0)</f>
        <v>0</v>
      </c>
      <c r="M83" s="344">
        <f>IFERROR(VLOOKUP(C83,'تقرير المصروفات حسب الشهر'!$C$1155:$AI$1302,31,FALSE),0)</f>
        <v>0</v>
      </c>
      <c r="N83" s="344">
        <f>IFERROR(VLOOKUP(C83,'تقرير المصروفات حسب الشهر'!$C$1283:$AI$1397,31,FALSE),0)</f>
        <v>0</v>
      </c>
      <c r="O83" s="344">
        <f>IFERROR(VLOOKUP(C83,'تقرير المصروفات حسب الشهر'!$C$1409:$AI$1524,31,FALSE),0)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الشهر'!$C$10:$AL$125,31,FALSE),0)</f>
        <v>0</v>
      </c>
      <c r="E84" s="330">
        <f>IFERROR(VLOOKUP(C84,'تقرير المصروفات حسب الشهر'!$C$136:$AL$254,31,FALSE),0)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الشهر'!$C$519:$AL$627,31,FALSE),0)</f>
        <v>0</v>
      </c>
      <c r="I84" s="330">
        <f>IFERROR(VLOOKUP(C84,'تقرير المصروفات حسب الشهر'!$C$647:$AI$758,31,FALSE),0)</f>
        <v>0</v>
      </c>
      <c r="J84" s="330">
        <f>IFERROR(VLOOKUP(C84,'تقرير المصروفات حسب الشهر'!$C$775:$AI$889,31,FALSE),0)</f>
        <v>0</v>
      </c>
      <c r="K84" s="330">
        <f>IFERROR(VLOOKUP(C84,'تقرير المصروفات حسب الشهر'!$C$902:$AI$1019,31,FALSE),0)</f>
        <v>0</v>
      </c>
      <c r="L84" s="330">
        <f>IFERROR(VLOOKUP(C84,'تقرير المصروفات حسب الشهر'!$C$1028:$AI$1143,31,FALSE),0)</f>
        <v>0</v>
      </c>
      <c r="M84" s="344">
        <f>IFERROR(VLOOKUP(C84,'تقرير المصروفات حسب الشهر'!$C$1155:$AI$1302,31,FALSE),0)</f>
        <v>0</v>
      </c>
      <c r="N84" s="344">
        <f>IFERROR(VLOOKUP(C84,'تقرير المصروفات حسب الشهر'!$C$1283:$AI$1397,31,FALSE),0)</f>
        <v>0</v>
      </c>
      <c r="O84" s="344">
        <f>IFERROR(VLOOKUP(C84,'تقرير المصروفات حسب الشهر'!$C$1409:$AI$1524,31,FALSE),0)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الشهر'!$C$10:$AL$125,31,FALSE),0)</f>
        <v>0</v>
      </c>
      <c r="E85" s="330">
        <f>IFERROR(VLOOKUP(C85,'تقرير المصروفات حسب الشهر'!$C$136:$AL$254,31,FALSE),0)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الشهر'!$C$519:$AL$627,31,FALSE),0)</f>
        <v>0</v>
      </c>
      <c r="I85" s="330">
        <f>IFERROR(VLOOKUP(C85,'تقرير المصروفات حسب الشهر'!$C$647:$AI$758,31,FALSE),0)</f>
        <v>0</v>
      </c>
      <c r="J85" s="330">
        <f>IFERROR(VLOOKUP(C85,'تقرير المصروفات حسب الشهر'!$C$775:$AI$889,31,FALSE),0)</f>
        <v>0</v>
      </c>
      <c r="K85" s="330">
        <f>IFERROR(VLOOKUP(C85,'تقرير المصروفات حسب الشهر'!$C$902:$AI$1019,31,FALSE),0)</f>
        <v>0</v>
      </c>
      <c r="L85" s="330">
        <f>IFERROR(VLOOKUP(C85,'تقرير المصروفات حسب الشهر'!$C$1028:$AI$1143,31,FALSE),0)</f>
        <v>0</v>
      </c>
      <c r="M85" s="344">
        <f>IFERROR(VLOOKUP(C85,'تقرير المصروفات حسب الشهر'!$C$1155:$AI$1302,31,FALSE),0)</f>
        <v>0</v>
      </c>
      <c r="N85" s="344">
        <f>IFERROR(VLOOKUP(C85,'تقرير المصروفات حسب الشهر'!$C$1283:$AI$1397,31,FALSE),0)</f>
        <v>0</v>
      </c>
      <c r="O85" s="344">
        <f>IFERROR(VLOOKUP(C85,'تقرير المصروفات حسب الشهر'!$C$1409:$AI$1524,31,FALSE),0)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الشهر'!$C$10:$AL$125,31,FALSE),0)</f>
        <v>1766.5</v>
      </c>
      <c r="E86" s="330">
        <f>IFERROR(VLOOKUP(C86,'تقرير المصروفات حسب الشهر'!$C$136:$AL$254,31,FALSE),0)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الشهر'!$C$519:$AL$627,31,FALSE),0)</f>
        <v>0</v>
      </c>
      <c r="I86" s="330">
        <f>IFERROR(VLOOKUP(C86,'تقرير المصروفات حسب الشهر'!$C$647:$AI$758,31,FALSE),0)</f>
        <v>0</v>
      </c>
      <c r="J86" s="330">
        <f>IFERROR(VLOOKUP(C86,'تقرير المصروفات حسب الشهر'!$C$775:$AI$889,31,FALSE),0)</f>
        <v>0</v>
      </c>
      <c r="K86" s="330">
        <f>IFERROR(VLOOKUP(C86,'تقرير المصروفات حسب الشهر'!$C$902:$AI$1019,31,FALSE),0)</f>
        <v>0</v>
      </c>
      <c r="L86" s="330">
        <f>IFERROR(VLOOKUP(C86,'تقرير المصروفات حسب الشهر'!$C$1028:$AI$1143,31,FALSE),0)</f>
        <v>0</v>
      </c>
      <c r="M86" s="344">
        <f>IFERROR(VLOOKUP(C86,'تقرير المصروفات حسب الشهر'!$C$1155:$AI$1302,31,FALSE),0)</f>
        <v>0</v>
      </c>
      <c r="N86" s="344">
        <f>IFERROR(VLOOKUP(C86,'تقرير المصروفات حسب الشهر'!$C$1283:$AI$1397,31,FALSE),0)</f>
        <v>0</v>
      </c>
      <c r="O86" s="344">
        <f>IFERROR(VLOOKUP(C86,'تقرير المصروفات حسب الشهر'!$C$1409:$AI$1524,31,FALSE),0)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الشهر'!$C$10:$AL$125,31,FALSE),0)</f>
        <v>0</v>
      </c>
      <c r="E87" s="330">
        <f>IFERROR(VLOOKUP(C87,'تقرير المصروفات حسب الشهر'!$C$136:$AL$254,31,FALSE),0)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الشهر'!$C$519:$AL$627,31,FALSE),0)</f>
        <v>0</v>
      </c>
      <c r="I87" s="330">
        <f>IFERROR(VLOOKUP(C87,'تقرير المصروفات حسب الشهر'!$C$647:$AI$758,31,FALSE),0)</f>
        <v>0</v>
      </c>
      <c r="J87" s="330">
        <f>IFERROR(VLOOKUP(C87,'تقرير المصروفات حسب الشهر'!$C$775:$AI$889,31,FALSE),0)</f>
        <v>0</v>
      </c>
      <c r="K87" s="330">
        <f>IFERROR(VLOOKUP(C87,'تقرير المصروفات حسب الشهر'!$C$902:$AI$1019,31,FALSE),0)</f>
        <v>0</v>
      </c>
      <c r="L87" s="330">
        <f>IFERROR(VLOOKUP(C87,'تقرير المصروفات حسب الشهر'!$C$1028:$AI$1143,31,FALSE),0)</f>
        <v>0</v>
      </c>
      <c r="M87" s="344">
        <f>IFERROR(VLOOKUP(C87,'تقرير المصروفات حسب الشهر'!$C$1155:$AI$1302,31,FALSE),0)</f>
        <v>0</v>
      </c>
      <c r="N87" s="344">
        <f>IFERROR(VLOOKUP(C87,'تقرير المصروفات حسب الشهر'!$C$1283:$AI$1397,31,FALSE),0)</f>
        <v>0</v>
      </c>
      <c r="O87" s="344">
        <f>IFERROR(VLOOKUP(C87,'تقرير المصروفات حسب الشهر'!$C$1409:$AI$1524,31,FALSE),0)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الشهر'!$C$10:$AL$125,31,FALSE),0)</f>
        <v>0</v>
      </c>
      <c r="E88" s="330">
        <f>IFERROR(VLOOKUP(C88,'تقرير المصروفات حسب الشهر'!$C$136:$AL$254,31,FALSE),0)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الشهر'!$C$519:$AL$627,31,FALSE),0)</f>
        <v>0</v>
      </c>
      <c r="I88" s="330">
        <f>IFERROR(VLOOKUP(C88,'تقرير المصروفات حسب الشهر'!$C$647:$AI$758,31,FALSE),0)</f>
        <v>0</v>
      </c>
      <c r="J88" s="330">
        <f>IFERROR(VLOOKUP(C88,'تقرير المصروفات حسب الشهر'!$C$775:$AI$889,31,FALSE),0)</f>
        <v>0</v>
      </c>
      <c r="K88" s="330">
        <f>IFERROR(VLOOKUP(C88,'تقرير المصروفات حسب الشهر'!$C$902:$AI$1019,31,FALSE),0)</f>
        <v>0</v>
      </c>
      <c r="L88" s="330">
        <f>IFERROR(VLOOKUP(C88,'تقرير المصروفات حسب الشهر'!$C$1028:$AI$1143,31,FALSE),0)</f>
        <v>0</v>
      </c>
      <c r="M88" s="344">
        <f>IFERROR(VLOOKUP(C88,'تقرير المصروفات حسب الشهر'!$C$1155:$AI$1302,31,FALSE),0)</f>
        <v>0</v>
      </c>
      <c r="N88" s="344">
        <f>IFERROR(VLOOKUP(C88,'تقرير المصروفات حسب الشهر'!$C$1283:$AI$1397,31,FALSE),0)</f>
        <v>0</v>
      </c>
      <c r="O88" s="344">
        <f>IFERROR(VLOOKUP(C88,'تقرير المصروفات حسب الشهر'!$C$1409:$AI$1524,31,FALSE),0)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الشهر'!$C$10:$AL$125,31,FALSE),0)</f>
        <v>0</v>
      </c>
      <c r="E89" s="330">
        <f>IFERROR(VLOOKUP(C89,'تقرير المصروفات حسب الشهر'!$C$136:$AL$254,31,FALSE),0)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الشهر'!$C$519:$AL$627,31,FALSE),0)</f>
        <v>0</v>
      </c>
      <c r="I89" s="330">
        <f>IFERROR(VLOOKUP(C89,'تقرير المصروفات حسب الشهر'!$C$647:$AI$758,31,FALSE),0)</f>
        <v>0</v>
      </c>
      <c r="J89" s="330">
        <f>IFERROR(VLOOKUP(C89,'تقرير المصروفات حسب الشهر'!$C$775:$AI$889,31,FALSE),0)</f>
        <v>0</v>
      </c>
      <c r="K89" s="330">
        <f>IFERROR(VLOOKUP(C89,'تقرير المصروفات حسب الشهر'!$C$902:$AI$1019,31,FALSE),0)</f>
        <v>0</v>
      </c>
      <c r="L89" s="330">
        <f>IFERROR(VLOOKUP(C89,'تقرير المصروفات حسب الشهر'!$C$1028:$AI$1143,31,FALSE),0)</f>
        <v>0</v>
      </c>
      <c r="M89" s="344">
        <f>IFERROR(VLOOKUP(C89,'تقرير المصروفات حسب الشهر'!$C$1155:$AI$1302,31,FALSE),0)</f>
        <v>0</v>
      </c>
      <c r="N89" s="344">
        <f>IFERROR(VLOOKUP(C89,'تقرير المصروفات حسب الشهر'!$C$1283:$AI$1397,31,FALSE),0)</f>
        <v>0</v>
      </c>
      <c r="O89" s="344">
        <f>IFERROR(VLOOKUP(C89,'تقرير المصروفات حسب الشهر'!$C$1409:$AI$1524,31,FALSE),0)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الشهر'!$C$10:$AL$125,31,FALSE),0)</f>
        <v>0</v>
      </c>
      <c r="E90" s="330">
        <f>IFERROR(VLOOKUP(C90,'تقرير المصروفات حسب الشهر'!$C$136:$AL$254,31,FALSE),0)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الشهر'!$C$519:$AL$627,31,FALSE),0)</f>
        <v>0</v>
      </c>
      <c r="I90" s="330">
        <f>IFERROR(VLOOKUP(C90,'تقرير المصروفات حسب الشهر'!$C$647:$AI$758,31,FALSE),0)</f>
        <v>0</v>
      </c>
      <c r="J90" s="330">
        <f>IFERROR(VLOOKUP(C90,'تقرير المصروفات حسب الشهر'!$C$775:$AI$889,31,FALSE),0)</f>
        <v>0</v>
      </c>
      <c r="K90" s="330">
        <f>IFERROR(VLOOKUP(C90,'تقرير المصروفات حسب الشهر'!$C$902:$AI$1019,31,FALSE),0)</f>
        <v>0</v>
      </c>
      <c r="L90" s="330">
        <f>IFERROR(VLOOKUP(C90,'تقرير المصروفات حسب الشهر'!$C$1028:$AI$1143,31,FALSE),0)</f>
        <v>0</v>
      </c>
      <c r="M90" s="344">
        <f>IFERROR(VLOOKUP(C90,'تقرير المصروفات حسب الشهر'!$C$1155:$AI$1302,31,FALSE),0)</f>
        <v>0</v>
      </c>
      <c r="N90" s="344">
        <f>IFERROR(VLOOKUP(C90,'تقرير المصروفات حسب الشهر'!$C$1283:$AI$1397,31,FALSE),0)</f>
        <v>0</v>
      </c>
      <c r="O90" s="344">
        <f>IFERROR(VLOOKUP(C90,'تقرير المصروفات حسب الشهر'!$C$1409:$AI$1524,31,FALSE),0)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الشهر'!$C$10:$AL$125,31,FALSE),0)</f>
        <v>0</v>
      </c>
      <c r="E91" s="330">
        <f>IFERROR(VLOOKUP(C91,'تقرير المصروفات حسب الشهر'!$C$136:$AL$254,31,FALSE),0)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الشهر'!$C$519:$AL$627,31,FALSE),0)</f>
        <v>0</v>
      </c>
      <c r="I91" s="330">
        <f>IFERROR(VLOOKUP(C91,'تقرير المصروفات حسب الشهر'!$C$647:$AI$758,31,FALSE),0)</f>
        <v>0</v>
      </c>
      <c r="J91" s="330">
        <f>IFERROR(VLOOKUP(C91,'تقرير المصروفات حسب الشهر'!$C$775:$AI$889,31,FALSE),0)</f>
        <v>0</v>
      </c>
      <c r="K91" s="330">
        <f>IFERROR(VLOOKUP(C91,'تقرير المصروفات حسب الشهر'!$C$902:$AI$1019,31,FALSE),0)</f>
        <v>0</v>
      </c>
      <c r="L91" s="330">
        <f>IFERROR(VLOOKUP(C91,'تقرير المصروفات حسب الشهر'!$C$1028:$AI$1143,31,FALSE),0)</f>
        <v>0</v>
      </c>
      <c r="M91" s="344">
        <f>IFERROR(VLOOKUP(C91,'تقرير المصروفات حسب الشهر'!$C$1155:$AI$1302,31,FALSE),0)</f>
        <v>0</v>
      </c>
      <c r="N91" s="344">
        <f>IFERROR(VLOOKUP(C91,'تقرير المصروفات حسب الشهر'!$C$1283:$AI$1397,31,FALSE),0)</f>
        <v>0</v>
      </c>
      <c r="O91" s="344">
        <f>IFERROR(VLOOKUP(C91,'تقرير المصروفات حسب الشهر'!$C$1409:$AI$1524,31,FALSE),0)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الشهر'!$C$10:$AL$125,31,FALSE),0)</f>
        <v>0</v>
      </c>
      <c r="E92" s="330">
        <f>IFERROR(VLOOKUP(C92,'تقرير المصروفات حسب الشهر'!$C$136:$AL$254,31,FALSE),0)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الشهر'!$C$519:$AL$627,31,FALSE),0)</f>
        <v>0</v>
      </c>
      <c r="I92" s="330">
        <f>IFERROR(VLOOKUP(C92,'تقرير المصروفات حسب الشهر'!$C$647:$AI$758,31,FALSE),0)</f>
        <v>0</v>
      </c>
      <c r="J92" s="330">
        <f>IFERROR(VLOOKUP(C92,'تقرير المصروفات حسب الشهر'!$C$775:$AI$889,31,FALSE),0)</f>
        <v>0</v>
      </c>
      <c r="K92" s="330">
        <f>IFERROR(VLOOKUP(C92,'تقرير المصروفات حسب الشهر'!$C$902:$AI$1019,31,FALSE),0)</f>
        <v>0</v>
      </c>
      <c r="L92" s="330">
        <f>IFERROR(VLOOKUP(C92,'تقرير المصروفات حسب الشهر'!$C$1028:$AI$1143,31,FALSE),0)</f>
        <v>0</v>
      </c>
      <c r="M92" s="344">
        <f>IFERROR(VLOOKUP(C92,'تقرير المصروفات حسب الشهر'!$C$1155:$AI$1302,31,FALSE),0)</f>
        <v>0</v>
      </c>
      <c r="N92" s="344">
        <f>IFERROR(VLOOKUP(C92,'تقرير المصروفات حسب الشهر'!$C$1283:$AI$1397,31,FALSE),0)</f>
        <v>0</v>
      </c>
      <c r="O92" s="344">
        <f>IFERROR(VLOOKUP(C92,'تقرير المصروفات حسب الشهر'!$C$1409:$AI$1524,31,FALSE),0)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الشهر'!$C$10:$AL$125,31,FALSE),0)</f>
        <v>808</v>
      </c>
      <c r="E93" s="330">
        <f>IFERROR(VLOOKUP(C93,'تقرير المصروفات حسب الشهر'!$C$136:$AL$254,31,FALSE),0)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الشهر'!$C$519:$AL$627,31,FALSE),0)</f>
        <v>700</v>
      </c>
      <c r="I93" s="330">
        <f>IFERROR(VLOOKUP(C93,'تقرير المصروفات حسب الشهر'!$C$647:$AI$758,31,FALSE),0)</f>
        <v>0</v>
      </c>
      <c r="J93" s="330">
        <f>IFERROR(VLOOKUP(C93,'تقرير المصروفات حسب الشهر'!$C$775:$AI$889,31,FALSE),0)</f>
        <v>0</v>
      </c>
      <c r="K93" s="330">
        <f>IFERROR(VLOOKUP(C93,'تقرير المصروفات حسب الشهر'!$C$902:$AI$1019,31,FALSE),0)</f>
        <v>0</v>
      </c>
      <c r="L93" s="330">
        <f>IFERROR(VLOOKUP(C93,'تقرير المصروفات حسب الشهر'!$C$1028:$AI$1143,31,FALSE),0)</f>
        <v>0</v>
      </c>
      <c r="M93" s="344">
        <f>IFERROR(VLOOKUP(C93,'تقرير المصروفات حسب الشهر'!$C$1155:$AI$1302,31,FALSE),0)</f>
        <v>0</v>
      </c>
      <c r="N93" s="344">
        <f>IFERROR(VLOOKUP(C93,'تقرير المصروفات حسب الشهر'!$C$1283:$AI$1397,31,FALSE),0)</f>
        <v>0</v>
      </c>
      <c r="O93" s="344">
        <f>IFERROR(VLOOKUP(C93,'تقرير المصروفات حسب الشهر'!$C$1409:$AI$1524,31,FALSE),0)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الشهر'!$C$10:$AL$125,31,FALSE),0)</f>
        <v>309</v>
      </c>
      <c r="E94" s="330">
        <f>IFERROR(VLOOKUP(C94,'تقرير المصروفات حسب الشهر'!$C$136:$AL$254,31,FALSE),0)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الشهر'!$C$519:$AL$627,31,FALSE),0)</f>
        <v>408</v>
      </c>
      <c r="I94" s="330">
        <f>IFERROR(VLOOKUP(C94,'تقرير المصروفات حسب الشهر'!$C$647:$AI$758,31,FALSE),0)</f>
        <v>500</v>
      </c>
      <c r="J94" s="330">
        <f>IFERROR(VLOOKUP(C94,'تقرير المصروفات حسب الشهر'!$C$775:$AI$889,31,FALSE),0)</f>
        <v>0</v>
      </c>
      <c r="K94" s="330">
        <f>IFERROR(VLOOKUP(C94,'تقرير المصروفات حسب الشهر'!$C$902:$AI$1019,31,FALSE),0)</f>
        <v>0</v>
      </c>
      <c r="L94" s="330">
        <f>IFERROR(VLOOKUP(C94,'تقرير المصروفات حسب الشهر'!$C$1028:$AI$1143,31,FALSE),0)</f>
        <v>0</v>
      </c>
      <c r="M94" s="344">
        <f>IFERROR(VLOOKUP(C94,'تقرير المصروفات حسب الشهر'!$C$1155:$AI$1302,31,FALSE),0)</f>
        <v>0</v>
      </c>
      <c r="N94" s="344">
        <f>IFERROR(VLOOKUP(C94,'تقرير المصروفات حسب الشهر'!$C$1283:$AI$1397,31,FALSE),0)</f>
        <v>0</v>
      </c>
      <c r="O94" s="344">
        <f>IFERROR(VLOOKUP(C94,'تقرير المصروفات حسب الشهر'!$C$1409:$AI$1524,31,FALSE),0)</f>
        <v>0</v>
      </c>
      <c r="P94" s="332">
        <f t="shared" si="7"/>
        <v>2293.36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الشهر'!$C$10:$AL$125,31,FALSE),0)</f>
        <v>1065</v>
      </c>
      <c r="E95" s="330">
        <f>IFERROR(VLOOKUP(C95,'تقرير المصروفات حسب الشهر'!$C$136:$AL$254,31,FALSE),0)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الشهر'!$C$519:$AL$627,31,FALSE),0)</f>
        <v>0</v>
      </c>
      <c r="I95" s="330">
        <f>IFERROR(VLOOKUP(C95,'تقرير المصروفات حسب الشهر'!$C$647:$AI$758,31,FALSE),0)</f>
        <v>2130</v>
      </c>
      <c r="J95" s="330">
        <f>IFERROR(VLOOKUP(C95,'تقرير المصروفات حسب الشهر'!$C$775:$AI$889,31,FALSE),0)</f>
        <v>0</v>
      </c>
      <c r="K95" s="330">
        <f>IFERROR(VLOOKUP(C95,'تقرير المصروفات حسب الشهر'!$C$902:$AI$1019,31,FALSE),0)</f>
        <v>0</v>
      </c>
      <c r="L95" s="330">
        <f>IFERROR(VLOOKUP(C95,'تقرير المصروفات حسب الشهر'!$C$1028:$AI$1143,31,FALSE),0)</f>
        <v>0</v>
      </c>
      <c r="M95" s="344">
        <f>IFERROR(VLOOKUP(C95,'تقرير المصروفات حسب الشهر'!$C$1155:$AI$1302,31,FALSE),0)</f>
        <v>0</v>
      </c>
      <c r="N95" s="344">
        <f>IFERROR(VLOOKUP(C95,'تقرير المصروفات حسب الشهر'!$C$1283:$AI$1397,31,FALSE),0)</f>
        <v>0</v>
      </c>
      <c r="O95" s="344">
        <f>IFERROR(VLOOKUP(C95,'تقرير المصروفات حسب الشهر'!$C$1409:$AI$1524,31,FALSE),0)</f>
        <v>0</v>
      </c>
      <c r="P95" s="332">
        <f t="shared" si="7"/>
        <v>6390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الشهر'!$C$10:$AL$125,31,FALSE),0)</f>
        <v>0</v>
      </c>
      <c r="E96" s="330">
        <f>IFERROR(VLOOKUP(C96,'تقرير المصروفات حسب الشهر'!$C$136:$AL$254,31,FALSE),0)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الشهر'!$C$519:$AL$627,31,FALSE),0)</f>
        <v>0</v>
      </c>
      <c r="I96" s="330">
        <f>IFERROR(VLOOKUP(C96,'تقرير المصروفات حسب الشهر'!$C$647:$AI$758,31,FALSE),0)</f>
        <v>0</v>
      </c>
      <c r="J96" s="330">
        <f>IFERROR(VLOOKUP(C96,'تقرير المصروفات حسب الشهر'!$C$775:$AI$889,31,FALSE),0)</f>
        <v>0</v>
      </c>
      <c r="K96" s="330">
        <f>IFERROR(VLOOKUP(C96,'تقرير المصروفات حسب الشهر'!$C$902:$AI$1019,31,FALSE),0)</f>
        <v>0</v>
      </c>
      <c r="L96" s="330">
        <f>IFERROR(VLOOKUP(C96,'تقرير المصروفات حسب الشهر'!$C$1028:$AI$1143,31,FALSE),0)</f>
        <v>0</v>
      </c>
      <c r="M96" s="344">
        <f>IFERROR(VLOOKUP(C96,'تقرير المصروفات حسب الشهر'!$C$1155:$AI$1302,31,FALSE),0)</f>
        <v>0</v>
      </c>
      <c r="N96" s="344">
        <f>IFERROR(VLOOKUP(C96,'تقرير المصروفات حسب الشهر'!$C$1283:$AI$1397,31,FALSE),0)</f>
        <v>0</v>
      </c>
      <c r="O96" s="344">
        <f>IFERROR(VLOOKUP(C96,'تقرير المصروفات حسب الشهر'!$C$1409:$AI$1524,31,FALSE),0)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الشهر'!$C$10:$AL$125,31,FALSE),0)</f>
        <v>0</v>
      </c>
      <c r="E97" s="330">
        <f>IFERROR(VLOOKUP(C97,'تقرير المصروفات حسب الشهر'!$C$136:$AL$254,31,FALSE),0)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الشهر'!$C$519:$AL$627,31,FALSE),0)</f>
        <v>0</v>
      </c>
      <c r="I97" s="330">
        <f>IFERROR(VLOOKUP(C97,'تقرير المصروفات حسب الشهر'!$C$647:$AI$758,31,FALSE),0)</f>
        <v>0</v>
      </c>
      <c r="J97" s="330">
        <f>IFERROR(VLOOKUP(C97,'تقرير المصروفات حسب الشهر'!$C$775:$AI$889,31,FALSE),0)</f>
        <v>0</v>
      </c>
      <c r="K97" s="330">
        <f>IFERROR(VLOOKUP(C97,'تقرير المصروفات حسب الشهر'!$C$902:$AI$1019,31,FALSE),0)</f>
        <v>0</v>
      </c>
      <c r="L97" s="330">
        <f>IFERROR(VLOOKUP(C97,'تقرير المصروفات حسب الشهر'!$C$1028:$AI$1143,31,FALSE),0)</f>
        <v>0</v>
      </c>
      <c r="M97" s="344">
        <f>IFERROR(VLOOKUP(C97,'تقرير المصروفات حسب الشهر'!$C$1155:$AI$1302,31,FALSE),0)</f>
        <v>0</v>
      </c>
      <c r="N97" s="344">
        <f>IFERROR(VLOOKUP(C97,'تقرير المصروفات حسب الشهر'!$C$1283:$AI$1397,31,FALSE),0)</f>
        <v>0</v>
      </c>
      <c r="O97" s="344">
        <f>IFERROR(VLOOKUP(C97,'تقرير المصروفات حسب الشهر'!$C$1409:$AI$1524,31,FALSE),0)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الشهر'!$C$10:$AL$125,31,FALSE),0)</f>
        <v>0</v>
      </c>
      <c r="E98" s="330">
        <f>IFERROR(VLOOKUP(C98,'تقرير المصروفات حسب الشهر'!$C$136:$AL$254,31,FALSE),0)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الشهر'!$C$519:$AL$627,31,FALSE),0)</f>
        <v>0</v>
      </c>
      <c r="I98" s="330">
        <f>IFERROR(VLOOKUP(C98,'تقرير المصروفات حسب الشهر'!$C$647:$AI$758,31,FALSE),0)</f>
        <v>0</v>
      </c>
      <c r="J98" s="330">
        <f>IFERROR(VLOOKUP(C98,'تقرير المصروفات حسب الشهر'!$C$775:$AI$889,31,FALSE),0)</f>
        <v>0</v>
      </c>
      <c r="K98" s="330">
        <f>IFERROR(VLOOKUP(C98,'تقرير المصروفات حسب الشهر'!$C$902:$AI$1019,31,FALSE),0)</f>
        <v>0</v>
      </c>
      <c r="L98" s="330">
        <f>IFERROR(VLOOKUP(C98,'تقرير المصروفات حسب الشهر'!$C$1028:$AI$1143,31,FALSE),0)</f>
        <v>0</v>
      </c>
      <c r="M98" s="344">
        <f>IFERROR(VLOOKUP(C98,'تقرير المصروفات حسب الشهر'!$C$1155:$AI$1302,31,FALSE),0)</f>
        <v>0</v>
      </c>
      <c r="N98" s="344">
        <f>IFERROR(VLOOKUP(C98,'تقرير المصروفات حسب الشهر'!$C$1283:$AI$1397,31,FALSE),0)</f>
        <v>0</v>
      </c>
      <c r="O98" s="344">
        <f>IFERROR(VLOOKUP(C98,'تقرير المصروفات حسب الشهر'!$C$1409:$AI$1524,31,FALSE),0)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الشهر'!$C$10:$AL$125,31,FALSE),0)</f>
        <v>0</v>
      </c>
      <c r="E99" s="330">
        <f>IFERROR(VLOOKUP(C99,'تقرير المصروفات حسب الشهر'!$C$136:$AL$254,31,FALSE),0)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الشهر'!$C$519:$AL$627,31,FALSE),0)</f>
        <v>0</v>
      </c>
      <c r="I99" s="330">
        <f>IFERROR(VLOOKUP(C99,'تقرير المصروفات حسب الشهر'!$C$647:$AI$758,31,FALSE),0)</f>
        <v>0</v>
      </c>
      <c r="J99" s="330">
        <f>IFERROR(VLOOKUP(C99,'تقرير المصروفات حسب الشهر'!$C$775:$AI$889,31,FALSE),0)</f>
        <v>0</v>
      </c>
      <c r="K99" s="330">
        <f>IFERROR(VLOOKUP(C99,'تقرير المصروفات حسب الشهر'!$C$902:$AI$1019,31,FALSE),0)</f>
        <v>0</v>
      </c>
      <c r="L99" s="330">
        <f>IFERROR(VLOOKUP(C99,'تقرير المصروفات حسب الشهر'!$C$1028:$AI$1143,31,FALSE),0)</f>
        <v>0</v>
      </c>
      <c r="M99" s="344">
        <f>IFERROR(VLOOKUP(C99,'تقرير المصروفات حسب الشهر'!$C$1155:$AI$1302,31,FALSE),0)</f>
        <v>0</v>
      </c>
      <c r="N99" s="344">
        <f>IFERROR(VLOOKUP(C99,'تقرير المصروفات حسب الشهر'!$C$1283:$AI$1397,31,FALSE),0)</f>
        <v>0</v>
      </c>
      <c r="O99" s="344">
        <f>IFERROR(VLOOKUP(C99,'تقرير المصروفات حسب الشهر'!$C$1409:$AI$1524,31,FALSE),0)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الشهر'!$C$10:$AL$125,31,FALSE),0)</f>
        <v>2465.08</v>
      </c>
      <c r="E100" s="330">
        <f>IFERROR(VLOOKUP(C100,'تقرير المصروفات حسب الشهر'!$C$136:$AL$254,31,FALSE),0)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الشهر'!$C$519:$AL$627,31,FALSE),0)</f>
        <v>2465.08</v>
      </c>
      <c r="I100" s="330">
        <f>IFERROR(VLOOKUP(C100,'تقرير المصروفات حسب الشهر'!$C$647:$AI$758,31,FALSE),0)</f>
        <v>2465.08</v>
      </c>
      <c r="J100" s="330">
        <f>IFERROR(VLOOKUP(C100,'تقرير المصروفات حسب الشهر'!$C$775:$AI$889,31,FALSE),0)</f>
        <v>0</v>
      </c>
      <c r="K100" s="330">
        <f>IFERROR(VLOOKUP(C100,'تقرير المصروفات حسب الشهر'!$C$902:$AI$1019,31,FALSE),0)</f>
        <v>0</v>
      </c>
      <c r="L100" s="330">
        <f>IFERROR(VLOOKUP(C100,'تقرير المصروفات حسب الشهر'!$C$1028:$AI$1143,31,FALSE),0)</f>
        <v>0</v>
      </c>
      <c r="M100" s="344">
        <f>IFERROR(VLOOKUP(C100,'تقرير المصروفات حسب الشهر'!$C$1155:$AI$1302,31,FALSE),0)</f>
        <v>0</v>
      </c>
      <c r="N100" s="344">
        <f>IFERROR(VLOOKUP(C100,'تقرير المصروفات حسب الشهر'!$C$1283:$AI$1397,31,FALSE),0)</f>
        <v>0</v>
      </c>
      <c r="O100" s="344">
        <f>IFERROR(VLOOKUP(C100,'تقرير المصروفات حسب الشهر'!$C$1409:$AI$1524,31,FALSE),0)</f>
        <v>0</v>
      </c>
      <c r="P100" s="332">
        <f t="shared" si="7"/>
        <v>14790.48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الشهر'!$C$10:$AL$125,31,FALSE),0)</f>
        <v>90.26</v>
      </c>
      <c r="E101" s="330">
        <f>IFERROR(VLOOKUP(C101,'تقرير المصروفات حسب الشهر'!$C$136:$AL$254,31,FALSE),0)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الشهر'!$C$519:$AL$627,31,FALSE),0)</f>
        <v>90.26</v>
      </c>
      <c r="I101" s="330">
        <f>IFERROR(VLOOKUP(C101,'تقرير المصروفات حسب الشهر'!$C$647:$AI$758,31,FALSE),0)</f>
        <v>90.26</v>
      </c>
      <c r="J101" s="330">
        <f>IFERROR(VLOOKUP(C101,'تقرير المصروفات حسب الشهر'!$C$775:$AI$889,31,FALSE),0)</f>
        <v>0</v>
      </c>
      <c r="K101" s="330">
        <f>IFERROR(VLOOKUP(C101,'تقرير المصروفات حسب الشهر'!$C$902:$AI$1019,31,FALSE),0)</f>
        <v>0</v>
      </c>
      <c r="L101" s="330">
        <f>IFERROR(VLOOKUP(C101,'تقرير المصروفات حسب الشهر'!$C$1028:$AI$1143,31,FALSE),0)</f>
        <v>0</v>
      </c>
      <c r="M101" s="344">
        <f>IFERROR(VLOOKUP(C101,'تقرير المصروفات حسب الشهر'!$C$1155:$AI$1302,31,FALSE),0)</f>
        <v>0</v>
      </c>
      <c r="N101" s="344">
        <f>IFERROR(VLOOKUP(C101,'تقرير المصروفات حسب الشهر'!$C$1283:$AI$1397,31,FALSE),0)</f>
        <v>0</v>
      </c>
      <c r="O101" s="344">
        <f>IFERROR(VLOOKUP(C101,'تقرير المصروفات حسب الشهر'!$C$1409:$AI$1524,31,FALSE),0)</f>
        <v>0</v>
      </c>
      <c r="P101" s="332">
        <f t="shared" si="7"/>
        <v>541.56000000000006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الشهر'!$C$10:$AL$125,31,FALSE),0)</f>
        <v>318.27</v>
      </c>
      <c r="E102" s="330">
        <f>IFERROR(VLOOKUP(C102,'تقرير المصروفات حسب الشهر'!$C$136:$AL$254,31,FALSE),0)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الشهر'!$C$519:$AL$627,31,FALSE),0)</f>
        <v>318.27</v>
      </c>
      <c r="I102" s="330">
        <f>IFERROR(VLOOKUP(C102,'تقرير المصروفات حسب الشهر'!$C$647:$AI$758,31,FALSE),0)</f>
        <v>318.27</v>
      </c>
      <c r="J102" s="330">
        <f>IFERROR(VLOOKUP(C102,'تقرير المصروفات حسب الشهر'!$C$775:$AI$889,31,FALSE),0)</f>
        <v>0</v>
      </c>
      <c r="K102" s="330">
        <f>IFERROR(VLOOKUP(C102,'تقرير المصروفات حسب الشهر'!$C$902:$AI$1019,31,FALSE),0)</f>
        <v>0</v>
      </c>
      <c r="L102" s="330">
        <f>IFERROR(VLOOKUP(C102,'تقرير المصروفات حسب الشهر'!$C$1028:$AI$1143,31,FALSE),0)</f>
        <v>0</v>
      </c>
      <c r="M102" s="344">
        <f>IFERROR(VLOOKUP(C102,'تقرير المصروفات حسب الشهر'!$C$1155:$AI$1302,31,FALSE),0)</f>
        <v>0</v>
      </c>
      <c r="N102" s="344">
        <f>IFERROR(VLOOKUP(C102,'تقرير المصروفات حسب الشهر'!$C$1283:$AI$1397,31,FALSE),0)</f>
        <v>0</v>
      </c>
      <c r="O102" s="344">
        <f>IFERROR(VLOOKUP(C102,'تقرير المصروفات حسب الشهر'!$C$1409:$AI$1524,31,FALSE),0)</f>
        <v>0</v>
      </c>
      <c r="P102" s="332">
        <f t="shared" si="7"/>
        <v>1909.62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الشهر'!$C$10:$AL$125,31,FALSE),0)</f>
        <v>515.15</v>
      </c>
      <c r="E103" s="330">
        <f>IFERROR(VLOOKUP(C103,'تقرير المصروفات حسب الشهر'!$C$136:$AL$254,31,FALSE),0)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الشهر'!$C$519:$AL$627,31,FALSE),0)</f>
        <v>538.9</v>
      </c>
      <c r="I103" s="330">
        <f>IFERROR(VLOOKUP(C103,'تقرير المصروفات حسب الشهر'!$C$647:$AI$758,31,FALSE),0)</f>
        <v>538.9</v>
      </c>
      <c r="J103" s="330">
        <f>IFERROR(VLOOKUP(C103,'تقرير المصروفات حسب الشهر'!$C$775:$AI$889,31,FALSE),0)</f>
        <v>0</v>
      </c>
      <c r="K103" s="330">
        <f>IFERROR(VLOOKUP(C103,'تقرير المصروفات حسب الشهر'!$C$902:$AI$1019,31,FALSE),0)</f>
        <v>0</v>
      </c>
      <c r="L103" s="330">
        <f>IFERROR(VLOOKUP(C103,'تقرير المصروفات حسب الشهر'!$C$1028:$AI$1143,31,FALSE),0)</f>
        <v>0</v>
      </c>
      <c r="M103" s="344">
        <f>IFERROR(VLOOKUP(C103,'تقرير المصروفات حسب الشهر'!$C$1155:$AI$1302,31,FALSE),0)</f>
        <v>0</v>
      </c>
      <c r="N103" s="344">
        <f>IFERROR(VLOOKUP(C103,'تقرير المصروفات حسب الشهر'!$C$1283:$AI$1397,31,FALSE),0)</f>
        <v>0</v>
      </c>
      <c r="O103" s="344">
        <f>IFERROR(VLOOKUP(C103,'تقرير المصروفات حسب الشهر'!$C$1409:$AI$1524,31,FALSE),0)</f>
        <v>0</v>
      </c>
      <c r="P103" s="332">
        <f t="shared" si="7"/>
        <v>3147.11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الشهر'!$C$10:$AL$125,31,FALSE),0)</f>
        <v>0</v>
      </c>
      <c r="E104" s="330">
        <f>IFERROR(VLOOKUP(C104,'تقرير المصروفات حسب الشهر'!$C$136:$AL$254,31,FALSE),0)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الشهر'!$C$519:$AL$627,31,FALSE),0)</f>
        <v>0</v>
      </c>
      <c r="I104" s="330">
        <f>IFERROR(VLOOKUP(C104,'تقرير المصروفات حسب الشهر'!$C$647:$AI$758,31,FALSE),0)</f>
        <v>0</v>
      </c>
      <c r="J104" s="330">
        <f>IFERROR(VLOOKUP(C104,'تقرير المصروفات حسب الشهر'!$C$775:$AI$889,31,FALSE),0)</f>
        <v>0</v>
      </c>
      <c r="K104" s="330">
        <f>IFERROR(VLOOKUP(C104,'تقرير المصروفات حسب الشهر'!$C$902:$AI$1019,31,FALSE),0)</f>
        <v>0</v>
      </c>
      <c r="L104" s="330">
        <f>IFERROR(VLOOKUP(C104,'تقرير المصروفات حسب الشهر'!$C$1028:$AI$1143,31,FALSE),0)</f>
        <v>0</v>
      </c>
      <c r="M104" s="344">
        <f>IFERROR(VLOOKUP(C104,'تقرير المصروفات حسب الشهر'!$C$1155:$AI$1302,31,FALSE),0)</f>
        <v>0</v>
      </c>
      <c r="N104" s="344">
        <f>IFERROR(VLOOKUP(C104,'تقرير المصروفات حسب الشهر'!$C$1283:$AI$1397,31,FALSE),0)</f>
        <v>0</v>
      </c>
      <c r="O104" s="344">
        <f>IFERROR(VLOOKUP(C104,'تقرير المصروفات حسب الشهر'!$C$1409:$AI$1524,31,FALSE),0)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الشهر'!$C$10:$AL$125,31,FALSE),0)</f>
        <v>0</v>
      </c>
      <c r="E105" s="330">
        <f>IFERROR(VLOOKUP(C105,'تقرير المصروفات حسب الشهر'!$C$136:$AL$254,31,FALSE),0)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الشهر'!$C$519:$AL$627,31,FALSE),0)</f>
        <v>0</v>
      </c>
      <c r="I105" s="330">
        <f>IFERROR(VLOOKUP(C105,'تقرير المصروفات حسب الشهر'!$C$647:$AI$758,31,FALSE),0)</f>
        <v>0</v>
      </c>
      <c r="J105" s="330">
        <f>IFERROR(VLOOKUP(C105,'تقرير المصروفات حسب الشهر'!$C$775:$AI$889,31,FALSE),0)</f>
        <v>0</v>
      </c>
      <c r="K105" s="330">
        <f>IFERROR(VLOOKUP(C105,'تقرير المصروفات حسب الشهر'!$C$902:$AI$1019,31,FALSE),0)</f>
        <v>0</v>
      </c>
      <c r="L105" s="330">
        <f>IFERROR(VLOOKUP(C105,'تقرير المصروفات حسب الشهر'!$C$1028:$AI$1143,31,FALSE),0)</f>
        <v>0</v>
      </c>
      <c r="M105" s="344">
        <f>IFERROR(VLOOKUP(C105,'تقرير المصروفات حسب الشهر'!$C$1155:$AI$1302,31,FALSE),0)</f>
        <v>0</v>
      </c>
      <c r="N105" s="344">
        <f>IFERROR(VLOOKUP(C105,'تقرير المصروفات حسب الشهر'!$C$1283:$AI$1397,31,FALSE),0)</f>
        <v>0</v>
      </c>
      <c r="O105" s="344">
        <f>IFERROR(VLOOKUP(C105,'تقرير المصروفات حسب الشهر'!$C$1409:$AI$1524,31,FALSE),0)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الشهر'!$C$10:$AL$125,31,FALSE),0)</f>
        <v>149</v>
      </c>
      <c r="E106" s="330">
        <f>IFERROR(VLOOKUP(C106,'تقرير المصروفات حسب الشهر'!$C$136:$AL$254,31,FALSE),0)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الشهر'!$C$519:$AL$627,31,FALSE),0)</f>
        <v>144</v>
      </c>
      <c r="I106" s="330">
        <f>IFERROR(VLOOKUP(C106,'تقرير المصروفات حسب الشهر'!$C$647:$AI$758,31,FALSE),0)</f>
        <v>258</v>
      </c>
      <c r="J106" s="330">
        <f>IFERROR(VLOOKUP(C106,'تقرير المصروفات حسب الشهر'!$C$775:$AI$889,31,FALSE),0)</f>
        <v>0</v>
      </c>
      <c r="K106" s="330">
        <f>IFERROR(VLOOKUP(C106,'تقرير المصروفات حسب الشهر'!$C$902:$AI$1019,31,FALSE),0)</f>
        <v>0</v>
      </c>
      <c r="L106" s="330">
        <f>IFERROR(VLOOKUP(C106,'تقرير المصروفات حسب الشهر'!$C$1028:$AI$1143,31,FALSE),0)</f>
        <v>0</v>
      </c>
      <c r="M106" s="344">
        <f>IFERROR(VLOOKUP(C106,'تقرير المصروفات حسب الشهر'!$C$1155:$AI$1302,31,FALSE),0)</f>
        <v>0</v>
      </c>
      <c r="N106" s="344">
        <f>IFERROR(VLOOKUP(C106,'تقرير المصروفات حسب الشهر'!$C$1283:$AI$1397,31,FALSE),0)</f>
        <v>0</v>
      </c>
      <c r="O106" s="344">
        <f>IFERROR(VLOOKUP(C106,'تقرير المصروفات حسب الشهر'!$C$1409:$AI$1524,31,FALSE),0)</f>
        <v>0</v>
      </c>
      <c r="P106" s="332">
        <f t="shared" si="7"/>
        <v>819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الشهر'!$C$10:$AL$125,31,FALSE),0)</f>
        <v>0</v>
      </c>
      <c r="E107" s="330">
        <f>IFERROR(VLOOKUP(C107,'تقرير المصروفات حسب الشهر'!$C$136:$AL$254,31,FALSE),0)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الشهر'!$C$519:$AL$627,31,FALSE),0)</f>
        <v>0</v>
      </c>
      <c r="I107" s="330">
        <f>IFERROR(VLOOKUP(C107,'تقرير المصروفات حسب الشهر'!$C$647:$AI$758,31,FALSE),0)</f>
        <v>0</v>
      </c>
      <c r="J107" s="330">
        <f>IFERROR(VLOOKUP(C107,'تقرير المصروفات حسب الشهر'!$C$775:$AI$889,31,FALSE),0)</f>
        <v>0</v>
      </c>
      <c r="K107" s="330">
        <f>IFERROR(VLOOKUP(C107,'تقرير المصروفات حسب الشهر'!$C$902:$AI$1019,31,FALSE),0)</f>
        <v>0</v>
      </c>
      <c r="L107" s="330">
        <f>IFERROR(VLOOKUP(C107,'تقرير المصروفات حسب الشهر'!$C$1028:$AI$1143,31,FALSE),0)</f>
        <v>0</v>
      </c>
      <c r="M107" s="344">
        <f>IFERROR(VLOOKUP(C107,'تقرير المصروفات حسب الشهر'!$C$1155:$AI$1302,31,FALSE),0)</f>
        <v>0</v>
      </c>
      <c r="N107" s="344">
        <f>IFERROR(VLOOKUP(C107,'تقرير المصروفات حسب الشهر'!$C$1283:$AI$1397,31,FALSE),0)</f>
        <v>0</v>
      </c>
      <c r="O107" s="344">
        <f>IFERROR(VLOOKUP(C107,'تقرير المصروفات حسب الشهر'!$C$1409:$AI$1524,31,FALSE),0)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الشهر'!$C$10:$AL$125,31,FALSE),0)</f>
        <v>0</v>
      </c>
      <c r="E108" s="330">
        <f>IFERROR(VLOOKUP(C108,'تقرير المصروفات حسب الشهر'!$C$136:$AL$254,31,FALSE),0)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الشهر'!$C$519:$AL$627,31,FALSE),0)</f>
        <v>0</v>
      </c>
      <c r="I108" s="330">
        <f>IFERROR(VLOOKUP(C108,'تقرير المصروفات حسب الشهر'!$C$647:$AI$758,31,FALSE),0)</f>
        <v>0</v>
      </c>
      <c r="J108" s="330">
        <f>IFERROR(VLOOKUP(C108,'تقرير المصروفات حسب الشهر'!$C$775:$AI$889,31,FALSE),0)</f>
        <v>0</v>
      </c>
      <c r="K108" s="330">
        <f>IFERROR(VLOOKUP(C108,'تقرير المصروفات حسب الشهر'!$C$902:$AI$1019,31,FALSE),0)</f>
        <v>0</v>
      </c>
      <c r="L108" s="330">
        <f>IFERROR(VLOOKUP(C108,'تقرير المصروفات حسب الشهر'!$C$1028:$AI$1143,31,FALSE),0)</f>
        <v>0</v>
      </c>
      <c r="M108" s="344">
        <f>IFERROR(VLOOKUP(C108,'تقرير المصروفات حسب الشهر'!$C$1155:$AI$1302,31,FALSE),0)</f>
        <v>0</v>
      </c>
      <c r="N108" s="344">
        <f>IFERROR(VLOOKUP(C108,'تقرير المصروفات حسب الشهر'!$C$1283:$AI$1397,31,FALSE),0)</f>
        <v>0</v>
      </c>
      <c r="O108" s="344">
        <f>IFERROR(VLOOKUP(C108,'تقرير المصروفات حسب الشهر'!$C$1409:$AI$1524,31,FALSE),0)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الشهر'!$C$10:$AL$125,31,FALSE),0)</f>
        <v>0</v>
      </c>
      <c r="E109" s="330">
        <f>IFERROR(VLOOKUP(C109,'تقرير المصروفات حسب الشهر'!$C$136:$AL$254,31,FALSE),0)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الشهر'!$C$519:$AL$627,31,FALSE),0)</f>
        <v>0</v>
      </c>
      <c r="I109" s="330">
        <f>IFERROR(VLOOKUP(C109,'تقرير المصروفات حسب الشهر'!$C$647:$AI$758,31,FALSE),0)</f>
        <v>0</v>
      </c>
      <c r="J109" s="330">
        <f>IFERROR(VLOOKUP(C109,'تقرير المصروفات حسب الشهر'!$C$775:$AI$889,31,FALSE),0)</f>
        <v>0</v>
      </c>
      <c r="K109" s="330">
        <f>IFERROR(VLOOKUP(C109,'تقرير المصروفات حسب الشهر'!$C$902:$AI$1019,31,FALSE),0)</f>
        <v>0</v>
      </c>
      <c r="L109" s="330">
        <f>IFERROR(VLOOKUP(C109,'تقرير المصروفات حسب الشهر'!$C$1028:$AI$1143,31,FALSE),0)</f>
        <v>0</v>
      </c>
      <c r="M109" s="344">
        <f>IFERROR(VLOOKUP(C109,'تقرير المصروفات حسب الشهر'!$C$1155:$AI$1302,31,FALSE),0)</f>
        <v>0</v>
      </c>
      <c r="N109" s="344">
        <f>IFERROR(VLOOKUP(C109,'تقرير المصروفات حسب الشهر'!$C$1283:$AI$1397,31,FALSE),0)</f>
        <v>0</v>
      </c>
      <c r="O109" s="344">
        <f>IFERROR(VLOOKUP(C109,'تقرير المصروفات حسب الشهر'!$C$1409:$AI$1524,31,FALSE),0)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الشهر'!$C$10:$AL$125,31,FALSE),0)</f>
        <v>0</v>
      </c>
      <c r="E110" s="330">
        <f>IFERROR(VLOOKUP(C110,'تقرير المصروفات حسب الشهر'!$C$136:$AL$254,31,FALSE),0)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الشهر'!$C$519:$AL$627,31,FALSE),0)</f>
        <v>0</v>
      </c>
      <c r="I110" s="330">
        <f>IFERROR(VLOOKUP(C110,'تقرير المصروفات حسب الشهر'!$C$647:$AI$758,31,FALSE),0)</f>
        <v>0</v>
      </c>
      <c r="J110" s="330">
        <f>IFERROR(VLOOKUP(C110,'تقرير المصروفات حسب الشهر'!$C$775:$AI$889,31,FALSE),0)</f>
        <v>0</v>
      </c>
      <c r="K110" s="330">
        <f>IFERROR(VLOOKUP(C110,'تقرير المصروفات حسب الشهر'!$C$902:$AI$1019,31,FALSE),0)</f>
        <v>0</v>
      </c>
      <c r="L110" s="330">
        <f>IFERROR(VLOOKUP(C110,'تقرير المصروفات حسب الشهر'!$C$1028:$AI$1143,31,FALSE),0)</f>
        <v>0</v>
      </c>
      <c r="M110" s="344">
        <f>IFERROR(VLOOKUP(C110,'تقرير المصروفات حسب الشهر'!$C$1155:$AI$1302,31,FALSE),0)</f>
        <v>0</v>
      </c>
      <c r="N110" s="344">
        <f>IFERROR(VLOOKUP(C110,'تقرير المصروفات حسب الشهر'!$C$1283:$AI$1397,31,FALSE),0)</f>
        <v>0</v>
      </c>
      <c r="O110" s="344">
        <f>IFERROR(VLOOKUP(C110,'تقرير المصروفات حسب الشهر'!$C$1409:$AI$1524,31,FALSE),0)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الشهر'!$C$10:$AL$125,31,FALSE),0)</f>
        <v>0</v>
      </c>
      <c r="E111" s="330">
        <f>IFERROR(VLOOKUP(C111,'تقرير المصروفات حسب الشهر'!$C$136:$AL$254,31,FALSE),0)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الشهر'!$C$519:$AL$627,31,FALSE),0)</f>
        <v>0</v>
      </c>
      <c r="I111" s="330">
        <f>IFERROR(VLOOKUP(C111,'تقرير المصروفات حسب الشهر'!$C$647:$AI$758,31,FALSE),0)</f>
        <v>0</v>
      </c>
      <c r="J111" s="330">
        <f>IFERROR(VLOOKUP(C111,'تقرير المصروفات حسب الشهر'!$C$775:$AI$889,31,FALSE),0)</f>
        <v>0</v>
      </c>
      <c r="K111" s="330">
        <f>IFERROR(VLOOKUP(C111,'تقرير المصروفات حسب الشهر'!$C$902:$AI$1019,31,FALSE),0)</f>
        <v>0</v>
      </c>
      <c r="L111" s="330">
        <f>IFERROR(VLOOKUP(C111,'تقرير المصروفات حسب الشهر'!$C$1028:$AI$1143,31,FALSE),0)</f>
        <v>0</v>
      </c>
      <c r="M111" s="344">
        <f>IFERROR(VLOOKUP(C111,'تقرير المصروفات حسب الشهر'!$C$1155:$AI$1302,31,FALSE),0)</f>
        <v>0</v>
      </c>
      <c r="N111" s="344">
        <f>IFERROR(VLOOKUP(C111,'تقرير المصروفات حسب الشهر'!$C$1283:$AI$1397,31,FALSE),0)</f>
        <v>0</v>
      </c>
      <c r="O111" s="344">
        <f>IFERROR(VLOOKUP(C111,'تقرير المصروفات حسب الشهر'!$C$1409:$AI$1524,31,FALSE),0)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الشهر'!$C$10:$AL$125,31,FALSE),0)</f>
        <v>0</v>
      </c>
      <c r="E112" s="330">
        <f>IFERROR(VLOOKUP(C112,'تقرير المصروفات حسب الشهر'!$C$136:$AL$254,31,FALSE),0)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الشهر'!$C$519:$AL$627,31,FALSE),0)</f>
        <v>0</v>
      </c>
      <c r="I112" s="330">
        <f>IFERROR(VLOOKUP(C112,'تقرير المصروفات حسب الشهر'!$C$647:$AI$758,31,FALSE),0)</f>
        <v>0</v>
      </c>
      <c r="J112" s="330">
        <f>IFERROR(VLOOKUP(C112,'تقرير المصروفات حسب الشهر'!$C$775:$AI$889,31,FALSE),0)</f>
        <v>0</v>
      </c>
      <c r="K112" s="330">
        <f>IFERROR(VLOOKUP(C112,'تقرير المصروفات حسب الشهر'!$C$902:$AI$1019,31,FALSE),0)</f>
        <v>0</v>
      </c>
      <c r="L112" s="330">
        <f>IFERROR(VLOOKUP(C112,'تقرير المصروفات حسب الشهر'!$C$1028:$AI$1143,31,FALSE),0)</f>
        <v>0</v>
      </c>
      <c r="M112" s="344">
        <f>IFERROR(VLOOKUP(C112,'تقرير المصروفات حسب الشهر'!$C$1155:$AI$1302,31,FALSE),0)</f>
        <v>0</v>
      </c>
      <c r="N112" s="344">
        <f>IFERROR(VLOOKUP(C112,'تقرير المصروفات حسب الشهر'!$C$1283:$AI$1397,31,FALSE),0)</f>
        <v>0</v>
      </c>
      <c r="O112" s="344">
        <f>IFERROR(VLOOKUP(C112,'تقرير المصروفات حسب الشهر'!$C$1409:$AI$1524,31,FALSE),0)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الشهر'!$C$10:$AL$125,31,FALSE),0)</f>
        <v>0</v>
      </c>
      <c r="E113" s="330">
        <f>IFERROR(VLOOKUP(C113,'تقرير المصروفات حسب الشهر'!$C$136:$AL$254,31,FALSE),0)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الشهر'!$C$519:$AL$627,31,FALSE),0)</f>
        <v>0</v>
      </c>
      <c r="I113" s="330">
        <f>IFERROR(VLOOKUP(C113,'تقرير المصروفات حسب الشهر'!$C$647:$AI$758,31,FALSE),0)</f>
        <v>0</v>
      </c>
      <c r="J113" s="330">
        <f>IFERROR(VLOOKUP(C113,'تقرير المصروفات حسب الشهر'!$C$775:$AI$889,31,FALSE),0)</f>
        <v>0</v>
      </c>
      <c r="K113" s="330">
        <f>IFERROR(VLOOKUP(C113,'تقرير المصروفات حسب الشهر'!$C$902:$AI$1019,31,FALSE),0)</f>
        <v>0</v>
      </c>
      <c r="L113" s="330">
        <f>IFERROR(VLOOKUP(C113,'تقرير المصروفات حسب الشهر'!$C$1028:$AI$1143,31,FALSE),0)</f>
        <v>0</v>
      </c>
      <c r="M113" s="344">
        <f>IFERROR(VLOOKUP(C113,'تقرير المصروفات حسب الشهر'!$C$1155:$AI$1302,31,FALSE),0)</f>
        <v>0</v>
      </c>
      <c r="N113" s="344">
        <f>IFERROR(VLOOKUP(C113,'تقرير المصروفات حسب الشهر'!$C$1283:$AI$1397,31,FALSE),0)</f>
        <v>0</v>
      </c>
      <c r="O113" s="344">
        <f>IFERROR(VLOOKUP(C113,'تقرير المصروفات حسب الشهر'!$C$1409:$AI$1524,31,FALSE),0)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الشهر'!$C$10:$AL$125,31,FALSE),0)</f>
        <v>0</v>
      </c>
      <c r="E114" s="330">
        <f>IFERROR(VLOOKUP(C114,'تقرير المصروفات حسب الشهر'!$C$136:$AL$254,31,FALSE),0)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الشهر'!$C$519:$AL$627,31,FALSE),0)</f>
        <v>0</v>
      </c>
      <c r="I114" s="330">
        <f>IFERROR(VLOOKUP(C114,'تقرير المصروفات حسب الشهر'!$C$647:$AI$758,31,FALSE),0)</f>
        <v>0</v>
      </c>
      <c r="J114" s="330">
        <f>IFERROR(VLOOKUP(C114,'تقرير المصروفات حسب الشهر'!$C$775:$AI$889,31,FALSE),0)</f>
        <v>0</v>
      </c>
      <c r="K114" s="330">
        <f>IFERROR(VLOOKUP(C114,'تقرير المصروفات حسب الشهر'!$C$902:$AI$1019,31,FALSE),0)</f>
        <v>0</v>
      </c>
      <c r="L114" s="330">
        <f>IFERROR(VLOOKUP(C114,'تقرير المصروفات حسب الشهر'!$C$1028:$AI$1143,31,FALSE),0)</f>
        <v>0</v>
      </c>
      <c r="M114" s="344">
        <f>IFERROR(VLOOKUP(C114,'تقرير المصروفات حسب الشهر'!$C$1155:$AI$1302,31,FALSE),0)</f>
        <v>0</v>
      </c>
      <c r="N114" s="344">
        <f>IFERROR(VLOOKUP(C114,'تقرير المصروفات حسب الشهر'!$C$1283:$AI$1397,31,FALSE),0)</f>
        <v>0</v>
      </c>
      <c r="O114" s="344">
        <f>IFERROR(VLOOKUP(C114,'تقرير المصروفات حسب الشهر'!$C$1409:$AI$1524,31,FALSE),0)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الشهر'!$C$10:$AL$125,31,FALSE),0)</f>
        <v>0</v>
      </c>
      <c r="E115" s="330">
        <f>IFERROR(VLOOKUP(C115,'تقرير المصروفات حسب الشهر'!$C$136:$AL$254,31,FALSE),0)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الشهر'!$C$519:$AL$627,31,FALSE),0)</f>
        <v>0</v>
      </c>
      <c r="I115" s="330">
        <f>IFERROR(VLOOKUP(C115,'تقرير المصروفات حسب الشهر'!$C$647:$AI$758,31,FALSE),0)</f>
        <v>0</v>
      </c>
      <c r="J115" s="330">
        <f>IFERROR(VLOOKUP(C115,'تقرير المصروفات حسب الشهر'!$C$775:$AI$889,31,FALSE),0)</f>
        <v>0</v>
      </c>
      <c r="K115" s="330">
        <f>IFERROR(VLOOKUP(C115,'تقرير المصروفات حسب الشهر'!$C$902:$AI$1019,31,FALSE),0)</f>
        <v>0</v>
      </c>
      <c r="L115" s="330">
        <f>IFERROR(VLOOKUP(C115,'تقرير المصروفات حسب الشهر'!$C$1028:$AI$1143,31,FALSE),0)</f>
        <v>0</v>
      </c>
      <c r="M115" s="344">
        <f>IFERROR(VLOOKUP(C115,'تقرير المصروفات حسب الشهر'!$C$1155:$AI$1302,31,FALSE),0)</f>
        <v>0</v>
      </c>
      <c r="N115" s="344">
        <f>IFERROR(VLOOKUP(C115,'تقرير المصروفات حسب الشهر'!$C$1283:$AI$1397,31,FALSE),0)</f>
        <v>0</v>
      </c>
      <c r="O115" s="344">
        <f>IFERROR(VLOOKUP(C115,'تقرير المصروفات حسب الشهر'!$C$1409:$AI$1524,31,FALSE),0)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الشهر'!$C$10:$AL$125,31,FALSE),0)</f>
        <v>0</v>
      </c>
      <c r="E116" s="330">
        <f>IFERROR(VLOOKUP(C116,'تقرير المصروفات حسب الشهر'!$C$136:$AL$254,31,FALSE),0)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الشهر'!$C$519:$AL$627,31,FALSE),0)</f>
        <v>0</v>
      </c>
      <c r="I116" s="330">
        <f>IFERROR(VLOOKUP(C116,'تقرير المصروفات حسب الشهر'!$C$647:$AI$758,31,FALSE),0)</f>
        <v>0</v>
      </c>
      <c r="J116" s="330">
        <f>IFERROR(VLOOKUP(C116,'تقرير المصروفات حسب الشهر'!$C$775:$AI$889,31,FALSE),0)</f>
        <v>0</v>
      </c>
      <c r="K116" s="330">
        <f>IFERROR(VLOOKUP(C116,'تقرير المصروفات حسب الشهر'!$C$902:$AI$1019,31,FALSE),0)</f>
        <v>0</v>
      </c>
      <c r="L116" s="330">
        <f>IFERROR(VLOOKUP(C116,'تقرير المصروفات حسب الشهر'!$C$1028:$AI$1143,31,FALSE),0)</f>
        <v>0</v>
      </c>
      <c r="M116" s="344">
        <f>IFERROR(VLOOKUP(C116,'تقرير المصروفات حسب الشهر'!$C$1155:$AI$1302,31,FALSE),0)</f>
        <v>0</v>
      </c>
      <c r="N116" s="344">
        <f>IFERROR(VLOOKUP(C116,'تقرير المصروفات حسب الشهر'!$C$1283:$AI$1397,31,FALSE),0)</f>
        <v>0</v>
      </c>
      <c r="O116" s="344">
        <f>IFERROR(VLOOKUP(C116,'تقرير المصروفات حسب الشهر'!$C$1409:$AI$1524,31,FALSE),0)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الشهر'!$C$10:$AL$125,31,FALSE),0)</f>
        <v>0</v>
      </c>
      <c r="E117" s="330">
        <f>IFERROR(VLOOKUP(C117,'تقرير المصروفات حسب الشهر'!$C$136:$AL$254,31,FALSE),0)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الشهر'!$C$519:$AL$627,31,FALSE),0)</f>
        <v>0</v>
      </c>
      <c r="I117" s="330">
        <f>IFERROR(VLOOKUP(C117,'تقرير المصروفات حسب الشهر'!$C$647:$AI$758,31,FALSE),0)</f>
        <v>0</v>
      </c>
      <c r="J117" s="330">
        <f>IFERROR(VLOOKUP(C117,'تقرير المصروفات حسب الشهر'!$C$775:$AI$889,31,FALSE),0)</f>
        <v>0</v>
      </c>
      <c r="K117" s="330">
        <f>IFERROR(VLOOKUP(C117,'تقرير المصروفات حسب الشهر'!$C$902:$AI$1019,31,FALSE),0)</f>
        <v>0</v>
      </c>
      <c r="L117" s="330">
        <f>IFERROR(VLOOKUP(C117,'تقرير المصروفات حسب الشهر'!$C$1028:$AI$1143,31,FALSE),0)</f>
        <v>0</v>
      </c>
      <c r="M117" s="344">
        <f>IFERROR(VLOOKUP(C117,'تقرير المصروفات حسب الشهر'!$C$1155:$AI$1302,31,FALSE),0)</f>
        <v>0</v>
      </c>
      <c r="N117" s="344">
        <f>IFERROR(VLOOKUP(C117,'تقرير المصروفات حسب الشهر'!$C$1283:$AI$1397,31,FALSE),0)</f>
        <v>0</v>
      </c>
      <c r="O117" s="344">
        <f>IFERROR(VLOOKUP(C117,'تقرير المصروفات حسب الشهر'!$C$1409:$AI$1524,31,FALSE),0)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الشهر'!$C$10:$AL$125,31,FALSE),0)</f>
        <v>0</v>
      </c>
      <c r="E118" s="330">
        <f>IFERROR(VLOOKUP(C118,'تقرير المصروفات حسب الشهر'!$C$136:$AL$254,31,FALSE),0)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الشهر'!$C$519:$AL$627,31,FALSE),0)</f>
        <v>0</v>
      </c>
      <c r="I118" s="330">
        <f>IFERROR(VLOOKUP(C118,'تقرير المصروفات حسب الشهر'!$C$647:$AI$758,31,FALSE),0)</f>
        <v>0</v>
      </c>
      <c r="J118" s="330">
        <f>IFERROR(VLOOKUP(C118,'تقرير المصروفات حسب الشهر'!$C$775:$AI$889,31,FALSE),0)</f>
        <v>0</v>
      </c>
      <c r="K118" s="330">
        <f>IFERROR(VLOOKUP(C118,'تقرير المصروفات حسب الشهر'!$C$902:$AI$1019,31,FALSE),0)</f>
        <v>0</v>
      </c>
      <c r="L118" s="330">
        <f>IFERROR(VLOOKUP(C118,'تقرير المصروفات حسب الشهر'!$C$1028:$AI$1143,31,FALSE),0)</f>
        <v>0</v>
      </c>
      <c r="M118" s="344">
        <f>IFERROR(VLOOKUP(C118,'تقرير المصروفات حسب الشهر'!$C$1155:$AI$1302,31,FALSE),0)</f>
        <v>0</v>
      </c>
      <c r="N118" s="344">
        <f>IFERROR(VLOOKUP(C118,'تقرير المصروفات حسب الشهر'!$C$1283:$AI$1397,31,FALSE),0)</f>
        <v>0</v>
      </c>
      <c r="O118" s="344">
        <f>IFERROR(VLOOKUP(C118,'تقرير المصروفات حسب الشهر'!$C$1409:$AI$1524,31,FALSE),0)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الشهر'!$C$10:$AL$125,31,FALSE),0)</f>
        <v>0</v>
      </c>
      <c r="E119" s="330">
        <f>IFERROR(VLOOKUP(C119,'تقرير المصروفات حسب الشهر'!$C$136:$AL$254,31,FALSE),0)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الشهر'!$C$519:$AL$627,31,FALSE),0)</f>
        <v>0</v>
      </c>
      <c r="I119" s="330">
        <f>IFERROR(VLOOKUP(C119,'تقرير المصروفات حسب الشهر'!$C$647:$AI$758,31,FALSE),0)</f>
        <v>0</v>
      </c>
      <c r="J119" s="330">
        <f>IFERROR(VLOOKUP(C119,'تقرير المصروفات حسب الشهر'!$C$775:$AI$889,31,FALSE),0)</f>
        <v>0</v>
      </c>
      <c r="K119" s="330">
        <f>IFERROR(VLOOKUP(C119,'تقرير المصروفات حسب الشهر'!$C$902:$AI$1019,31,FALSE),0)</f>
        <v>0</v>
      </c>
      <c r="L119" s="330">
        <f>IFERROR(VLOOKUP(C119,'تقرير المصروفات حسب الشهر'!$C$1028:$AI$1143,31,FALSE),0)</f>
        <v>0</v>
      </c>
      <c r="M119" s="344">
        <f>IFERROR(VLOOKUP(C119,'تقرير المصروفات حسب الشهر'!$C$1155:$AI$1302,31,FALSE),0)</f>
        <v>0</v>
      </c>
      <c r="N119" s="344">
        <f>IFERROR(VLOOKUP(C119,'تقرير المصروفات حسب الشهر'!$C$1283:$AI$1397,31,FALSE),0)</f>
        <v>0</v>
      </c>
      <c r="O119" s="344">
        <f>IFERROR(VLOOKUP(C119,'تقرير المصروفات حسب الشهر'!$C$1409:$AI$1524,31,FALSE),0)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الشهر'!$C$10:$AL$125,31,FALSE),0)</f>
        <v>0</v>
      </c>
      <c r="E120" s="330">
        <f>IFERROR(VLOOKUP(C120,'تقرير المصروفات حسب الشهر'!$C$136:$AL$254,31,FALSE),0)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الشهر'!$C$519:$AL$627,31,FALSE),0)</f>
        <v>0</v>
      </c>
      <c r="I120" s="330">
        <f>IFERROR(VLOOKUP(C120,'تقرير المصروفات حسب الشهر'!$C$647:$AI$758,31,FALSE),0)</f>
        <v>0</v>
      </c>
      <c r="J120" s="330">
        <f>IFERROR(VLOOKUP(C120,'تقرير المصروفات حسب الشهر'!$C$775:$AI$889,31,FALSE),0)</f>
        <v>0</v>
      </c>
      <c r="K120" s="330">
        <f>IFERROR(VLOOKUP(C120,'تقرير المصروفات حسب الشهر'!$C$902:$AI$1019,31,FALSE),0)</f>
        <v>0</v>
      </c>
      <c r="L120" s="330">
        <f>IFERROR(VLOOKUP(C120,'تقرير المصروفات حسب الشهر'!$C$1028:$AI$1143,31,FALSE),0)</f>
        <v>0</v>
      </c>
      <c r="M120" s="344">
        <f>IFERROR(VLOOKUP(C120,'تقرير المصروفات حسب الشهر'!$C$1155:$AI$1302,31,FALSE),0)</f>
        <v>0</v>
      </c>
      <c r="N120" s="344">
        <f>IFERROR(VLOOKUP(C120,'تقرير المصروفات حسب الشهر'!$C$1283:$AI$1397,31,FALSE),0)</f>
        <v>0</v>
      </c>
      <c r="O120" s="344">
        <f>IFERROR(VLOOKUP(C120,'تقرير المصروفات حسب الشهر'!$C$1409:$AI$1524,31,FALSE),0)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الشهر'!$C$10:$AL$125,31,FALSE),0)</f>
        <v>0</v>
      </c>
      <c r="E121" s="330">
        <f>IFERROR(VLOOKUP(C121,'تقرير المصروفات حسب الشهر'!$C$136:$AL$254,31,FALSE),0)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الشهر'!$C$519:$AL$627,31,FALSE),0)</f>
        <v>0</v>
      </c>
      <c r="I121" s="330">
        <f>IFERROR(VLOOKUP(C121,'تقرير المصروفات حسب الشهر'!$C$647:$AI$758,31,FALSE),0)</f>
        <v>0</v>
      </c>
      <c r="J121" s="330">
        <f>IFERROR(VLOOKUP(C121,'تقرير المصروفات حسب الشهر'!$C$775:$AI$889,31,FALSE),0)</f>
        <v>0</v>
      </c>
      <c r="K121" s="330">
        <f>IFERROR(VLOOKUP(C121,'تقرير المصروفات حسب الشهر'!$C$902:$AI$1019,31,FALSE),0)</f>
        <v>0</v>
      </c>
      <c r="L121" s="330">
        <f>IFERROR(VLOOKUP(C121,'تقرير المصروفات حسب الشهر'!$C$1028:$AI$1143,31,FALSE),0)</f>
        <v>0</v>
      </c>
      <c r="M121" s="344">
        <f>IFERROR(VLOOKUP(C121,'تقرير المصروفات حسب الشهر'!$C$1155:$AI$1302,31,FALSE),0)</f>
        <v>0</v>
      </c>
      <c r="N121" s="344">
        <f>IFERROR(VLOOKUP(C121,'تقرير المصروفات حسب الشهر'!$C$1283:$AI$1397,31,FALSE),0)</f>
        <v>0</v>
      </c>
      <c r="O121" s="344">
        <f>IFERROR(VLOOKUP(C121,'تقرير المصروفات حسب الشهر'!$C$1409:$AI$1524,31,FALSE),0)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الشهر'!$C$10:$AL$125,31,FALSE),0)</f>
        <v>0</v>
      </c>
      <c r="E122" s="330">
        <f>IFERROR(VLOOKUP(C122,'تقرير المصروفات حسب الشهر'!$C$136:$AL$254,31,FALSE),0)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الشهر'!$C$519:$AL$627,31,FALSE),0)</f>
        <v>0</v>
      </c>
      <c r="I122" s="330">
        <f>IFERROR(VLOOKUP(C122,'تقرير المصروفات حسب الشهر'!$C$647:$AI$758,31,FALSE),0)</f>
        <v>0</v>
      </c>
      <c r="J122" s="330">
        <f>IFERROR(VLOOKUP(C122,'تقرير المصروفات حسب الشهر'!$C$775:$AI$889,31,FALSE),0)</f>
        <v>0</v>
      </c>
      <c r="K122" s="330">
        <f>IFERROR(VLOOKUP(C122,'تقرير المصروفات حسب الشهر'!$C$902:$AI$1019,31,FALSE),0)</f>
        <v>0</v>
      </c>
      <c r="L122" s="330">
        <f>IFERROR(VLOOKUP(C122,'تقرير المصروفات حسب الشهر'!$C$1028:$AI$1143,31,FALSE),0)</f>
        <v>0</v>
      </c>
      <c r="M122" s="344">
        <f>IFERROR(VLOOKUP(C122,'تقرير المصروفات حسب الشهر'!$C$1155:$AI$1302,31,FALSE),0)</f>
        <v>0</v>
      </c>
      <c r="N122" s="344">
        <f>IFERROR(VLOOKUP(C122,'تقرير المصروفات حسب الشهر'!$C$1283:$AI$1397,31,FALSE),0)</f>
        <v>0</v>
      </c>
      <c r="O122" s="344">
        <f>IFERROR(VLOOKUP(C122,'تقرير المصروفات حسب الشهر'!$C$1409:$AI$1524,31,FALSE),0)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الشهر'!$C$10:$AL$125,31,FALSE),0)</f>
        <v>0</v>
      </c>
      <c r="E123" s="330">
        <f>IFERROR(VLOOKUP(C123,'تقرير المصروفات حسب الشهر'!$C$136:$AL$254,31,FALSE),0)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الشهر'!$C$519:$AL$627,31,FALSE),0)</f>
        <v>0</v>
      </c>
      <c r="I123" s="330">
        <f>IFERROR(VLOOKUP(C123,'تقرير المصروفات حسب الشهر'!$C$647:$AI$758,31,FALSE),0)</f>
        <v>0</v>
      </c>
      <c r="J123" s="330">
        <f>IFERROR(VLOOKUP(C123,'تقرير المصروفات حسب الشهر'!$C$775:$AI$889,31,FALSE),0)</f>
        <v>0</v>
      </c>
      <c r="K123" s="330">
        <f>IFERROR(VLOOKUP(C123,'تقرير المصروفات حسب الشهر'!$C$902:$AI$1019,31,FALSE),0)</f>
        <v>0</v>
      </c>
      <c r="L123" s="330">
        <f>IFERROR(VLOOKUP(C123,'تقرير المصروفات حسب الشهر'!$C$1028:$AI$1143,31,FALSE),0)</f>
        <v>0</v>
      </c>
      <c r="M123" s="344">
        <f>IFERROR(VLOOKUP(C123,'تقرير المصروفات حسب الشهر'!$C$1155:$AI$1302,31,FALSE),0)</f>
        <v>0</v>
      </c>
      <c r="N123" s="344">
        <f>IFERROR(VLOOKUP(C123,'تقرير المصروفات حسب الشهر'!$C$1283:$AI$1397,31,FALSE),0)</f>
        <v>0</v>
      </c>
      <c r="O123" s="344">
        <f>IFERROR(VLOOKUP(C123,'تقرير المصروفات حسب الشهر'!$C$1409:$AI$1524,31,FALSE),0)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الشهر'!$C$10:$AL$125,31,FALSE),0)</f>
        <v>0</v>
      </c>
      <c r="E124" s="330">
        <f>IFERROR(VLOOKUP(C124,'تقرير المصروفات حسب الشهر'!$C$136:$AL$254,31,FALSE),0)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الشهر'!$C$519:$AL$627,31,FALSE),0)</f>
        <v>0</v>
      </c>
      <c r="I124" s="330">
        <f>IFERROR(VLOOKUP(C124,'تقرير المصروفات حسب الشهر'!$C$647:$AI$758,31,FALSE),0)</f>
        <v>0</v>
      </c>
      <c r="J124" s="330">
        <f>IFERROR(VLOOKUP(C124,'تقرير المصروفات حسب الشهر'!$C$775:$AI$889,31,FALSE),0)</f>
        <v>0</v>
      </c>
      <c r="K124" s="330">
        <f>IFERROR(VLOOKUP(C124,'تقرير المصروفات حسب الشهر'!$C$902:$AI$1019,31,FALSE),0)</f>
        <v>0</v>
      </c>
      <c r="L124" s="330">
        <f>IFERROR(VLOOKUP(C124,'تقرير المصروفات حسب الشهر'!$C$1028:$AI$1143,31,FALSE),0)</f>
        <v>0</v>
      </c>
      <c r="M124" s="344">
        <f>IFERROR(VLOOKUP(C124,'تقرير المصروفات حسب الشهر'!$C$1155:$AI$1302,31,FALSE),0)</f>
        <v>0</v>
      </c>
      <c r="N124" s="344">
        <f>IFERROR(VLOOKUP(C124,'تقرير المصروفات حسب الشهر'!$C$1283:$AI$1397,31,FALSE),0)</f>
        <v>0</v>
      </c>
      <c r="O124" s="344">
        <f>IFERROR(VLOOKUP(C124,'تقرير المصروفات حسب الشهر'!$C$1409:$AI$1524,31,FALSE),0)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الشهر'!$C$10:$AL$125,31,FALSE),0)</f>
        <v>0</v>
      </c>
      <c r="E125" s="330">
        <f>IFERROR(VLOOKUP(C125,'تقرير المصروفات حسب الشهر'!$C$136:$AL$254,31,FALSE),0)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الشهر'!$C$519:$AL$627,31,FALSE),0)</f>
        <v>0</v>
      </c>
      <c r="I125" s="330">
        <f>IFERROR(VLOOKUP(C125,'تقرير المصروفات حسب الشهر'!$C$647:$AI$758,31,FALSE),0)</f>
        <v>0</v>
      </c>
      <c r="J125" s="330">
        <f>IFERROR(VLOOKUP(C125,'تقرير المصروفات حسب الشهر'!$C$775:$AI$889,31,FALSE),0)</f>
        <v>0</v>
      </c>
      <c r="K125" s="330">
        <f>IFERROR(VLOOKUP(C125,'تقرير المصروفات حسب الشهر'!$C$902:$AI$1019,31,FALSE),0)</f>
        <v>0</v>
      </c>
      <c r="L125" s="330">
        <f>IFERROR(VLOOKUP(C125,'تقرير المصروفات حسب الشهر'!$C$1028:$AI$1143,31,FALSE),0)</f>
        <v>0</v>
      </c>
      <c r="M125" s="344">
        <f>IFERROR(VLOOKUP(C125,'تقرير المصروفات حسب الشهر'!$C$1155:$AI$1302,31,FALSE),0)</f>
        <v>0</v>
      </c>
      <c r="N125" s="344">
        <f>IFERROR(VLOOKUP(C125,'تقرير المصروفات حسب الشهر'!$C$1283:$AI$1397,31,FALSE),0)</f>
        <v>0</v>
      </c>
      <c r="O125" s="344">
        <f>IFERROR(VLOOKUP(C125,'تقرير المصروفات حسب الشهر'!$C$1409:$AI$1524,31,FALSE),0)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الشهر'!$C$10:$AL$125,31,FALSE),0)</f>
        <v>0</v>
      </c>
      <c r="E126" s="330">
        <f>IFERROR(VLOOKUP(C126,'تقرير المصروفات حسب الشهر'!$C$136:$AL$254,31,FALSE),0)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الشهر'!$C$519:$AL$627,31,FALSE),0)</f>
        <v>0</v>
      </c>
      <c r="I126" s="330">
        <f>IFERROR(VLOOKUP(C126,'تقرير المصروفات حسب الشهر'!$C$647:$AI$758,31,FALSE),0)</f>
        <v>0</v>
      </c>
      <c r="J126" s="330">
        <f>IFERROR(VLOOKUP(C126,'تقرير المصروفات حسب الشهر'!$C$775:$AI$889,31,FALSE),0)</f>
        <v>0</v>
      </c>
      <c r="K126" s="330">
        <f>IFERROR(VLOOKUP(C126,'تقرير المصروفات حسب الشهر'!$C$902:$AI$1019,31,FALSE),0)</f>
        <v>0</v>
      </c>
      <c r="L126" s="330">
        <f>IFERROR(VLOOKUP(C126,'تقرير المصروفات حسب الشهر'!$C$1028:$AI$1143,31,FALSE),0)</f>
        <v>0</v>
      </c>
      <c r="M126" s="344">
        <f>IFERROR(VLOOKUP(C126,'تقرير المصروفات حسب الشهر'!$C$1155:$AI$1302,31,FALSE),0)</f>
        <v>0</v>
      </c>
      <c r="N126" s="344">
        <f>IFERROR(VLOOKUP(C126,'تقرير المصروفات حسب الشهر'!$C$1283:$AI$1397,31,FALSE),0)</f>
        <v>0</v>
      </c>
      <c r="O126" s="344">
        <f>IFERROR(VLOOKUP(C126,'تقرير المصروفات حسب الشهر'!$C$1409:$AI$1524,31,FALSE),0)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الشهر'!$C$10:$AL$125,31,FALSE),0)</f>
        <v>0</v>
      </c>
      <c r="E127" s="330">
        <f>IFERROR(VLOOKUP(C127,'تقرير المصروفات حسب الشهر'!$C$136:$AL$254,31,FALSE),0)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الشهر'!$C$519:$AL$627,31,FALSE),0)</f>
        <v>0</v>
      </c>
      <c r="I127" s="330">
        <f>IFERROR(VLOOKUP(C127,'تقرير المصروفات حسب الشهر'!$C$647:$AI$758,31,FALSE),0)</f>
        <v>0</v>
      </c>
      <c r="J127" s="330">
        <f>IFERROR(VLOOKUP(C127,'تقرير المصروفات حسب الشهر'!$C$775:$AI$889,31,FALSE),0)</f>
        <v>0</v>
      </c>
      <c r="K127" s="330">
        <f>IFERROR(VLOOKUP(C127,'تقرير المصروفات حسب الشهر'!$C$902:$AI$1019,31,FALSE),0)</f>
        <v>0</v>
      </c>
      <c r="L127" s="330">
        <f>IFERROR(VLOOKUP(C127,'تقرير المصروفات حسب الشهر'!$C$1028:$AI$1143,31,FALSE),0)</f>
        <v>0</v>
      </c>
      <c r="M127" s="344">
        <f>IFERROR(VLOOKUP(C127,'تقرير المصروفات حسب الشهر'!$C$1155:$AI$1302,31,FALSE),0)</f>
        <v>0</v>
      </c>
      <c r="N127" s="344">
        <f>IFERROR(VLOOKUP(C127,'تقرير المصروفات حسب الشهر'!$C$1283:$AI$1397,31,FALSE),0)</f>
        <v>0</v>
      </c>
      <c r="O127" s="344">
        <f>IFERROR(VLOOKUP(C127,'تقرير المصروفات حسب الشهر'!$C$1409:$AI$1524,31,FALSE),0)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الشهر'!$C$10:$AL$125,31,FALSE),0)</f>
        <v>0</v>
      </c>
      <c r="E128" s="330">
        <f>IFERROR(VLOOKUP(C128,'تقرير المصروفات حسب الشهر'!$C$136:$AL$254,31,FALSE),0)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الشهر'!$C$519:$AL$627,31,FALSE),0)</f>
        <v>0</v>
      </c>
      <c r="I128" s="330">
        <f>IFERROR(VLOOKUP(C128,'تقرير المصروفات حسب الشهر'!$C$647:$AI$758,31,FALSE),0)</f>
        <v>0</v>
      </c>
      <c r="J128" s="330">
        <f>IFERROR(VLOOKUP(C128,'تقرير المصروفات حسب الشهر'!$C$775:$AI$889,31,FALSE),0)</f>
        <v>0</v>
      </c>
      <c r="K128" s="330">
        <f>IFERROR(VLOOKUP(C128,'تقرير المصروفات حسب الشهر'!$C$902:$AI$1019,31,FALSE),0)</f>
        <v>0</v>
      </c>
      <c r="L128" s="330">
        <f>IFERROR(VLOOKUP(C128,'تقرير المصروفات حسب الشهر'!$C$1028:$AI$1143,31,FALSE),0)</f>
        <v>0</v>
      </c>
      <c r="M128" s="344">
        <f>IFERROR(VLOOKUP(C128,'تقرير المصروفات حسب الشهر'!$C$1155:$AI$1302,31,FALSE),0)</f>
        <v>0</v>
      </c>
      <c r="N128" s="344">
        <f>IFERROR(VLOOKUP(C128,'تقرير المصروفات حسب الشهر'!$C$1283:$AI$1397,31,FALSE),0)</f>
        <v>0</v>
      </c>
      <c r="O128" s="344">
        <f>IFERROR(VLOOKUP(C128,'تقرير المصروفات حسب الشهر'!$C$1409:$AI$1524,31,FALSE),0)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الشهر'!$C$10:$AL$125,31,FALSE),0)</f>
        <v>0</v>
      </c>
      <c r="E129" s="330">
        <f>IFERROR(VLOOKUP(C129,'تقرير المصروفات حسب الشهر'!$C$136:$AL$254,31,FALSE),0)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الشهر'!$C$519:$AL$627,31,FALSE),0)</f>
        <v>0</v>
      </c>
      <c r="I129" s="330">
        <f>IFERROR(VLOOKUP(C129,'تقرير المصروفات حسب الشهر'!$C$647:$AI$758,31,FALSE),0)</f>
        <v>0</v>
      </c>
      <c r="J129" s="330">
        <f>IFERROR(VLOOKUP(C129,'تقرير المصروفات حسب الشهر'!$C$775:$AI$889,31,FALSE),0)</f>
        <v>0</v>
      </c>
      <c r="K129" s="330">
        <f>IFERROR(VLOOKUP(C129,'تقرير المصروفات حسب الشهر'!$C$902:$AI$1019,31,FALSE),0)</f>
        <v>0</v>
      </c>
      <c r="L129" s="330">
        <f>IFERROR(VLOOKUP(C129,'تقرير المصروفات حسب الشهر'!$C$1028:$AI$1143,31,FALSE),0)</f>
        <v>0</v>
      </c>
      <c r="M129" s="344">
        <f>IFERROR(VLOOKUP(C129,'تقرير المصروفات حسب الشهر'!$C$1155:$AI$1302,31,FALSE),0)</f>
        <v>0</v>
      </c>
      <c r="N129" s="344">
        <f>IFERROR(VLOOKUP(C129,'تقرير المصروفات حسب الشهر'!$C$1283:$AI$1397,31,FALSE),0)</f>
        <v>0</v>
      </c>
      <c r="O129" s="344">
        <f>IFERROR(VLOOKUP(C129,'تقرير المصروفات حسب الشهر'!$C$1409:$AI$1524,31,FALSE),0)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الشهر'!$C$10:$AL$125,31,FALSE),0)</f>
        <v>0</v>
      </c>
      <c r="E130" s="330">
        <f>IFERROR(VLOOKUP(C130,'تقرير المصروفات حسب الشهر'!$C$136:$AL$254,31,FALSE),0)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الشهر'!$C$519:$AL$627,31,FALSE),0)</f>
        <v>0</v>
      </c>
      <c r="I130" s="330">
        <f>IFERROR(VLOOKUP(C130,'تقرير المصروفات حسب الشهر'!$C$647:$AI$758,31,FALSE),0)</f>
        <v>0</v>
      </c>
      <c r="J130" s="330">
        <f>IFERROR(VLOOKUP(C130,'تقرير المصروفات حسب الشهر'!$C$775:$AI$889,31,FALSE),0)</f>
        <v>0</v>
      </c>
      <c r="K130" s="330">
        <f>IFERROR(VLOOKUP(C130,'تقرير المصروفات حسب الشهر'!$C$902:$AI$1019,31,FALSE),0)</f>
        <v>0</v>
      </c>
      <c r="L130" s="330">
        <f>IFERROR(VLOOKUP(C130,'تقرير المصروفات حسب الشهر'!$C$1028:$AI$1143,31,FALSE),0)</f>
        <v>0</v>
      </c>
      <c r="M130" s="344">
        <f>IFERROR(VLOOKUP(C130,'تقرير المصروفات حسب الشهر'!$C$1155:$AI$1302,31,FALSE),0)</f>
        <v>0</v>
      </c>
      <c r="N130" s="344">
        <f>IFERROR(VLOOKUP(C130,'تقرير المصروفات حسب الشهر'!$C$1283:$AI$1397,31,FALSE),0)</f>
        <v>0</v>
      </c>
      <c r="O130" s="344">
        <f>IFERROR(VLOOKUP(C130,'تقرير المصروفات حسب الشهر'!$C$1409:$AI$1524,31,FALSE),0)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الشهر'!$C$10:$AL$125,31,FALSE),0)</f>
        <v>0</v>
      </c>
      <c r="E131" s="330">
        <f>IFERROR(VLOOKUP(C131,'تقرير المصروفات حسب الشهر'!$C$136:$AL$254,31,FALSE),0)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الشهر'!$C$519:$AL$627,31,FALSE),0)</f>
        <v>0</v>
      </c>
      <c r="I131" s="330">
        <f>IFERROR(VLOOKUP(C131,'تقرير المصروفات حسب الشهر'!$C$647:$AI$758,31,FALSE),0)</f>
        <v>0</v>
      </c>
      <c r="J131" s="330">
        <f>IFERROR(VLOOKUP(C131,'تقرير المصروفات حسب الشهر'!$C$775:$AI$889,31,FALSE),0)</f>
        <v>0</v>
      </c>
      <c r="K131" s="330">
        <f>IFERROR(VLOOKUP(C131,'تقرير المصروفات حسب الشهر'!$C$902:$AI$1019,31,FALSE),0)</f>
        <v>0</v>
      </c>
      <c r="L131" s="330">
        <f>IFERROR(VLOOKUP(C131,'تقرير المصروفات حسب الشهر'!$C$1028:$AI$1143,31,FALSE),0)</f>
        <v>0</v>
      </c>
      <c r="M131" s="344">
        <f>IFERROR(VLOOKUP(C131,'تقرير المصروفات حسب الشهر'!$C$1155:$AI$1302,31,FALSE),0)</f>
        <v>0</v>
      </c>
      <c r="N131" s="344">
        <f>IFERROR(VLOOKUP(C131,'تقرير المصروفات حسب الشهر'!$C$1283:$AI$1397,31,FALSE),0)</f>
        <v>0</v>
      </c>
      <c r="O131" s="344">
        <f>IFERROR(VLOOKUP(C131,'تقرير المصروفات حسب الشهر'!$C$1409:$AI$1524,31,FALSE),0)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431610.37999999995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121075.10000000003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680669.10000000033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45035.270000000033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249058.72000000032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0" t="s">
        <v>335</v>
      </c>
      <c r="G3" s="625"/>
      <c r="H3" s="625"/>
      <c r="I3" s="625"/>
      <c r="J3" s="625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242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الشهر'!$C$902:$AD$1011,28,FALSE),0)</f>
        <v>0</v>
      </c>
      <c r="L22" s="330">
        <f>IFERROR(VLOOKUP(C22,'تقرير المصروفات حسب الشهر'!$C$1028:$AD$1138,28,FALSE),0)</f>
        <v>0</v>
      </c>
      <c r="M22" s="344">
        <f>IFERROR(VLOOKUP(C22,'تقرير المصروفات حسب الشهر'!$C$1155:$AD$1266,28,FALSE),0)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الشهر'!$C$902:$AD$1011,28,FALSE),0)</f>
        <v>0</v>
      </c>
      <c r="L23" s="330">
        <f>IFERROR(VLOOKUP(C23,'تقرير المصروفات حسب الشهر'!$C$1028:$AD$1138,28,FALSE),0)</f>
        <v>0</v>
      </c>
      <c r="M23" s="344">
        <f>IFERROR(VLOOKUP(C23,'تقرير المصروفات حسب الشهر'!$C$1155:$AD$1266,28,FALSE),0)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الشهر'!$C$902:$AD$1011,28,FALSE),0)</f>
        <v>0</v>
      </c>
      <c r="L24" s="330">
        <f>IFERROR(VLOOKUP(C24,'تقرير المصروفات حسب الشهر'!$C$1028:$AD$1138,28,FALSE),0)</f>
        <v>0</v>
      </c>
      <c r="M24" s="344">
        <f>IFERROR(VLOOKUP(C24,'تقرير المصروفات حسب الشهر'!$C$1155:$AD$1266,28,FALSE),0)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الشهر'!$C$902:$AD$1011,28,FALSE),0)</f>
        <v>0</v>
      </c>
      <c r="L25" s="330">
        <f>IFERROR(VLOOKUP(C25,'تقرير المصروفات حسب الشهر'!$C$1028:$AD$1138,28,FALSE),0)</f>
        <v>0</v>
      </c>
      <c r="M25" s="344">
        <f>IFERROR(VLOOKUP(C25,'تقرير المصروفات حسب الشهر'!$C$1155:$AD$1266,28,FALSE),0)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الشهر'!$C$902:$AD$1011,28,FALSE),0)</f>
        <v>0</v>
      </c>
      <c r="L26" s="330">
        <f>IFERROR(VLOOKUP(C26,'تقرير المصروفات حسب الشهر'!$C$1028:$AD$1138,28,FALSE),0)</f>
        <v>0</v>
      </c>
      <c r="M26" s="344">
        <f>IFERROR(VLOOKUP(C26,'تقرير المصروفات حسب الشهر'!$C$1155:$AD$1266,28,FALSE),0)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الشهر'!$C$902:$AD$1011,28,FALSE),0)</f>
        <v>0</v>
      </c>
      <c r="L27" s="330">
        <f>IFERROR(VLOOKUP(C27,'تقرير المصروفات حسب الشهر'!$C$1028:$AD$1138,28,FALSE),0)</f>
        <v>0</v>
      </c>
      <c r="M27" s="344">
        <f>IFERROR(VLOOKUP(C27,'تقرير المصروفات حسب الشهر'!$C$1155:$AD$1266,28,FALSE),0)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الشهر'!$C$902:$AD$1011,28,FALSE),0)</f>
        <v>0</v>
      </c>
      <c r="L28" s="330">
        <f>IFERROR(VLOOKUP(C28,'تقرير المصروفات حسب الشهر'!$C$1028:$AD$1138,28,FALSE),0)</f>
        <v>0</v>
      </c>
      <c r="M28" s="344">
        <f>IFERROR(VLOOKUP(C28,'تقرير المصروفات حسب الشهر'!$C$1155:$AD$1266,28,FALSE),0)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الشهر'!$C$902:$AD$1011,28,FALSE),0)</f>
        <v>0</v>
      </c>
      <c r="L29" s="330">
        <f>IFERROR(VLOOKUP(C29,'تقرير المصروفات حسب الشهر'!$C$1028:$AD$1138,28,FALSE),0)</f>
        <v>0</v>
      </c>
      <c r="M29" s="344">
        <f>IFERROR(VLOOKUP(C29,'تقرير المصروفات حسب الشهر'!$C$1155:$AD$1266,28,FALSE),0)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الشهر'!$C$902:$AD$1011,28,FALSE),0)</f>
        <v>0</v>
      </c>
      <c r="L30" s="330">
        <f>IFERROR(VLOOKUP(C30,'تقرير المصروفات حسب الشهر'!$C$1028:$AD$1138,28,FALSE),0)</f>
        <v>0</v>
      </c>
      <c r="M30" s="344">
        <f>IFERROR(VLOOKUP(C30,'تقرير المصروفات حسب الشهر'!$C$1155:$AD$1266,28,FALSE),0)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الشهر'!$C$902:$AD$1011,28,FALSE),0)</f>
        <v>0</v>
      </c>
      <c r="L31" s="330">
        <f>IFERROR(VLOOKUP(C31,'تقرير المصروفات حسب الشهر'!$C$1028:$AD$1138,28,FALSE),0)</f>
        <v>0</v>
      </c>
      <c r="M31" s="344">
        <f>IFERROR(VLOOKUP(C31,'تقرير المصروفات حسب الشهر'!$C$1155:$AD$1266,28,FALSE),0)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الشهر'!$C$902:$AD$1011,28,FALSE),0)</f>
        <v>0</v>
      </c>
      <c r="L32" s="330">
        <f>IFERROR(VLOOKUP(C32,'تقرير المصروفات حسب الشهر'!$C$1028:$AD$1138,28,FALSE),0)</f>
        <v>0</v>
      </c>
      <c r="M32" s="344">
        <f>IFERROR(VLOOKUP(C32,'تقرير المصروفات حسب الشهر'!$C$1155:$AD$1266,28,FALSE),0)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الشهر'!$C$902:$AD$1011,28,FALSE),0)</f>
        <v>0</v>
      </c>
      <c r="L33" s="330">
        <f>IFERROR(VLOOKUP(C33,'تقرير المصروفات حسب الشهر'!$C$1028:$AD$1138,28,FALSE),0)</f>
        <v>0</v>
      </c>
      <c r="M33" s="344">
        <f>IFERROR(VLOOKUP(C33,'تقرير المصروفات حسب الشهر'!$C$1155:$AD$1266,28,FALSE),0)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الشهر'!$C$902:$AD$1011,28,FALSE),0)</f>
        <v>0</v>
      </c>
      <c r="L34" s="330">
        <f>IFERROR(VLOOKUP(C34,'تقرير المصروفات حسب الشهر'!$C$1028:$AD$1138,28,FALSE),0)</f>
        <v>0</v>
      </c>
      <c r="M34" s="344">
        <f>IFERROR(VLOOKUP(C34,'تقرير المصروفات حسب الشهر'!$C$1155:$AD$1266,28,FALSE),0)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الشهر'!$C$902:$AD$1011,28,FALSE),0)</f>
        <v>0</v>
      </c>
      <c r="L35" s="330">
        <f>IFERROR(VLOOKUP(C35,'تقرير المصروفات حسب الشهر'!$C$1028:$AD$1138,28,FALSE),0)</f>
        <v>0</v>
      </c>
      <c r="M35" s="344">
        <f>IFERROR(VLOOKUP(C35,'تقرير المصروفات حسب الشهر'!$C$1155:$AD$1266,28,FALSE),0)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الشهر'!$C$902:$AD$1011,28,FALSE),0)</f>
        <v>0</v>
      </c>
      <c r="L36" s="330">
        <f>IFERROR(VLOOKUP(C36,'تقرير المصروفات حسب الشهر'!$C$1028:$AD$1138,28,FALSE),0)</f>
        <v>0</v>
      </c>
      <c r="M36" s="344">
        <f>IFERROR(VLOOKUP(C36,'تقرير المصروفات حسب الشهر'!$C$1155:$AD$1266,28,FALSE),0)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الشهر'!$C$902:$AD$1011,28,FALSE),0)</f>
        <v>0</v>
      </c>
      <c r="L37" s="330">
        <f>IFERROR(VLOOKUP(C37,'تقرير المصروفات حسب الشهر'!$C$1028:$AD$1138,28,FALSE),0)</f>
        <v>0</v>
      </c>
      <c r="M37" s="344">
        <f>IFERROR(VLOOKUP(C37,'تقرير المصروفات حسب الشهر'!$C$1155:$AD$1266,28,FALSE),0)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الشهر'!$C$902:$AD$1011,28,FALSE),0)</f>
        <v>0</v>
      </c>
      <c r="L38" s="330">
        <f>IFERROR(VLOOKUP(C38,'تقرير المصروفات حسب الشهر'!$C$1028:$AD$1138,28,FALSE),0)</f>
        <v>0</v>
      </c>
      <c r="M38" s="344">
        <f>IFERROR(VLOOKUP(C38,'تقرير المصروفات حسب الشهر'!$C$1155:$AD$1266,28,FALSE),0)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الشهر'!$C$902:$AD$1011,28,FALSE),0)</f>
        <v>0</v>
      </c>
      <c r="L39" s="330">
        <f>IFERROR(VLOOKUP(C39,'تقرير المصروفات حسب الشهر'!$C$1028:$AD$1138,28,FALSE),0)</f>
        <v>0</v>
      </c>
      <c r="M39" s="344">
        <f>IFERROR(VLOOKUP(C39,'تقرير المصروفات حسب الشهر'!$C$1155:$AD$1266,28,FALSE),0)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الشهر'!$C$902:$AD$1011,28,FALSE),0)</f>
        <v>0</v>
      </c>
      <c r="L40" s="330">
        <f>IFERROR(VLOOKUP(C40,'تقرير المصروفات حسب الشهر'!$C$1028:$AD$1138,28,FALSE),0)</f>
        <v>0</v>
      </c>
      <c r="M40" s="344">
        <f>IFERROR(VLOOKUP(C40,'تقرير المصروفات حسب الشهر'!$C$1155:$AD$1266,28,FALSE),0)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الشهر'!$C$902:$AD$1011,28,FALSE),0)</f>
        <v>0</v>
      </c>
      <c r="L41" s="330">
        <f>IFERROR(VLOOKUP(C41,'تقرير المصروفات حسب الشهر'!$C$1028:$AD$1138,28,FALSE),0)</f>
        <v>0</v>
      </c>
      <c r="M41" s="344">
        <f>IFERROR(VLOOKUP(C41,'تقرير المصروفات حسب الشهر'!$C$1155:$AD$1266,28,FALSE),0)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الشهر'!$C$902:$AD$1011,28,FALSE),0)</f>
        <v>0</v>
      </c>
      <c r="L42" s="330">
        <f>IFERROR(VLOOKUP(C42,'تقرير المصروفات حسب الشهر'!$C$1028:$AD$1138,28,FALSE),0)</f>
        <v>0</v>
      </c>
      <c r="M42" s="344">
        <f>IFERROR(VLOOKUP(C42,'تقرير المصروفات حسب الشهر'!$C$1155:$AD$1266,28,FALSE),0)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الشهر'!$C$902:$AD$1011,28,FALSE),0)</f>
        <v>0</v>
      </c>
      <c r="L43" s="330">
        <f>IFERROR(VLOOKUP(C43,'تقرير المصروفات حسب الشهر'!$C$1028:$AD$1138,28,FALSE),0)</f>
        <v>0</v>
      </c>
      <c r="M43" s="344">
        <f>IFERROR(VLOOKUP(C43,'تقرير المصروفات حسب الشهر'!$C$1155:$AD$1266,28,FALSE),0)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الشهر'!$C$902:$AD$1011,28,FALSE),0)</f>
        <v>0</v>
      </c>
      <c r="L44" s="330">
        <f>IFERROR(VLOOKUP(C44,'تقرير المصروفات حسب الشهر'!$C$1028:$AD$1138,28,FALSE),0)</f>
        <v>0</v>
      </c>
      <c r="M44" s="344">
        <f>IFERROR(VLOOKUP(C44,'تقرير المصروفات حسب الشهر'!$C$1155:$AD$1266,28,FALSE),0)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الشهر'!$C$902:$AD$1011,28,FALSE),0)</f>
        <v>0</v>
      </c>
      <c r="L45" s="330">
        <f>IFERROR(VLOOKUP(C45,'تقرير المصروفات حسب الشهر'!$C$1028:$AD$1138,28,FALSE),0)</f>
        <v>0</v>
      </c>
      <c r="M45" s="344">
        <f>IFERROR(VLOOKUP(C45,'تقرير المصروفات حسب الشهر'!$C$1155:$AD$1266,28,FALSE),0)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الشهر'!$C$902:$AD$1011,28,FALSE),0)</f>
        <v>0</v>
      </c>
      <c r="L46" s="330">
        <f>IFERROR(VLOOKUP(C46,'تقرير المصروفات حسب الشهر'!$C$1028:$AD$1138,28,FALSE),0)</f>
        <v>0</v>
      </c>
      <c r="M46" s="344">
        <f>IFERROR(VLOOKUP(C46,'تقرير المصروفات حسب الشهر'!$C$1155:$AD$1266,28,FALSE),0)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الشهر'!$C$902:$AD$1011,28,FALSE),0)</f>
        <v>0</v>
      </c>
      <c r="L47" s="330">
        <f>IFERROR(VLOOKUP(C47,'تقرير المصروفات حسب الشهر'!$C$1028:$AD$1138,28,FALSE),0)</f>
        <v>0</v>
      </c>
      <c r="M47" s="344">
        <f>IFERROR(VLOOKUP(C47,'تقرير المصروفات حسب الشهر'!$C$1155:$AD$1266,28,FALSE),0)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الشهر'!$C$902:$AD$1011,28,FALSE),0)</f>
        <v>0</v>
      </c>
      <c r="L48" s="330">
        <f>IFERROR(VLOOKUP(C48,'تقرير المصروفات حسب الشهر'!$C$1028:$AD$1138,28,FALSE),0)</f>
        <v>0</v>
      </c>
      <c r="M48" s="344">
        <f>IFERROR(VLOOKUP(C48,'تقرير المصروفات حسب الشهر'!$C$1155:$AD$1266,28,FALSE),0)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الشهر'!$C$902:$AD$1011,28,FALSE),0)</f>
        <v>0</v>
      </c>
      <c r="L49" s="330">
        <f>IFERROR(VLOOKUP(C49,'تقرير المصروفات حسب الشهر'!$C$1028:$AD$1138,28,FALSE),0)</f>
        <v>0</v>
      </c>
      <c r="M49" s="344">
        <f>IFERROR(VLOOKUP(C49,'تقرير المصروفات حسب الشهر'!$C$1155:$AD$1266,28,FALSE),0)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الشهر'!$C$902:$AD$1011,28,FALSE),0)</f>
        <v>0</v>
      </c>
      <c r="L50" s="330">
        <f>IFERROR(VLOOKUP(C50,'تقرير المصروفات حسب الشهر'!$C$1028:$AD$1138,28,FALSE),0)</f>
        <v>0</v>
      </c>
      <c r="M50" s="344">
        <f>IFERROR(VLOOKUP(C50,'تقرير المصروفات حسب الشهر'!$C$1155:$AD$1266,28,FALSE),0)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الشهر'!$C$902:$AD$1011,28,FALSE),0)</f>
        <v>0</v>
      </c>
      <c r="L51" s="330">
        <f>IFERROR(VLOOKUP(C51,'تقرير المصروفات حسب الشهر'!$C$1028:$AD$1138,28,FALSE),0)</f>
        <v>0</v>
      </c>
      <c r="M51" s="344">
        <f>IFERROR(VLOOKUP(C51,'تقرير المصروفات حسب الشهر'!$C$1155:$AD$1266,28,FALSE),0)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الشهر'!$C$902:$AD$1011,28,FALSE),0)</f>
        <v>0</v>
      </c>
      <c r="L52" s="330">
        <f>IFERROR(VLOOKUP(C52,'تقرير المصروفات حسب الشهر'!$C$1028:$AD$1138,28,FALSE),0)</f>
        <v>0</v>
      </c>
      <c r="M52" s="344">
        <f>IFERROR(VLOOKUP(C52,'تقرير المصروفات حسب الشهر'!$C$1155:$AD$1266,28,FALSE),0)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الشهر'!$C$902:$AD$1011,28,FALSE),0)</f>
        <v>0</v>
      </c>
      <c r="L53" s="330">
        <f>IFERROR(VLOOKUP(C53,'تقرير المصروفات حسب الشهر'!$C$1028:$AD$1138,28,FALSE),0)</f>
        <v>0</v>
      </c>
      <c r="M53" s="344">
        <f>IFERROR(VLOOKUP(C53,'تقرير المصروفات حسب الشهر'!$C$1155:$AD$1266,28,FALSE),0)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الشهر'!$C$902:$AD$1011,28,FALSE),0)</f>
        <v>0</v>
      </c>
      <c r="L54" s="330">
        <f>IFERROR(VLOOKUP(C54,'تقرير المصروفات حسب الشهر'!$C$1028:$AD$1138,28,FALSE),0)</f>
        <v>0</v>
      </c>
      <c r="M54" s="344">
        <f>IFERROR(VLOOKUP(C54,'تقرير المصروفات حسب الشهر'!$C$1155:$AD$1266,28,FALSE),0)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الشهر'!$C$902:$AD$1011,28,FALSE),0)</f>
        <v>0</v>
      </c>
      <c r="L55" s="330">
        <f>IFERROR(VLOOKUP(C55,'تقرير المصروفات حسب الشهر'!$C$1028:$AD$1138,28,FALSE),0)</f>
        <v>0</v>
      </c>
      <c r="M55" s="344">
        <f>IFERROR(VLOOKUP(C55,'تقرير المصروفات حسب الشهر'!$C$1155:$AD$1266,28,FALSE),0)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الشهر'!$C$902:$AD$1011,28,FALSE),0)</f>
        <v>0</v>
      </c>
      <c r="L56" s="330">
        <f>IFERROR(VLOOKUP(C56,'تقرير المصروفات حسب الشهر'!$C$1028:$AD$1138,28,FALSE),0)</f>
        <v>0</v>
      </c>
      <c r="M56" s="344">
        <f>IFERROR(VLOOKUP(C56,'تقرير المصروفات حسب الشهر'!$C$1155:$AD$1266,28,FALSE),0)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الشهر'!$C$902:$AD$1011,28,FALSE),0)</f>
        <v>0</v>
      </c>
      <c r="L57" s="330">
        <f>IFERROR(VLOOKUP(C57,'تقرير المصروفات حسب الشهر'!$C$1028:$AD$1138,28,FALSE),0)</f>
        <v>0</v>
      </c>
      <c r="M57" s="344">
        <f>IFERROR(VLOOKUP(C57,'تقرير المصروفات حسب الشهر'!$C$1155:$AD$1266,28,FALSE),0)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الشهر'!$C$902:$AD$1011,28,FALSE),0)</f>
        <v>0</v>
      </c>
      <c r="L58" s="330">
        <f>IFERROR(VLOOKUP(C58,'تقرير المصروفات حسب الشهر'!$C$1028:$AD$1138,28,FALSE),0)</f>
        <v>0</v>
      </c>
      <c r="M58" s="344">
        <f>IFERROR(VLOOKUP(C58,'تقرير المصروفات حسب الشهر'!$C$1155:$AD$1266,28,FALSE),0)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الشهر'!$C$902:$AD$1011,28,FALSE),0)</f>
        <v>0</v>
      </c>
      <c r="L59" s="330">
        <f>IFERROR(VLOOKUP(C59,'تقرير المصروفات حسب الشهر'!$C$1028:$AD$1138,28,FALSE),0)</f>
        <v>0</v>
      </c>
      <c r="M59" s="344">
        <f>IFERROR(VLOOKUP(C59,'تقرير المصروفات حسب الشهر'!$C$1155:$AD$1266,28,FALSE),0)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الشهر'!$C$902:$AD$1011,28,FALSE),0)</f>
        <v>0</v>
      </c>
      <c r="L60" s="330">
        <f>IFERROR(VLOOKUP(C60,'تقرير المصروفات حسب الشهر'!$C$1028:$AD$1138,28,FALSE),0)</f>
        <v>0</v>
      </c>
      <c r="M60" s="344">
        <f>IFERROR(VLOOKUP(C60,'تقرير المصروفات حسب الشهر'!$C$1155:$AD$1266,28,FALSE),0)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الشهر'!$C$902:$AD$1011,28,FALSE),0)</f>
        <v>0</v>
      </c>
      <c r="L61" s="330">
        <f>IFERROR(VLOOKUP(C61,'تقرير المصروفات حسب الشهر'!$C$1028:$AD$1138,28,FALSE),0)</f>
        <v>0</v>
      </c>
      <c r="M61" s="344">
        <f>IFERROR(VLOOKUP(C61,'تقرير المصروفات حسب الشهر'!$C$1155:$AD$1266,28,FALSE),0)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الشهر'!$C$902:$AD$1011,28,FALSE),0)</f>
        <v>0</v>
      </c>
      <c r="L62" s="330">
        <f>IFERROR(VLOOKUP(C62,'تقرير المصروفات حسب الشهر'!$C$1028:$AD$1138,28,FALSE),0)</f>
        <v>0</v>
      </c>
      <c r="M62" s="344">
        <f>IFERROR(VLOOKUP(C62,'تقرير المصروفات حسب الشهر'!$C$1155:$AD$1266,28,FALSE),0)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الشهر'!$C$902:$AD$1011,28,FALSE),0)</f>
        <v>0</v>
      </c>
      <c r="L63" s="330">
        <f>IFERROR(VLOOKUP(C63,'تقرير المصروفات حسب الشهر'!$C$1028:$AD$1138,28,FALSE),0)</f>
        <v>0</v>
      </c>
      <c r="M63" s="344">
        <f>IFERROR(VLOOKUP(C63,'تقرير المصروفات حسب الشهر'!$C$1155:$AD$1266,28,FALSE),0)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الشهر'!$C$902:$AD$1011,28,FALSE),0)</f>
        <v>0</v>
      </c>
      <c r="L64" s="330">
        <f>IFERROR(VLOOKUP(C64,'تقرير المصروفات حسب الشهر'!$C$1028:$AD$1138,28,FALSE),0)</f>
        <v>0</v>
      </c>
      <c r="M64" s="344">
        <f>IFERROR(VLOOKUP(C64,'تقرير المصروفات حسب الشهر'!$C$1155:$AD$1266,28,FALSE),0)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الشهر'!$C$902:$AD$1011,28,FALSE),0)</f>
        <v>0</v>
      </c>
      <c r="L65" s="330">
        <f>IFERROR(VLOOKUP(C65,'تقرير المصروفات حسب الشهر'!$C$1028:$AD$1138,28,FALSE),0)</f>
        <v>0</v>
      </c>
      <c r="M65" s="344">
        <f>IFERROR(VLOOKUP(C65,'تقرير المصروفات حسب الشهر'!$C$1155:$AD$1266,28,FALSE),0)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الشهر'!$C$902:$AD$1011,28,FALSE),0)</f>
        <v>0</v>
      </c>
      <c r="L66" s="330">
        <f>IFERROR(VLOOKUP(C66,'تقرير المصروفات حسب الشهر'!$C$1028:$AD$1138,28,FALSE),0)</f>
        <v>0</v>
      </c>
      <c r="M66" s="344">
        <f>IFERROR(VLOOKUP(C66,'تقرير المصروفات حسب الشهر'!$C$1155:$AD$1266,28,FALSE),0)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الشهر'!$C$902:$AD$1011,28,FALSE),0)</f>
        <v>0</v>
      </c>
      <c r="L67" s="330">
        <f>IFERROR(VLOOKUP(C67,'تقرير المصروفات حسب الشهر'!$C$1028:$AD$1138,28,FALSE),0)</f>
        <v>0</v>
      </c>
      <c r="M67" s="344">
        <f>IFERROR(VLOOKUP(C67,'تقرير المصروفات حسب الشهر'!$C$1155:$AD$1266,28,FALSE),0)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الشهر'!$C$902:$AD$1011,28,FALSE),0)</f>
        <v>0</v>
      </c>
      <c r="L68" s="330">
        <f>IFERROR(VLOOKUP(C68,'تقرير المصروفات حسب الشهر'!$C$1028:$AD$1138,28,FALSE),0)</f>
        <v>0</v>
      </c>
      <c r="M68" s="344">
        <f>IFERROR(VLOOKUP(C68,'تقرير المصروفات حسب الشهر'!$C$1155:$AD$1266,28,FALSE),0)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الشهر'!$C$902:$AD$1011,28,FALSE),0)</f>
        <v>0</v>
      </c>
      <c r="L69" s="330">
        <f>IFERROR(VLOOKUP(C69,'تقرير المصروفات حسب الشهر'!$C$1028:$AD$1138,28,FALSE),0)</f>
        <v>0</v>
      </c>
      <c r="M69" s="344">
        <f>IFERROR(VLOOKUP(C69,'تقرير المصروفات حسب الشهر'!$C$1155:$AD$1266,28,FALSE),0)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الشهر'!$C$902:$AD$1011,28,FALSE),0)</f>
        <v>0</v>
      </c>
      <c r="L70" s="330">
        <f>IFERROR(VLOOKUP(C70,'تقرير المصروفات حسب الشهر'!$C$1028:$AD$1138,28,FALSE),0)</f>
        <v>0</v>
      </c>
      <c r="M70" s="344">
        <f>IFERROR(VLOOKUP(C70,'تقرير المصروفات حسب الشهر'!$C$1155:$AD$1266,28,FALSE),0)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الشهر'!$C$902:$AD$1011,28,FALSE),0)</f>
        <v>0</v>
      </c>
      <c r="L71" s="330">
        <f>IFERROR(VLOOKUP(C71,'تقرير المصروفات حسب الشهر'!$C$1028:$AD$1138,28,FALSE),0)</f>
        <v>0</v>
      </c>
      <c r="M71" s="344">
        <f>IFERROR(VLOOKUP(C71,'تقرير المصروفات حسب الشهر'!$C$1155:$AD$1266,28,FALSE),0)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الشهر'!$C$902:$AD$1011,28,FALSE),0)</f>
        <v>0</v>
      </c>
      <c r="L72" s="330">
        <f>IFERROR(VLOOKUP(C72,'تقرير المصروفات حسب الشهر'!$C$1028:$AD$1138,28,FALSE),0)</f>
        <v>0</v>
      </c>
      <c r="M72" s="344">
        <f>IFERROR(VLOOKUP(C72,'تقرير المصروفات حسب الشهر'!$C$1155:$AD$1266,28,FALSE),0)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الشهر'!$C$902:$AD$1011,28,FALSE),0)</f>
        <v>0</v>
      </c>
      <c r="L73" s="330">
        <f>IFERROR(VLOOKUP(C73,'تقرير المصروفات حسب الشهر'!$C$1028:$AD$1138,28,FALSE),0)</f>
        <v>0</v>
      </c>
      <c r="M73" s="344">
        <f>IFERROR(VLOOKUP(C73,'تقرير المصروفات حسب الشهر'!$C$1155:$AD$1266,28,FALSE),0)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الشهر'!$C$902:$AD$1011,28,FALSE),0)</f>
        <v>0</v>
      </c>
      <c r="L74" s="330">
        <f>IFERROR(VLOOKUP(C74,'تقرير المصروفات حسب الشهر'!$C$1028:$AD$1138,28,FALSE),0)</f>
        <v>0</v>
      </c>
      <c r="M74" s="344">
        <f>IFERROR(VLOOKUP(C74,'تقرير المصروفات حسب الشهر'!$C$1155:$AD$1266,28,FALSE),0)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الشهر'!$C$902:$AD$1011,28,FALSE),0)</f>
        <v>0</v>
      </c>
      <c r="L75" s="330">
        <f>IFERROR(VLOOKUP(C75,'تقرير المصروفات حسب الشهر'!$C$1028:$AD$1138,28,FALSE),0)</f>
        <v>0</v>
      </c>
      <c r="M75" s="344">
        <f>IFERROR(VLOOKUP(C75,'تقرير المصروفات حسب الشهر'!$C$1155:$AD$1266,28,FALSE),0)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الشهر'!$C$902:$AD$1011,28,FALSE),0)</f>
        <v>0</v>
      </c>
      <c r="L76" s="330">
        <f>IFERROR(VLOOKUP(C76,'تقرير المصروفات حسب الشهر'!$C$1028:$AD$1138,28,FALSE),0)</f>
        <v>0</v>
      </c>
      <c r="M76" s="344">
        <f>IFERROR(VLOOKUP(C76,'تقرير المصروفات حسب الشهر'!$C$1155:$AD$1266,28,FALSE),0)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الشهر'!$C$902:$AD$1011,28,FALSE),0)</f>
        <v>0</v>
      </c>
      <c r="L77" s="330">
        <f>IFERROR(VLOOKUP(C77,'تقرير المصروفات حسب الشهر'!$C$1028:$AD$1138,28,FALSE),0)</f>
        <v>0</v>
      </c>
      <c r="M77" s="344">
        <f>IFERROR(VLOOKUP(C77,'تقرير المصروفات حسب الشهر'!$C$1155:$AD$1266,28,FALSE),0)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الشهر'!$C$902:$AD$1011,28,FALSE),0)</f>
        <v>0</v>
      </c>
      <c r="L78" s="330">
        <f>IFERROR(VLOOKUP(C78,'تقرير المصروفات حسب الشهر'!$C$1028:$AD$1138,28,FALSE),0)</f>
        <v>0</v>
      </c>
      <c r="M78" s="344">
        <f>IFERROR(VLOOKUP(C78,'تقرير المصروفات حسب الشهر'!$C$1155:$AD$1266,28,FALSE),0)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الشهر'!$C$902:$AD$1011,28,FALSE),0)</f>
        <v>0</v>
      </c>
      <c r="L79" s="330">
        <f>IFERROR(VLOOKUP(C79,'تقرير المصروفات حسب الشهر'!$C$1028:$AD$1138,28,FALSE),0)</f>
        <v>0</v>
      </c>
      <c r="M79" s="344">
        <f>IFERROR(VLOOKUP(C79,'تقرير المصروفات حسب الشهر'!$C$1155:$AD$1266,28,FALSE),0)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الشهر'!$C$902:$AD$1011,28,FALSE),0)</f>
        <v>0</v>
      </c>
      <c r="L80" s="330">
        <f>IFERROR(VLOOKUP(C80,'تقرير المصروفات حسب الشهر'!$C$1028:$AD$1138,28,FALSE),0)</f>
        <v>0</v>
      </c>
      <c r="M80" s="344">
        <f>IFERROR(VLOOKUP(C80,'تقرير المصروفات حسب الشهر'!$C$1155:$AD$1266,28,FALSE),0)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الشهر'!$C$902:$AD$1011,28,FALSE),0)</f>
        <v>0</v>
      </c>
      <c r="L81" s="330">
        <f>IFERROR(VLOOKUP(C81,'تقرير المصروفات حسب الشهر'!$C$1028:$AD$1138,28,FALSE),0)</f>
        <v>0</v>
      </c>
      <c r="M81" s="344">
        <f>IFERROR(VLOOKUP(C81,'تقرير المصروفات حسب الشهر'!$C$1155:$AD$1266,28,FALSE),0)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الشهر'!$C$902:$AD$1011,28,FALSE),0)</f>
        <v>0</v>
      </c>
      <c r="L82" s="330">
        <f>IFERROR(VLOOKUP(C82,'تقرير المصروفات حسب الشهر'!$C$1028:$AD$1138,28,FALSE),0)</f>
        <v>0</v>
      </c>
      <c r="M82" s="344">
        <f>IFERROR(VLOOKUP(C82,'تقرير المصروفات حسب الشهر'!$C$1155:$AD$1266,28,FALSE),0)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الشهر'!$C$902:$AD$1011,28,FALSE),0)</f>
        <v>0</v>
      </c>
      <c r="L83" s="330">
        <f>IFERROR(VLOOKUP(C83,'تقرير المصروفات حسب الشهر'!$C$1028:$AD$1138,28,FALSE),0)</f>
        <v>0</v>
      </c>
      <c r="M83" s="344">
        <f>IFERROR(VLOOKUP(C83,'تقرير المصروفات حسب الشهر'!$C$1155:$AD$1266,28,FALSE),0)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الشهر'!$C$902:$AD$1011,28,FALSE),0)</f>
        <v>0</v>
      </c>
      <c r="L84" s="330">
        <f>IFERROR(VLOOKUP(C84,'تقرير المصروفات حسب الشهر'!$C$1028:$AD$1138,28,FALSE),0)</f>
        <v>0</v>
      </c>
      <c r="M84" s="344">
        <f>IFERROR(VLOOKUP(C84,'تقرير المصروفات حسب الشهر'!$C$1155:$AD$1266,28,FALSE),0)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الشهر'!$C$902:$AD$1011,28,FALSE),0)</f>
        <v>0</v>
      </c>
      <c r="L85" s="330">
        <f>IFERROR(VLOOKUP(C85,'تقرير المصروفات حسب الشهر'!$C$1028:$AD$1138,28,FALSE),0)</f>
        <v>0</v>
      </c>
      <c r="M85" s="344">
        <f>IFERROR(VLOOKUP(C85,'تقرير المصروفات حسب الشهر'!$C$1155:$AD$1266,28,FALSE),0)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الشهر'!$C$902:$AD$1011,28,FALSE),0)</f>
        <v>0</v>
      </c>
      <c r="L86" s="330">
        <f>IFERROR(VLOOKUP(C86,'تقرير المصروفات حسب الشهر'!$C$1028:$AD$1138,28,FALSE),0)</f>
        <v>0</v>
      </c>
      <c r="M86" s="344">
        <f>IFERROR(VLOOKUP(C86,'تقرير المصروفات حسب الشهر'!$C$1155:$AD$1266,28,FALSE),0)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الشهر'!$C$902:$AD$1011,28,FALSE),0)</f>
        <v>0</v>
      </c>
      <c r="L87" s="330">
        <f>IFERROR(VLOOKUP(C87,'تقرير المصروفات حسب الشهر'!$C$1028:$AD$1138,28,FALSE),0)</f>
        <v>0</v>
      </c>
      <c r="M87" s="344">
        <f>IFERROR(VLOOKUP(C87,'تقرير المصروفات حسب الشهر'!$C$1155:$AD$1266,28,FALSE),0)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الشهر'!$C$902:$AD$1011,28,FALSE),0)</f>
        <v>0</v>
      </c>
      <c r="L88" s="330">
        <f>IFERROR(VLOOKUP(C88,'تقرير المصروفات حسب الشهر'!$C$1028:$AD$1138,28,FALSE),0)</f>
        <v>0</v>
      </c>
      <c r="M88" s="344">
        <f>IFERROR(VLOOKUP(C88,'تقرير المصروفات حسب الشهر'!$C$1155:$AD$1266,28,FALSE),0)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الشهر'!$C$902:$AD$1011,28,FALSE),0)</f>
        <v>0</v>
      </c>
      <c r="L89" s="330">
        <f>IFERROR(VLOOKUP(C89,'تقرير المصروفات حسب الشهر'!$C$1028:$AD$1138,28,FALSE),0)</f>
        <v>0</v>
      </c>
      <c r="M89" s="344">
        <f>IFERROR(VLOOKUP(C89,'تقرير المصروفات حسب الشهر'!$C$1155:$AD$1266,28,FALSE),0)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الشهر'!$C$902:$AD$1011,28,FALSE),0)</f>
        <v>0</v>
      </c>
      <c r="L90" s="330">
        <f>IFERROR(VLOOKUP(C90,'تقرير المصروفات حسب الشهر'!$C$1028:$AD$1138,28,FALSE),0)</f>
        <v>0</v>
      </c>
      <c r="M90" s="344">
        <f>IFERROR(VLOOKUP(C90,'تقرير المصروفات حسب الشهر'!$C$1155:$AD$1266,28,FALSE),0)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الشهر'!$C$902:$AD$1011,28,FALSE),0)</f>
        <v>0</v>
      </c>
      <c r="L91" s="330">
        <f>IFERROR(VLOOKUP(C91,'تقرير المصروفات حسب الشهر'!$C$1028:$AD$1138,28,FALSE),0)</f>
        <v>0</v>
      </c>
      <c r="M91" s="344">
        <f>IFERROR(VLOOKUP(C91,'تقرير المصروفات حسب الشهر'!$C$1155:$AD$1266,28,FALSE),0)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الشهر'!$C$902:$AD$1011,28,FALSE),0)</f>
        <v>0</v>
      </c>
      <c r="L92" s="330">
        <f>IFERROR(VLOOKUP(C92,'تقرير المصروفات حسب الشهر'!$C$1028:$AD$1138,28,FALSE),0)</f>
        <v>0</v>
      </c>
      <c r="M92" s="344">
        <f>IFERROR(VLOOKUP(C92,'تقرير المصروفات حسب الشهر'!$C$1155:$AD$1266,28,FALSE),0)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الشهر'!$C$902:$AD$1011,28,FALSE),0)</f>
        <v>0</v>
      </c>
      <c r="L93" s="330">
        <f>IFERROR(VLOOKUP(C93,'تقرير المصروفات حسب الشهر'!$C$1028:$AD$1138,28,FALSE),0)</f>
        <v>0</v>
      </c>
      <c r="M93" s="344">
        <f>IFERROR(VLOOKUP(C93,'تقرير المصروفات حسب الشهر'!$C$1155:$AD$1266,28,FALSE),0)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الشهر'!$C$902:$AD$1011,28,FALSE),0)</f>
        <v>0</v>
      </c>
      <c r="L94" s="330">
        <f>IFERROR(VLOOKUP(C94,'تقرير المصروفات حسب الشهر'!$C$1028:$AD$1138,28,FALSE),0)</f>
        <v>0</v>
      </c>
      <c r="M94" s="344">
        <f>IFERROR(VLOOKUP(C94,'تقرير المصروفات حسب الشهر'!$C$1155:$AD$1266,28,FALSE),0)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الشهر'!$C$902:$AD$1011,28,FALSE),0)</f>
        <v>0</v>
      </c>
      <c r="L95" s="330">
        <f>IFERROR(VLOOKUP(C95,'تقرير المصروفات حسب الشهر'!$C$1028:$AD$1138,28,FALSE),0)</f>
        <v>0</v>
      </c>
      <c r="M95" s="344">
        <f>IFERROR(VLOOKUP(C95,'تقرير المصروفات حسب الشهر'!$C$1155:$AD$1266,28,FALSE),0)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الشهر'!$C$902:$AD$1011,28,FALSE),0)</f>
        <v>0</v>
      </c>
      <c r="L96" s="330">
        <f>IFERROR(VLOOKUP(C96,'تقرير المصروفات حسب الشهر'!$C$1028:$AD$1138,28,FALSE),0)</f>
        <v>0</v>
      </c>
      <c r="M96" s="344">
        <f>IFERROR(VLOOKUP(C96,'تقرير المصروفات حسب الشهر'!$C$1155:$AD$1266,28,FALSE),0)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الشهر'!$C$902:$AD$1011,28,FALSE),0)</f>
        <v>0</v>
      </c>
      <c r="L97" s="330">
        <f>IFERROR(VLOOKUP(C97,'تقرير المصروفات حسب الشهر'!$C$1028:$AD$1138,28,FALSE),0)</f>
        <v>0</v>
      </c>
      <c r="M97" s="344">
        <f>IFERROR(VLOOKUP(C97,'تقرير المصروفات حسب الشهر'!$C$1155:$AD$1266,28,FALSE),0)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الشهر'!$C$902:$AD$1011,28,FALSE),0)</f>
        <v>0</v>
      </c>
      <c r="L98" s="330">
        <f>IFERROR(VLOOKUP(C98,'تقرير المصروفات حسب الشهر'!$C$1028:$AD$1138,28,FALSE),0)</f>
        <v>0</v>
      </c>
      <c r="M98" s="344">
        <f>IFERROR(VLOOKUP(C98,'تقرير المصروفات حسب الشهر'!$C$1155:$AD$1266,28,FALSE),0)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الشهر'!$C$902:$AD$1011,28,FALSE),0)</f>
        <v>0</v>
      </c>
      <c r="L99" s="330">
        <f>IFERROR(VLOOKUP(C99,'تقرير المصروفات حسب الشهر'!$C$1028:$AD$1138,28,FALSE),0)</f>
        <v>0</v>
      </c>
      <c r="M99" s="344">
        <f>IFERROR(VLOOKUP(C99,'تقرير المصروفات حسب الشهر'!$C$1155:$AD$1266,28,FALSE),0)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الشهر'!$C$902:$AD$1011,28,FALSE),0)</f>
        <v>0</v>
      </c>
      <c r="L100" s="330">
        <f>IFERROR(VLOOKUP(C100,'تقرير المصروفات حسب الشهر'!$C$1028:$AD$1138,28,FALSE),0)</f>
        <v>0</v>
      </c>
      <c r="M100" s="344">
        <f>IFERROR(VLOOKUP(C100,'تقرير المصروفات حسب الشهر'!$C$1155:$AD$1266,28,FALSE),0)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الشهر'!$C$902:$AD$1011,28,FALSE),0)</f>
        <v>0</v>
      </c>
      <c r="L101" s="330">
        <f>IFERROR(VLOOKUP(C101,'تقرير المصروفات حسب الشهر'!$C$1028:$AD$1138,28,FALSE),0)</f>
        <v>0</v>
      </c>
      <c r="M101" s="344">
        <f>IFERROR(VLOOKUP(C101,'تقرير المصروفات حسب الشهر'!$C$1155:$AD$1266,28,FALSE),0)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الشهر'!$C$902:$AD$1011,28,FALSE),0)</f>
        <v>0</v>
      </c>
      <c r="L102" s="330">
        <f>IFERROR(VLOOKUP(C102,'تقرير المصروفات حسب الشهر'!$C$1028:$AD$1138,28,FALSE),0)</f>
        <v>0</v>
      </c>
      <c r="M102" s="344">
        <f>IFERROR(VLOOKUP(C102,'تقرير المصروفات حسب الشهر'!$C$1155:$AD$1266,28,FALSE),0)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الشهر'!$C$902:$AD$1011,28,FALSE),0)</f>
        <v>0</v>
      </c>
      <c r="L103" s="330">
        <f>IFERROR(VLOOKUP(C103,'تقرير المصروفات حسب الشهر'!$C$1028:$AD$1138,28,FALSE),0)</f>
        <v>0</v>
      </c>
      <c r="M103" s="344">
        <f>IFERROR(VLOOKUP(C103,'تقرير المصروفات حسب الشهر'!$C$1155:$AD$1266,28,FALSE),0)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الشهر'!$C$902:$AD$1011,28,FALSE),0)</f>
        <v>0</v>
      </c>
      <c r="L104" s="330">
        <f>IFERROR(VLOOKUP(C104,'تقرير المصروفات حسب الشهر'!$C$1028:$AD$1138,28,FALSE),0)</f>
        <v>0</v>
      </c>
      <c r="M104" s="344">
        <f>IFERROR(VLOOKUP(C104,'تقرير المصروفات حسب الشهر'!$C$1155:$AD$1266,28,FALSE),0)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الشهر'!$C$902:$AD$1011,28,FALSE),0)</f>
        <v>0</v>
      </c>
      <c r="L105" s="330">
        <f>IFERROR(VLOOKUP(C105,'تقرير المصروفات حسب الشهر'!$C$1028:$AD$1138,28,FALSE),0)</f>
        <v>0</v>
      </c>
      <c r="M105" s="344">
        <f>IFERROR(VLOOKUP(C105,'تقرير المصروفات حسب الشهر'!$C$1155:$AD$1266,28,FALSE),0)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الشهر'!$C$902:$AD$1011,28,FALSE),0)</f>
        <v>0</v>
      </c>
      <c r="L106" s="330">
        <f>IFERROR(VLOOKUP(C106,'تقرير المصروفات حسب الشهر'!$C$1028:$AD$1138,28,FALSE),0)</f>
        <v>0</v>
      </c>
      <c r="M106" s="344">
        <f>IFERROR(VLOOKUP(C106,'تقرير المصروفات حسب الشهر'!$C$1155:$AD$1266,28,FALSE),0)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الشهر'!$C$902:$AD$1011,28,FALSE),0)</f>
        <v>0</v>
      </c>
      <c r="L107" s="330">
        <f>IFERROR(VLOOKUP(C107,'تقرير المصروفات حسب الشهر'!$C$1028:$AD$1138,28,FALSE),0)</f>
        <v>0</v>
      </c>
      <c r="M107" s="344">
        <f>IFERROR(VLOOKUP(C107,'تقرير المصروفات حسب الشهر'!$C$1155:$AD$1266,28,FALSE),0)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الشهر'!$C$902:$AD$1011,28,FALSE),0)</f>
        <v>0</v>
      </c>
      <c r="L108" s="330">
        <f>IFERROR(VLOOKUP(C108,'تقرير المصروفات حسب الشهر'!$C$1028:$AD$1138,28,FALSE),0)</f>
        <v>0</v>
      </c>
      <c r="M108" s="344">
        <f>IFERROR(VLOOKUP(C108,'تقرير المصروفات حسب الشهر'!$C$1155:$AD$1266,28,FALSE),0)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الشهر'!$C$902:$AD$1011,28,FALSE),0)</f>
        <v>0</v>
      </c>
      <c r="L109" s="330">
        <f>IFERROR(VLOOKUP(C109,'تقرير المصروفات حسب الشهر'!$C$1028:$AD$1138,28,FALSE),0)</f>
        <v>0</v>
      </c>
      <c r="M109" s="344">
        <f>IFERROR(VLOOKUP(C109,'تقرير المصروفات حسب الشهر'!$C$1155:$AD$1266,28,FALSE),0)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الشهر'!$C$902:$AD$1011,28,FALSE),0)</f>
        <v>0</v>
      </c>
      <c r="L110" s="330">
        <f>IFERROR(VLOOKUP(C110,'تقرير المصروفات حسب الشهر'!$C$1028:$AD$1138,28,FALSE),0)</f>
        <v>0</v>
      </c>
      <c r="M110" s="344">
        <f>IFERROR(VLOOKUP(C110,'تقرير المصروفات حسب الشهر'!$C$1155:$AD$1266,28,FALSE),0)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الشهر'!$C$902:$AD$1011,28,FALSE),0)</f>
        <v>0</v>
      </c>
      <c r="L111" s="330">
        <f>IFERROR(VLOOKUP(C111,'تقرير المصروفات حسب الشهر'!$C$1028:$AD$1138,28,FALSE),0)</f>
        <v>0</v>
      </c>
      <c r="M111" s="344">
        <f>IFERROR(VLOOKUP(C111,'تقرير المصروفات حسب الشهر'!$C$1155:$AD$1266,28,FALSE),0)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الشهر'!$C$902:$AD$1011,28,FALSE),0)</f>
        <v>0</v>
      </c>
      <c r="L112" s="330">
        <f>IFERROR(VLOOKUP(C112,'تقرير المصروفات حسب الشهر'!$C$1028:$AD$1138,28,FALSE),0)</f>
        <v>0</v>
      </c>
      <c r="M112" s="344">
        <f>IFERROR(VLOOKUP(C112,'تقرير المصروفات حسب الشهر'!$C$1155:$AD$1266,28,FALSE),0)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الشهر'!$C$902:$AD$1011,28,FALSE),0)</f>
        <v>0</v>
      </c>
      <c r="L113" s="330">
        <f>IFERROR(VLOOKUP(C113,'تقرير المصروفات حسب الشهر'!$C$1028:$AD$1138,28,FALSE),0)</f>
        <v>0</v>
      </c>
      <c r="M113" s="344">
        <f>IFERROR(VLOOKUP(C113,'تقرير المصروفات حسب الشهر'!$C$1155:$AD$1266,28,FALSE),0)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الشهر'!$C$902:$AD$1011,28,FALSE),0)</f>
        <v>0</v>
      </c>
      <c r="L114" s="330">
        <f>IFERROR(VLOOKUP(C114,'تقرير المصروفات حسب الشهر'!$C$1028:$AD$1138,28,FALSE),0)</f>
        <v>0</v>
      </c>
      <c r="M114" s="344">
        <f>IFERROR(VLOOKUP(C114,'تقرير المصروفات حسب الشهر'!$C$1155:$AD$1266,28,FALSE),0)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الشهر'!$C$902:$AD$1011,28,FALSE),0)</f>
        <v>0</v>
      </c>
      <c r="L115" s="330">
        <f>IFERROR(VLOOKUP(C115,'تقرير المصروفات حسب الشهر'!$C$1028:$AD$1138,28,FALSE),0)</f>
        <v>0</v>
      </c>
      <c r="M115" s="344">
        <f>IFERROR(VLOOKUP(C115,'تقرير المصروفات حسب الشهر'!$C$1155:$AD$1266,28,FALSE),0)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الشهر'!$C$902:$AD$1011,28,FALSE),0)</f>
        <v>0</v>
      </c>
      <c r="L116" s="330">
        <f>IFERROR(VLOOKUP(C116,'تقرير المصروفات حسب الشهر'!$C$1028:$AD$1138,28,FALSE),0)</f>
        <v>0</v>
      </c>
      <c r="M116" s="344">
        <f>IFERROR(VLOOKUP(C116,'تقرير المصروفات حسب الشهر'!$C$1155:$AD$1266,28,FALSE),0)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الشهر'!$C$902:$AD$1011,28,FALSE),0)</f>
        <v>0</v>
      </c>
      <c r="L117" s="330">
        <f>IFERROR(VLOOKUP(C117,'تقرير المصروفات حسب الشهر'!$C$1028:$AD$1138,28,FALSE),0)</f>
        <v>0</v>
      </c>
      <c r="M117" s="344">
        <f>IFERROR(VLOOKUP(C117,'تقرير المصروفات حسب الشهر'!$C$1155:$AD$1266,28,FALSE),0)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الشهر'!$C$902:$AD$1011,28,FALSE),0)</f>
        <v>0</v>
      </c>
      <c r="L118" s="330">
        <f>IFERROR(VLOOKUP(C118,'تقرير المصروفات حسب الشهر'!$C$1028:$AD$1138,28,FALSE),0)</f>
        <v>0</v>
      </c>
      <c r="M118" s="344">
        <f>IFERROR(VLOOKUP(C118,'تقرير المصروفات حسب الشهر'!$C$1155:$AD$1266,28,FALSE),0)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الشهر'!$C$902:$AD$1011,28,FALSE),0)</f>
        <v>0</v>
      </c>
      <c r="L119" s="330">
        <f>IFERROR(VLOOKUP(C119,'تقرير المصروفات حسب الشهر'!$C$1028:$AD$1138,28,FALSE),0)</f>
        <v>0</v>
      </c>
      <c r="M119" s="344">
        <f>IFERROR(VLOOKUP(C119,'تقرير المصروفات حسب الشهر'!$C$1155:$AD$1266,28,FALSE),0)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الشهر'!$C$902:$AD$1011,28,FALSE),0)</f>
        <v>0</v>
      </c>
      <c r="L120" s="330">
        <f>IFERROR(VLOOKUP(C120,'تقرير المصروفات حسب الشهر'!$C$1028:$AD$1138,28,FALSE),0)</f>
        <v>0</v>
      </c>
      <c r="M120" s="344">
        <f>IFERROR(VLOOKUP(C120,'تقرير المصروفات حسب الشهر'!$C$1155:$AD$1266,28,FALSE),0)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الشهر'!$C$902:$AD$1011,28,FALSE),0)</f>
        <v>0</v>
      </c>
      <c r="L121" s="330">
        <f>IFERROR(VLOOKUP(C121,'تقرير المصروفات حسب الشهر'!$C$1028:$AD$1138,28,FALSE),0)</f>
        <v>0</v>
      </c>
      <c r="M121" s="344">
        <f>IFERROR(VLOOKUP(C121,'تقرير المصروفات حسب الشهر'!$C$1155:$AD$1266,28,FALSE),0)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الشهر'!$C$902:$AD$1011,28,FALSE),0)</f>
        <v>0</v>
      </c>
      <c r="L122" s="330">
        <f>IFERROR(VLOOKUP(C122,'تقرير المصروفات حسب الشهر'!$C$1028:$AD$1138,28,FALSE),0)</f>
        <v>0</v>
      </c>
      <c r="M122" s="344">
        <f>IFERROR(VLOOKUP(C122,'تقرير المصروفات حسب الشهر'!$C$1155:$AD$1266,28,FALSE),0)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الشهر'!$C$902:$AD$1011,28,FALSE),0)</f>
        <v>0</v>
      </c>
      <c r="L123" s="330">
        <f>IFERROR(VLOOKUP(C123,'تقرير المصروفات حسب الشهر'!$C$1028:$AD$1138,28,FALSE),0)</f>
        <v>0</v>
      </c>
      <c r="M123" s="344">
        <f>IFERROR(VLOOKUP(C123,'تقرير المصروفات حسب الشهر'!$C$1155:$AD$1266,28,FALSE),0)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الشهر'!$C$902:$AD$1011,28,FALSE),0)</f>
        <v>0</v>
      </c>
      <c r="L124" s="330">
        <f>IFERROR(VLOOKUP(C124,'تقرير المصروفات حسب الشهر'!$C$1028:$AD$1138,28,FALSE),0)</f>
        <v>0</v>
      </c>
      <c r="M124" s="344">
        <f>IFERROR(VLOOKUP(C124,'تقرير المصروفات حسب الشهر'!$C$1155:$AD$1266,28,FALSE),0)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الشهر'!$C$902:$AD$1011,28,FALSE),0)</f>
        <v>0</v>
      </c>
      <c r="L125" s="330">
        <f>IFERROR(VLOOKUP(C125,'تقرير المصروفات حسب الشهر'!$C$1028:$AD$1138,28,FALSE),0)</f>
        <v>0</v>
      </c>
      <c r="M125" s="344">
        <f>IFERROR(VLOOKUP(C125,'تقرير المصروفات حسب الشهر'!$C$1155:$AD$1266,28,FALSE),0)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الشهر'!$C$902:$AD$1011,28,FALSE),0)</f>
        <v>0</v>
      </c>
      <c r="L126" s="330">
        <f>IFERROR(VLOOKUP(C126,'تقرير المصروفات حسب الشهر'!$C$1028:$AD$1138,28,FALSE),0)</f>
        <v>0</v>
      </c>
      <c r="M126" s="344">
        <f>IFERROR(VLOOKUP(C126,'تقرير المصروفات حسب الشهر'!$C$1155:$AD$1266,28,FALSE),0)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الشهر'!$C$902:$AD$1011,28,FALSE),0)</f>
        <v>0</v>
      </c>
      <c r="L127" s="330">
        <f>IFERROR(VLOOKUP(C127,'تقرير المصروفات حسب الشهر'!$C$1028:$AD$1138,28,FALSE),0)</f>
        <v>0</v>
      </c>
      <c r="M127" s="344">
        <f>IFERROR(VLOOKUP(C127,'تقرير المصروفات حسب الشهر'!$C$1155:$AD$1266,28,FALSE),0)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الشهر'!$C$902:$AD$1011,28,FALSE),0)</f>
        <v>0</v>
      </c>
      <c r="L128" s="330">
        <f>IFERROR(VLOOKUP(C128,'تقرير المصروفات حسب الشهر'!$C$1028:$AD$1138,28,FALSE),0)</f>
        <v>0</v>
      </c>
      <c r="M128" s="344">
        <f>IFERROR(VLOOKUP(C128,'تقرير المصروفات حسب الشهر'!$C$1155:$AD$1266,28,FALSE),0)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الشهر'!$C$902:$AD$1011,28,FALSE),0)</f>
        <v>0</v>
      </c>
      <c r="L129" s="330">
        <f>IFERROR(VLOOKUP(C129,'تقرير المصروفات حسب الشهر'!$C$1028:$AD$1138,28,FALSE),0)</f>
        <v>0</v>
      </c>
      <c r="M129" s="344">
        <f>IFERROR(VLOOKUP(C129,'تقرير المصروفات حسب الشهر'!$C$1155:$AD$1266,28,FALSE),0)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الشهر'!$C$902:$AD$1011,28,FALSE),0)</f>
        <v>0</v>
      </c>
      <c r="L130" s="330">
        <f>IFERROR(VLOOKUP(C130,'تقرير المصروفات حسب الشهر'!$C$1028:$AD$1138,28,FALSE),0)</f>
        <v>0</v>
      </c>
      <c r="M130" s="344">
        <f>IFERROR(VLOOKUP(C130,'تقرير المصروفات حسب الشهر'!$C$1155:$AD$1266,28,FALSE),0)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الشهر'!$C$902:$AD$1011,28,FALSE),0)</f>
        <v>0</v>
      </c>
      <c r="L131" s="330">
        <f>IFERROR(VLOOKUP(C131,'تقرير المصروفات حسب الشهر'!$C$1028:$AD$1138,28,FALSE),0)</f>
        <v>0</v>
      </c>
      <c r="M131" s="344">
        <f>IFERROR(VLOOKUP(C131,'تقرير المصروفات حسب الشهر'!$C$1155:$AD$1266,28,FALSE),0)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7030A0"/>
  </sheetPr>
  <dimension ref="A1:AN1531"/>
  <sheetViews>
    <sheetView rightToLeft="1" zoomScaleNormal="100" workbookViewId="0">
      <pane xSplit="3" ySplit="4" topLeftCell="T746" activePane="bottomRight" state="frozen"/>
      <selection pane="topRight" activeCell="D1" sqref="D1"/>
      <selection pane="bottomLeft" activeCell="A5" sqref="A5"/>
      <selection pane="bottomRight" activeCell="T765" sqref="T765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2" customWidth="1"/>
    <col min="36" max="36" width="1.6640625" style="160" customWidth="1"/>
    <col min="37" max="37" width="14.33203125" style="160" customWidth="1"/>
    <col min="38" max="40" width="9.109375" style="160" customWidth="1"/>
    <col min="41" max="16384" width="9.10937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0</v>
      </c>
      <c r="D2" s="256" t="s">
        <v>1</v>
      </c>
      <c r="E2" s="256" t="s">
        <v>2</v>
      </c>
      <c r="F2" s="256" t="s">
        <v>3</v>
      </c>
      <c r="G2" s="256" t="s">
        <v>4</v>
      </c>
      <c r="H2" s="256" t="s">
        <v>5</v>
      </c>
      <c r="I2" s="256" t="s">
        <v>6</v>
      </c>
      <c r="J2" s="256" t="s">
        <v>7</v>
      </c>
      <c r="K2" s="256" t="s">
        <v>8</v>
      </c>
      <c r="L2" s="256" t="s">
        <v>9</v>
      </c>
      <c r="M2" s="256" t="s">
        <v>10</v>
      </c>
      <c r="N2" s="256" t="s">
        <v>11</v>
      </c>
      <c r="O2" s="256" t="s">
        <v>12</v>
      </c>
      <c r="AI2" s="487"/>
    </row>
    <row r="3" spans="1:40" ht="14.4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88" t="s">
        <v>45</v>
      </c>
    </row>
    <row r="4" spans="1:40" ht="14.4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1"/>
      <c r="F6" s="633"/>
      <c r="G6" s="631"/>
      <c r="H6" s="633"/>
      <c r="I6" s="633"/>
      <c r="J6" s="633"/>
      <c r="K6" s="90"/>
      <c r="L6" s="90"/>
      <c r="M6" s="90"/>
      <c r="N6" s="631" t="s">
        <v>47</v>
      </c>
      <c r="O6" s="633"/>
      <c r="P6" s="633"/>
      <c r="Q6" s="633"/>
      <c r="R6" s="633"/>
      <c r="S6" s="633"/>
      <c r="T6" s="633"/>
      <c r="U6" s="633"/>
      <c r="V6" s="633"/>
      <c r="W6" s="633"/>
      <c r="X6" s="633"/>
      <c r="Y6" s="633"/>
      <c r="Z6" s="633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88" t="s">
        <v>45</v>
      </c>
      <c r="AJ9" s="182"/>
    </row>
    <row r="10" spans="1:40" ht="14.4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 t="shared" ref="AI10:AI41" si="0">SUM(D10:AH10)</f>
        <v>1554391.05</v>
      </c>
      <c r="AJ10" s="182"/>
    </row>
    <row r="11" spans="1:40" ht="14.4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si="0"/>
        <v>4375458.402999999</v>
      </c>
      <c r="AJ11" s="182"/>
    </row>
    <row r="12" spans="1:40" ht="14.4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ref="AI42:AI73" si="1">SUM(D42:AH42)</f>
        <v>154139</v>
      </c>
      <c r="AJ42" s="182"/>
    </row>
    <row r="43" spans="2:36" ht="14.4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1"/>
        <v>9063</v>
      </c>
      <c r="AJ43" s="182"/>
    </row>
    <row r="44" spans="2:36" ht="14.4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1"/>
        <v>1544.05</v>
      </c>
      <c r="AJ44" s="182"/>
    </row>
    <row r="45" spans="2:36" ht="14.4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1"/>
        <v>8000</v>
      </c>
      <c r="AJ45" s="182"/>
    </row>
    <row r="46" spans="2:36" ht="14.4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1"/>
        <v>0</v>
      </c>
      <c r="AJ46" s="182"/>
    </row>
    <row r="47" spans="2:36" ht="14.4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1"/>
        <v>197913.55</v>
      </c>
      <c r="AJ47" s="182"/>
    </row>
    <row r="48" spans="2:36" ht="14.4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1"/>
        <v>95660</v>
      </c>
      <c r="AJ48" s="182"/>
    </row>
    <row r="49" spans="2:36" ht="14.4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1"/>
        <v>3900</v>
      </c>
      <c r="AJ49" s="182"/>
    </row>
    <row r="50" spans="2:36" ht="14.4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1"/>
        <v>22792</v>
      </c>
      <c r="AJ50" s="182"/>
    </row>
    <row r="51" spans="2:36" ht="14.4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1"/>
        <v>0</v>
      </c>
      <c r="AJ51" s="182"/>
    </row>
    <row r="52" spans="2:36" ht="14.4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1"/>
        <v>0</v>
      </c>
      <c r="AJ52" s="182"/>
    </row>
    <row r="53" spans="2:36" ht="14.4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1"/>
        <v>0</v>
      </c>
      <c r="AJ53" s="182"/>
    </row>
    <row r="54" spans="2:36" ht="14.4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1"/>
        <v>25331</v>
      </c>
      <c r="AJ54" s="182"/>
    </row>
    <row r="55" spans="2:36" ht="14.4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1"/>
        <v>6235</v>
      </c>
      <c r="AJ55" s="182"/>
    </row>
    <row r="56" spans="2:36" ht="14.4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1"/>
        <v>0</v>
      </c>
      <c r="AJ56" s="182"/>
    </row>
    <row r="57" spans="2:36" ht="14.4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1"/>
        <v>23980</v>
      </c>
      <c r="AJ57" s="182"/>
    </row>
    <row r="58" spans="2:36" ht="14.4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1"/>
        <v>9805</v>
      </c>
      <c r="AJ58" s="182"/>
    </row>
    <row r="59" spans="2:36" ht="14.4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1"/>
        <v>0</v>
      </c>
      <c r="AJ59" s="182"/>
    </row>
    <row r="60" spans="2:36" ht="14.4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1"/>
        <v>0</v>
      </c>
      <c r="AJ60" s="182"/>
    </row>
    <row r="61" spans="2:36" ht="14.4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1"/>
        <v>0</v>
      </c>
      <c r="AJ61" s="182"/>
    </row>
    <row r="62" spans="2:36" ht="14.4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1"/>
        <v>0</v>
      </c>
      <c r="AJ62" s="182"/>
    </row>
    <row r="63" spans="2:36" ht="14.4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1"/>
        <v>0</v>
      </c>
      <c r="AJ63" s="182"/>
    </row>
    <row r="64" spans="2:36" ht="14.4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1"/>
        <v>0</v>
      </c>
      <c r="AJ64" s="182"/>
    </row>
    <row r="65" spans="2:36" ht="14.4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1"/>
        <v>0</v>
      </c>
      <c r="AJ65" s="182"/>
    </row>
    <row r="66" spans="2:36" ht="14.4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1"/>
        <v>0</v>
      </c>
      <c r="AJ66" s="182"/>
    </row>
    <row r="67" spans="2:36" ht="14.4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1"/>
        <v>0</v>
      </c>
      <c r="AJ67" s="182"/>
    </row>
    <row r="68" spans="2:36" ht="14.4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1"/>
        <v>61120</v>
      </c>
      <c r="AJ68" s="182"/>
    </row>
    <row r="69" spans="2:36" ht="14.4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1"/>
        <v>0</v>
      </c>
      <c r="AJ69" s="182"/>
    </row>
    <row r="70" spans="2:36" ht="14.4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1"/>
        <v>0</v>
      </c>
      <c r="AJ70" s="182"/>
    </row>
    <row r="71" spans="2:36" ht="14.4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1"/>
        <v>0</v>
      </c>
      <c r="AJ71" s="182"/>
    </row>
    <row r="72" spans="2:36" ht="14.4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1"/>
        <v>2000</v>
      </c>
      <c r="AJ72" s="182"/>
    </row>
    <row r="73" spans="2:36" ht="14.4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1"/>
        <v>51138</v>
      </c>
      <c r="AJ73" s="182"/>
    </row>
    <row r="74" spans="2:36" ht="14.4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ref="AI74:AI105" si="2">SUM(D74:AH74)</f>
        <v>0</v>
      </c>
      <c r="AJ74" s="182"/>
    </row>
    <row r="75" spans="2:36" ht="14.4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si="2"/>
        <v>1650</v>
      </c>
      <c r="AJ75" s="182"/>
    </row>
    <row r="76" spans="2:36" ht="14.4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2"/>
        <v>0</v>
      </c>
      <c r="AJ76" s="182"/>
    </row>
    <row r="77" spans="2:36" ht="14.4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2"/>
        <v>0</v>
      </c>
      <c r="AJ77" s="182"/>
    </row>
    <row r="78" spans="2:36" ht="14.4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2"/>
        <v>268755</v>
      </c>
      <c r="AJ78" s="182"/>
    </row>
    <row r="79" spans="2:36" ht="14.4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2"/>
        <v>0</v>
      </c>
      <c r="AJ79" s="182"/>
    </row>
    <row r="80" spans="2:36" ht="14.4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2"/>
        <v>26692</v>
      </c>
      <c r="AJ80" s="182"/>
    </row>
    <row r="81" spans="2:36" ht="14.4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2"/>
        <v>17003.669999999998</v>
      </c>
      <c r="AJ81" s="182"/>
    </row>
    <row r="82" spans="2:36" ht="14.4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2"/>
        <v>40625</v>
      </c>
      <c r="AJ82" s="182"/>
    </row>
    <row r="83" spans="2:36" ht="14.4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2"/>
        <v>0</v>
      </c>
      <c r="AJ83" s="182"/>
    </row>
    <row r="84" spans="2:36" ht="14.4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2"/>
        <v>6506.38</v>
      </c>
      <c r="AJ84" s="182"/>
    </row>
    <row r="85" spans="2:36" ht="14.4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2"/>
        <v>2153.91</v>
      </c>
      <c r="AJ85" s="182"/>
    </row>
    <row r="86" spans="2:36" ht="14.4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2"/>
        <v>6770.65</v>
      </c>
      <c r="AJ86" s="182"/>
    </row>
    <row r="87" spans="2:36" ht="14.4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2"/>
        <v>59626.69</v>
      </c>
      <c r="AJ87" s="182"/>
    </row>
    <row r="88" spans="2:36" ht="14.4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2"/>
        <v>4950.75</v>
      </c>
      <c r="AJ88" s="182"/>
    </row>
    <row r="89" spans="2:36" ht="14.4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2"/>
        <v>18901.41</v>
      </c>
      <c r="AJ89" s="182"/>
    </row>
    <row r="90" spans="2:36" ht="14.4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2"/>
        <v>36139.26</v>
      </c>
      <c r="AJ90" s="182"/>
    </row>
    <row r="91" spans="2:36" ht="14.4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2"/>
        <v>0</v>
      </c>
      <c r="AJ91" s="182"/>
    </row>
    <row r="92" spans="2:36" ht="14.4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2"/>
        <v>0</v>
      </c>
      <c r="AJ92" s="182"/>
    </row>
    <row r="93" spans="2:36" ht="14.4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2"/>
        <v>155822.1</v>
      </c>
      <c r="AJ93" s="182"/>
    </row>
    <row r="94" spans="2:36" ht="14.4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2"/>
        <v>0</v>
      </c>
      <c r="AJ94" s="182"/>
    </row>
    <row r="95" spans="2:36" ht="14.4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2"/>
        <v>166.66</v>
      </c>
      <c r="AJ95" s="182"/>
    </row>
    <row r="96" spans="2:36" ht="14.4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2"/>
        <v>13938.810000000001</v>
      </c>
      <c r="AJ96" s="182"/>
    </row>
    <row r="97" spans="2:36" ht="14.4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2"/>
        <v>1787.4899999999982</v>
      </c>
      <c r="AJ97" s="182"/>
    </row>
    <row r="98" spans="2:36" ht="14.4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2"/>
        <v>0</v>
      </c>
      <c r="AJ98" s="182"/>
    </row>
    <row r="99" spans="2:36" ht="14.4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2"/>
        <v>3544.9700000000003</v>
      </c>
      <c r="AJ99" s="182"/>
    </row>
    <row r="100" spans="2:36" ht="14.4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2"/>
        <v>0</v>
      </c>
      <c r="AJ100" s="182"/>
    </row>
    <row r="101" spans="2:36" ht="14.4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2"/>
        <v>500</v>
      </c>
      <c r="AJ101" s="182"/>
    </row>
    <row r="102" spans="2:36" ht="14.4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2"/>
        <v>3590</v>
      </c>
      <c r="AJ102" s="182"/>
    </row>
    <row r="103" spans="2:36" ht="14.4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2"/>
        <v>0</v>
      </c>
      <c r="AJ103" s="182"/>
    </row>
    <row r="104" spans="2:36" ht="14.4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2"/>
        <v>0</v>
      </c>
      <c r="AJ104" s="182"/>
    </row>
    <row r="105" spans="2:36" ht="14.4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2"/>
        <v>0</v>
      </c>
      <c r="AJ105" s="182"/>
    </row>
    <row r="106" spans="2:36" ht="14.4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ref="AI106:AI123" si="3">SUM(D106:AH106)</f>
        <v>54069</v>
      </c>
      <c r="AJ106" s="182"/>
    </row>
    <row r="107" spans="2:36" ht="14.4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3"/>
        <v>22587.72</v>
      </c>
      <c r="AJ107" s="182"/>
    </row>
    <row r="108" spans="2:36" ht="14.4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3"/>
        <v>25092.37</v>
      </c>
      <c r="AJ108" s="182"/>
    </row>
    <row r="109" spans="2:36" ht="14.4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3"/>
        <v>43957.06</v>
      </c>
      <c r="AJ109" s="182"/>
    </row>
    <row r="110" spans="2:36" ht="14.4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3"/>
        <v>67013.210000000006</v>
      </c>
      <c r="AJ110" s="182"/>
    </row>
    <row r="111" spans="2:36" ht="14.4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3"/>
        <v>64041.57</v>
      </c>
      <c r="AJ111" s="182"/>
    </row>
    <row r="112" spans="2:36" ht="14.4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3"/>
        <v>58060.78</v>
      </c>
      <c r="AJ112" s="182"/>
    </row>
    <row r="113" spans="1:37" ht="14.4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3"/>
        <v>28085.79</v>
      </c>
      <c r="AJ113" s="182"/>
    </row>
    <row r="114" spans="1:37" ht="14.4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3"/>
        <v>42103.09</v>
      </c>
      <c r="AJ114" s="182"/>
    </row>
    <row r="115" spans="1:37" ht="14.4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3"/>
        <v>27648.13</v>
      </c>
      <c r="AJ115" s="182"/>
    </row>
    <row r="116" spans="1:37" ht="14.4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3"/>
        <v>42243.75</v>
      </c>
      <c r="AJ116" s="182"/>
    </row>
    <row r="117" spans="1:37" ht="14.4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3"/>
        <v>15140.54</v>
      </c>
      <c r="AJ117" s="182"/>
    </row>
    <row r="118" spans="1:37" ht="14.4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3"/>
        <v>24841.71</v>
      </c>
      <c r="AJ118" s="182"/>
    </row>
    <row r="119" spans="1:37" ht="14.4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3"/>
        <v>0</v>
      </c>
      <c r="AJ119" s="182"/>
    </row>
    <row r="120" spans="1:37" ht="14.4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3"/>
        <v>3354573.28</v>
      </c>
      <c r="AJ120" s="182"/>
    </row>
    <row r="121" spans="1:37" ht="14.4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3"/>
        <v>0</v>
      </c>
      <c r="AJ121" s="182"/>
    </row>
    <row r="122" spans="1:37" ht="14.4" customHeight="1">
      <c r="B122" s="181"/>
      <c r="C122" s="309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3"/>
        <v>574291.67000000004</v>
      </c>
      <c r="AJ122" s="182"/>
    </row>
    <row r="123" spans="1:37" ht="14.4" customHeight="1">
      <c r="B123" s="181"/>
      <c r="C123" s="309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3"/>
        <v>92000</v>
      </c>
      <c r="AJ123" s="182"/>
    </row>
    <row r="124" spans="1:37" ht="14.4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31"/>
      <c r="F132" s="632"/>
      <c r="G132" s="631"/>
      <c r="H132" s="632"/>
      <c r="I132" s="632"/>
      <c r="J132" s="632"/>
      <c r="K132" s="90"/>
      <c r="L132" s="90"/>
      <c r="M132" s="90"/>
      <c r="N132" s="631" t="s">
        <v>163</v>
      </c>
      <c r="O132" s="632"/>
      <c r="P132" s="632"/>
      <c r="Q132" s="632"/>
      <c r="R132" s="632"/>
      <c r="S132" s="632"/>
      <c r="T132" s="632"/>
      <c r="U132" s="632"/>
      <c r="V132" s="632"/>
      <c r="W132" s="632"/>
      <c r="X132" s="632"/>
      <c r="Y132" s="632"/>
      <c r="Z132" s="632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88" t="s">
        <v>45</v>
      </c>
      <c r="AJ135" s="182"/>
    </row>
    <row r="136" spans="1:36" ht="14.4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6">SUM(D136:AH136)</f>
        <v>1494705.47</v>
      </c>
      <c r="AJ136" s="182"/>
    </row>
    <row r="137" spans="1:36" ht="14.4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6"/>
        <v>4222783.57</v>
      </c>
      <c r="AJ137" s="182"/>
    </row>
    <row r="138" spans="1:36" ht="14.4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6"/>
        <v>38352</v>
      </c>
      <c r="AJ138" s="182"/>
    </row>
    <row r="139" spans="1:36" ht="14.4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6"/>
        <v>735</v>
      </c>
      <c r="AJ139" s="182"/>
    </row>
    <row r="140" spans="1:36" ht="14.4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6"/>
        <v>12100</v>
      </c>
      <c r="AJ140" s="182"/>
    </row>
    <row r="141" spans="1:36" ht="14.4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6"/>
        <v>510000</v>
      </c>
      <c r="AJ141" s="182"/>
    </row>
    <row r="142" spans="1:36" ht="14.4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6"/>
        <v>50000</v>
      </c>
      <c r="AJ142" s="182"/>
    </row>
    <row r="143" spans="1:36" ht="14.4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6"/>
        <v>486126</v>
      </c>
      <c r="AJ143" s="182"/>
    </row>
    <row r="144" spans="1:36" ht="14.4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6"/>
        <v>7070</v>
      </c>
      <c r="AJ144" s="182"/>
    </row>
    <row r="145" spans="2:36" ht="14.4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6"/>
        <v>23009.97</v>
      </c>
      <c r="AJ145" s="182"/>
    </row>
    <row r="146" spans="2:36" ht="14.4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6"/>
        <v>0</v>
      </c>
      <c r="AJ146" s="182"/>
    </row>
    <row r="147" spans="2:36" ht="14.4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6"/>
        <v>14559</v>
      </c>
      <c r="AJ147" s="182"/>
    </row>
    <row r="148" spans="2:36" ht="14.4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6"/>
        <v>21275</v>
      </c>
      <c r="AJ148" s="182"/>
    </row>
    <row r="149" spans="2:36" ht="14.4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6"/>
        <v>22180</v>
      </c>
      <c r="AJ149" s="182"/>
    </row>
    <row r="150" spans="2:36" ht="14.4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6"/>
        <v>0</v>
      </c>
      <c r="AJ150" s="182"/>
    </row>
    <row r="151" spans="2:36" ht="14.4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6"/>
        <v>0</v>
      </c>
      <c r="AJ151" s="182"/>
    </row>
    <row r="152" spans="2:36" ht="14.4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6"/>
        <v>250</v>
      </c>
      <c r="AJ152" s="182"/>
    </row>
    <row r="153" spans="2:36" ht="14.4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6"/>
        <v>23894</v>
      </c>
      <c r="AJ153" s="182"/>
    </row>
    <row r="154" spans="2:36" ht="14.4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6"/>
        <v>40748</v>
      </c>
      <c r="AJ154" s="182"/>
    </row>
    <row r="155" spans="2:36" ht="14.4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6"/>
        <v>113365.82</v>
      </c>
      <c r="AJ155" s="182"/>
    </row>
    <row r="156" spans="2:36" ht="14.4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6"/>
        <v>200</v>
      </c>
      <c r="AJ156" s="182"/>
    </row>
    <row r="157" spans="2:36" ht="14.4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6"/>
        <v>0</v>
      </c>
      <c r="AJ157" s="182"/>
    </row>
    <row r="158" spans="2:36" ht="14.4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6"/>
        <v>3914.9700000000003</v>
      </c>
      <c r="AJ158" s="182"/>
    </row>
    <row r="159" spans="2:36" ht="14.4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6"/>
        <v>395</v>
      </c>
      <c r="AJ159" s="182"/>
    </row>
    <row r="160" spans="2:36" ht="14.4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6"/>
        <v>1343.92</v>
      </c>
      <c r="AJ160" s="182"/>
    </row>
    <row r="161" spans="2:36" ht="14.4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6"/>
        <v>2600</v>
      </c>
      <c r="AJ161" s="182"/>
    </row>
    <row r="162" spans="2:36" ht="14.4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6"/>
        <v>10155</v>
      </c>
      <c r="AJ162" s="182"/>
    </row>
    <row r="163" spans="2:36" ht="14.4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6"/>
        <v>780</v>
      </c>
      <c r="AJ163" s="182"/>
    </row>
    <row r="164" spans="2:36" ht="14.4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6"/>
        <v>0</v>
      </c>
      <c r="AJ164" s="182"/>
    </row>
    <row r="165" spans="2:36" ht="14.4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6"/>
        <v>32800</v>
      </c>
      <c r="AJ165" s="182"/>
    </row>
    <row r="166" spans="2:36" ht="14.4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6"/>
        <v>193065</v>
      </c>
      <c r="AJ166" s="182"/>
    </row>
    <row r="167" spans="2:36" ht="14.4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6"/>
        <v>0</v>
      </c>
      <c r="AJ167" s="182"/>
    </row>
    <row r="168" spans="2:36" ht="14.4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7">SUM(D168:AH168)</f>
        <v>153635</v>
      </c>
      <c r="AJ168" s="182"/>
    </row>
    <row r="169" spans="2:36" ht="14.4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7"/>
        <v>4617</v>
      </c>
      <c r="AJ169" s="182"/>
    </row>
    <row r="170" spans="2:36" ht="14.4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7"/>
        <v>7460.81</v>
      </c>
      <c r="AJ170" s="182"/>
    </row>
    <row r="171" spans="2:36" ht="14.4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7"/>
        <v>8000</v>
      </c>
      <c r="AJ171" s="182"/>
    </row>
    <row r="172" spans="2:36" ht="14.4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7"/>
        <v>0</v>
      </c>
      <c r="AJ172" s="182"/>
    </row>
    <row r="173" spans="2:36" ht="14.4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7"/>
        <v>231834.61</v>
      </c>
      <c r="AJ173" s="182"/>
    </row>
    <row r="174" spans="2:36" ht="14.4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7"/>
        <v>105</v>
      </c>
      <c r="AJ174" s="182"/>
    </row>
    <row r="175" spans="2:36" ht="14.4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7"/>
        <v>4100</v>
      </c>
      <c r="AJ175" s="182"/>
    </row>
    <row r="176" spans="2:36" ht="14.4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7"/>
        <v>34199</v>
      </c>
      <c r="AJ176" s="182"/>
    </row>
    <row r="177" spans="2:36" ht="14.4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7"/>
        <v>0</v>
      </c>
      <c r="AJ177" s="182"/>
    </row>
    <row r="178" spans="2:36" ht="14.4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7"/>
        <v>59020</v>
      </c>
      <c r="AJ178" s="182"/>
    </row>
    <row r="179" spans="2:36" ht="14.4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7"/>
        <v>0</v>
      </c>
      <c r="AJ179" s="182"/>
    </row>
    <row r="180" spans="2:36" ht="14.4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7"/>
        <v>23380</v>
      </c>
      <c r="AJ180" s="182"/>
    </row>
    <row r="181" spans="2:36" ht="14.4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7"/>
        <v>8310</v>
      </c>
      <c r="AJ181" s="182"/>
    </row>
    <row r="182" spans="2:36" ht="14.4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7"/>
        <v>0</v>
      </c>
      <c r="AJ182" s="182"/>
    </row>
    <row r="183" spans="2:36" ht="14.4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7"/>
        <v>3660</v>
      </c>
      <c r="AJ183" s="182"/>
    </row>
    <row r="184" spans="2:36" ht="14.4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7"/>
        <v>0</v>
      </c>
      <c r="AJ184" s="182"/>
    </row>
    <row r="185" spans="2:36" ht="14.4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7"/>
        <v>0</v>
      </c>
      <c r="AJ185" s="182"/>
    </row>
    <row r="186" spans="2:36" ht="14.4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7"/>
        <v>0</v>
      </c>
      <c r="AJ186" s="182"/>
    </row>
    <row r="187" spans="2:36" ht="14.4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7"/>
        <v>0</v>
      </c>
      <c r="AJ187" s="182"/>
    </row>
    <row r="188" spans="2:36" ht="14.4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7"/>
        <v>0</v>
      </c>
      <c r="AJ188" s="182"/>
    </row>
    <row r="189" spans="2:36" ht="14.4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7"/>
        <v>0</v>
      </c>
      <c r="AJ189" s="182"/>
    </row>
    <row r="190" spans="2:36" ht="14.4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7"/>
        <v>0</v>
      </c>
      <c r="AJ190" s="182"/>
    </row>
    <row r="191" spans="2:36" ht="14.4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7"/>
        <v>0</v>
      </c>
      <c r="AJ191" s="182"/>
    </row>
    <row r="192" spans="2:36" ht="14.4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7"/>
        <v>0</v>
      </c>
      <c r="AJ192" s="182"/>
    </row>
    <row r="193" spans="2:36" ht="14.4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7"/>
        <v>0</v>
      </c>
      <c r="AJ193" s="182"/>
    </row>
    <row r="194" spans="2:36" ht="14.4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7"/>
        <v>46911</v>
      </c>
      <c r="AJ194" s="182"/>
    </row>
    <row r="195" spans="2:36" ht="14.4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7"/>
        <v>0</v>
      </c>
      <c r="AJ195" s="182"/>
    </row>
    <row r="196" spans="2:36" ht="14.4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7"/>
        <v>0</v>
      </c>
      <c r="AJ196" s="182"/>
    </row>
    <row r="197" spans="2:36" ht="14.4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7"/>
        <v>0</v>
      </c>
      <c r="AJ197" s="182"/>
    </row>
    <row r="198" spans="2:36" ht="14.4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7"/>
        <v>0</v>
      </c>
      <c r="AJ198" s="182"/>
    </row>
    <row r="199" spans="2:36" ht="14.4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7"/>
        <v>7627.5</v>
      </c>
      <c r="AJ199" s="182"/>
    </row>
    <row r="200" spans="2:36" ht="14.4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8">SUM(D200:AH200)</f>
        <v>0</v>
      </c>
      <c r="AJ200" s="182"/>
    </row>
    <row r="201" spans="2:36" ht="14.4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8"/>
        <v>6100</v>
      </c>
      <c r="AJ201" s="182"/>
    </row>
    <row r="202" spans="2:36" ht="14.4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8"/>
        <v>0</v>
      </c>
      <c r="AJ202" s="182"/>
    </row>
    <row r="203" spans="2:36" ht="14.4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8"/>
        <v>0</v>
      </c>
      <c r="AJ203" s="182"/>
    </row>
    <row r="204" spans="2:36" ht="14.4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8"/>
        <v>270400</v>
      </c>
      <c r="AJ204" s="182"/>
    </row>
    <row r="205" spans="2:36" ht="14.4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8"/>
        <v>1600</v>
      </c>
      <c r="AJ205" s="182"/>
    </row>
    <row r="206" spans="2:36" ht="14.4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8"/>
        <v>15870</v>
      </c>
      <c r="AJ206" s="182"/>
    </row>
    <row r="207" spans="2:36" ht="14.4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8"/>
        <v>8317.49</v>
      </c>
      <c r="AJ207" s="182"/>
    </row>
    <row r="208" spans="2:36" ht="14.4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8"/>
        <v>47447</v>
      </c>
      <c r="AJ208" s="182"/>
    </row>
    <row r="209" spans="2:36" ht="14.4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8"/>
        <v>0</v>
      </c>
      <c r="AJ209" s="182"/>
    </row>
    <row r="210" spans="2:36" ht="14.4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8"/>
        <v>6506.38</v>
      </c>
      <c r="AJ210" s="182"/>
    </row>
    <row r="211" spans="2:36" ht="14.4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8"/>
        <v>2134.5100000000002</v>
      </c>
      <c r="AJ211" s="182"/>
    </row>
    <row r="212" spans="2:36" ht="14.4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8"/>
        <v>6570.01</v>
      </c>
      <c r="AJ212" s="182"/>
    </row>
    <row r="213" spans="2:36" ht="14.4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8"/>
        <v>62313.580000000009</v>
      </c>
      <c r="AJ213" s="182"/>
    </row>
    <row r="214" spans="2:36" ht="14.4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8"/>
        <v>5277.03</v>
      </c>
      <c r="AJ214" s="182"/>
    </row>
    <row r="215" spans="2:36" ht="14.4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8"/>
        <v>19060.899999999998</v>
      </c>
      <c r="AJ215" s="182"/>
    </row>
    <row r="216" spans="2:36" ht="14.4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8"/>
        <v>35550.65</v>
      </c>
      <c r="AJ216" s="182"/>
    </row>
    <row r="217" spans="2:36" ht="14.4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8"/>
        <v>0</v>
      </c>
      <c r="AJ217" s="182"/>
    </row>
    <row r="218" spans="2:36" ht="14.4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8"/>
        <v>0</v>
      </c>
      <c r="AJ218" s="182"/>
    </row>
    <row r="219" spans="2:36" ht="14.4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8"/>
        <v>119233.13999999998</v>
      </c>
      <c r="AJ219" s="182"/>
    </row>
    <row r="220" spans="2:36" ht="14.4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8"/>
        <v>0</v>
      </c>
      <c r="AJ220" s="182"/>
    </row>
    <row r="221" spans="2:36" ht="14.4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8"/>
        <v>166.66</v>
      </c>
      <c r="AJ221" s="182"/>
    </row>
    <row r="222" spans="2:36" ht="14.4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8"/>
        <v>0</v>
      </c>
      <c r="AJ222" s="182"/>
    </row>
    <row r="223" spans="2:36" ht="14.4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8"/>
        <v>25228.989999999998</v>
      </c>
      <c r="AJ223" s="182"/>
    </row>
    <row r="224" spans="2:36" ht="14.4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8"/>
        <v>0</v>
      </c>
      <c r="AJ224" s="182"/>
    </row>
    <row r="225" spans="2:36" ht="14.4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8"/>
        <v>3677.4</v>
      </c>
      <c r="AJ225" s="182"/>
    </row>
    <row r="226" spans="2:36" ht="14.4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8"/>
        <v>0</v>
      </c>
      <c r="AJ226" s="182"/>
    </row>
    <row r="227" spans="2:36" ht="14.4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8"/>
        <v>2420</v>
      </c>
      <c r="AJ227" s="182"/>
    </row>
    <row r="228" spans="2:36" ht="14.4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8"/>
        <v>3700</v>
      </c>
      <c r="AJ228" s="182"/>
    </row>
    <row r="229" spans="2:36" ht="14.4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8"/>
        <v>0</v>
      </c>
      <c r="AJ229" s="182"/>
    </row>
    <row r="230" spans="2:36" ht="14.4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8"/>
        <v>0</v>
      </c>
      <c r="AJ230" s="182"/>
    </row>
    <row r="231" spans="2:36" ht="14.4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8"/>
        <v>0</v>
      </c>
      <c r="AJ231" s="182"/>
    </row>
    <row r="232" spans="2:36" ht="14.4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49" si="9">SUM(D232:AH232)</f>
        <v>0</v>
      </c>
      <c r="AJ232" s="182"/>
    </row>
    <row r="233" spans="2:36" ht="14.4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9"/>
        <v>22946.12</v>
      </c>
      <c r="AJ233" s="182"/>
    </row>
    <row r="234" spans="2:36" ht="14.4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9"/>
        <v>25471.3</v>
      </c>
      <c r="AJ234" s="182"/>
    </row>
    <row r="235" spans="2:36" ht="14.4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9"/>
        <v>44727.78</v>
      </c>
      <c r="AJ235" s="182"/>
    </row>
    <row r="236" spans="2:36" ht="14.4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9"/>
        <v>68152.639999999999</v>
      </c>
      <c r="AJ236" s="182"/>
    </row>
    <row r="237" spans="2:36" ht="14.4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9"/>
        <v>55779.21</v>
      </c>
      <c r="AJ237" s="182"/>
    </row>
    <row r="238" spans="2:36" ht="14.4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9"/>
        <v>58905.57</v>
      </c>
      <c r="AJ238" s="182"/>
    </row>
    <row r="239" spans="2:36" ht="14.4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9"/>
        <v>28553.88</v>
      </c>
      <c r="AJ239" s="182"/>
    </row>
    <row r="240" spans="2:36" ht="14.4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9"/>
        <v>42799.69</v>
      </c>
      <c r="AJ240" s="182"/>
    </row>
    <row r="241" spans="2:37" ht="14.4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9"/>
        <v>28115.38</v>
      </c>
      <c r="AJ241" s="182"/>
    </row>
    <row r="242" spans="2:37" ht="14.4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9"/>
        <v>41737.5</v>
      </c>
      <c r="AJ242" s="182"/>
    </row>
    <row r="243" spans="2:37" ht="14.4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9"/>
        <v>15405.5</v>
      </c>
      <c r="AJ243" s="182"/>
    </row>
    <row r="244" spans="2:37" ht="14.4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9"/>
        <v>25808.720000000001</v>
      </c>
      <c r="AJ244" s="182"/>
    </row>
    <row r="245" spans="2:37" ht="14.4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9"/>
        <v>850</v>
      </c>
      <c r="AJ245" s="182"/>
    </row>
    <row r="246" spans="2:37" ht="14.4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9"/>
        <v>3152583.2700000005</v>
      </c>
      <c r="AJ246" s="182"/>
    </row>
    <row r="247" spans="2:37" ht="14.4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9"/>
        <v>0</v>
      </c>
      <c r="AJ247" s="182"/>
      <c r="AK247" s="408"/>
    </row>
    <row r="248" spans="2:37" ht="14.4" customHeight="1">
      <c r="B248" s="181"/>
      <c r="C248" s="448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9"/>
        <v>346935.71</v>
      </c>
      <c r="AJ248" s="182"/>
      <c r="AK248" s="408"/>
    </row>
    <row r="249" spans="2:37" ht="14.4" customHeight="1">
      <c r="B249" s="181"/>
      <c r="C249" s="504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9"/>
        <v>0</v>
      </c>
      <c r="AJ249" s="182"/>
      <c r="AK249" s="408"/>
    </row>
    <row r="250" spans="2:37" ht="14.4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31"/>
      <c r="F259" s="632"/>
      <c r="G259" s="631"/>
      <c r="H259" s="632"/>
      <c r="I259" s="632"/>
      <c r="J259" s="632"/>
      <c r="K259" s="90"/>
      <c r="L259" s="90"/>
      <c r="M259" s="90"/>
      <c r="N259" s="631" t="s">
        <v>165</v>
      </c>
      <c r="O259" s="632"/>
      <c r="P259" s="632"/>
      <c r="Q259" s="632"/>
      <c r="R259" s="632"/>
      <c r="S259" s="632"/>
      <c r="T259" s="632"/>
      <c r="U259" s="632"/>
      <c r="V259" s="632"/>
      <c r="W259" s="632"/>
      <c r="X259" s="632"/>
      <c r="Y259" s="632"/>
      <c r="Z259" s="632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88" t="s">
        <v>45</v>
      </c>
      <c r="AJ262" s="182"/>
    </row>
    <row r="263" spans="1:36" ht="14.4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11">SUM(D263:AH263)</f>
        <v>1468661.05</v>
      </c>
      <c r="AJ263" s="182"/>
    </row>
    <row r="264" spans="1:36" ht="14.4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11"/>
        <v>4442130.7300000014</v>
      </c>
      <c r="AJ264" s="182"/>
    </row>
    <row r="265" spans="1:36" ht="14.4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11"/>
        <v>40429</v>
      </c>
      <c r="AJ265" s="182"/>
    </row>
    <row r="266" spans="1:36" ht="14.4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11"/>
        <v>4396</v>
      </c>
      <c r="AJ266" s="182"/>
    </row>
    <row r="267" spans="1:36" ht="14.4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11"/>
        <v>698.49999999999989</v>
      </c>
      <c r="AJ267" s="182"/>
    </row>
    <row r="268" spans="1:36" ht="14.4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11"/>
        <v>510000</v>
      </c>
      <c r="AJ268" s="182"/>
    </row>
    <row r="269" spans="1:36" ht="14.4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11"/>
        <v>50000</v>
      </c>
      <c r="AJ269" s="182"/>
    </row>
    <row r="270" spans="1:36" ht="14.4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11"/>
        <v>434776</v>
      </c>
      <c r="AJ270" s="182"/>
    </row>
    <row r="271" spans="1:36" ht="14.4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11"/>
        <v>12245</v>
      </c>
      <c r="AJ271" s="182"/>
    </row>
    <row r="272" spans="1:36" ht="14.4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11"/>
        <v>21129.629999999997</v>
      </c>
      <c r="AJ272" s="182"/>
    </row>
    <row r="273" spans="2:36" ht="14.4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11"/>
        <v>0</v>
      </c>
      <c r="AJ273" s="182"/>
    </row>
    <row r="274" spans="2:36" ht="14.4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11"/>
        <v>19883</v>
      </c>
      <c r="AJ274" s="182"/>
    </row>
    <row r="275" spans="2:36" ht="14.4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11"/>
        <v>161536</v>
      </c>
      <c r="AJ275" s="182"/>
    </row>
    <row r="276" spans="2:36" ht="14.4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11"/>
        <v>24530</v>
      </c>
      <c r="AJ276" s="182"/>
    </row>
    <row r="277" spans="2:36" ht="14.4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11"/>
        <v>19500</v>
      </c>
      <c r="AJ277" s="182"/>
    </row>
    <row r="278" spans="2:36" ht="14.4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11"/>
        <v>15785</v>
      </c>
      <c r="AJ278" s="182"/>
    </row>
    <row r="279" spans="2:36" ht="14.4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11"/>
        <v>0</v>
      </c>
      <c r="AJ279" s="182"/>
    </row>
    <row r="280" spans="2:36" ht="14.4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11"/>
        <v>136808</v>
      </c>
      <c r="AJ280" s="182"/>
    </row>
    <row r="281" spans="2:36" ht="14.4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11"/>
        <v>54050.720000000001</v>
      </c>
      <c r="AJ281" s="182"/>
    </row>
    <row r="282" spans="2:36" ht="14.4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11"/>
        <v>129845.85</v>
      </c>
      <c r="AJ282" s="182"/>
    </row>
    <row r="283" spans="2:36" ht="14.4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11"/>
        <v>427</v>
      </c>
      <c r="AJ283" s="182"/>
    </row>
    <row r="284" spans="2:36" ht="14.4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11"/>
        <v>0</v>
      </c>
      <c r="AJ284" s="182"/>
    </row>
    <row r="285" spans="2:36" ht="14.4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11"/>
        <v>4022.55</v>
      </c>
      <c r="AJ285" s="182"/>
    </row>
    <row r="286" spans="2:36" ht="14.4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11"/>
        <v>395</v>
      </c>
      <c r="AJ286" s="182"/>
    </row>
    <row r="287" spans="2:36" ht="14.4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11"/>
        <v>1343.92</v>
      </c>
      <c r="AJ287" s="182"/>
    </row>
    <row r="288" spans="2:36" ht="14.4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11"/>
        <v>0</v>
      </c>
      <c r="AJ288" s="182"/>
    </row>
    <row r="289" spans="2:36" ht="14.4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11"/>
        <v>0</v>
      </c>
      <c r="AJ289" s="182"/>
    </row>
    <row r="290" spans="2:36" ht="14.4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11"/>
        <v>450</v>
      </c>
      <c r="AJ290" s="182"/>
    </row>
    <row r="291" spans="2:36" ht="14.4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11"/>
        <v>0</v>
      </c>
      <c r="AJ291" s="182"/>
    </row>
    <row r="292" spans="2:36" ht="14.4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11"/>
        <v>15585</v>
      </c>
      <c r="AJ292" s="182"/>
    </row>
    <row r="293" spans="2:36" ht="14.4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11"/>
        <v>62502</v>
      </c>
      <c r="AJ293" s="182"/>
    </row>
    <row r="294" spans="2:36" ht="14.4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11"/>
        <v>0</v>
      </c>
      <c r="AJ294" s="182"/>
    </row>
    <row r="295" spans="2:36" ht="14.4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12">SUM(D295:AH295)</f>
        <v>9850</v>
      </c>
      <c r="AJ295" s="182"/>
    </row>
    <row r="296" spans="2:36" ht="14.4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12"/>
        <v>4026</v>
      </c>
      <c r="AJ296" s="182"/>
    </row>
    <row r="297" spans="2:36" ht="14.4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12"/>
        <v>2440.83</v>
      </c>
      <c r="AJ297" s="182"/>
    </row>
    <row r="298" spans="2:36" ht="14.4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12"/>
        <v>8000</v>
      </c>
      <c r="AJ298" s="182"/>
    </row>
    <row r="299" spans="2:36" ht="14.4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12"/>
        <v>0</v>
      </c>
      <c r="AJ299" s="182"/>
    </row>
    <row r="300" spans="2:36" ht="14.4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12"/>
        <v>234365.7</v>
      </c>
      <c r="AJ300" s="182"/>
    </row>
    <row r="301" spans="2:36" ht="14.4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12"/>
        <v>156475</v>
      </c>
      <c r="AJ301" s="182"/>
    </row>
    <row r="302" spans="2:36" ht="14.4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12"/>
        <v>4300</v>
      </c>
      <c r="AJ302" s="182"/>
    </row>
    <row r="303" spans="2:36" ht="14.4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12"/>
        <v>0</v>
      </c>
      <c r="AJ303" s="182"/>
    </row>
    <row r="304" spans="2:36" ht="14.4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12"/>
        <v>0</v>
      </c>
      <c r="AJ304" s="182"/>
    </row>
    <row r="305" spans="2:36" ht="14.4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12"/>
        <v>174625</v>
      </c>
      <c r="AJ305" s="182"/>
    </row>
    <row r="306" spans="2:36" ht="14.4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12"/>
        <v>300</v>
      </c>
      <c r="AJ306" s="182"/>
    </row>
    <row r="307" spans="2:36" ht="14.4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12"/>
        <v>23005</v>
      </c>
      <c r="AJ307" s="182"/>
    </row>
    <row r="308" spans="2:36" ht="14.4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12"/>
        <v>6000</v>
      </c>
      <c r="AJ308" s="182"/>
    </row>
    <row r="309" spans="2:36" ht="14.4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12"/>
        <v>0</v>
      </c>
      <c r="AJ309" s="182"/>
    </row>
    <row r="310" spans="2:36" ht="14.4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12"/>
        <v>0</v>
      </c>
      <c r="AJ310" s="182"/>
    </row>
    <row r="311" spans="2:36" ht="14.4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12"/>
        <v>10210</v>
      </c>
      <c r="AJ311" s="182"/>
    </row>
    <row r="312" spans="2:36" ht="14.4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12"/>
        <v>0</v>
      </c>
      <c r="AJ312" s="182"/>
    </row>
    <row r="313" spans="2:36" ht="14.4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12"/>
        <v>0</v>
      </c>
      <c r="AJ313" s="182"/>
    </row>
    <row r="314" spans="2:36" ht="14.4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12"/>
        <v>0</v>
      </c>
      <c r="AJ314" s="182"/>
    </row>
    <row r="315" spans="2:36" ht="14.4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12"/>
        <v>0</v>
      </c>
      <c r="AJ315" s="182"/>
    </row>
    <row r="316" spans="2:36" ht="14.4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12"/>
        <v>0</v>
      </c>
      <c r="AJ316" s="182"/>
    </row>
    <row r="317" spans="2:36" ht="14.4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12"/>
        <v>0</v>
      </c>
      <c r="AJ317" s="182"/>
    </row>
    <row r="318" spans="2:36" ht="14.4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12"/>
        <v>0</v>
      </c>
      <c r="AJ318" s="182"/>
    </row>
    <row r="319" spans="2:36" ht="14.4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12"/>
        <v>0</v>
      </c>
      <c r="AJ319" s="182"/>
    </row>
    <row r="320" spans="2:36" ht="14.4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12"/>
        <v>0</v>
      </c>
      <c r="AJ320" s="182"/>
    </row>
    <row r="321" spans="2:36" ht="14.4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12"/>
        <v>0</v>
      </c>
      <c r="AJ321" s="182"/>
    </row>
    <row r="322" spans="2:36" ht="14.4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12"/>
        <v>39892</v>
      </c>
      <c r="AJ322" s="182"/>
    </row>
    <row r="323" spans="2:36" ht="14.4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12"/>
        <v>0</v>
      </c>
      <c r="AJ323" s="182"/>
    </row>
    <row r="324" spans="2:36" ht="14.4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12"/>
        <v>270</v>
      </c>
      <c r="AJ324" s="182"/>
    </row>
    <row r="325" spans="2:36" ht="14.4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12"/>
        <v>0</v>
      </c>
      <c r="AJ325" s="182"/>
    </row>
    <row r="326" spans="2:36" ht="14.4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12"/>
        <v>0</v>
      </c>
      <c r="AJ326" s="182"/>
    </row>
    <row r="327" spans="2:36" ht="14.4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3">SUM(D327:AH327)</f>
        <v>56414.5</v>
      </c>
      <c r="AJ327" s="182"/>
    </row>
    <row r="328" spans="2:36" ht="14.4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3"/>
        <v>0</v>
      </c>
      <c r="AJ328" s="182"/>
    </row>
    <row r="329" spans="2:36" ht="14.4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3"/>
        <v>0</v>
      </c>
      <c r="AJ329" s="182"/>
    </row>
    <row r="330" spans="2:36" ht="14.4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3"/>
        <v>0</v>
      </c>
      <c r="AJ330" s="182"/>
    </row>
    <row r="331" spans="2:36" ht="14.4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3"/>
        <v>7600</v>
      </c>
      <c r="AJ331" s="182"/>
    </row>
    <row r="332" spans="2:36" ht="14.4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3"/>
        <v>272689</v>
      </c>
      <c r="AJ332" s="182"/>
    </row>
    <row r="333" spans="2:36" ht="14.4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3"/>
        <v>0</v>
      </c>
      <c r="AJ333" s="182"/>
    </row>
    <row r="334" spans="2:36" ht="14.4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3"/>
        <v>0</v>
      </c>
      <c r="AJ334" s="182"/>
    </row>
    <row r="335" spans="2:36" ht="14.4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3"/>
        <v>13124.58</v>
      </c>
      <c r="AJ335" s="182"/>
    </row>
    <row r="336" spans="2:36" ht="14.4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3"/>
        <v>4525</v>
      </c>
      <c r="AJ336" s="182"/>
    </row>
    <row r="337" spans="2:36" ht="14.4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3"/>
        <v>0</v>
      </c>
      <c r="AJ337" s="182"/>
    </row>
    <row r="338" spans="2:36" ht="14.4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3"/>
        <v>6506.38</v>
      </c>
      <c r="AJ338" s="182"/>
    </row>
    <row r="339" spans="2:36" ht="14.4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3"/>
        <v>2050.83</v>
      </c>
      <c r="AJ339" s="182"/>
    </row>
    <row r="340" spans="2:36" ht="14.4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3"/>
        <v>5696.67</v>
      </c>
      <c r="AJ340" s="182"/>
    </row>
    <row r="341" spans="2:36" ht="14.4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3"/>
        <v>63840.33</v>
      </c>
      <c r="AJ341" s="182"/>
    </row>
    <row r="342" spans="2:36" ht="14.4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3"/>
        <v>5277.03</v>
      </c>
      <c r="AJ342" s="182"/>
    </row>
    <row r="343" spans="2:36" ht="14.4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3"/>
        <v>19305.569999999996</v>
      </c>
      <c r="AJ343" s="182"/>
    </row>
    <row r="344" spans="2:36" ht="14.4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3"/>
        <v>28585.859999999997</v>
      </c>
      <c r="AJ344" s="182"/>
    </row>
    <row r="345" spans="2:36" ht="14.4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3"/>
        <v>0</v>
      </c>
      <c r="AJ345" s="182"/>
    </row>
    <row r="346" spans="2:36" ht="14.4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3"/>
        <v>0</v>
      </c>
      <c r="AJ346" s="182"/>
    </row>
    <row r="347" spans="2:36" ht="14.4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3"/>
        <v>120949.29999999999</v>
      </c>
      <c r="AJ347" s="182"/>
    </row>
    <row r="348" spans="2:36" ht="14.4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3"/>
        <v>0</v>
      </c>
      <c r="AJ348" s="182"/>
    </row>
    <row r="349" spans="2:36" ht="14.4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3"/>
        <v>166.66</v>
      </c>
      <c r="AJ349" s="182"/>
    </row>
    <row r="350" spans="2:36" ht="14.4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3"/>
        <v>14584.38</v>
      </c>
      <c r="AJ350" s="182"/>
    </row>
    <row r="351" spans="2:36" ht="14.4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3"/>
        <v>5295.5800000000008</v>
      </c>
      <c r="AJ351" s="182"/>
    </row>
    <row r="352" spans="2:36" ht="14.4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3"/>
        <v>0</v>
      </c>
      <c r="AJ352" s="182"/>
    </row>
    <row r="353" spans="2:36" ht="14.4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3"/>
        <v>3345</v>
      </c>
      <c r="AJ353" s="182"/>
    </row>
    <row r="354" spans="2:36" ht="14.4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3"/>
        <v>44700</v>
      </c>
      <c r="AJ354" s="182"/>
    </row>
    <row r="355" spans="2:36" ht="14.4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3"/>
        <v>500</v>
      </c>
      <c r="AJ355" s="182"/>
    </row>
    <row r="356" spans="2:36" ht="14.4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3"/>
        <v>5865</v>
      </c>
      <c r="AJ356" s="182"/>
    </row>
    <row r="357" spans="2:36" ht="14.4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3"/>
        <v>0</v>
      </c>
      <c r="AJ357" s="182"/>
    </row>
    <row r="358" spans="2:36" ht="14.4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3"/>
        <v>0</v>
      </c>
      <c r="AJ358" s="182"/>
    </row>
    <row r="359" spans="2:36" ht="14.4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77" si="14">SUM(D359:AH359)</f>
        <v>0</v>
      </c>
      <c r="AJ359" s="182"/>
    </row>
    <row r="360" spans="2:36" ht="14.4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4"/>
        <v>40932.86</v>
      </c>
      <c r="AJ360" s="182"/>
    </row>
    <row r="361" spans="2:36" ht="14.4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4"/>
        <v>23310.18</v>
      </c>
      <c r="AJ361" s="182"/>
    </row>
    <row r="362" spans="2:36" ht="14.4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4"/>
        <v>25855.97</v>
      </c>
      <c r="AJ362" s="182"/>
    </row>
    <row r="363" spans="2:36" ht="14.4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4"/>
        <v>45512</v>
      </c>
      <c r="AJ363" s="182"/>
    </row>
    <row r="364" spans="2:36" ht="14.4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4"/>
        <v>69311.649999999994</v>
      </c>
      <c r="AJ364" s="182"/>
    </row>
    <row r="365" spans="2:36" ht="14.4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4"/>
        <v>0</v>
      </c>
      <c r="AJ365" s="182"/>
    </row>
    <row r="366" spans="2:36" ht="14.4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4"/>
        <v>59762.64</v>
      </c>
      <c r="AJ366" s="182"/>
    </row>
    <row r="367" spans="2:36" ht="14.4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4"/>
        <v>29029.78</v>
      </c>
      <c r="AJ367" s="182"/>
    </row>
    <row r="368" spans="2:36" ht="14.4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4"/>
        <v>43734.47</v>
      </c>
      <c r="AJ368" s="182"/>
    </row>
    <row r="369" spans="2:36" ht="14.4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4"/>
        <v>28590.53</v>
      </c>
      <c r="AJ369" s="182"/>
    </row>
    <row r="370" spans="2:36" ht="14.4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4"/>
        <v>41681.25</v>
      </c>
      <c r="AJ370" s="182"/>
    </row>
    <row r="371" spans="2:36" ht="14.4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4"/>
        <v>15675.09</v>
      </c>
      <c r="AJ371" s="182"/>
    </row>
    <row r="372" spans="2:36" ht="14.4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4"/>
        <v>26813.38</v>
      </c>
      <c r="AJ372" s="182"/>
    </row>
    <row r="373" spans="2:36" ht="14.4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4"/>
        <v>0</v>
      </c>
      <c r="AJ373" s="182"/>
    </row>
    <row r="374" spans="2:36" ht="14.4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4"/>
        <v>2920133.3899999997</v>
      </c>
      <c r="AJ374" s="182"/>
    </row>
    <row r="375" spans="2:36" ht="14.4" customHeight="1">
      <c r="B375" s="181"/>
      <c r="C375" s="448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4"/>
        <v>142000</v>
      </c>
      <c r="AJ375" s="182"/>
    </row>
    <row r="376" spans="2:36" ht="14.4" customHeight="1">
      <c r="B376" s="181"/>
      <c r="C376" s="504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4"/>
        <v>0</v>
      </c>
      <c r="AJ376" s="182"/>
    </row>
    <row r="377" spans="2:36" ht="14.4" customHeight="1">
      <c r="B377" s="181"/>
      <c r="C377" s="504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4"/>
        <v>607607.13</v>
      </c>
      <c r="AJ377" s="182"/>
    </row>
    <row r="378" spans="2:36" ht="14.4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31"/>
      <c r="F387" s="632"/>
      <c r="G387" s="631"/>
      <c r="H387" s="632"/>
      <c r="I387" s="632"/>
      <c r="J387" s="632"/>
      <c r="K387" s="90"/>
      <c r="L387" s="90"/>
      <c r="M387" s="90"/>
      <c r="N387" s="631" t="s">
        <v>167</v>
      </c>
      <c r="O387" s="632"/>
      <c r="P387" s="632"/>
      <c r="Q387" s="632"/>
      <c r="R387" s="632"/>
      <c r="S387" s="632"/>
      <c r="T387" s="632"/>
      <c r="U387" s="632"/>
      <c r="V387" s="632"/>
      <c r="W387" s="632"/>
      <c r="X387" s="632"/>
      <c r="Y387" s="632"/>
      <c r="Z387" s="632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88" t="s">
        <v>45</v>
      </c>
      <c r="AJ390" s="182"/>
    </row>
    <row r="391" spans="1:37" ht="14.4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6">SUM(D391:AH391)</f>
        <v>1600741.99</v>
      </c>
      <c r="AJ391" s="182"/>
    </row>
    <row r="392" spans="1:37" ht="14.4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6"/>
        <v>4557559.8900000006</v>
      </c>
      <c r="AJ392" s="182"/>
      <c r="AK392" s="452"/>
    </row>
    <row r="393" spans="1:37" ht="14.4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6"/>
        <v>41973</v>
      </c>
      <c r="AJ393" s="182"/>
    </row>
    <row r="394" spans="1:37" ht="14.4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6"/>
        <v>1993</v>
      </c>
      <c r="AJ394" s="182"/>
    </row>
    <row r="395" spans="1:37" ht="14.4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6"/>
        <v>0</v>
      </c>
      <c r="AJ395" s="182"/>
    </row>
    <row r="396" spans="1:37" ht="14.4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6"/>
        <v>510000</v>
      </c>
      <c r="AJ396" s="182"/>
    </row>
    <row r="397" spans="1:37" ht="14.4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6"/>
        <v>50000</v>
      </c>
      <c r="AJ397" s="182"/>
    </row>
    <row r="398" spans="1:37" ht="14.4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6"/>
        <v>438636</v>
      </c>
      <c r="AJ398" s="182"/>
    </row>
    <row r="399" spans="1:37" ht="14.4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6"/>
        <v>11417</v>
      </c>
      <c r="AJ399" s="182"/>
    </row>
    <row r="400" spans="1:37" ht="14.4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6"/>
        <v>20521.999999999993</v>
      </c>
      <c r="AJ400" s="182"/>
    </row>
    <row r="401" spans="2:36" ht="14.4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6"/>
        <v>0</v>
      </c>
      <c r="AJ401" s="182"/>
    </row>
    <row r="402" spans="2:36" ht="14.4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6"/>
        <v>5040</v>
      </c>
      <c r="AJ402" s="182"/>
    </row>
    <row r="403" spans="2:36" ht="14.4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6"/>
        <v>9856</v>
      </c>
      <c r="AJ403" s="182"/>
    </row>
    <row r="404" spans="2:36" ht="14.4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6"/>
        <v>18457</v>
      </c>
      <c r="AJ404" s="182"/>
    </row>
    <row r="405" spans="2:36" ht="14.4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6"/>
        <v>0</v>
      </c>
      <c r="AJ405" s="182"/>
    </row>
    <row r="406" spans="2:36" ht="14.4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6"/>
        <v>0</v>
      </c>
      <c r="AJ406" s="182"/>
    </row>
    <row r="407" spans="2:36" ht="14.4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6"/>
        <v>0</v>
      </c>
      <c r="AJ407" s="182"/>
    </row>
    <row r="408" spans="2:36" ht="14.4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6"/>
        <v>38632</v>
      </c>
      <c r="AJ408" s="182"/>
    </row>
    <row r="409" spans="2:36" ht="14.4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6"/>
        <v>26730.47</v>
      </c>
      <c r="AJ409" s="182"/>
    </row>
    <row r="410" spans="2:36" ht="14.4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6"/>
        <v>53801.729999999996</v>
      </c>
      <c r="AJ410" s="182"/>
    </row>
    <row r="411" spans="2:36" ht="14.4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6"/>
        <v>352</v>
      </c>
      <c r="AJ411" s="182"/>
    </row>
    <row r="412" spans="2:36" ht="14.4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6"/>
        <v>0</v>
      </c>
      <c r="AJ412" s="182"/>
    </row>
    <row r="413" spans="2:36" ht="14.4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6"/>
        <v>5209</v>
      </c>
      <c r="AJ413" s="182"/>
    </row>
    <row r="414" spans="2:36" ht="14.4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6"/>
        <v>395</v>
      </c>
      <c r="AJ414" s="182"/>
    </row>
    <row r="415" spans="2:36" ht="14.4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6"/>
        <v>1343.92</v>
      </c>
      <c r="AJ415" s="182"/>
    </row>
    <row r="416" spans="2:36" ht="14.4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6"/>
        <v>24395</v>
      </c>
      <c r="AJ416" s="182"/>
    </row>
    <row r="417" spans="2:36" ht="14.4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6"/>
        <v>2170</v>
      </c>
      <c r="AJ417" s="182"/>
    </row>
    <row r="418" spans="2:36" ht="14.4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6"/>
        <v>925</v>
      </c>
      <c r="AJ418" s="182"/>
    </row>
    <row r="419" spans="2:36" ht="14.4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6"/>
        <v>0</v>
      </c>
      <c r="AJ419" s="182"/>
    </row>
    <row r="420" spans="2:36" ht="14.4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6"/>
        <v>23635</v>
      </c>
      <c r="AJ420" s="182"/>
    </row>
    <row r="421" spans="2:36" ht="14.4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6"/>
        <v>27835</v>
      </c>
      <c r="AJ421" s="182"/>
    </row>
    <row r="422" spans="2:36" ht="14.4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6"/>
        <v>0</v>
      </c>
      <c r="AJ422" s="182"/>
    </row>
    <row r="423" spans="2:36" ht="14.4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7">SUM(D423:AH423)</f>
        <v>253099</v>
      </c>
      <c r="AJ423" s="182"/>
    </row>
    <row r="424" spans="2:36" ht="14.4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7"/>
        <v>14000</v>
      </c>
      <c r="AJ424" s="182"/>
    </row>
    <row r="425" spans="2:36" ht="14.4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7"/>
        <v>3438.3</v>
      </c>
      <c r="AJ425" s="182"/>
    </row>
    <row r="426" spans="2:36" ht="14.4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7"/>
        <v>28000</v>
      </c>
      <c r="AJ426" s="182"/>
    </row>
    <row r="427" spans="2:36" ht="14.4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7"/>
        <v>0</v>
      </c>
      <c r="AJ427" s="182"/>
    </row>
    <row r="428" spans="2:36" ht="14.4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7"/>
        <v>231973.56</v>
      </c>
      <c r="AJ428" s="182"/>
    </row>
    <row r="429" spans="2:36" ht="14.4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7"/>
        <v>26277</v>
      </c>
      <c r="AJ429" s="182"/>
    </row>
    <row r="430" spans="2:36" ht="14.4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7"/>
        <v>2900</v>
      </c>
      <c r="AJ430" s="182"/>
    </row>
    <row r="431" spans="2:36" ht="14.4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7"/>
        <v>0</v>
      </c>
      <c r="AJ431" s="182"/>
    </row>
    <row r="432" spans="2:36" ht="14.4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7"/>
        <v>0</v>
      </c>
      <c r="AJ432" s="182"/>
    </row>
    <row r="433" spans="2:36" ht="14.4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7"/>
        <v>4885</v>
      </c>
      <c r="AJ433" s="182"/>
    </row>
    <row r="434" spans="2:36" ht="14.4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7"/>
        <v>0</v>
      </c>
      <c r="AJ434" s="182"/>
    </row>
    <row r="435" spans="2:36" ht="14.4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7"/>
        <v>24574</v>
      </c>
      <c r="AJ435" s="182"/>
    </row>
    <row r="436" spans="2:36" ht="14.4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7"/>
        <v>6000</v>
      </c>
      <c r="AJ436" s="182"/>
    </row>
    <row r="437" spans="2:36" ht="14.4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7"/>
        <v>0</v>
      </c>
      <c r="AJ437" s="182"/>
    </row>
    <row r="438" spans="2:36" ht="14.4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7"/>
        <v>0</v>
      </c>
      <c r="AJ438" s="182"/>
    </row>
    <row r="439" spans="2:36" ht="14.4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7"/>
        <v>1920</v>
      </c>
      <c r="AJ439" s="182"/>
    </row>
    <row r="440" spans="2:36" ht="14.4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7"/>
        <v>1130</v>
      </c>
      <c r="AJ440" s="182"/>
    </row>
    <row r="441" spans="2:36" ht="14.4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7"/>
        <v>0</v>
      </c>
      <c r="AJ441" s="182"/>
    </row>
    <row r="442" spans="2:36" ht="14.4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7"/>
        <v>0</v>
      </c>
      <c r="AJ442" s="182"/>
    </row>
    <row r="443" spans="2:36" ht="14.4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7"/>
        <v>0</v>
      </c>
      <c r="AJ443" s="182"/>
    </row>
    <row r="444" spans="2:36" ht="14.4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7"/>
        <v>0</v>
      </c>
      <c r="AJ444" s="182"/>
    </row>
    <row r="445" spans="2:36" ht="14.4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7"/>
        <v>0</v>
      </c>
      <c r="AJ445" s="182"/>
    </row>
    <row r="446" spans="2:36" ht="14.4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7"/>
        <v>0</v>
      </c>
      <c r="AJ446" s="182"/>
    </row>
    <row r="447" spans="2:36" ht="14.4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7"/>
        <v>0</v>
      </c>
      <c r="AJ447" s="182"/>
    </row>
    <row r="448" spans="2:36" ht="14.4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7"/>
        <v>0</v>
      </c>
      <c r="AJ448" s="182"/>
    </row>
    <row r="449" spans="2:36" ht="14.4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7"/>
        <v>0</v>
      </c>
      <c r="AJ449" s="182"/>
    </row>
    <row r="450" spans="2:36" ht="14.4" customHeight="1">
      <c r="B450" s="181"/>
      <c r="C450" s="183" t="s">
        <v>106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7"/>
        <v>35716</v>
      </c>
      <c r="AJ450" s="182"/>
    </row>
    <row r="451" spans="2:36" ht="14.4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7"/>
        <v>0</v>
      </c>
      <c r="AJ451" s="182"/>
    </row>
    <row r="452" spans="2:36" ht="14.4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7"/>
        <v>0</v>
      </c>
      <c r="AJ452" s="182"/>
    </row>
    <row r="453" spans="2:36" ht="14.4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7"/>
        <v>0</v>
      </c>
      <c r="AJ453" s="182"/>
    </row>
    <row r="454" spans="2:36" ht="14.4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7"/>
        <v>0</v>
      </c>
      <c r="AJ454" s="182"/>
    </row>
    <row r="455" spans="2:36" ht="14.4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8">SUM(D455:AH455)</f>
        <v>35519.5</v>
      </c>
      <c r="AJ455" s="182"/>
    </row>
    <row r="456" spans="2:36" ht="14.4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8"/>
        <v>0</v>
      </c>
      <c r="AJ456" s="182"/>
    </row>
    <row r="457" spans="2:36" ht="14.4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8"/>
        <v>3500</v>
      </c>
      <c r="AJ457" s="182"/>
    </row>
    <row r="458" spans="2:36" ht="14.4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8"/>
        <v>0</v>
      </c>
      <c r="AJ458" s="182"/>
    </row>
    <row r="459" spans="2:36" ht="14.4" customHeight="1">
      <c r="B459" s="181"/>
      <c r="C459" s="183" t="s">
        <v>115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8"/>
        <v>0</v>
      </c>
      <c r="AJ459" s="182"/>
    </row>
    <row r="460" spans="2:36" ht="14.4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8"/>
        <v>280665</v>
      </c>
      <c r="AJ460" s="182"/>
    </row>
    <row r="461" spans="2:36" ht="14.4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8"/>
        <v>10173.5</v>
      </c>
      <c r="AJ461" s="182"/>
    </row>
    <row r="462" spans="2:36" ht="14.4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8"/>
        <v>32915.24</v>
      </c>
      <c r="AJ462" s="182"/>
    </row>
    <row r="463" spans="2:36" ht="14.4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8"/>
        <v>47623.350000000006</v>
      </c>
      <c r="AJ463" s="182"/>
    </row>
    <row r="464" spans="2:36" ht="14.4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8"/>
        <v>53370</v>
      </c>
      <c r="AJ464" s="182"/>
    </row>
    <row r="465" spans="2:37" ht="14.4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8"/>
        <v>73.33</v>
      </c>
      <c r="AJ465" s="182"/>
    </row>
    <row r="466" spans="2:37" ht="14.4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8"/>
        <v>6433.05</v>
      </c>
      <c r="AJ466" s="182"/>
    </row>
    <row r="467" spans="2:37" ht="14.4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8"/>
        <v>4998.5</v>
      </c>
      <c r="AJ467" s="182"/>
      <c r="AK467" s="452"/>
    </row>
    <row r="468" spans="2:37" ht="14.4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8"/>
        <v>12541.25</v>
      </c>
      <c r="AJ468" s="182"/>
      <c r="AK468" s="452"/>
    </row>
    <row r="469" spans="2:37" ht="14.4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8"/>
        <v>56695.490000000013</v>
      </c>
      <c r="AJ469" s="182"/>
      <c r="AK469" s="452"/>
    </row>
    <row r="470" spans="2:37" ht="14.4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8"/>
        <v>8584.9600000000009</v>
      </c>
      <c r="AJ470" s="182"/>
      <c r="AK470" s="452"/>
    </row>
    <row r="471" spans="2:37" ht="14.4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8"/>
        <v>29708.929999999997</v>
      </c>
      <c r="AJ471" s="182"/>
      <c r="AK471" s="452"/>
    </row>
    <row r="472" spans="2:37" ht="14.4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8"/>
        <v>13850.539999999999</v>
      </c>
      <c r="AJ472" s="182"/>
      <c r="AK472" s="452"/>
    </row>
    <row r="473" spans="2:37" ht="14.4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8"/>
        <v>0</v>
      </c>
      <c r="AJ473" s="182"/>
    </row>
    <row r="474" spans="2:37" ht="14.4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8"/>
        <v>0</v>
      </c>
      <c r="AJ474" s="182"/>
    </row>
    <row r="475" spans="2:37" ht="14.4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8"/>
        <v>120299.98000000001</v>
      </c>
      <c r="AJ475" s="182"/>
    </row>
    <row r="476" spans="2:37" ht="14.4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8"/>
        <v>0</v>
      </c>
      <c r="AJ476" s="182"/>
    </row>
    <row r="477" spans="2:37" ht="14.4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8"/>
        <v>166.66</v>
      </c>
      <c r="AJ477" s="182"/>
    </row>
    <row r="478" spans="2:37" ht="14.4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8"/>
        <v>1898.8</v>
      </c>
      <c r="AJ478" s="182"/>
    </row>
    <row r="479" spans="2:37" ht="14.4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8"/>
        <v>43209.830000000016</v>
      </c>
      <c r="AJ479" s="182"/>
    </row>
    <row r="480" spans="2:37" ht="14.4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8"/>
        <v>0</v>
      </c>
      <c r="AJ480" s="182"/>
    </row>
    <row r="481" spans="2:36" ht="14.4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8"/>
        <v>12522</v>
      </c>
      <c r="AJ481" s="182"/>
    </row>
    <row r="482" spans="2:36" ht="14.4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8"/>
        <v>44600</v>
      </c>
      <c r="AJ482" s="182"/>
    </row>
    <row r="483" spans="2:36" ht="14.4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8"/>
        <v>8350</v>
      </c>
      <c r="AJ483" s="182"/>
    </row>
    <row r="484" spans="2:36" ht="14.4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8"/>
        <v>2000</v>
      </c>
      <c r="AJ484" s="182"/>
    </row>
    <row r="485" spans="2:36" ht="14.4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8"/>
        <v>322630</v>
      </c>
      <c r="AJ485" s="182"/>
    </row>
    <row r="486" spans="2:36" ht="14.4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8"/>
        <v>0</v>
      </c>
      <c r="AJ486" s="182"/>
    </row>
    <row r="487" spans="2:36" ht="14.4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05" si="19">SUM(D487:AH487)</f>
        <v>0</v>
      </c>
      <c r="AJ487" s="182"/>
    </row>
    <row r="488" spans="2:36" ht="14.4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9"/>
        <v>110460.69</v>
      </c>
      <c r="AJ488" s="182"/>
    </row>
    <row r="489" spans="2:36" ht="14.4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9"/>
        <v>11419.4</v>
      </c>
      <c r="AJ489" s="182"/>
    </row>
    <row r="490" spans="2:36" ht="14.4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9"/>
        <v>5589.2</v>
      </c>
      <c r="AJ490" s="182"/>
    </row>
    <row r="491" spans="2:36" ht="14.4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9"/>
        <v>7841.76</v>
      </c>
      <c r="AJ491" s="182"/>
    </row>
    <row r="492" spans="2:36" ht="14.4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9"/>
        <v>31683.79</v>
      </c>
      <c r="AJ492" s="182"/>
    </row>
    <row r="493" spans="2:36" ht="14.4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9"/>
        <v>86527.95</v>
      </c>
      <c r="AJ493" s="182"/>
    </row>
    <row r="494" spans="2:36" ht="14.4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9"/>
        <v>14669.56</v>
      </c>
      <c r="AJ494" s="182"/>
    </row>
    <row r="495" spans="2:36" ht="14.4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9"/>
        <v>10227.209999999999</v>
      </c>
      <c r="AJ495" s="182"/>
    </row>
    <row r="496" spans="2:36" ht="14.4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9"/>
        <v>14971.99</v>
      </c>
      <c r="AJ496" s="182"/>
    </row>
    <row r="497" spans="2:37" ht="14.4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9"/>
        <v>10901.17</v>
      </c>
      <c r="AJ497" s="182"/>
    </row>
    <row r="498" spans="2:37" ht="14.4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9"/>
        <v>41681.25</v>
      </c>
      <c r="AJ498" s="182"/>
    </row>
    <row r="499" spans="2:37" ht="14.4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9"/>
        <v>18268.93</v>
      </c>
      <c r="AJ499" s="182"/>
    </row>
    <row r="500" spans="2:37" ht="14.4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9"/>
        <v>15587.28</v>
      </c>
      <c r="AJ500" s="182"/>
    </row>
    <row r="501" spans="2:37" ht="14.4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9"/>
        <v>0</v>
      </c>
      <c r="AJ501" s="182"/>
    </row>
    <row r="502" spans="2:37" ht="14.4" customHeight="1">
      <c r="B502" s="181"/>
      <c r="C502" s="448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9"/>
        <v>3711019.0900000003</v>
      </c>
      <c r="AJ502" s="182"/>
    </row>
    <row r="503" spans="2:37" ht="14.4" customHeight="1">
      <c r="B503" s="181"/>
      <c r="C503" s="504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9"/>
        <v>92000</v>
      </c>
      <c r="AJ503" s="182"/>
    </row>
    <row r="504" spans="2:37" ht="14.4" customHeight="1">
      <c r="B504" s="181"/>
      <c r="C504" s="504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9"/>
        <v>0</v>
      </c>
      <c r="AJ504" s="182"/>
    </row>
    <row r="505" spans="2:37" ht="14.4" customHeight="1">
      <c r="B505" s="181"/>
      <c r="C505" s="504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9"/>
        <v>538505.77</v>
      </c>
      <c r="AJ505" s="182">
        <v>0</v>
      </c>
    </row>
    <row r="506" spans="2:37" ht="16.2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71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31"/>
      <c r="F515" s="632"/>
      <c r="G515" s="631"/>
      <c r="H515" s="632"/>
      <c r="I515" s="632"/>
      <c r="J515" s="632"/>
      <c r="K515" s="90"/>
      <c r="L515" s="90"/>
      <c r="M515" s="90"/>
      <c r="N515" s="631" t="s">
        <v>168</v>
      </c>
      <c r="O515" s="632"/>
      <c r="P515" s="632"/>
      <c r="Q515" s="632"/>
      <c r="R515" s="632"/>
      <c r="S515" s="632"/>
      <c r="T515" s="632"/>
      <c r="U515" s="632"/>
      <c r="V515" s="632"/>
      <c r="W515" s="632"/>
      <c r="X515" s="632"/>
      <c r="Y515" s="632"/>
      <c r="Z515" s="632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88" t="s">
        <v>45</v>
      </c>
      <c r="AJ518" s="182"/>
    </row>
    <row r="519" spans="1:36" ht="14.4" customHeight="1">
      <c r="B519" s="181"/>
      <c r="C519" s="183" t="s">
        <v>48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50" si="21">SUM(D519:AH519)</f>
        <v>1607453.33</v>
      </c>
      <c r="AJ519" s="182"/>
    </row>
    <row r="520" spans="1:36" ht="14.4" customHeight="1">
      <c r="B520" s="181"/>
      <c r="C520" s="183" t="s">
        <v>49</v>
      </c>
      <c r="D520" s="184"/>
      <c r="E520" s="184">
        <v>448285.44999999995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22461.440000000002</v>
      </c>
      <c r="L520" s="184">
        <v>13161.97</v>
      </c>
      <c r="M520" s="184">
        <v>268440.48000000004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25296.460000000003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21"/>
        <v>4605545.8</v>
      </c>
      <c r="AJ520" s="182"/>
    </row>
    <row r="521" spans="1:36" ht="14.4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21"/>
        <v>61646</v>
      </c>
      <c r="AJ521" s="182"/>
    </row>
    <row r="522" spans="1:36" ht="14.4" customHeight="1">
      <c r="B522" s="181"/>
      <c r="C522" s="183" t="s">
        <v>51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21"/>
        <v>1090</v>
      </c>
      <c r="AJ522" s="182"/>
    </row>
    <row r="523" spans="1:36" ht="14.4" customHeight="1">
      <c r="B523" s="181"/>
      <c r="C523" s="183" t="s">
        <v>52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21"/>
        <v>0</v>
      </c>
      <c r="AJ523" s="182"/>
    </row>
    <row r="524" spans="1:36" ht="14.4" customHeight="1">
      <c r="B524" s="181"/>
      <c r="C524" s="183" t="s">
        <v>53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21"/>
        <v>510000</v>
      </c>
      <c r="AJ524" s="182"/>
    </row>
    <row r="525" spans="1:36" ht="14.4" customHeight="1">
      <c r="B525" s="181"/>
      <c r="C525" s="183" t="s">
        <v>54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21"/>
        <v>50000</v>
      </c>
      <c r="AJ525" s="182"/>
    </row>
    <row r="526" spans="1:36" ht="14.4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21"/>
        <v>430936</v>
      </c>
      <c r="AJ526" s="182"/>
    </row>
    <row r="527" spans="1:36" ht="14.4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21"/>
        <v>14914</v>
      </c>
      <c r="AJ527" s="182"/>
    </row>
    <row r="528" spans="1:36" ht="14.4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21"/>
        <v>21116.929999999997</v>
      </c>
      <c r="AJ528" s="182"/>
    </row>
    <row r="529" spans="2:36" ht="14.4" customHeight="1">
      <c r="B529" s="181"/>
      <c r="C529" s="183" t="s">
        <v>58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21"/>
        <v>0</v>
      </c>
      <c r="AJ529" s="182"/>
    </row>
    <row r="530" spans="2:36" ht="14.4" customHeight="1">
      <c r="B530" s="181"/>
      <c r="C530" s="183" t="s">
        <v>59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21"/>
        <v>26660</v>
      </c>
      <c r="AJ530" s="182"/>
    </row>
    <row r="531" spans="2:36" ht="14.4" customHeight="1">
      <c r="B531" s="181"/>
      <c r="C531" s="183" t="s">
        <v>60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21"/>
        <v>9222</v>
      </c>
      <c r="AJ531" s="182"/>
    </row>
    <row r="532" spans="2:36" ht="14.4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21"/>
        <v>20577.8</v>
      </c>
      <c r="AJ532" s="182"/>
    </row>
    <row r="533" spans="2:36" ht="14.4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21"/>
        <v>42810</v>
      </c>
      <c r="AJ533" s="182"/>
    </row>
    <row r="534" spans="2:36" ht="14.4" customHeight="1">
      <c r="B534" s="181"/>
      <c r="C534" s="183" t="s">
        <v>63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21"/>
        <v>63000</v>
      </c>
      <c r="AJ534" s="182"/>
    </row>
    <row r="535" spans="2:36" ht="14.4" customHeight="1">
      <c r="B535" s="181"/>
      <c r="C535" s="183" t="s">
        <v>64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21"/>
        <v>105</v>
      </c>
      <c r="AJ535" s="182"/>
    </row>
    <row r="536" spans="2:36" ht="14.4" customHeight="1">
      <c r="B536" s="181"/>
      <c r="C536" s="183" t="s">
        <v>65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21"/>
        <v>17765</v>
      </c>
      <c r="AJ536" s="182"/>
    </row>
    <row r="537" spans="2:36" ht="14.4" customHeight="1">
      <c r="B537" s="181"/>
      <c r="C537" s="183" t="s">
        <v>66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21"/>
        <v>58111.01</v>
      </c>
      <c r="AJ537" s="182"/>
    </row>
    <row r="538" spans="2:36" ht="14.4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21"/>
        <v>48496.4</v>
      </c>
      <c r="AJ538" s="182"/>
    </row>
    <row r="539" spans="2:36" ht="14.4" customHeight="1">
      <c r="B539" s="181"/>
      <c r="C539" s="183" t="s">
        <v>68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21"/>
        <v>645</v>
      </c>
      <c r="AJ539" s="182"/>
    </row>
    <row r="540" spans="2:36" ht="14.4" customHeight="1">
      <c r="B540" s="181"/>
      <c r="C540" s="183" t="s">
        <v>69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21"/>
        <v>0</v>
      </c>
      <c r="AJ540" s="182"/>
    </row>
    <row r="541" spans="2:36" ht="14.4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21"/>
        <v>4467</v>
      </c>
      <c r="AJ541" s="182"/>
    </row>
    <row r="542" spans="2:36" ht="14.4" customHeight="1">
      <c r="B542" s="181"/>
      <c r="C542" s="183" t="s">
        <v>71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21"/>
        <v>325</v>
      </c>
      <c r="AJ542" s="182"/>
    </row>
    <row r="543" spans="2:36" ht="14.4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21"/>
        <v>1343.92</v>
      </c>
      <c r="AJ543" s="182"/>
    </row>
    <row r="544" spans="2:36" ht="14.4" customHeight="1">
      <c r="B544" s="181"/>
      <c r="C544" s="183" t="s">
        <v>73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21"/>
        <v>1300</v>
      </c>
      <c r="AJ544" s="182"/>
    </row>
    <row r="545" spans="2:36" ht="14.4" customHeight="1">
      <c r="B545" s="181"/>
      <c r="C545" s="183" t="s">
        <v>74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21"/>
        <v>165</v>
      </c>
      <c r="AJ545" s="182"/>
    </row>
    <row r="546" spans="2:36" ht="14.4" customHeight="1">
      <c r="B546" s="181"/>
      <c r="C546" s="183" t="s">
        <v>75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21"/>
        <v>150</v>
      </c>
      <c r="AJ546" s="182"/>
    </row>
    <row r="547" spans="2:36" ht="14.4" customHeight="1">
      <c r="B547" s="181"/>
      <c r="C547" s="183" t="s">
        <v>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21"/>
        <v>0</v>
      </c>
      <c r="AJ547" s="182"/>
    </row>
    <row r="548" spans="2:36" ht="14.4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21"/>
        <v>16840</v>
      </c>
      <c r="AJ548" s="182"/>
    </row>
    <row r="549" spans="2:36" ht="14.4" customHeight="1">
      <c r="B549" s="181"/>
      <c r="C549" s="183" t="s">
        <v>78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21"/>
        <v>56638</v>
      </c>
      <c r="AJ549" s="182"/>
    </row>
    <row r="550" spans="2:36" ht="14.4" customHeight="1">
      <c r="B550" s="181"/>
      <c r="C550" s="183" t="s">
        <v>79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21"/>
        <v>0</v>
      </c>
      <c r="AJ550" s="182"/>
    </row>
    <row r="551" spans="2:36" ht="14.4" customHeight="1">
      <c r="B551" s="181"/>
      <c r="C551" s="183" t="s">
        <v>80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ref="AI551:AI582" si="22">SUM(D551:AH551)</f>
        <v>156937</v>
      </c>
      <c r="AJ551" s="182"/>
    </row>
    <row r="552" spans="2:36" ht="14.4" customHeight="1">
      <c r="B552" s="181"/>
      <c r="C552" s="183" t="s">
        <v>81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22"/>
        <v>3830</v>
      </c>
      <c r="AJ552" s="182"/>
    </row>
    <row r="553" spans="2:36" ht="14.4" customHeight="1">
      <c r="B553" s="181"/>
      <c r="C553" s="183" t="s">
        <v>82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22"/>
        <v>2739.92</v>
      </c>
      <c r="AJ553" s="182"/>
    </row>
    <row r="554" spans="2:36" ht="14.4" customHeight="1">
      <c r="B554" s="181"/>
      <c r="C554" s="183" t="s">
        <v>83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22"/>
        <v>246000</v>
      </c>
      <c r="AJ554" s="182"/>
    </row>
    <row r="555" spans="2:36" ht="14.4" customHeight="1">
      <c r="B555" s="181"/>
      <c r="C555" s="183" t="s">
        <v>84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22"/>
        <v>0</v>
      </c>
      <c r="AJ555" s="182"/>
    </row>
    <row r="556" spans="2:36" ht="14.4" customHeight="1">
      <c r="B556" s="181"/>
      <c r="C556" s="183" t="s">
        <v>85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22"/>
        <v>8931.82</v>
      </c>
      <c r="AJ556" s="182"/>
    </row>
    <row r="557" spans="2:36" ht="14.4" customHeight="1">
      <c r="B557" s="181"/>
      <c r="C557" s="183" t="s">
        <v>86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22"/>
        <v>197860</v>
      </c>
      <c r="AJ557" s="182"/>
    </row>
    <row r="558" spans="2:36" ht="14.4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22"/>
        <v>4900</v>
      </c>
      <c r="AJ558" s="182"/>
    </row>
    <row r="559" spans="2:36" ht="14.4" customHeight="1">
      <c r="B559" s="181"/>
      <c r="C559" s="183" t="s">
        <v>88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22"/>
        <v>0</v>
      </c>
      <c r="AJ559" s="182"/>
    </row>
    <row r="560" spans="2:36" ht="14.4" customHeight="1">
      <c r="B560" s="181"/>
      <c r="C560" s="183" t="s">
        <v>89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22"/>
        <v>0</v>
      </c>
      <c r="AJ560" s="182"/>
    </row>
    <row r="561" spans="2:36" ht="14.4" customHeight="1">
      <c r="B561" s="181"/>
      <c r="C561" s="183" t="s">
        <v>90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22"/>
        <v>16457</v>
      </c>
      <c r="AJ561" s="182"/>
    </row>
    <row r="562" spans="2:36" ht="14.4" customHeight="1">
      <c r="B562" s="181"/>
      <c r="C562" s="183" t="s">
        <v>91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22"/>
        <v>0</v>
      </c>
      <c r="AJ562" s="182"/>
    </row>
    <row r="563" spans="2:36" ht="14.4" customHeight="1">
      <c r="B563" s="181"/>
      <c r="C563" s="183" t="s">
        <v>92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22"/>
        <v>23720</v>
      </c>
      <c r="AJ563" s="182"/>
    </row>
    <row r="564" spans="2:36" ht="14.4" customHeight="1">
      <c r="B564" s="181"/>
      <c r="C564" s="183" t="s">
        <v>93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22"/>
        <v>6000</v>
      </c>
      <c r="AJ564" s="182"/>
    </row>
    <row r="565" spans="2:36" ht="14.4" customHeight="1">
      <c r="B565" s="181"/>
      <c r="C565" s="183" t="s">
        <v>94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22"/>
        <v>0</v>
      </c>
      <c r="AJ565" s="182"/>
    </row>
    <row r="566" spans="2:36" ht="14.4" customHeight="1">
      <c r="B566" s="181"/>
      <c r="C566" s="183" t="s">
        <v>166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22"/>
        <v>0</v>
      </c>
      <c r="AJ566" s="182"/>
    </row>
    <row r="567" spans="2:36" ht="14.4" customHeight="1">
      <c r="B567" s="181"/>
      <c r="C567" s="183" t="s">
        <v>95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22"/>
        <v>2210</v>
      </c>
      <c r="AJ567" s="182"/>
    </row>
    <row r="568" spans="2:36" ht="14.4" customHeight="1">
      <c r="B568" s="181"/>
      <c r="C568" s="183" t="s">
        <v>96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22"/>
        <v>0</v>
      </c>
      <c r="AJ568" s="182"/>
    </row>
    <row r="569" spans="2:36" ht="14.4" customHeight="1">
      <c r="B569" s="181"/>
      <c r="C569" s="183" t="s">
        <v>97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22"/>
        <v>0</v>
      </c>
      <c r="AJ569" s="182"/>
    </row>
    <row r="570" spans="2:36" ht="14.4" customHeight="1">
      <c r="B570" s="181"/>
      <c r="C570" s="183" t="s">
        <v>98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22"/>
        <v>0</v>
      </c>
      <c r="AJ570" s="182"/>
    </row>
    <row r="571" spans="2:36" ht="14.4" customHeight="1">
      <c r="B571" s="181"/>
      <c r="C571" s="183" t="s">
        <v>99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22"/>
        <v>0</v>
      </c>
      <c r="AJ571" s="182"/>
    </row>
    <row r="572" spans="2:36" ht="14.4" customHeight="1">
      <c r="B572" s="181"/>
      <c r="C572" s="183" t="s">
        <v>100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22"/>
        <v>0</v>
      </c>
      <c r="AJ572" s="182"/>
    </row>
    <row r="573" spans="2:36" ht="14.4" customHeight="1">
      <c r="B573" s="181"/>
      <c r="C573" s="183" t="s">
        <v>101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22"/>
        <v>0</v>
      </c>
      <c r="AJ573" s="182"/>
    </row>
    <row r="574" spans="2:36" ht="14.4" customHeight="1">
      <c r="B574" s="181"/>
      <c r="C574" s="183" t="s">
        <v>102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22"/>
        <v>0</v>
      </c>
      <c r="AJ574" s="182"/>
    </row>
    <row r="575" spans="2:36" ht="14.4" customHeight="1">
      <c r="B575" s="181"/>
      <c r="C575" s="183" t="s">
        <v>103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22"/>
        <v>0</v>
      </c>
      <c r="AJ575" s="182"/>
    </row>
    <row r="576" spans="2:36" ht="14.4" customHeight="1">
      <c r="B576" s="181"/>
      <c r="C576" s="183" t="s">
        <v>104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22"/>
        <v>0</v>
      </c>
      <c r="AJ576" s="182"/>
    </row>
    <row r="577" spans="2:36" ht="14.4" customHeight="1">
      <c r="B577" s="181"/>
      <c r="C577" s="183" t="s">
        <v>105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22"/>
        <v>0</v>
      </c>
      <c r="AJ577" s="182"/>
    </row>
    <row r="578" spans="2:36" ht="14.4" customHeight="1">
      <c r="B578" s="181"/>
      <c r="C578" s="183" t="s">
        <v>106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22"/>
        <v>88438</v>
      </c>
      <c r="AJ578" s="182"/>
    </row>
    <row r="579" spans="2:36" ht="14.4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22"/>
        <v>0</v>
      </c>
      <c r="AJ579" s="182"/>
    </row>
    <row r="580" spans="2:36" ht="14.4" customHeight="1">
      <c r="B580" s="181"/>
      <c r="C580" s="183" t="s">
        <v>108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22"/>
        <v>0</v>
      </c>
      <c r="AJ580" s="182"/>
    </row>
    <row r="581" spans="2:36" ht="14.4" customHeight="1">
      <c r="B581" s="181"/>
      <c r="C581" s="183" t="s">
        <v>109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22"/>
        <v>0</v>
      </c>
      <c r="AJ581" s="182"/>
    </row>
    <row r="582" spans="2:36" ht="14.4" customHeight="1">
      <c r="B582" s="181"/>
      <c r="C582" s="183" t="s">
        <v>110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22"/>
        <v>100</v>
      </c>
      <c r="AJ582" s="182"/>
    </row>
    <row r="583" spans="2:36" ht="14.4" customHeight="1">
      <c r="B583" s="181"/>
      <c r="C583" s="183" t="s">
        <v>111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14" si="23">SUM(D583:AH583)</f>
        <v>46022</v>
      </c>
      <c r="AJ583" s="182"/>
    </row>
    <row r="584" spans="2:36" ht="14.4" customHeight="1">
      <c r="B584" s="181"/>
      <c r="C584" s="183" t="s">
        <v>112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23"/>
        <v>0</v>
      </c>
      <c r="AJ584" s="182"/>
    </row>
    <row r="585" spans="2:36" ht="14.4" customHeight="1">
      <c r="B585" s="181"/>
      <c r="C585" s="183" t="s">
        <v>113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23"/>
        <v>0</v>
      </c>
      <c r="AJ585" s="182"/>
    </row>
    <row r="586" spans="2:36" ht="14.4" customHeight="1">
      <c r="B586" s="181"/>
      <c r="C586" s="183" t="s">
        <v>114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23"/>
        <v>0</v>
      </c>
      <c r="AJ586" s="182"/>
    </row>
    <row r="587" spans="2:36" ht="14.4" customHeight="1">
      <c r="B587" s="181"/>
      <c r="C587" s="183" t="s">
        <v>115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23"/>
        <v>8200</v>
      </c>
      <c r="AJ587" s="182"/>
    </row>
    <row r="588" spans="2:36" ht="14.4" customHeight="1">
      <c r="B588" s="181"/>
      <c r="C588" s="183" t="s">
        <v>116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23"/>
        <v>284345</v>
      </c>
      <c r="AJ588" s="182"/>
    </row>
    <row r="589" spans="2:36" ht="14.4" customHeight="1">
      <c r="B589" s="181"/>
      <c r="C589" s="183" t="s">
        <v>117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23"/>
        <v>2570</v>
      </c>
      <c r="AJ589" s="182"/>
    </row>
    <row r="590" spans="2:36" ht="14.4" customHeight="1">
      <c r="B590" s="181"/>
      <c r="C590" s="183" t="s">
        <v>118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23"/>
        <v>24063</v>
      </c>
      <c r="AJ590" s="182"/>
    </row>
    <row r="591" spans="2:36" ht="14.4" customHeight="1">
      <c r="B591" s="181"/>
      <c r="C591" s="183" t="s">
        <v>119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23"/>
        <v>18354.669999999995</v>
      </c>
      <c r="AJ591" s="182"/>
    </row>
    <row r="592" spans="2:36" ht="14.4" customHeight="1">
      <c r="B592" s="181"/>
      <c r="C592" s="183" t="s">
        <v>120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23"/>
        <v>45000</v>
      </c>
      <c r="AJ592" s="182"/>
    </row>
    <row r="593" spans="2:36" ht="14.4" customHeight="1">
      <c r="B593" s="181"/>
      <c r="C593" s="183" t="s">
        <v>121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23"/>
        <v>0</v>
      </c>
      <c r="AJ593" s="182"/>
    </row>
    <row r="594" spans="2:36" ht="14.4" customHeight="1">
      <c r="B594" s="181"/>
      <c r="C594" s="183" t="s">
        <v>122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23"/>
        <v>6506.38</v>
      </c>
      <c r="AJ594" s="182"/>
    </row>
    <row r="595" spans="2:36" ht="14.4" customHeight="1">
      <c r="B595" s="181"/>
      <c r="C595" s="183" t="s">
        <v>123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23"/>
        <v>2050.83</v>
      </c>
      <c r="AJ595" s="182"/>
    </row>
    <row r="596" spans="2:36" ht="14.4" customHeight="1">
      <c r="B596" s="181"/>
      <c r="C596" s="183" t="s">
        <v>124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23"/>
        <v>6650.3</v>
      </c>
      <c r="AJ596" s="182"/>
    </row>
    <row r="597" spans="2:36" ht="14.4" customHeight="1">
      <c r="B597" s="181"/>
      <c r="C597" s="183" t="s">
        <v>125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23"/>
        <v>66325.840000000011</v>
      </c>
      <c r="AJ597" s="182"/>
    </row>
    <row r="598" spans="2:36" ht="14.4" customHeight="1">
      <c r="B598" s="181"/>
      <c r="C598" s="183" t="s">
        <v>126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23"/>
        <v>5291.16</v>
      </c>
      <c r="AJ598" s="182"/>
    </row>
    <row r="599" spans="2:36" ht="14.4" customHeight="1">
      <c r="B599" s="181"/>
      <c r="C599" s="183" t="s">
        <v>127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23"/>
        <v>18867.489999999991</v>
      </c>
      <c r="AJ599" s="182"/>
    </row>
    <row r="600" spans="2:36" ht="14.4" customHeight="1">
      <c r="B600" s="181"/>
      <c r="C600" s="183" t="s">
        <v>128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23"/>
        <v>27343.119999999999</v>
      </c>
      <c r="AJ600" s="182"/>
    </row>
    <row r="601" spans="2:36" ht="14.4" customHeight="1">
      <c r="B601" s="181"/>
      <c r="C601" s="183" t="s">
        <v>129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23"/>
        <v>0</v>
      </c>
      <c r="AJ601" s="182"/>
    </row>
    <row r="602" spans="2:36" ht="14.4" customHeight="1">
      <c r="B602" s="181"/>
      <c r="C602" s="183" t="s">
        <v>130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23"/>
        <v>0</v>
      </c>
      <c r="AJ602" s="182"/>
    </row>
    <row r="603" spans="2:36" ht="14.4" customHeight="1">
      <c r="B603" s="181"/>
      <c r="C603" s="183" t="s">
        <v>131</v>
      </c>
      <c r="D603" s="184"/>
      <c r="E603" s="184">
        <v>20394.900000000001</v>
      </c>
      <c r="F603" s="184">
        <v>30896.379999999997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23"/>
        <v>119921.18</v>
      </c>
      <c r="AJ603" s="182"/>
    </row>
    <row r="604" spans="2:36" ht="14.4" customHeight="1">
      <c r="B604" s="181"/>
      <c r="C604" s="183" t="s">
        <v>132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23"/>
        <v>0</v>
      </c>
      <c r="AJ604" s="182"/>
    </row>
    <row r="605" spans="2:36" ht="14.4" customHeight="1">
      <c r="B605" s="181"/>
      <c r="C605" s="183" t="s">
        <v>133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23"/>
        <v>166.66</v>
      </c>
      <c r="AJ605" s="182"/>
    </row>
    <row r="606" spans="2:36" ht="14.4" customHeight="1">
      <c r="B606" s="181"/>
      <c r="C606" s="183" t="s">
        <v>134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23"/>
        <v>2040.89</v>
      </c>
      <c r="AJ606" s="182"/>
    </row>
    <row r="607" spans="2:36" ht="14.4" customHeight="1">
      <c r="B607" s="181"/>
      <c r="C607" s="183" t="s">
        <v>135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23"/>
        <v>14552.300000000001</v>
      </c>
      <c r="AJ607" s="182"/>
    </row>
    <row r="608" spans="2:36" ht="14.4" customHeight="1">
      <c r="B608" s="181"/>
      <c r="C608" s="183" t="s">
        <v>136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23"/>
        <v>0</v>
      </c>
      <c r="AJ608" s="182"/>
    </row>
    <row r="609" spans="2:36" ht="14.4" customHeight="1">
      <c r="B609" s="181"/>
      <c r="C609" s="183" t="s">
        <v>137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23"/>
        <v>3512</v>
      </c>
      <c r="AJ609" s="182"/>
    </row>
    <row r="610" spans="2:36" ht="14.4" customHeight="1">
      <c r="B610" s="181"/>
      <c r="C610" s="183" t="s">
        <v>138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23"/>
        <v>100</v>
      </c>
      <c r="AJ610" s="182"/>
    </row>
    <row r="611" spans="2:36" ht="14.4" customHeight="1">
      <c r="B611" s="181"/>
      <c r="C611" s="183" t="s">
        <v>139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23"/>
        <v>0</v>
      </c>
      <c r="AJ611" s="182"/>
    </row>
    <row r="612" spans="2:36" ht="14.4" customHeight="1">
      <c r="B612" s="181"/>
      <c r="C612" s="183" t="s">
        <v>140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23"/>
        <v>5500</v>
      </c>
      <c r="AJ612" s="182"/>
    </row>
    <row r="613" spans="2:36" ht="14.4" customHeight="1">
      <c r="B613" s="181"/>
      <c r="C613" s="183" t="s">
        <v>141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23"/>
        <v>0</v>
      </c>
      <c r="AJ613" s="182"/>
    </row>
    <row r="614" spans="2:36" ht="14.4" customHeight="1">
      <c r="B614" s="181"/>
      <c r="C614" s="183" t="s">
        <v>142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23"/>
        <v>0</v>
      </c>
      <c r="AJ614" s="182"/>
    </row>
    <row r="615" spans="2:36" ht="14.4" customHeight="1">
      <c r="B615" s="181"/>
      <c r="C615" s="183" t="s">
        <v>143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ref="AI615:AI632" si="24">SUM(D615:AH615)</f>
        <v>0</v>
      </c>
      <c r="AJ615" s="182"/>
    </row>
    <row r="616" spans="2:36" ht="14.4" customHeight="1">
      <c r="B616" s="181"/>
      <c r="C616" s="183" t="s">
        <v>144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24"/>
        <v>0</v>
      </c>
      <c r="AJ616" s="182"/>
    </row>
    <row r="617" spans="2:36" ht="14.4" customHeight="1">
      <c r="B617" s="181"/>
      <c r="C617" s="183" t="s">
        <v>145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24"/>
        <v>5521.84</v>
      </c>
      <c r="AJ617" s="182"/>
    </row>
    <row r="618" spans="2:36" ht="14.4" customHeight="1">
      <c r="B618" s="181"/>
      <c r="C618" s="183" t="s">
        <v>146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24"/>
        <v>5038.54</v>
      </c>
      <c r="AJ618" s="182"/>
    </row>
    <row r="619" spans="2:36" ht="14.4" customHeight="1">
      <c r="B619" s="181"/>
      <c r="C619" s="183" t="s">
        <v>147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24"/>
        <v>7029.78</v>
      </c>
      <c r="AJ619" s="182"/>
    </row>
    <row r="620" spans="2:36" ht="14.4" customHeight="1">
      <c r="B620" s="181"/>
      <c r="C620" s="183" t="s">
        <v>148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24"/>
        <v>30484.58</v>
      </c>
      <c r="AJ620" s="182"/>
    </row>
    <row r="621" spans="2:36" ht="14.4" customHeight="1">
      <c r="B621" s="181"/>
      <c r="C621" s="183" t="s">
        <v>149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24"/>
        <v>35758.769999999997</v>
      </c>
      <c r="AJ621" s="182"/>
    </row>
    <row r="622" spans="2:36" ht="14.4" customHeight="1">
      <c r="B622" s="181"/>
      <c r="C622" s="183" t="s">
        <v>150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24"/>
        <v>0</v>
      </c>
      <c r="AJ622" s="182"/>
    </row>
    <row r="623" spans="2:36" ht="14.4" customHeight="1">
      <c r="B623" s="181"/>
      <c r="C623" s="183" t="s">
        <v>151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24"/>
        <v>9735.32</v>
      </c>
      <c r="AJ623" s="182"/>
    </row>
    <row r="624" spans="2:36" ht="14.4" customHeight="1">
      <c r="B624" s="181"/>
      <c r="C624" s="183" t="s">
        <v>152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24"/>
        <v>14236.57</v>
      </c>
      <c r="AJ624" s="182"/>
    </row>
    <row r="625" spans="2:36" ht="14.4" customHeight="1">
      <c r="B625" s="181"/>
      <c r="C625" s="183" t="s">
        <v>153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24"/>
        <v>15931.66</v>
      </c>
      <c r="AJ625" s="182"/>
    </row>
    <row r="626" spans="2:36" ht="14.4" customHeight="1">
      <c r="B626" s="181"/>
      <c r="C626" s="183" t="s">
        <v>154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24"/>
        <v>41681.25</v>
      </c>
      <c r="AJ626" s="182"/>
    </row>
    <row r="627" spans="2:36" ht="14.4" customHeight="1">
      <c r="B627" s="181"/>
      <c r="C627" s="183" t="s">
        <v>155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24"/>
        <v>17989.82</v>
      </c>
      <c r="AJ627" s="182"/>
    </row>
    <row r="628" spans="2:36" ht="14.4" customHeight="1">
      <c r="B628" s="181"/>
      <c r="C628" s="209" t="s">
        <v>156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24"/>
        <v>15070.38</v>
      </c>
      <c r="AJ628" s="182"/>
    </row>
    <row r="629" spans="2:36" ht="14.4" customHeight="1">
      <c r="B629" s="181"/>
      <c r="C629" s="209" t="s">
        <v>157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24"/>
        <v>300</v>
      </c>
      <c r="AJ629" s="182"/>
    </row>
    <row r="630" spans="2:36" ht="14.4" customHeight="1">
      <c r="B630" s="181"/>
      <c r="C630" s="448" t="s">
        <v>158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24"/>
        <v>3895641.9999999995</v>
      </c>
      <c r="AJ630" s="182"/>
    </row>
    <row r="631" spans="2:36" ht="14.4" customHeight="1">
      <c r="B631" s="181"/>
      <c r="C631" s="504" t="s">
        <v>161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24"/>
        <v>92000</v>
      </c>
      <c r="AJ631" s="182"/>
    </row>
    <row r="632" spans="2:36" ht="14.4" customHeight="1">
      <c r="B632" s="181"/>
      <c r="C632" s="504" t="s">
        <v>159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24"/>
        <v>0</v>
      </c>
      <c r="AJ632" s="182"/>
    </row>
    <row r="633" spans="2:36" ht="14.4" customHeight="1">
      <c r="B633" s="181"/>
      <c r="C633" s="504" t="s">
        <v>160</v>
      </c>
      <c r="D633" s="184">
        <v>0</v>
      </c>
      <c r="E633" s="184">
        <v>38118.229999999996</v>
      </c>
      <c r="F633" s="184">
        <v>67549.740000000005</v>
      </c>
      <c r="G633" s="184">
        <v>0</v>
      </c>
      <c r="H633" s="184">
        <v>53570.020000000004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36739.119999999995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v>102069.43000000001</v>
      </c>
      <c r="AJ633" s="182">
        <v>0</v>
      </c>
    </row>
    <row r="634" spans="2:36" ht="14.4" customHeight="1">
      <c r="B634" s="181"/>
      <c r="C634" s="119" t="s">
        <v>45</v>
      </c>
      <c r="D634" s="194">
        <f>SUM(D519:D633)</f>
        <v>2800833.4899999984</v>
      </c>
      <c r="E634" s="194">
        <f t="shared" ref="E634:AI634" si="25">SUM(E519:E633)</f>
        <v>1302319.6000000001</v>
      </c>
      <c r="F634" s="194">
        <f t="shared" si="25"/>
        <v>1187553.6299999999</v>
      </c>
      <c r="G634" s="194">
        <f t="shared" si="25"/>
        <v>573937.49999999988</v>
      </c>
      <c r="H634" s="194">
        <f t="shared" si="25"/>
        <v>1645460.8900000001</v>
      </c>
      <c r="I634" s="194">
        <f t="shared" si="25"/>
        <v>94706.14</v>
      </c>
      <c r="J634" s="194">
        <f t="shared" si="25"/>
        <v>37639.040000000001</v>
      </c>
      <c r="K634" s="194">
        <f t="shared" si="25"/>
        <v>29069.47</v>
      </c>
      <c r="L634" s="194">
        <f t="shared" si="25"/>
        <v>21249.090000000004</v>
      </c>
      <c r="M634" s="194">
        <f t="shared" si="25"/>
        <v>533897.95000000007</v>
      </c>
      <c r="N634" s="194">
        <f t="shared" si="25"/>
        <v>53563.28</v>
      </c>
      <c r="O634" s="194">
        <f t="shared" si="25"/>
        <v>979031.23</v>
      </c>
      <c r="P634" s="194">
        <f t="shared" si="25"/>
        <v>687700.82000000007</v>
      </c>
      <c r="Q634" s="194">
        <f t="shared" si="25"/>
        <v>1635193.8900000001</v>
      </c>
      <c r="R634" s="194">
        <f t="shared" si="25"/>
        <v>112525.16</v>
      </c>
      <c r="S634" s="194">
        <f t="shared" si="25"/>
        <v>507315.05999999994</v>
      </c>
      <c r="T634" s="194">
        <f t="shared" si="25"/>
        <v>21855</v>
      </c>
      <c r="U634" s="194">
        <f t="shared" si="25"/>
        <v>29249.709999999995</v>
      </c>
      <c r="V634" s="194">
        <f t="shared" si="25"/>
        <v>45975.6</v>
      </c>
      <c r="W634" s="194">
        <f t="shared" si="25"/>
        <v>14861.039999999999</v>
      </c>
      <c r="X634" s="194">
        <f t="shared" si="25"/>
        <v>29220.71</v>
      </c>
      <c r="Y634" s="194">
        <f t="shared" si="25"/>
        <v>16474.04</v>
      </c>
      <c r="Z634" s="194">
        <f t="shared" si="25"/>
        <v>24262.42</v>
      </c>
      <c r="AA634" s="194">
        <f t="shared" si="25"/>
        <v>23035.449999999997</v>
      </c>
      <c r="AB634" s="194">
        <f t="shared" si="25"/>
        <v>36044.55000000001</v>
      </c>
      <c r="AC634" s="194">
        <f t="shared" si="25"/>
        <v>42091.530000000006</v>
      </c>
      <c r="AD634" s="194">
        <f t="shared" si="25"/>
        <v>0</v>
      </c>
      <c r="AE634" s="194">
        <f t="shared" si="25"/>
        <v>1038444.0900000001</v>
      </c>
      <c r="AF634" s="194">
        <f t="shared" si="25"/>
        <v>25445.85</v>
      </c>
      <c r="AG634" s="194">
        <f t="shared" si="25"/>
        <v>66345.709999999992</v>
      </c>
      <c r="AH634" s="194">
        <f t="shared" si="25"/>
        <v>0</v>
      </c>
      <c r="AI634" s="194">
        <f t="shared" si="25"/>
        <v>13425319.690000001</v>
      </c>
      <c r="AJ634" s="182"/>
    </row>
    <row r="635" spans="2:36" ht="14.4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46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31"/>
      <c r="F643" s="632"/>
      <c r="G643" s="631"/>
      <c r="H643" s="632"/>
      <c r="I643" s="632"/>
      <c r="J643" s="632"/>
      <c r="K643" s="90"/>
      <c r="L643" s="90"/>
      <c r="M643" s="90"/>
      <c r="N643" s="631" t="s">
        <v>169</v>
      </c>
      <c r="O643" s="632"/>
      <c r="P643" s="632"/>
      <c r="Q643" s="632"/>
      <c r="R643" s="632"/>
      <c r="S643" s="632"/>
      <c r="T643" s="632"/>
      <c r="U643" s="632"/>
      <c r="V643" s="632"/>
      <c r="W643" s="632"/>
      <c r="X643" s="632"/>
      <c r="Y643" s="632"/>
      <c r="Z643" s="632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" customHeight="1">
      <c r="A644" s="175"/>
    </row>
    <row r="645" spans="1:36" ht="14.4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" customHeight="1">
      <c r="B646" s="181"/>
      <c r="C646" s="103" t="s">
        <v>13</v>
      </c>
      <c r="D646" s="96" t="s">
        <v>14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88" t="s">
        <v>45</v>
      </c>
      <c r="AJ646" s="182"/>
    </row>
    <row r="647" spans="1:36" ht="14.4" customHeight="1">
      <c r="B647" s="181"/>
      <c r="C647" s="183" t="s">
        <v>48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>SUM(D647:AH647)</f>
        <v>1596788.33</v>
      </c>
      <c r="AJ647" s="182"/>
    </row>
    <row r="648" spans="1:36" ht="14.4" customHeight="1">
      <c r="B648" s="181"/>
      <c r="C648" s="183" t="s">
        <v>49</v>
      </c>
      <c r="D648" s="184">
        <v>0</v>
      </c>
      <c r="E648" s="184">
        <v>473720.79000000004</v>
      </c>
      <c r="F648" s="184">
        <v>465174.93999999994</v>
      </c>
      <c r="G648" s="184">
        <v>296895.33999999997</v>
      </c>
      <c r="H648" s="184">
        <v>559663.8600000001</v>
      </c>
      <c r="I648" s="184">
        <v>54861.32</v>
      </c>
      <c r="J648" s="184">
        <v>35143.129999999997</v>
      </c>
      <c r="K648" s="184">
        <v>24436.379999999997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10059.720000000001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30527.460000000003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56048.920000000006</v>
      </c>
      <c r="AH648" s="380">
        <v>0</v>
      </c>
      <c r="AI648" s="494">
        <f t="shared" ref="AI648:AI711" si="26">SUM(D648:AH648)</f>
        <v>5001592.6400000006</v>
      </c>
      <c r="AJ648" s="182"/>
    </row>
    <row r="649" spans="1:36" ht="14.4" customHeight="1">
      <c r="B649" s="181"/>
      <c r="C649" s="183" t="s">
        <v>50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6"/>
        <v>78780</v>
      </c>
      <c r="AJ649" s="182"/>
    </row>
    <row r="650" spans="1:36" ht="14.4" customHeight="1">
      <c r="B650" s="181"/>
      <c r="C650" s="183" t="s">
        <v>51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6"/>
        <v>5155</v>
      </c>
      <c r="AJ650" s="182"/>
    </row>
    <row r="651" spans="1:36" ht="14.4" customHeight="1">
      <c r="B651" s="181"/>
      <c r="C651" s="183" t="s">
        <v>52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6"/>
        <v>0</v>
      </c>
      <c r="AJ651" s="182"/>
    </row>
    <row r="652" spans="1:36" ht="14.4" customHeight="1">
      <c r="B652" s="181"/>
      <c r="C652" s="183" t="s">
        <v>53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6"/>
        <v>510000</v>
      </c>
      <c r="AJ652" s="182"/>
    </row>
    <row r="653" spans="1:36" ht="14.4" customHeight="1">
      <c r="B653" s="181"/>
      <c r="C653" s="183" t="s">
        <v>54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6"/>
        <v>50000</v>
      </c>
      <c r="AJ653" s="182"/>
    </row>
    <row r="654" spans="1:36" ht="14.4" customHeight="1">
      <c r="B654" s="181"/>
      <c r="C654" s="183" t="s">
        <v>55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6"/>
        <v>441956</v>
      </c>
      <c r="AJ654" s="182"/>
    </row>
    <row r="655" spans="1:36" ht="14.4" customHeight="1">
      <c r="B655" s="181"/>
      <c r="C655" s="183" t="s">
        <v>56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6"/>
        <v>26245</v>
      </c>
      <c r="AJ655" s="182"/>
    </row>
    <row r="656" spans="1:36" ht="14.4" customHeight="1">
      <c r="B656" s="181"/>
      <c r="C656" s="183" t="s">
        <v>57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6"/>
        <v>25598.510000000009</v>
      </c>
      <c r="AJ656" s="182"/>
    </row>
    <row r="657" spans="2:36" ht="14.4" customHeight="1">
      <c r="B657" s="181"/>
      <c r="C657" s="183" t="s">
        <v>58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6"/>
        <v>0</v>
      </c>
      <c r="AJ657" s="182"/>
    </row>
    <row r="658" spans="2:36" ht="14.4" customHeight="1">
      <c r="B658" s="181"/>
      <c r="C658" s="183" t="s">
        <v>59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6"/>
        <v>29192</v>
      </c>
      <c r="AJ658" s="182"/>
    </row>
    <row r="659" spans="2:36" ht="14.4" customHeight="1">
      <c r="B659" s="181"/>
      <c r="C659" s="183" t="s">
        <v>60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6"/>
        <v>13870</v>
      </c>
      <c r="AJ659" s="182"/>
    </row>
    <row r="660" spans="2:36" ht="14.4" customHeight="1">
      <c r="B660" s="181"/>
      <c r="C660" s="183" t="s">
        <v>61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6"/>
        <v>13040</v>
      </c>
      <c r="AJ660" s="182"/>
    </row>
    <row r="661" spans="2:36" ht="14.4" customHeight="1">
      <c r="B661" s="181"/>
      <c r="C661" s="183" t="s">
        <v>62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6"/>
        <v>10500</v>
      </c>
      <c r="AJ661" s="182"/>
    </row>
    <row r="662" spans="2:36" ht="14.4" customHeight="1">
      <c r="B662" s="181"/>
      <c r="C662" s="183" t="s">
        <v>63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6"/>
        <v>18000</v>
      </c>
      <c r="AJ662" s="182"/>
    </row>
    <row r="663" spans="2:36" ht="14.4" customHeight="1">
      <c r="B663" s="181"/>
      <c r="C663" s="183" t="s">
        <v>64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6"/>
        <v>125</v>
      </c>
      <c r="AJ663" s="182"/>
    </row>
    <row r="664" spans="2:36" ht="14.4" customHeight="1">
      <c r="B664" s="181"/>
      <c r="C664" s="183" t="s">
        <v>65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6"/>
        <v>123876</v>
      </c>
      <c r="AJ664" s="182"/>
    </row>
    <row r="665" spans="2:36" ht="14.4" customHeight="1">
      <c r="B665" s="181"/>
      <c r="C665" s="183" t="s">
        <v>66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6"/>
        <v>16649.75</v>
      </c>
      <c r="AJ665" s="182"/>
    </row>
    <row r="666" spans="2:36" ht="14.4" customHeight="1">
      <c r="B666" s="181"/>
      <c r="C666" s="183" t="s">
        <v>67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6"/>
        <v>79553.33</v>
      </c>
      <c r="AJ666" s="182"/>
    </row>
    <row r="667" spans="2:36" ht="14.4" customHeight="1">
      <c r="B667" s="181"/>
      <c r="C667" s="183" t="s">
        <v>68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6"/>
        <v>660</v>
      </c>
      <c r="AJ667" s="182"/>
    </row>
    <row r="668" spans="2:36" ht="14.4" customHeight="1">
      <c r="B668" s="181"/>
      <c r="C668" s="183" t="s">
        <v>69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6"/>
        <v>0</v>
      </c>
      <c r="AJ668" s="182"/>
    </row>
    <row r="669" spans="2:36" ht="14.4" customHeight="1">
      <c r="B669" s="181"/>
      <c r="C669" s="183" t="s">
        <v>70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6"/>
        <v>4388.26</v>
      </c>
      <c r="AJ669" s="182"/>
    </row>
    <row r="670" spans="2:36" ht="14.4" customHeight="1">
      <c r="B670" s="181"/>
      <c r="C670" s="183" t="s">
        <v>71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6"/>
        <v>275</v>
      </c>
      <c r="AJ670" s="182"/>
    </row>
    <row r="671" spans="2:36" ht="14.4" customHeight="1">
      <c r="B671" s="181"/>
      <c r="C671" s="183" t="s">
        <v>72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6"/>
        <v>1343.92</v>
      </c>
      <c r="AJ671" s="182"/>
    </row>
    <row r="672" spans="2:36" ht="14.4" customHeight="1">
      <c r="B672" s="181"/>
      <c r="C672" s="183" t="s">
        <v>73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6"/>
        <v>13950</v>
      </c>
      <c r="AJ672" s="182"/>
    </row>
    <row r="673" spans="2:36" ht="14.4" customHeight="1">
      <c r="B673" s="181"/>
      <c r="C673" s="183" t="s">
        <v>74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6"/>
        <v>9000</v>
      </c>
      <c r="AJ673" s="182"/>
    </row>
    <row r="674" spans="2:36" ht="14.4" customHeight="1">
      <c r="B674" s="181"/>
      <c r="C674" s="183" t="s">
        <v>75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6"/>
        <v>3650</v>
      </c>
      <c r="AJ674" s="182"/>
    </row>
    <row r="675" spans="2:36" ht="14.4" customHeight="1">
      <c r="B675" s="181"/>
      <c r="C675" s="183" t="s">
        <v>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6"/>
        <v>0</v>
      </c>
      <c r="AJ675" s="182"/>
    </row>
    <row r="676" spans="2:36" ht="14.4" customHeight="1">
      <c r="B676" s="181"/>
      <c r="C676" s="183" t="s">
        <v>77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6"/>
        <v>16585</v>
      </c>
      <c r="AJ676" s="182"/>
    </row>
    <row r="677" spans="2:36" ht="14.4" customHeight="1">
      <c r="B677" s="181"/>
      <c r="C677" s="183" t="s">
        <v>78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6"/>
        <v>60941</v>
      </c>
      <c r="AJ677" s="182"/>
    </row>
    <row r="678" spans="2:36" ht="14.4" customHeight="1">
      <c r="B678" s="181"/>
      <c r="C678" s="183" t="s">
        <v>79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6"/>
        <v>0</v>
      </c>
      <c r="AJ678" s="182"/>
    </row>
    <row r="679" spans="2:36" ht="14.4" customHeight="1">
      <c r="B679" s="181"/>
      <c r="C679" s="183" t="s">
        <v>80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si="26"/>
        <v>196803</v>
      </c>
      <c r="AJ679" s="182"/>
    </row>
    <row r="680" spans="2:36" ht="14.4" customHeight="1">
      <c r="B680" s="181"/>
      <c r="C680" s="183" t="s">
        <v>81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6"/>
        <v>107740</v>
      </c>
      <c r="AJ680" s="182"/>
    </row>
    <row r="681" spans="2:36" ht="14.4" customHeight="1">
      <c r="B681" s="181"/>
      <c r="C681" s="183" t="s">
        <v>82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6"/>
        <v>4062.48</v>
      </c>
      <c r="AJ681" s="182"/>
    </row>
    <row r="682" spans="2:36" ht="14.4" customHeight="1">
      <c r="B682" s="181"/>
      <c r="C682" s="183" t="s">
        <v>83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6"/>
        <v>38000</v>
      </c>
      <c r="AJ682" s="182"/>
    </row>
    <row r="683" spans="2:36" ht="14.4" customHeight="1">
      <c r="B683" s="181"/>
      <c r="C683" s="183" t="s">
        <v>84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6"/>
        <v>0</v>
      </c>
      <c r="AJ683" s="182"/>
    </row>
    <row r="684" spans="2:36" ht="14.4" customHeight="1">
      <c r="B684" s="181"/>
      <c r="C684" s="183" t="s">
        <v>85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6"/>
        <v>350741.82</v>
      </c>
      <c r="AJ684" s="182"/>
    </row>
    <row r="685" spans="2:36" ht="14.4" customHeight="1">
      <c r="B685" s="181"/>
      <c r="C685" s="183" t="s">
        <v>86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6"/>
        <v>172868.4</v>
      </c>
      <c r="AJ685" s="182"/>
    </row>
    <row r="686" spans="2:36" ht="14.4" customHeight="1">
      <c r="B686" s="181"/>
      <c r="C686" s="183" t="s">
        <v>87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6"/>
        <v>2800</v>
      </c>
      <c r="AJ686" s="182"/>
    </row>
    <row r="687" spans="2:36" ht="14.4" customHeight="1">
      <c r="B687" s="181"/>
      <c r="C687" s="183" t="s">
        <v>88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6"/>
        <v>34200</v>
      </c>
      <c r="AJ687" s="182"/>
    </row>
    <row r="688" spans="2:36" ht="14.4" customHeight="1">
      <c r="B688" s="181"/>
      <c r="C688" s="183" t="s">
        <v>89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6"/>
        <v>0</v>
      </c>
      <c r="AJ688" s="182"/>
    </row>
    <row r="689" spans="2:36" ht="14.4" customHeight="1">
      <c r="B689" s="181"/>
      <c r="C689" s="183" t="s">
        <v>90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6"/>
        <v>14655</v>
      </c>
      <c r="AJ689" s="182"/>
    </row>
    <row r="690" spans="2:36" ht="14.4" customHeight="1">
      <c r="B690" s="181"/>
      <c r="C690" s="183" t="s">
        <v>91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6"/>
        <v>0</v>
      </c>
      <c r="AJ690" s="182"/>
    </row>
    <row r="691" spans="2:36" ht="14.4" customHeight="1">
      <c r="B691" s="181"/>
      <c r="C691" s="183" t="s">
        <v>92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6"/>
        <v>30470</v>
      </c>
      <c r="AJ691" s="182"/>
    </row>
    <row r="692" spans="2:36" ht="14.4" customHeight="1">
      <c r="B692" s="181"/>
      <c r="C692" s="183" t="s">
        <v>93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6"/>
        <v>6000</v>
      </c>
      <c r="AJ692" s="182"/>
    </row>
    <row r="693" spans="2:36" ht="14.4" customHeight="1">
      <c r="B693" s="181"/>
      <c r="C693" s="183" t="s">
        <v>94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6"/>
        <v>0</v>
      </c>
      <c r="AJ693" s="182"/>
    </row>
    <row r="694" spans="2:36" ht="14.4" customHeight="1">
      <c r="B694" s="181"/>
      <c r="C694" s="183" t="s">
        <v>166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6"/>
        <v>0</v>
      </c>
      <c r="AJ694" s="182"/>
    </row>
    <row r="695" spans="2:36" ht="14.4" customHeight="1">
      <c r="B695" s="181"/>
      <c r="C695" s="183" t="s">
        <v>95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6"/>
        <v>1900</v>
      </c>
      <c r="AJ695" s="182"/>
    </row>
    <row r="696" spans="2:36" ht="14.4" customHeight="1">
      <c r="B696" s="181"/>
      <c r="C696" s="183" t="s">
        <v>96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6"/>
        <v>0</v>
      </c>
      <c r="AJ696" s="182"/>
    </row>
    <row r="697" spans="2:36" ht="14.4" customHeight="1">
      <c r="B697" s="181"/>
      <c r="C697" s="183" t="s">
        <v>97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6"/>
        <v>0</v>
      </c>
      <c r="AJ697" s="182"/>
    </row>
    <row r="698" spans="2:36" ht="14.4" customHeight="1">
      <c r="B698" s="181"/>
      <c r="C698" s="183" t="s">
        <v>98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6"/>
        <v>0</v>
      </c>
      <c r="AJ698" s="182"/>
    </row>
    <row r="699" spans="2:36" ht="14.4" customHeight="1">
      <c r="B699" s="181"/>
      <c r="C699" s="183" t="s">
        <v>99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6"/>
        <v>0</v>
      </c>
      <c r="AJ699" s="182"/>
    </row>
    <row r="700" spans="2:36" ht="14.4" customHeight="1">
      <c r="B700" s="181"/>
      <c r="C700" s="183" t="s">
        <v>100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6"/>
        <v>0</v>
      </c>
      <c r="AJ700" s="182"/>
    </row>
    <row r="701" spans="2:36" ht="14.4" customHeight="1">
      <c r="B701" s="181"/>
      <c r="C701" s="183" t="s">
        <v>101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6"/>
        <v>0</v>
      </c>
      <c r="AJ701" s="182"/>
    </row>
    <row r="702" spans="2:36" ht="14.4" customHeight="1">
      <c r="B702" s="181"/>
      <c r="C702" s="183" t="s">
        <v>102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6"/>
        <v>0</v>
      </c>
      <c r="AJ702" s="182"/>
    </row>
    <row r="703" spans="2:36" ht="14.4" customHeight="1">
      <c r="B703" s="181"/>
      <c r="C703" s="183" t="s">
        <v>103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6"/>
        <v>0</v>
      </c>
      <c r="AJ703" s="182"/>
    </row>
    <row r="704" spans="2:36" ht="14.4" customHeight="1">
      <c r="B704" s="181"/>
      <c r="C704" s="183" t="s">
        <v>104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6"/>
        <v>0</v>
      </c>
      <c r="AJ704" s="182"/>
    </row>
    <row r="705" spans="2:36" ht="14.4" customHeight="1">
      <c r="B705" s="181"/>
      <c r="C705" s="183" t="s">
        <v>105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6"/>
        <v>0</v>
      </c>
      <c r="AJ705" s="182"/>
    </row>
    <row r="706" spans="2:36" ht="14.4" customHeight="1">
      <c r="B706" s="181"/>
      <c r="C706" s="183" t="s">
        <v>106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6"/>
        <v>57775</v>
      </c>
      <c r="AJ706" s="182"/>
    </row>
    <row r="707" spans="2:36" ht="14.4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6"/>
        <v>0</v>
      </c>
      <c r="AJ707" s="182"/>
    </row>
    <row r="708" spans="2:36" ht="14.4" customHeight="1">
      <c r="B708" s="181"/>
      <c r="C708" s="183" t="s">
        <v>108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6"/>
        <v>0</v>
      </c>
      <c r="AJ708" s="182"/>
    </row>
    <row r="709" spans="2:36" ht="14.4" customHeight="1">
      <c r="B709" s="181"/>
      <c r="C709" s="183" t="s">
        <v>109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6"/>
        <v>0</v>
      </c>
      <c r="AJ709" s="182"/>
    </row>
    <row r="710" spans="2:36" ht="14.4" customHeight="1">
      <c r="B710" s="181"/>
      <c r="C710" s="183" t="s">
        <v>110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6"/>
        <v>16415</v>
      </c>
      <c r="AJ710" s="182"/>
    </row>
    <row r="711" spans="2:36" ht="14.4" customHeight="1">
      <c r="B711" s="181"/>
      <c r="C711" s="183" t="s">
        <v>111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si="26"/>
        <v>15460</v>
      </c>
      <c r="AJ711" s="182"/>
    </row>
    <row r="712" spans="2:36" ht="14.4" customHeight="1">
      <c r="B712" s="181"/>
      <c r="C712" s="183" t="s">
        <v>112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ref="AI712:AI761" si="27">SUM(D712:AH712)</f>
        <v>0</v>
      </c>
      <c r="AJ712" s="182"/>
    </row>
    <row r="713" spans="2:36" ht="14.4" customHeight="1">
      <c r="B713" s="181"/>
      <c r="C713" s="183" t="s">
        <v>113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7"/>
        <v>7950</v>
      </c>
      <c r="AJ713" s="182"/>
    </row>
    <row r="714" spans="2:36" ht="14.4" customHeight="1">
      <c r="B714" s="181"/>
      <c r="C714" s="183" t="s">
        <v>114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7"/>
        <v>0</v>
      </c>
      <c r="AJ714" s="182"/>
    </row>
    <row r="715" spans="2:36" ht="14.4" customHeight="1">
      <c r="B715" s="181"/>
      <c r="C715" s="183" t="s">
        <v>115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7"/>
        <v>0</v>
      </c>
      <c r="AJ715" s="182"/>
    </row>
    <row r="716" spans="2:36" ht="14.4" customHeight="1">
      <c r="B716" s="181"/>
      <c r="C716" s="183" t="s">
        <v>116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7"/>
        <v>278840</v>
      </c>
      <c r="AJ716" s="182"/>
    </row>
    <row r="717" spans="2:36" ht="14.4" customHeight="1">
      <c r="B717" s="181"/>
      <c r="C717" s="183" t="s">
        <v>117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7"/>
        <v>0</v>
      </c>
      <c r="AJ717" s="182"/>
    </row>
    <row r="718" spans="2:36" ht="14.4" customHeight="1">
      <c r="B718" s="181"/>
      <c r="C718" s="183" t="s">
        <v>118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7"/>
        <v>0</v>
      </c>
      <c r="AJ718" s="182"/>
    </row>
    <row r="719" spans="2:36" ht="14.4" customHeight="1">
      <c r="B719" s="181"/>
      <c r="C719" s="183" t="s">
        <v>119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7"/>
        <v>14286.129999999997</v>
      </c>
      <c r="AJ719" s="182"/>
    </row>
    <row r="720" spans="2:36" ht="14.4" customHeight="1">
      <c r="B720" s="181"/>
      <c r="C720" s="183" t="s">
        <v>120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7"/>
        <v>73815</v>
      </c>
      <c r="AJ720" s="182"/>
    </row>
    <row r="721" spans="2:36" ht="14.4" customHeight="1">
      <c r="B721" s="181"/>
      <c r="C721" s="183" t="s">
        <v>121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7"/>
        <v>0</v>
      </c>
      <c r="AJ721" s="182"/>
    </row>
    <row r="722" spans="2:36" ht="14.4" customHeight="1">
      <c r="B722" s="181"/>
      <c r="C722" s="183" t="s">
        <v>122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7"/>
        <v>6506.38</v>
      </c>
      <c r="AJ722" s="182"/>
    </row>
    <row r="723" spans="2:36" ht="14.4" customHeight="1">
      <c r="B723" s="181"/>
      <c r="C723" s="183" t="s">
        <v>123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7"/>
        <v>2050.83</v>
      </c>
      <c r="AJ723" s="182"/>
    </row>
    <row r="724" spans="2:36" ht="14.4" customHeight="1">
      <c r="B724" s="181"/>
      <c r="C724" s="183" t="s">
        <v>124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7"/>
        <v>6650.3</v>
      </c>
      <c r="AJ724" s="182"/>
    </row>
    <row r="725" spans="2:36" ht="14.4" customHeight="1">
      <c r="B725" s="181"/>
      <c r="C725" s="183" t="s">
        <v>125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7"/>
        <v>67263.540000000008</v>
      </c>
      <c r="AJ725" s="182"/>
    </row>
    <row r="726" spans="2:36" ht="14.4" customHeight="1">
      <c r="B726" s="181"/>
      <c r="C726" s="183" t="s">
        <v>126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7"/>
        <v>5277.03</v>
      </c>
      <c r="AJ726" s="182"/>
    </row>
    <row r="727" spans="2:36" ht="14.4" customHeight="1">
      <c r="B727" s="181"/>
      <c r="C727" s="183" t="s">
        <v>127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7"/>
        <v>20246.129999999997</v>
      </c>
      <c r="AJ727" s="182"/>
    </row>
    <row r="728" spans="2:36" ht="14.4" customHeight="1">
      <c r="B728" s="181"/>
      <c r="C728" s="183" t="s">
        <v>128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7"/>
        <v>27379.550000000003</v>
      </c>
      <c r="AJ728" s="182"/>
    </row>
    <row r="729" spans="2:36" ht="14.4" customHeight="1">
      <c r="B729" s="181"/>
      <c r="C729" s="183" t="s">
        <v>129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7"/>
        <v>0</v>
      </c>
      <c r="AJ729" s="182"/>
    </row>
    <row r="730" spans="2:36" ht="14.4" customHeight="1">
      <c r="B730" s="181"/>
      <c r="C730" s="183" t="s">
        <v>130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7"/>
        <v>0</v>
      </c>
      <c r="AJ730" s="182"/>
    </row>
    <row r="731" spans="2:36" ht="14.4" customHeight="1">
      <c r="B731" s="181"/>
      <c r="C731" s="183" t="s">
        <v>131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7"/>
        <v>131993.46000000002</v>
      </c>
      <c r="AJ731" s="182"/>
    </row>
    <row r="732" spans="2:36" ht="14.4" customHeight="1">
      <c r="B732" s="181"/>
      <c r="C732" s="183" t="s">
        <v>132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7"/>
        <v>0</v>
      </c>
      <c r="AJ732" s="182"/>
    </row>
    <row r="733" spans="2:36" ht="14.4" customHeight="1">
      <c r="B733" s="181"/>
      <c r="C733" s="183" t="s">
        <v>133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7"/>
        <v>166.66</v>
      </c>
      <c r="AJ733" s="182"/>
    </row>
    <row r="734" spans="2:36" ht="14.4" customHeight="1">
      <c r="B734" s="181"/>
      <c r="C734" s="183" t="s">
        <v>134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7"/>
        <v>14195.67</v>
      </c>
      <c r="AJ734" s="182"/>
    </row>
    <row r="735" spans="2:36" ht="14.4" customHeight="1">
      <c r="B735" s="181"/>
      <c r="C735" s="183" t="s">
        <v>135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7"/>
        <v>123287.39</v>
      </c>
      <c r="AJ735" s="182"/>
    </row>
    <row r="736" spans="2:36" ht="14.4" customHeight="1">
      <c r="B736" s="181"/>
      <c r="C736" s="183" t="s">
        <v>136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7"/>
        <v>0</v>
      </c>
      <c r="AJ736" s="182"/>
    </row>
    <row r="737" spans="2:36" ht="14.4" customHeight="1">
      <c r="B737" s="181"/>
      <c r="C737" s="183" t="s">
        <v>137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7"/>
        <v>10854.779999999999</v>
      </c>
      <c r="AJ737" s="182"/>
    </row>
    <row r="738" spans="2:36" ht="14.4" customHeight="1">
      <c r="B738" s="181"/>
      <c r="C738" s="183" t="s">
        <v>138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7"/>
        <v>0</v>
      </c>
      <c r="AJ738" s="182"/>
    </row>
    <row r="739" spans="2:36" ht="14.4" customHeight="1">
      <c r="B739" s="181"/>
      <c r="C739" s="183" t="s">
        <v>139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7"/>
        <v>1700</v>
      </c>
      <c r="AJ739" s="182"/>
    </row>
    <row r="740" spans="2:36" ht="14.4" customHeight="1">
      <c r="B740" s="181"/>
      <c r="C740" s="183" t="s">
        <v>140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7"/>
        <v>15120</v>
      </c>
      <c r="AJ740" s="182"/>
    </row>
    <row r="741" spans="2:36" ht="14.4" customHeight="1">
      <c r="B741" s="181"/>
      <c r="C741" s="183" t="s">
        <v>141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7"/>
        <v>0</v>
      </c>
      <c r="AJ741" s="182"/>
    </row>
    <row r="742" spans="2:36" ht="14.4" customHeight="1">
      <c r="B742" s="181"/>
      <c r="C742" s="183" t="s">
        <v>142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7"/>
        <v>0</v>
      </c>
      <c r="AJ742" s="182"/>
    </row>
    <row r="743" spans="2:36" ht="14.4" customHeight="1">
      <c r="B743" s="181"/>
      <c r="C743" s="183" t="s">
        <v>143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si="27"/>
        <v>0</v>
      </c>
      <c r="AJ743" s="182"/>
    </row>
    <row r="744" spans="2:36" ht="14.4" customHeight="1">
      <c r="B744" s="181"/>
      <c r="C744" s="183" t="s">
        <v>144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7"/>
        <v>253762.13999999998</v>
      </c>
      <c r="AJ744" s="182"/>
    </row>
    <row r="745" spans="2:36" ht="14.4" customHeight="1">
      <c r="B745" s="181"/>
      <c r="C745" s="183" t="s">
        <v>145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7"/>
        <v>10662</v>
      </c>
      <c r="AJ745" s="182"/>
    </row>
    <row r="746" spans="2:36" ht="14.4" customHeight="1">
      <c r="B746" s="181"/>
      <c r="C746" s="183" t="s">
        <v>146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7"/>
        <v>4790.3999999999996</v>
      </c>
      <c r="AJ746" s="182"/>
    </row>
    <row r="747" spans="2:36" ht="14.4" customHeight="1">
      <c r="B747" s="181"/>
      <c r="C747" s="183" t="s">
        <v>147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7"/>
        <v>6203.58</v>
      </c>
      <c r="AJ747" s="182"/>
    </row>
    <row r="748" spans="2:36" ht="14.4" customHeight="1">
      <c r="B748" s="181"/>
      <c r="C748" s="183" t="s">
        <v>148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7"/>
        <v>29264.74</v>
      </c>
      <c r="AJ748" s="182"/>
    </row>
    <row r="749" spans="2:36" ht="14.4" customHeight="1">
      <c r="B749" s="181"/>
      <c r="C749" s="183" t="s">
        <v>149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7"/>
        <v>31018.42</v>
      </c>
      <c r="AJ749" s="182"/>
    </row>
    <row r="750" spans="2:36" ht="14.4" customHeight="1">
      <c r="B750" s="181"/>
      <c r="C750" s="183" t="s">
        <v>150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7"/>
        <v>12892.33</v>
      </c>
      <c r="AJ750" s="182"/>
    </row>
    <row r="751" spans="2:36" ht="14.4" customHeight="1">
      <c r="B751" s="181"/>
      <c r="C751" s="183" t="s">
        <v>151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7"/>
        <v>9235.23</v>
      </c>
      <c r="AJ751" s="182"/>
    </row>
    <row r="752" spans="2:36" ht="14.4" customHeight="1">
      <c r="B752" s="181"/>
      <c r="C752" s="183" t="s">
        <v>152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7"/>
        <v>13488.98</v>
      </c>
      <c r="AJ752" s="182"/>
    </row>
    <row r="753" spans="2:36" s="439" customFormat="1" ht="14.4" customHeight="1">
      <c r="B753" s="440"/>
      <c r="C753" s="441" t="s">
        <v>153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7"/>
        <v>9910.17</v>
      </c>
      <c r="AJ753" s="444"/>
    </row>
    <row r="754" spans="2:36" ht="14.4" customHeight="1">
      <c r="B754" s="181"/>
      <c r="C754" s="183" t="s">
        <v>154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7"/>
        <v>41681.25</v>
      </c>
      <c r="AJ754" s="182"/>
    </row>
    <row r="755" spans="2:36" ht="14.4" customHeight="1">
      <c r="B755" s="181"/>
      <c r="C755" s="183" t="s">
        <v>155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7"/>
        <v>17705.82</v>
      </c>
      <c r="AJ755" s="182"/>
    </row>
    <row r="756" spans="2:36" ht="14.4" customHeight="1">
      <c r="B756" s="181"/>
      <c r="C756" s="209" t="s">
        <v>156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7"/>
        <v>14543.51</v>
      </c>
      <c r="AJ756" s="182"/>
    </row>
    <row r="757" spans="2:36" ht="14.4" customHeight="1">
      <c r="B757" s="181"/>
      <c r="C757" s="209" t="s">
        <v>157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7"/>
        <v>10000</v>
      </c>
      <c r="AJ757" s="182"/>
    </row>
    <row r="758" spans="2:36" ht="14.4" customHeight="1">
      <c r="B758" s="181"/>
      <c r="C758" s="209" t="s">
        <v>158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7"/>
        <v>4316074.37</v>
      </c>
      <c r="AJ758" s="182"/>
    </row>
    <row r="759" spans="2:36" ht="14.4" customHeight="1">
      <c r="B759" s="181"/>
      <c r="C759" s="448" t="s">
        <v>161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7"/>
        <v>105480</v>
      </c>
      <c r="AJ759" s="182"/>
    </row>
    <row r="760" spans="2:36" ht="14.4" customHeight="1">
      <c r="B760" s="181"/>
      <c r="C760" s="504" t="s">
        <v>159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7"/>
        <v>0</v>
      </c>
      <c r="AJ760" s="182"/>
    </row>
    <row r="761" spans="2:36" ht="14.4" customHeight="1">
      <c r="B761" s="181"/>
      <c r="C761" s="504" t="s">
        <v>160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7"/>
        <v>647455.82000000007</v>
      </c>
      <c r="AJ761" s="182"/>
    </row>
    <row r="762" spans="2:36" ht="14.25" customHeight="1">
      <c r="B762" s="181"/>
      <c r="C762" s="119" t="s">
        <v>45</v>
      </c>
      <c r="D762" s="194">
        <f>SUM(D647:D761)</f>
        <v>2859500.9999999986</v>
      </c>
      <c r="E762" s="194">
        <f t="shared" ref="E762:AH762" si="28">SUM(E647:E761)</f>
        <v>1535090.4800000002</v>
      </c>
      <c r="F762" s="194">
        <f t="shared" si="28"/>
        <v>1264232.8099999998</v>
      </c>
      <c r="G762" s="194">
        <f t="shared" si="28"/>
        <v>668165.66999999993</v>
      </c>
      <c r="H762" s="194">
        <f t="shared" si="28"/>
        <v>1718468.55</v>
      </c>
      <c r="I762" s="194">
        <f t="shared" si="28"/>
        <v>129207.86</v>
      </c>
      <c r="J762" s="194">
        <f t="shared" si="28"/>
        <v>47974.899999999987</v>
      </c>
      <c r="K762" s="194">
        <f t="shared" si="28"/>
        <v>33488.5</v>
      </c>
      <c r="L762" s="194">
        <f t="shared" si="28"/>
        <v>18631.86</v>
      </c>
      <c r="M762" s="194">
        <f t="shared" si="28"/>
        <v>652755.91999999993</v>
      </c>
      <c r="N762" s="194">
        <f t="shared" si="28"/>
        <v>71150.739999999991</v>
      </c>
      <c r="O762" s="194">
        <f t="shared" si="28"/>
        <v>1026007.66</v>
      </c>
      <c r="P762" s="194">
        <f t="shared" si="28"/>
        <v>726467.26000000013</v>
      </c>
      <c r="Q762" s="194">
        <f t="shared" si="28"/>
        <v>1980357.7400000005</v>
      </c>
      <c r="R762" s="194">
        <f t="shared" si="28"/>
        <v>156722.43000000002</v>
      </c>
      <c r="S762" s="194">
        <f t="shared" si="28"/>
        <v>583412.01</v>
      </c>
      <c r="T762" s="194">
        <f t="shared" si="28"/>
        <v>36291.670000000006</v>
      </c>
      <c r="U762" s="194">
        <f t="shared" si="28"/>
        <v>35783.090000000004</v>
      </c>
      <c r="V762" s="194">
        <f t="shared" si="28"/>
        <v>56879.049999999996</v>
      </c>
      <c r="W762" s="194">
        <f t="shared" si="28"/>
        <v>21356.23</v>
      </c>
      <c r="X762" s="194">
        <f t="shared" si="28"/>
        <v>62284.979999999996</v>
      </c>
      <c r="Y762" s="194">
        <f t="shared" si="28"/>
        <v>24532.649999999998</v>
      </c>
      <c r="Z762" s="194">
        <f t="shared" si="28"/>
        <v>35452.11</v>
      </c>
      <c r="AA762" s="194">
        <f t="shared" si="28"/>
        <v>51561.82</v>
      </c>
      <c r="AB762" s="194">
        <f t="shared" si="28"/>
        <v>42694.170000000006</v>
      </c>
      <c r="AC762" s="194">
        <f t="shared" si="28"/>
        <v>52923.180000000008</v>
      </c>
      <c r="AD762" s="194">
        <f t="shared" si="28"/>
        <v>0</v>
      </c>
      <c r="AE762" s="194">
        <f t="shared" si="28"/>
        <v>1544814.7</v>
      </c>
      <c r="AF762" s="194">
        <f t="shared" si="28"/>
        <v>31108.179999999997</v>
      </c>
      <c r="AG762" s="194">
        <f t="shared" si="28"/>
        <v>76039.83</v>
      </c>
      <c r="AH762" s="194">
        <f t="shared" si="28"/>
        <v>0</v>
      </c>
      <c r="AI762" s="495">
        <f>SUM(AI647:AI761)</f>
        <v>15543357.050000008</v>
      </c>
      <c r="AJ762" s="182"/>
    </row>
    <row r="763" spans="2:36" ht="14.4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46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31"/>
      <c r="F771" s="632"/>
      <c r="G771" s="631"/>
      <c r="H771" s="632"/>
      <c r="I771" s="632"/>
      <c r="J771" s="632"/>
      <c r="K771" s="90"/>
      <c r="L771" s="90"/>
      <c r="M771" s="90"/>
      <c r="N771" s="631" t="s">
        <v>170</v>
      </c>
      <c r="O771" s="632"/>
      <c r="P771" s="632"/>
      <c r="Q771" s="632"/>
      <c r="R771" s="632"/>
      <c r="S771" s="632"/>
      <c r="T771" s="632"/>
      <c r="U771" s="632"/>
      <c r="V771" s="632"/>
      <c r="W771" s="632"/>
      <c r="X771" s="632"/>
      <c r="Y771" s="632"/>
      <c r="Z771" s="632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" customHeight="1">
      <c r="A772" s="175"/>
    </row>
    <row r="773" spans="1:36" ht="14.4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" customHeight="1">
      <c r="B774" s="181"/>
      <c r="C774" s="103" t="s">
        <v>13</v>
      </c>
      <c r="D774" s="96" t="s">
        <v>14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88" t="s">
        <v>45</v>
      </c>
      <c r="AJ774" s="182"/>
    </row>
    <row r="775" spans="1:36" ht="14.4" customHeight="1">
      <c r="B775" s="181"/>
      <c r="C775" s="216" t="s">
        <v>48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 t="shared" ref="AI775:AI806" si="29">SUM(D775:AH775)</f>
        <v>0</v>
      </c>
      <c r="AJ775" s="182"/>
    </row>
    <row r="776" spans="1:36" ht="14.4" customHeight="1">
      <c r="B776" s="181"/>
      <c r="C776" s="216" t="s">
        <v>49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0"/>
      <c r="AF776" s="380"/>
      <c r="AG776" s="380"/>
      <c r="AH776" s="380"/>
      <c r="AI776" s="494">
        <f t="shared" si="29"/>
        <v>0</v>
      </c>
      <c r="AJ776" s="182"/>
    </row>
    <row r="777" spans="1:36" ht="14.4" customHeight="1">
      <c r="B777" s="181"/>
      <c r="C777" s="183" t="s">
        <v>50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/>
      <c r="AF777" s="380"/>
      <c r="AG777" s="380"/>
      <c r="AH777" s="380"/>
      <c r="AI777" s="494">
        <f t="shared" si="29"/>
        <v>0</v>
      </c>
      <c r="AJ777" s="182"/>
    </row>
    <row r="778" spans="1:36" ht="14.4" customHeight="1">
      <c r="B778" s="181"/>
      <c r="C778" s="183" t="s">
        <v>51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29"/>
        <v>0</v>
      </c>
      <c r="AJ778" s="182"/>
    </row>
    <row r="779" spans="1:36" ht="14.4" customHeight="1">
      <c r="B779" s="181"/>
      <c r="C779" s="183" t="s">
        <v>52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29"/>
        <v>0</v>
      </c>
      <c r="AJ779" s="182"/>
    </row>
    <row r="780" spans="1:36" ht="14.4" customHeight="1">
      <c r="B780" s="181"/>
      <c r="C780" s="183" t="s">
        <v>53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29"/>
        <v>0</v>
      </c>
      <c r="AJ780" s="182"/>
    </row>
    <row r="781" spans="1:36" ht="14.4" customHeight="1">
      <c r="B781" s="181"/>
      <c r="C781" s="183" t="s">
        <v>54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29"/>
        <v>0</v>
      </c>
      <c r="AJ781" s="182"/>
    </row>
    <row r="782" spans="1:36" ht="14.4" customHeight="1">
      <c r="B782" s="181"/>
      <c r="C782" s="183" t="s">
        <v>55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/>
      <c r="AF782" s="380"/>
      <c r="AG782" s="380"/>
      <c r="AH782" s="380"/>
      <c r="AI782" s="494">
        <f t="shared" si="29"/>
        <v>0</v>
      </c>
      <c r="AJ782" s="182"/>
    </row>
    <row r="783" spans="1:36" ht="14.4" customHeight="1">
      <c r="B783" s="181"/>
      <c r="C783" s="183" t="s">
        <v>56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29"/>
        <v>0</v>
      </c>
      <c r="AJ783" s="182"/>
    </row>
    <row r="784" spans="1:36" ht="14.4" customHeight="1">
      <c r="B784" s="181"/>
      <c r="C784" s="183" t="s">
        <v>57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0"/>
      <c r="AF784" s="380"/>
      <c r="AG784" s="380"/>
      <c r="AH784" s="380"/>
      <c r="AI784" s="494">
        <f t="shared" si="29"/>
        <v>0</v>
      </c>
      <c r="AJ784" s="182"/>
    </row>
    <row r="785" spans="2:36" ht="14.4" customHeight="1">
      <c r="B785" s="181"/>
      <c r="C785" s="183" t="s">
        <v>58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29"/>
        <v>0</v>
      </c>
      <c r="AJ785" s="182"/>
    </row>
    <row r="786" spans="2:36" ht="14.4" customHeight="1">
      <c r="B786" s="181"/>
      <c r="C786" s="183" t="s">
        <v>59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29"/>
        <v>0</v>
      </c>
      <c r="AJ786" s="182"/>
    </row>
    <row r="787" spans="2:36" ht="14.4" customHeight="1">
      <c r="B787" s="181"/>
      <c r="C787" s="183" t="s">
        <v>60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29"/>
        <v>0</v>
      </c>
      <c r="AJ787" s="182"/>
    </row>
    <row r="788" spans="2:36" ht="14.4" customHeight="1">
      <c r="B788" s="181"/>
      <c r="C788" s="183" t="s">
        <v>61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29"/>
        <v>0</v>
      </c>
      <c r="AJ788" s="182"/>
    </row>
    <row r="789" spans="2:36" ht="14.4" customHeight="1">
      <c r="B789" s="181"/>
      <c r="C789" s="183" t="s">
        <v>62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/>
      <c r="AF789" s="380"/>
      <c r="AG789" s="380"/>
      <c r="AH789" s="380"/>
      <c r="AI789" s="494">
        <f t="shared" si="29"/>
        <v>0</v>
      </c>
      <c r="AJ789" s="182"/>
    </row>
    <row r="790" spans="2:36" ht="14.4" customHeight="1">
      <c r="B790" s="181"/>
      <c r="C790" s="183" t="s">
        <v>63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/>
      <c r="AF790" s="380"/>
      <c r="AG790" s="380"/>
      <c r="AH790" s="380"/>
      <c r="AI790" s="494">
        <f t="shared" si="29"/>
        <v>0</v>
      </c>
      <c r="AJ790" s="182"/>
    </row>
    <row r="791" spans="2:36" ht="14.4" customHeight="1">
      <c r="B791" s="181"/>
      <c r="C791" s="183" t="s">
        <v>64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29"/>
        <v>0</v>
      </c>
      <c r="AJ791" s="182"/>
    </row>
    <row r="792" spans="2:36" ht="14.4" customHeight="1">
      <c r="B792" s="181"/>
      <c r="C792" s="183" t="s">
        <v>65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/>
      <c r="AF792" s="380"/>
      <c r="AG792" s="380"/>
      <c r="AH792" s="380"/>
      <c r="AI792" s="494">
        <f t="shared" si="29"/>
        <v>0</v>
      </c>
      <c r="AJ792" s="182"/>
    </row>
    <row r="793" spans="2:36" ht="14.4" customHeight="1">
      <c r="B793" s="181"/>
      <c r="C793" s="183" t="s">
        <v>66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/>
      <c r="AF793" s="380"/>
      <c r="AG793" s="380"/>
      <c r="AH793" s="380"/>
      <c r="AI793" s="494">
        <f t="shared" si="29"/>
        <v>0</v>
      </c>
      <c r="AJ793" s="182"/>
    </row>
    <row r="794" spans="2:36" ht="14.4" customHeight="1">
      <c r="B794" s="181"/>
      <c r="C794" s="183" t="s">
        <v>67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29"/>
        <v>0</v>
      </c>
      <c r="AJ794" s="182"/>
    </row>
    <row r="795" spans="2:36" ht="14.4" customHeight="1">
      <c r="B795" s="181"/>
      <c r="C795" s="183" t="s">
        <v>68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/>
      <c r="AF795" s="380"/>
      <c r="AG795" s="380"/>
      <c r="AH795" s="380"/>
      <c r="AI795" s="494">
        <f t="shared" si="29"/>
        <v>0</v>
      </c>
      <c r="AJ795" s="182"/>
    </row>
    <row r="796" spans="2:36" ht="14.4" customHeight="1">
      <c r="B796" s="181"/>
      <c r="C796" s="216" t="s">
        <v>69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29"/>
        <v>0</v>
      </c>
      <c r="AJ796" s="182"/>
    </row>
    <row r="797" spans="2:36" ht="14.4" customHeight="1">
      <c r="B797" s="181"/>
      <c r="C797" s="183" t="s">
        <v>70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29"/>
        <v>0</v>
      </c>
      <c r="AJ797" s="182"/>
    </row>
    <row r="798" spans="2:36" ht="14.4" customHeight="1">
      <c r="B798" s="181"/>
      <c r="C798" s="183" t="s">
        <v>71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29"/>
        <v>0</v>
      </c>
      <c r="AJ798" s="182"/>
    </row>
    <row r="799" spans="2:36" ht="14.4" customHeight="1">
      <c r="B799" s="181"/>
      <c r="C799" s="183" t="s">
        <v>72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29"/>
        <v>0</v>
      </c>
      <c r="AJ799" s="182"/>
    </row>
    <row r="800" spans="2:36" ht="14.4" customHeight="1">
      <c r="B800" s="181"/>
      <c r="C800" s="183" t="s">
        <v>73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/>
      <c r="AF800" s="380"/>
      <c r="AG800" s="380"/>
      <c r="AH800" s="380"/>
      <c r="AI800" s="494">
        <f t="shared" si="29"/>
        <v>0</v>
      </c>
      <c r="AJ800" s="182"/>
    </row>
    <row r="801" spans="2:36" ht="14.4" customHeight="1">
      <c r="B801" s="181"/>
      <c r="C801" s="183" t="s">
        <v>74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29"/>
        <v>0</v>
      </c>
      <c r="AJ801" s="182"/>
    </row>
    <row r="802" spans="2:36" ht="14.4" customHeight="1">
      <c r="B802" s="181"/>
      <c r="C802" s="183" t="s">
        <v>75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29"/>
        <v>0</v>
      </c>
      <c r="AJ802" s="182"/>
    </row>
    <row r="803" spans="2:36" ht="14.4" customHeight="1">
      <c r="B803" s="181"/>
      <c r="C803" s="183" t="s">
        <v>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29"/>
        <v>0</v>
      </c>
      <c r="AJ803" s="182"/>
    </row>
    <row r="804" spans="2:36" ht="14.4" customHeight="1">
      <c r="B804" s="181"/>
      <c r="C804" s="183" t="s">
        <v>77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/>
      <c r="AF804" s="380"/>
      <c r="AG804" s="380"/>
      <c r="AH804" s="380"/>
      <c r="AI804" s="494">
        <f t="shared" si="29"/>
        <v>0</v>
      </c>
      <c r="AJ804" s="182"/>
    </row>
    <row r="805" spans="2:36" ht="14.4" customHeight="1">
      <c r="B805" s="181"/>
      <c r="C805" s="183" t="s">
        <v>78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29"/>
        <v>0</v>
      </c>
      <c r="AJ805" s="182"/>
    </row>
    <row r="806" spans="2:36" ht="14.4" customHeight="1">
      <c r="B806" s="181"/>
      <c r="C806" s="183" t="s">
        <v>79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29"/>
        <v>0</v>
      </c>
      <c r="AJ806" s="182"/>
    </row>
    <row r="807" spans="2:36" ht="14.4" customHeight="1">
      <c r="B807" s="181"/>
      <c r="C807" s="183" t="s">
        <v>80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0"/>
      <c r="AF807" s="380"/>
      <c r="AG807" s="380"/>
      <c r="AH807" s="380"/>
      <c r="AI807" s="494">
        <f t="shared" ref="AI807:AI838" si="30">SUM(D807:AH807)</f>
        <v>0</v>
      </c>
      <c r="AJ807" s="182"/>
    </row>
    <row r="808" spans="2:36" ht="14.4" customHeight="1">
      <c r="B808" s="181"/>
      <c r="C808" s="183" t="s">
        <v>81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30"/>
        <v>0</v>
      </c>
      <c r="AJ808" s="182"/>
    </row>
    <row r="809" spans="2:36" ht="14.4" customHeight="1">
      <c r="B809" s="181"/>
      <c r="C809" s="183" t="s">
        <v>82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30"/>
        <v>0</v>
      </c>
      <c r="AJ809" s="182"/>
    </row>
    <row r="810" spans="2:36" ht="14.4" customHeight="1">
      <c r="B810" s="181"/>
      <c r="C810" s="183" t="s">
        <v>83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30"/>
        <v>0</v>
      </c>
      <c r="AJ810" s="182"/>
    </row>
    <row r="811" spans="2:36" ht="14.4" customHeight="1">
      <c r="B811" s="181"/>
      <c r="C811" s="183" t="s">
        <v>84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30"/>
        <v>0</v>
      </c>
      <c r="AJ811" s="182"/>
    </row>
    <row r="812" spans="2:36" ht="14.4" customHeight="1">
      <c r="B812" s="181"/>
      <c r="C812" s="183" t="s">
        <v>85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30"/>
        <v>0</v>
      </c>
      <c r="AJ812" s="182"/>
    </row>
    <row r="813" spans="2:36" ht="14.4" customHeight="1">
      <c r="B813" s="181"/>
      <c r="C813" s="183" t="s">
        <v>86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0"/>
      <c r="AF813" s="380"/>
      <c r="AG813" s="380"/>
      <c r="AH813" s="380"/>
      <c r="AI813" s="494">
        <f t="shared" si="30"/>
        <v>0</v>
      </c>
      <c r="AJ813" s="182"/>
    </row>
    <row r="814" spans="2:36" ht="14.4" customHeight="1">
      <c r="B814" s="181"/>
      <c r="C814" s="183" t="s">
        <v>87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/>
      <c r="AF814" s="380"/>
      <c r="AG814" s="380"/>
      <c r="AH814" s="380"/>
      <c r="AI814" s="494">
        <f t="shared" si="30"/>
        <v>0</v>
      </c>
      <c r="AJ814" s="182"/>
    </row>
    <row r="815" spans="2:36" ht="14.4" customHeight="1">
      <c r="B815" s="181"/>
      <c r="C815" s="183" t="s">
        <v>88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30"/>
        <v>0</v>
      </c>
      <c r="AJ815" s="182"/>
    </row>
    <row r="816" spans="2:36" ht="14.4" customHeight="1">
      <c r="B816" s="181"/>
      <c r="C816" s="183" t="s">
        <v>89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30"/>
        <v>0</v>
      </c>
      <c r="AJ816" s="182"/>
    </row>
    <row r="817" spans="2:36" ht="14.4" customHeight="1">
      <c r="B817" s="181"/>
      <c r="C817" s="183" t="s">
        <v>90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30"/>
        <v>0</v>
      </c>
      <c r="AJ817" s="182"/>
    </row>
    <row r="818" spans="2:36" ht="14.4" customHeight="1">
      <c r="B818" s="181"/>
      <c r="C818" s="183" t="s">
        <v>91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30"/>
        <v>0</v>
      </c>
      <c r="AJ818" s="182"/>
    </row>
    <row r="819" spans="2:36" ht="14.4" customHeight="1">
      <c r="B819" s="181"/>
      <c r="C819" s="183" t="s">
        <v>92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30"/>
        <v>0</v>
      </c>
      <c r="AJ819" s="182"/>
    </row>
    <row r="820" spans="2:36" ht="14.4" customHeight="1">
      <c r="B820" s="181"/>
      <c r="C820" s="183" t="s">
        <v>93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30"/>
        <v>0</v>
      </c>
      <c r="AJ820" s="182"/>
    </row>
    <row r="821" spans="2:36" ht="14.4" customHeight="1">
      <c r="B821" s="181"/>
      <c r="C821" s="183" t="s">
        <v>94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30"/>
        <v>0</v>
      </c>
      <c r="AJ821" s="182"/>
    </row>
    <row r="822" spans="2:36" ht="14.4" customHeight="1">
      <c r="B822" s="181"/>
      <c r="C822" s="183" t="s">
        <v>95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30"/>
        <v>0</v>
      </c>
      <c r="AJ822" s="182"/>
    </row>
    <row r="823" spans="2:36" ht="14.4" customHeight="1">
      <c r="B823" s="181"/>
      <c r="C823" s="183" t="s">
        <v>96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30"/>
        <v>0</v>
      </c>
      <c r="AJ823" s="182"/>
    </row>
    <row r="824" spans="2:36" ht="14.4" customHeight="1">
      <c r="B824" s="181"/>
      <c r="C824" s="183" t="s">
        <v>97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30"/>
        <v>0</v>
      </c>
      <c r="AJ824" s="182"/>
    </row>
    <row r="825" spans="2:36" ht="14.4" customHeight="1">
      <c r="B825" s="181"/>
      <c r="C825" s="183" t="s">
        <v>98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30"/>
        <v>0</v>
      </c>
      <c r="AJ825" s="182"/>
    </row>
    <row r="826" spans="2:36" ht="14.4" customHeight="1">
      <c r="B826" s="181"/>
      <c r="C826" s="183" t="s">
        <v>99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30"/>
        <v>0</v>
      </c>
      <c r="AJ826" s="182"/>
    </row>
    <row r="827" spans="2:36" ht="14.4" customHeight="1">
      <c r="B827" s="181"/>
      <c r="C827" s="183" t="s">
        <v>100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30"/>
        <v>0</v>
      </c>
      <c r="AJ827" s="182"/>
    </row>
    <row r="828" spans="2:36" ht="14.4" customHeight="1">
      <c r="B828" s="181"/>
      <c r="C828" s="183" t="s">
        <v>101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30"/>
        <v>0</v>
      </c>
      <c r="AJ828" s="182"/>
    </row>
    <row r="829" spans="2:36" ht="14.4" customHeight="1">
      <c r="B829" s="181"/>
      <c r="C829" s="183" t="s">
        <v>102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30"/>
        <v>0</v>
      </c>
      <c r="AJ829" s="182"/>
    </row>
    <row r="830" spans="2:36" ht="14.4" customHeight="1">
      <c r="B830" s="181"/>
      <c r="C830" s="183" t="s">
        <v>103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30"/>
        <v>0</v>
      </c>
      <c r="AJ830" s="182"/>
    </row>
    <row r="831" spans="2:36" ht="14.4" customHeight="1">
      <c r="B831" s="181"/>
      <c r="C831" s="183" t="s">
        <v>104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30"/>
        <v>0</v>
      </c>
      <c r="AJ831" s="182"/>
    </row>
    <row r="832" spans="2:36" ht="14.4" customHeight="1">
      <c r="B832" s="181"/>
      <c r="C832" s="183" t="s">
        <v>105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30"/>
        <v>0</v>
      </c>
      <c r="AJ832" s="182"/>
    </row>
    <row r="833" spans="2:36" ht="14.4" customHeight="1">
      <c r="B833" s="181"/>
      <c r="C833" s="183" t="s">
        <v>106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30"/>
        <v>0</v>
      </c>
      <c r="AJ833" s="182"/>
    </row>
    <row r="834" spans="2:36" ht="14.4" customHeight="1">
      <c r="B834" s="181"/>
      <c r="C834" s="183" t="s">
        <v>107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0"/>
      <c r="AF834" s="380"/>
      <c r="AG834" s="380"/>
      <c r="AH834" s="380"/>
      <c r="AI834" s="494">
        <f t="shared" si="30"/>
        <v>0</v>
      </c>
      <c r="AJ834" s="182"/>
    </row>
    <row r="835" spans="2:36" ht="14.4" customHeight="1">
      <c r="B835" s="181"/>
      <c r="C835" s="183" t="s">
        <v>108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30"/>
        <v>0</v>
      </c>
      <c r="AJ835" s="182"/>
    </row>
    <row r="836" spans="2:36" ht="14.4" customHeight="1">
      <c r="B836" s="181"/>
      <c r="C836" s="183" t="s">
        <v>109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30"/>
        <v>0</v>
      </c>
      <c r="AJ836" s="182"/>
    </row>
    <row r="837" spans="2:36" ht="14.4" customHeight="1">
      <c r="B837" s="181"/>
      <c r="C837" s="183" t="s">
        <v>110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30"/>
        <v>0</v>
      </c>
      <c r="AJ837" s="182"/>
    </row>
    <row r="838" spans="2:36" ht="14.4" customHeight="1">
      <c r="B838" s="181"/>
      <c r="C838" s="183" t="s">
        <v>111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30"/>
        <v>0</v>
      </c>
      <c r="AJ838" s="182"/>
    </row>
    <row r="839" spans="2:36" ht="14.4" customHeight="1">
      <c r="B839" s="181"/>
      <c r="C839" s="183" t="s">
        <v>112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/>
      <c r="AF839" s="380"/>
      <c r="AG839" s="380"/>
      <c r="AH839" s="380"/>
      <c r="AI839" s="494">
        <f t="shared" ref="AI839:AI870" si="31">SUM(D839:AH839)</f>
        <v>0</v>
      </c>
      <c r="AJ839" s="182"/>
    </row>
    <row r="840" spans="2:36" ht="14.4" customHeight="1">
      <c r="B840" s="181"/>
      <c r="C840" s="183" t="s">
        <v>113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si="31"/>
        <v>0</v>
      </c>
      <c r="AJ840" s="182"/>
    </row>
    <row r="841" spans="2:36" ht="14.4" customHeight="1">
      <c r="B841" s="181"/>
      <c r="C841" s="183" t="s">
        <v>114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/>
      <c r="AF841" s="380"/>
      <c r="AG841" s="380"/>
      <c r="AH841" s="380"/>
      <c r="AI841" s="494">
        <f t="shared" si="31"/>
        <v>0</v>
      </c>
      <c r="AJ841" s="182"/>
    </row>
    <row r="842" spans="2:36" ht="14.4" customHeight="1">
      <c r="B842" s="181"/>
      <c r="C842" s="183" t="s">
        <v>115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31"/>
        <v>0</v>
      </c>
      <c r="AJ842" s="182"/>
    </row>
    <row r="843" spans="2:36" ht="14.4" customHeight="1">
      <c r="B843" s="181"/>
      <c r="C843" s="183" t="s">
        <v>116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31"/>
        <v>0</v>
      </c>
      <c r="AJ843" s="182"/>
    </row>
    <row r="844" spans="2:36" ht="14.4" customHeight="1">
      <c r="B844" s="181"/>
      <c r="C844" s="183" t="s">
        <v>117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/>
      <c r="AF844" s="380"/>
      <c r="AG844" s="380"/>
      <c r="AH844" s="380"/>
      <c r="AI844" s="494">
        <f t="shared" si="31"/>
        <v>0</v>
      </c>
      <c r="AJ844" s="182"/>
    </row>
    <row r="845" spans="2:36" ht="14.4" customHeight="1">
      <c r="B845" s="181"/>
      <c r="C845" s="183" t="s">
        <v>118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31"/>
        <v>0</v>
      </c>
      <c r="AJ845" s="182"/>
    </row>
    <row r="846" spans="2:36" ht="14.4" customHeight="1">
      <c r="B846" s="181"/>
      <c r="C846" s="183" t="s">
        <v>119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0"/>
      <c r="AF846" s="380"/>
      <c r="AG846" s="380"/>
      <c r="AH846" s="380"/>
      <c r="AI846" s="494">
        <f t="shared" si="31"/>
        <v>0</v>
      </c>
      <c r="AJ846" s="182"/>
    </row>
    <row r="847" spans="2:36" ht="14.4" customHeight="1">
      <c r="B847" s="181"/>
      <c r="C847" s="183" t="s">
        <v>120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0"/>
      <c r="AF847" s="380"/>
      <c r="AG847" s="380"/>
      <c r="AH847" s="380"/>
      <c r="AI847" s="494">
        <f t="shared" si="31"/>
        <v>0</v>
      </c>
      <c r="AJ847" s="182"/>
    </row>
    <row r="848" spans="2:36" ht="14.4" customHeight="1">
      <c r="B848" s="181"/>
      <c r="C848" s="183" t="s">
        <v>121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0"/>
      <c r="AF848" s="380"/>
      <c r="AG848" s="380"/>
      <c r="AH848" s="380"/>
      <c r="AI848" s="494">
        <f t="shared" si="31"/>
        <v>0</v>
      </c>
      <c r="AJ848" s="182"/>
    </row>
    <row r="849" spans="2:36" ht="14.4" customHeight="1">
      <c r="B849" s="181"/>
      <c r="C849" s="183" t="s">
        <v>122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31"/>
        <v>0</v>
      </c>
      <c r="AJ849" s="182"/>
    </row>
    <row r="850" spans="2:36" ht="14.4" customHeight="1">
      <c r="B850" s="181"/>
      <c r="C850" s="183" t="s">
        <v>123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31"/>
        <v>0</v>
      </c>
      <c r="AJ850" s="182"/>
    </row>
    <row r="851" spans="2:36" ht="14.4" customHeight="1">
      <c r="B851" s="181"/>
      <c r="C851" s="183" t="s">
        <v>124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0"/>
      <c r="AF851" s="380"/>
      <c r="AG851" s="380"/>
      <c r="AH851" s="380"/>
      <c r="AI851" s="494">
        <f t="shared" si="31"/>
        <v>0</v>
      </c>
      <c r="AJ851" s="182"/>
    </row>
    <row r="852" spans="2:36" ht="14.4" customHeight="1">
      <c r="B852" s="181"/>
      <c r="C852" s="183" t="s">
        <v>125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31"/>
        <v>0</v>
      </c>
      <c r="AJ852" s="182"/>
    </row>
    <row r="853" spans="2:36" ht="14.4" customHeight="1">
      <c r="B853" s="181"/>
      <c r="C853" s="183" t="s">
        <v>126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0"/>
      <c r="AF853" s="380"/>
      <c r="AG853" s="380"/>
      <c r="AH853" s="380"/>
      <c r="AI853" s="494">
        <f t="shared" si="31"/>
        <v>0</v>
      </c>
      <c r="AJ853" s="182"/>
    </row>
    <row r="854" spans="2:36" ht="14.4" customHeight="1">
      <c r="B854" s="181"/>
      <c r="C854" s="183" t="s">
        <v>127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/>
      <c r="AF854" s="380"/>
      <c r="AG854" s="380"/>
      <c r="AH854" s="380"/>
      <c r="AI854" s="494">
        <f t="shared" si="31"/>
        <v>0</v>
      </c>
      <c r="AJ854" s="182"/>
    </row>
    <row r="855" spans="2:36" ht="14.4" customHeight="1">
      <c r="B855" s="181"/>
      <c r="C855" s="183" t="s">
        <v>128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0"/>
      <c r="AF855" s="380"/>
      <c r="AG855" s="380"/>
      <c r="AH855" s="380"/>
      <c r="AI855" s="494">
        <f t="shared" si="31"/>
        <v>0</v>
      </c>
      <c r="AJ855" s="182"/>
    </row>
    <row r="856" spans="2:36" ht="14.4" customHeight="1">
      <c r="B856" s="181"/>
      <c r="C856" s="183" t="s">
        <v>129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0"/>
      <c r="AF856" s="380"/>
      <c r="AG856" s="380"/>
      <c r="AH856" s="380"/>
      <c r="AI856" s="494">
        <f t="shared" si="31"/>
        <v>0</v>
      </c>
      <c r="AJ856" s="182"/>
    </row>
    <row r="857" spans="2:36" ht="14.4" customHeight="1">
      <c r="B857" s="181"/>
      <c r="C857" s="183" t="s">
        <v>130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31"/>
        <v>0</v>
      </c>
      <c r="AJ857" s="182"/>
    </row>
    <row r="858" spans="2:36" ht="14.4" customHeight="1">
      <c r="B858" s="181"/>
      <c r="C858" s="183" t="s">
        <v>131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31"/>
        <v>0</v>
      </c>
      <c r="AJ858" s="182"/>
    </row>
    <row r="859" spans="2:36" ht="14.4" customHeight="1">
      <c r="B859" s="181"/>
      <c r="C859" s="216" t="s">
        <v>132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0"/>
      <c r="AF859" s="380"/>
      <c r="AG859" s="380"/>
      <c r="AH859" s="380"/>
      <c r="AI859" s="494">
        <f t="shared" si="31"/>
        <v>0</v>
      </c>
      <c r="AJ859" s="182"/>
    </row>
    <row r="860" spans="2:36" ht="14.4" customHeight="1">
      <c r="B860" s="181"/>
      <c r="C860" s="183" t="s">
        <v>133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31"/>
        <v>0</v>
      </c>
      <c r="AJ860" s="182"/>
    </row>
    <row r="861" spans="2:36" ht="14.4" customHeight="1">
      <c r="B861" s="181"/>
      <c r="C861" s="183" t="s">
        <v>134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31"/>
        <v>0</v>
      </c>
      <c r="AJ861" s="182"/>
    </row>
    <row r="862" spans="2:36" ht="14.4" customHeight="1">
      <c r="B862" s="181"/>
      <c r="C862" s="216" t="s">
        <v>135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0"/>
      <c r="AF862" s="380"/>
      <c r="AG862" s="380"/>
      <c r="AH862" s="380"/>
      <c r="AI862" s="494">
        <f t="shared" si="31"/>
        <v>0</v>
      </c>
      <c r="AJ862" s="182"/>
    </row>
    <row r="863" spans="2:36" ht="14.4" customHeight="1">
      <c r="B863" s="181"/>
      <c r="C863" s="216" t="s">
        <v>136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31"/>
        <v>0</v>
      </c>
      <c r="AJ863" s="182"/>
    </row>
    <row r="864" spans="2:36" ht="14.4" customHeight="1">
      <c r="B864" s="181"/>
      <c r="C864" s="183" t="s">
        <v>137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31"/>
        <v>0</v>
      </c>
      <c r="AJ864" s="182"/>
    </row>
    <row r="865" spans="2:36" ht="14.4" customHeight="1">
      <c r="B865" s="181"/>
      <c r="C865" s="183" t="s">
        <v>138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31"/>
        <v>0</v>
      </c>
      <c r="AJ865" s="182"/>
    </row>
    <row r="866" spans="2:36" ht="14.4" customHeight="1">
      <c r="B866" s="181"/>
      <c r="C866" s="183" t="s">
        <v>139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31"/>
        <v>0</v>
      </c>
      <c r="AJ866" s="182"/>
    </row>
    <row r="867" spans="2:36" ht="14.4" customHeight="1">
      <c r="B867" s="181"/>
      <c r="C867" s="183" t="s">
        <v>140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31"/>
        <v>0</v>
      </c>
      <c r="AJ867" s="182"/>
    </row>
    <row r="868" spans="2:36" ht="14.4" customHeight="1">
      <c r="B868" s="181"/>
      <c r="C868" s="183" t="s">
        <v>141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31"/>
        <v>0</v>
      </c>
      <c r="AJ868" s="182"/>
    </row>
    <row r="869" spans="2:36" ht="14.4" customHeight="1">
      <c r="B869" s="181"/>
      <c r="C869" s="183" t="s">
        <v>142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31"/>
        <v>0</v>
      </c>
      <c r="AJ869" s="182"/>
    </row>
    <row r="870" spans="2:36" ht="14.4" customHeight="1">
      <c r="B870" s="181"/>
      <c r="C870" s="183" t="s">
        <v>143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31"/>
        <v>0</v>
      </c>
      <c r="AJ870" s="182"/>
    </row>
    <row r="871" spans="2:36" ht="14.4" customHeight="1">
      <c r="B871" s="181"/>
      <c r="C871" s="183" t="s">
        <v>144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ref="AI871:AI888" si="32">SUM(D871:AH871)</f>
        <v>0</v>
      </c>
      <c r="AJ871" s="182"/>
    </row>
    <row r="872" spans="2:36" ht="14.4" customHeight="1">
      <c r="B872" s="181"/>
      <c r="C872" s="183" t="s">
        <v>145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32"/>
        <v>0</v>
      </c>
      <c r="AJ872" s="182"/>
    </row>
    <row r="873" spans="2:36" ht="14.4" customHeight="1">
      <c r="B873" s="181"/>
      <c r="C873" s="183" t="s">
        <v>146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32"/>
        <v>0</v>
      </c>
      <c r="AJ873" s="182"/>
    </row>
    <row r="874" spans="2:36" ht="14.4" customHeight="1">
      <c r="B874" s="181"/>
      <c r="C874" s="183" t="s">
        <v>147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32"/>
        <v>0</v>
      </c>
      <c r="AJ874" s="182"/>
    </row>
    <row r="875" spans="2:36" ht="14.4" customHeight="1">
      <c r="B875" s="181"/>
      <c r="C875" s="183" t="s">
        <v>148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32"/>
        <v>0</v>
      </c>
      <c r="AJ875" s="182"/>
    </row>
    <row r="876" spans="2:36" ht="14.4" customHeight="1">
      <c r="B876" s="181"/>
      <c r="C876" s="183" t="s">
        <v>149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32"/>
        <v>0</v>
      </c>
      <c r="AJ876" s="182"/>
    </row>
    <row r="877" spans="2:36" ht="14.4" customHeight="1">
      <c r="B877" s="181"/>
      <c r="C877" s="183" t="s">
        <v>150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32"/>
        <v>0</v>
      </c>
      <c r="AJ877" s="182"/>
    </row>
    <row r="878" spans="2:36" ht="14.4" customHeight="1">
      <c r="B878" s="181"/>
      <c r="C878" s="183" t="s">
        <v>151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32"/>
        <v>0</v>
      </c>
      <c r="AJ878" s="182"/>
    </row>
    <row r="879" spans="2:36" ht="14.4" customHeight="1">
      <c r="B879" s="181"/>
      <c r="C879" s="183" t="s">
        <v>152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32"/>
        <v>0</v>
      </c>
      <c r="AJ879" s="182"/>
    </row>
    <row r="880" spans="2:36" ht="14.4" customHeight="1">
      <c r="B880" s="181"/>
      <c r="C880" s="183" t="s">
        <v>153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32"/>
        <v>0</v>
      </c>
      <c r="AJ880" s="182"/>
    </row>
    <row r="881" spans="1:36" ht="14.4" customHeight="1">
      <c r="B881" s="181"/>
      <c r="C881" s="183" t="s">
        <v>154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32"/>
        <v>0</v>
      </c>
      <c r="AJ881" s="182"/>
    </row>
    <row r="882" spans="1:36" ht="14.4" customHeight="1">
      <c r="B882" s="181"/>
      <c r="C882" s="183" t="s">
        <v>155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185"/>
      <c r="AE882" s="380"/>
      <c r="AF882" s="380"/>
      <c r="AG882" s="380"/>
      <c r="AH882" s="380"/>
      <c r="AI882" s="494">
        <f t="shared" si="32"/>
        <v>0</v>
      </c>
      <c r="AJ882" s="182"/>
    </row>
    <row r="883" spans="1:36" ht="14.4" customHeight="1">
      <c r="B883" s="181"/>
      <c r="C883" s="183" t="s">
        <v>156</v>
      </c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32"/>
        <v>0</v>
      </c>
      <c r="AJ883" s="182"/>
    </row>
    <row r="884" spans="1:36" ht="14.4" customHeight="1">
      <c r="B884" s="181"/>
      <c r="C884" s="209" t="s">
        <v>157</v>
      </c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32"/>
        <v>0</v>
      </c>
      <c r="AJ884" s="182"/>
    </row>
    <row r="885" spans="1:36" ht="14.4" customHeight="1">
      <c r="B885" s="181"/>
      <c r="C885" s="209" t="s">
        <v>158</v>
      </c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32"/>
        <v>0</v>
      </c>
      <c r="AJ885" s="182"/>
    </row>
    <row r="886" spans="1:36" ht="14.4" customHeight="1">
      <c r="B886" s="181"/>
      <c r="C886" s="209" t="s">
        <v>159</v>
      </c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  <c r="AC886" s="184"/>
      <c r="AD886" s="210"/>
      <c r="AE886" s="380"/>
      <c r="AF886" s="380"/>
      <c r="AG886" s="380"/>
      <c r="AH886" s="380"/>
      <c r="AI886" s="494">
        <f t="shared" si="32"/>
        <v>0</v>
      </c>
      <c r="AJ886" s="182"/>
    </row>
    <row r="887" spans="1:36" ht="14.4" customHeight="1">
      <c r="B887" s="181"/>
      <c r="C887" s="209" t="s">
        <v>160</v>
      </c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32"/>
        <v>0</v>
      </c>
      <c r="AJ887" s="182"/>
    </row>
    <row r="888" spans="1:36" ht="14.4" customHeight="1">
      <c r="B888" s="181"/>
      <c r="C888" s="448" t="s">
        <v>161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32"/>
        <v>0</v>
      </c>
      <c r="AJ888" s="182"/>
    </row>
    <row r="889" spans="1:36" ht="14.4" customHeight="1">
      <c r="B889" s="181"/>
      <c r="C889" s="119" t="s">
        <v>45</v>
      </c>
      <c r="D889" s="187">
        <f>SUM(D775:D888)</f>
        <v>0</v>
      </c>
      <c r="E889" s="187">
        <f t="shared" ref="E889:AH889" si="33">SUM(E775:E887)</f>
        <v>0</v>
      </c>
      <c r="F889" s="187">
        <f t="shared" si="33"/>
        <v>0</v>
      </c>
      <c r="G889" s="187">
        <f t="shared" si="33"/>
        <v>0</v>
      </c>
      <c r="H889" s="187">
        <f t="shared" si="33"/>
        <v>0</v>
      </c>
      <c r="I889" s="187">
        <f t="shared" si="33"/>
        <v>0</v>
      </c>
      <c r="J889" s="187">
        <f t="shared" si="33"/>
        <v>0</v>
      </c>
      <c r="K889" s="187">
        <f t="shared" si="33"/>
        <v>0</v>
      </c>
      <c r="L889" s="187">
        <f t="shared" si="33"/>
        <v>0</v>
      </c>
      <c r="M889" s="187">
        <f t="shared" si="33"/>
        <v>0</v>
      </c>
      <c r="N889" s="187">
        <f t="shared" si="33"/>
        <v>0</v>
      </c>
      <c r="O889" s="187">
        <f t="shared" si="33"/>
        <v>0</v>
      </c>
      <c r="P889" s="187">
        <f t="shared" si="33"/>
        <v>0</v>
      </c>
      <c r="Q889" s="187">
        <f t="shared" si="33"/>
        <v>0</v>
      </c>
      <c r="R889" s="187">
        <f t="shared" si="33"/>
        <v>0</v>
      </c>
      <c r="S889" s="187">
        <f t="shared" si="33"/>
        <v>0</v>
      </c>
      <c r="T889" s="187">
        <f t="shared" si="33"/>
        <v>0</v>
      </c>
      <c r="U889" s="187">
        <f t="shared" si="33"/>
        <v>0</v>
      </c>
      <c r="V889" s="187">
        <f t="shared" si="33"/>
        <v>0</v>
      </c>
      <c r="W889" s="187">
        <f t="shared" si="33"/>
        <v>0</v>
      </c>
      <c r="X889" s="187">
        <f t="shared" si="33"/>
        <v>0</v>
      </c>
      <c r="Y889" s="187">
        <f t="shared" si="33"/>
        <v>0</v>
      </c>
      <c r="Z889" s="187">
        <f t="shared" si="33"/>
        <v>0</v>
      </c>
      <c r="AA889" s="187">
        <f t="shared" si="33"/>
        <v>0</v>
      </c>
      <c r="AB889" s="187">
        <f t="shared" si="33"/>
        <v>0</v>
      </c>
      <c r="AC889" s="187">
        <f t="shared" si="33"/>
        <v>0</v>
      </c>
      <c r="AD889" s="187">
        <f t="shared" si="33"/>
        <v>0</v>
      </c>
      <c r="AE889" s="187">
        <f t="shared" si="33"/>
        <v>0</v>
      </c>
      <c r="AF889" s="187">
        <f t="shared" si="33"/>
        <v>0</v>
      </c>
      <c r="AG889" s="187">
        <f t="shared" si="33"/>
        <v>0</v>
      </c>
      <c r="AH889" s="187">
        <f t="shared" si="33"/>
        <v>0</v>
      </c>
      <c r="AI889" s="495">
        <f>SUM(AI775:AI888)</f>
        <v>0</v>
      </c>
      <c r="AJ889" s="182"/>
    </row>
    <row r="890" spans="1:36" ht="14.4" customHeight="1">
      <c r="B890" s="188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  <c r="AA890" s="189"/>
      <c r="AB890" s="189"/>
      <c r="AC890" s="189"/>
      <c r="AD890" s="189"/>
      <c r="AE890" s="189"/>
      <c r="AF890" s="189"/>
      <c r="AG890" s="189"/>
      <c r="AH890" s="189"/>
      <c r="AI890" s="496"/>
      <c r="AJ890" s="182"/>
    </row>
    <row r="891" spans="1:36" ht="14.4" customHeight="1">
      <c r="B891" s="179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497"/>
      <c r="AJ891" s="179"/>
    </row>
    <row r="892" spans="1:36" ht="14.4" customHeight="1">
      <c r="B892" s="190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1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498"/>
      <c r="AJ892" s="192"/>
    </row>
    <row r="896" spans="1:36">
      <c r="A896" s="172"/>
    </row>
    <row r="897" spans="1:36" ht="21" customHeight="1">
      <c r="A897" s="173"/>
      <c r="B897" s="174"/>
      <c r="C897" s="86" t="s">
        <v>46</v>
      </c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490"/>
      <c r="AJ897" s="87"/>
    </row>
    <row r="898" spans="1:36" ht="21" customHeight="1">
      <c r="A898" s="176"/>
      <c r="B898" s="177"/>
      <c r="C898" s="89"/>
      <c r="D898" s="90"/>
      <c r="E898" s="631"/>
      <c r="F898" s="632"/>
      <c r="G898" s="631"/>
      <c r="H898" s="632"/>
      <c r="I898" s="632"/>
      <c r="J898" s="632"/>
      <c r="K898" s="90"/>
      <c r="L898" s="90"/>
      <c r="M898" s="90"/>
      <c r="N898" s="631" t="s">
        <v>171</v>
      </c>
      <c r="O898" s="632"/>
      <c r="P898" s="632"/>
      <c r="Q898" s="632"/>
      <c r="R898" s="632"/>
      <c r="S898" s="632"/>
      <c r="T898" s="632"/>
      <c r="U898" s="632"/>
      <c r="V898" s="632"/>
      <c r="W898" s="632"/>
      <c r="X898" s="632"/>
      <c r="Y898" s="632"/>
      <c r="Z898" s="632"/>
      <c r="AA898" s="90"/>
      <c r="AB898" s="90"/>
      <c r="AC898" s="90"/>
      <c r="AD898" s="90"/>
      <c r="AE898" s="90"/>
      <c r="AF898" s="90"/>
      <c r="AG898" s="90"/>
      <c r="AH898" s="90"/>
      <c r="AI898" s="491"/>
      <c r="AJ898" s="90"/>
    </row>
    <row r="899" spans="1:36" ht="14.4" customHeight="1">
      <c r="A899" s="175"/>
    </row>
    <row r="900" spans="1:36" ht="14.4" customHeight="1">
      <c r="B900" s="178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493"/>
      <c r="AJ900" s="180"/>
    </row>
    <row r="901" spans="1:36" ht="14.4" customHeight="1">
      <c r="B901" s="181"/>
      <c r="C901" s="103" t="s">
        <v>13</v>
      </c>
      <c r="D901" s="96" t="s">
        <v>14</v>
      </c>
      <c r="E901" s="171" t="s">
        <v>15</v>
      </c>
      <c r="F901" s="171" t="s">
        <v>16</v>
      </c>
      <c r="G901" s="171" t="s">
        <v>17</v>
      </c>
      <c r="H901" s="171" t="s">
        <v>18</v>
      </c>
      <c r="I901" s="171" t="s">
        <v>19</v>
      </c>
      <c r="J901" s="171" t="s">
        <v>20</v>
      </c>
      <c r="K901" s="171" t="s">
        <v>21</v>
      </c>
      <c r="L901" s="171" t="s">
        <v>22</v>
      </c>
      <c r="M901" s="171" t="s">
        <v>23</v>
      </c>
      <c r="N901" s="171" t="s">
        <v>24</v>
      </c>
      <c r="O901" s="171" t="s">
        <v>25</v>
      </c>
      <c r="P901" s="171" t="s">
        <v>26</v>
      </c>
      <c r="Q901" s="171" t="s">
        <v>27</v>
      </c>
      <c r="R901" s="171" t="s">
        <v>28</v>
      </c>
      <c r="S901" s="171" t="s">
        <v>29</v>
      </c>
      <c r="T901" s="171" t="s">
        <v>30</v>
      </c>
      <c r="U901" s="171" t="s">
        <v>31</v>
      </c>
      <c r="V901" s="171" t="s">
        <v>32</v>
      </c>
      <c r="W901" s="171" t="s">
        <v>33</v>
      </c>
      <c r="X901" s="171" t="s">
        <v>34</v>
      </c>
      <c r="Y901" s="171" t="s">
        <v>35</v>
      </c>
      <c r="Z901" s="171" t="s">
        <v>36</v>
      </c>
      <c r="AA901" s="171" t="s">
        <v>37</v>
      </c>
      <c r="AB901" s="171" t="s">
        <v>38</v>
      </c>
      <c r="AC901" s="171" t="s">
        <v>39</v>
      </c>
      <c r="AD901" s="171" t="s">
        <v>40</v>
      </c>
      <c r="AE901" s="171" t="s">
        <v>41</v>
      </c>
      <c r="AF901" s="171" t="s">
        <v>42</v>
      </c>
      <c r="AG901" s="171" t="s">
        <v>43</v>
      </c>
      <c r="AH901" s="171" t="s">
        <v>44</v>
      </c>
      <c r="AI901" s="488" t="s">
        <v>45</v>
      </c>
      <c r="AJ901" s="182"/>
    </row>
    <row r="902" spans="1:36" ht="14.4" customHeight="1">
      <c r="B902" s="181"/>
      <c r="C902" s="183" t="s">
        <v>48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0"/>
      <c r="AF902" s="380"/>
      <c r="AG902" s="380"/>
      <c r="AH902" s="380"/>
      <c r="AI902" s="494">
        <f t="shared" ref="AI902:AI933" si="34">SUM(D902:AH902)</f>
        <v>0</v>
      </c>
      <c r="AJ902" s="182"/>
    </row>
    <row r="903" spans="1:36" ht="14.4" customHeight="1">
      <c r="B903" s="181"/>
      <c r="C903" s="183" t="s">
        <v>49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0"/>
      <c r="AF903" s="380"/>
      <c r="AG903" s="380"/>
      <c r="AH903" s="380"/>
      <c r="AI903" s="494">
        <f t="shared" si="34"/>
        <v>0</v>
      </c>
      <c r="AJ903" s="182"/>
    </row>
    <row r="904" spans="1:36" ht="14.4" customHeight="1">
      <c r="B904" s="181"/>
      <c r="C904" s="183" t="s">
        <v>50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0"/>
      <c r="AF904" s="380"/>
      <c r="AG904" s="380"/>
      <c r="AH904" s="380"/>
      <c r="AI904" s="494">
        <f t="shared" si="34"/>
        <v>0</v>
      </c>
      <c r="AJ904" s="182"/>
    </row>
    <row r="905" spans="1:36" ht="14.4" customHeight="1">
      <c r="B905" s="181"/>
      <c r="C905" s="183" t="s">
        <v>51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0"/>
      <c r="AF905" s="380"/>
      <c r="AG905" s="380"/>
      <c r="AH905" s="380"/>
      <c r="AI905" s="494">
        <f t="shared" si="34"/>
        <v>0</v>
      </c>
      <c r="AJ905" s="182"/>
    </row>
    <row r="906" spans="1:36" ht="14.4" customHeight="1">
      <c r="B906" s="181"/>
      <c r="C906" s="183" t="s">
        <v>52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0"/>
      <c r="AF906" s="380"/>
      <c r="AG906" s="380"/>
      <c r="AH906" s="380"/>
      <c r="AI906" s="494">
        <f t="shared" si="34"/>
        <v>0</v>
      </c>
      <c r="AJ906" s="182"/>
    </row>
    <row r="907" spans="1:36" ht="14.4" customHeight="1">
      <c r="B907" s="181"/>
      <c r="C907" s="183" t="s">
        <v>53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0"/>
      <c r="AF907" s="380"/>
      <c r="AG907" s="380"/>
      <c r="AH907" s="380"/>
      <c r="AI907" s="494">
        <f t="shared" si="34"/>
        <v>0</v>
      </c>
      <c r="AJ907" s="182"/>
    </row>
    <row r="908" spans="1:36" ht="14.4" customHeight="1">
      <c r="B908" s="181"/>
      <c r="C908" s="183" t="s">
        <v>54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0"/>
      <c r="AF908" s="380"/>
      <c r="AG908" s="380"/>
      <c r="AH908" s="380"/>
      <c r="AI908" s="494">
        <f t="shared" si="34"/>
        <v>0</v>
      </c>
      <c r="AJ908" s="182"/>
    </row>
    <row r="909" spans="1:36" ht="14.4" customHeight="1">
      <c r="B909" s="181"/>
      <c r="C909" s="183" t="s">
        <v>55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0"/>
      <c r="AF909" s="380"/>
      <c r="AG909" s="380"/>
      <c r="AH909" s="380"/>
      <c r="AI909" s="494">
        <f t="shared" si="34"/>
        <v>0</v>
      </c>
      <c r="AJ909" s="182"/>
    </row>
    <row r="910" spans="1:36" ht="14.4" customHeight="1">
      <c r="B910" s="181"/>
      <c r="C910" s="183" t="s">
        <v>56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0"/>
      <c r="AF910" s="380"/>
      <c r="AG910" s="380"/>
      <c r="AH910" s="380"/>
      <c r="AI910" s="494">
        <f t="shared" si="34"/>
        <v>0</v>
      </c>
      <c r="AJ910" s="182"/>
    </row>
    <row r="911" spans="1:36" ht="14.4" customHeight="1">
      <c r="B911" s="181"/>
      <c r="C911" s="183" t="s">
        <v>57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0"/>
      <c r="AF911" s="380"/>
      <c r="AG911" s="380"/>
      <c r="AH911" s="380"/>
      <c r="AI911" s="494">
        <f t="shared" si="34"/>
        <v>0</v>
      </c>
      <c r="AJ911" s="182"/>
    </row>
    <row r="912" spans="1:36" ht="14.4" customHeight="1">
      <c r="B912" s="181"/>
      <c r="C912" s="183" t="s">
        <v>58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0"/>
      <c r="AF912" s="380"/>
      <c r="AG912" s="380"/>
      <c r="AH912" s="380"/>
      <c r="AI912" s="494">
        <f t="shared" si="34"/>
        <v>0</v>
      </c>
      <c r="AJ912" s="182"/>
    </row>
    <row r="913" spans="2:36" ht="14.4" customHeight="1">
      <c r="B913" s="181"/>
      <c r="C913" s="183" t="s">
        <v>59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0"/>
      <c r="AF913" s="380"/>
      <c r="AG913" s="380"/>
      <c r="AH913" s="380"/>
      <c r="AI913" s="494">
        <f t="shared" si="34"/>
        <v>0</v>
      </c>
      <c r="AJ913" s="182"/>
    </row>
    <row r="914" spans="2:36" ht="14.4" customHeight="1">
      <c r="B914" s="181"/>
      <c r="C914" s="183" t="s">
        <v>60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0"/>
      <c r="AF914" s="380"/>
      <c r="AG914" s="380"/>
      <c r="AH914" s="380"/>
      <c r="AI914" s="494">
        <f t="shared" si="34"/>
        <v>0</v>
      </c>
      <c r="AJ914" s="182"/>
    </row>
    <row r="915" spans="2:36" ht="14.4" customHeight="1">
      <c r="B915" s="181"/>
      <c r="C915" s="183" t="s">
        <v>61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0"/>
      <c r="AF915" s="380"/>
      <c r="AG915" s="380"/>
      <c r="AH915" s="380"/>
      <c r="AI915" s="494">
        <f t="shared" si="34"/>
        <v>0</v>
      </c>
      <c r="AJ915" s="182"/>
    </row>
    <row r="916" spans="2:36" ht="14.4" customHeight="1">
      <c r="B916" s="181"/>
      <c r="C916" s="183" t="s">
        <v>62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0"/>
      <c r="AF916" s="380"/>
      <c r="AG916" s="380"/>
      <c r="AH916" s="380"/>
      <c r="AI916" s="494">
        <f t="shared" si="34"/>
        <v>0</v>
      </c>
      <c r="AJ916" s="182"/>
    </row>
    <row r="917" spans="2:36" ht="14.4" customHeight="1">
      <c r="B917" s="181"/>
      <c r="C917" s="183" t="s">
        <v>63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0"/>
      <c r="AF917" s="380"/>
      <c r="AG917" s="380"/>
      <c r="AH917" s="380"/>
      <c r="AI917" s="494">
        <f t="shared" si="34"/>
        <v>0</v>
      </c>
      <c r="AJ917" s="182"/>
    </row>
    <row r="918" spans="2:36" ht="14.4" customHeight="1">
      <c r="B918" s="181"/>
      <c r="C918" s="183" t="s">
        <v>64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0"/>
      <c r="AF918" s="380"/>
      <c r="AG918" s="380"/>
      <c r="AH918" s="380"/>
      <c r="AI918" s="494">
        <f t="shared" si="34"/>
        <v>0</v>
      </c>
      <c r="AJ918" s="182"/>
    </row>
    <row r="919" spans="2:36" ht="14.4" customHeight="1">
      <c r="B919" s="181"/>
      <c r="C919" s="183" t="s">
        <v>65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0"/>
      <c r="AF919" s="380"/>
      <c r="AG919" s="380"/>
      <c r="AH919" s="380"/>
      <c r="AI919" s="494">
        <f t="shared" si="34"/>
        <v>0</v>
      </c>
      <c r="AJ919" s="182"/>
    </row>
    <row r="920" spans="2:36" ht="14.4" customHeight="1">
      <c r="B920" s="181"/>
      <c r="C920" s="183" t="s">
        <v>66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0"/>
      <c r="AF920" s="380"/>
      <c r="AG920" s="380"/>
      <c r="AH920" s="380"/>
      <c r="AI920" s="494">
        <f t="shared" si="34"/>
        <v>0</v>
      </c>
      <c r="AJ920" s="182"/>
    </row>
    <row r="921" spans="2:36" ht="14.4" customHeight="1">
      <c r="B921" s="181"/>
      <c r="C921" s="183" t="s">
        <v>67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0"/>
      <c r="AF921" s="380"/>
      <c r="AG921" s="380"/>
      <c r="AH921" s="380"/>
      <c r="AI921" s="494">
        <f t="shared" si="34"/>
        <v>0</v>
      </c>
      <c r="AJ921" s="182"/>
    </row>
    <row r="922" spans="2:36" ht="14.4" customHeight="1">
      <c r="B922" s="181"/>
      <c r="C922" s="183" t="s">
        <v>68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0"/>
      <c r="AF922" s="380"/>
      <c r="AG922" s="380"/>
      <c r="AH922" s="380"/>
      <c r="AI922" s="494">
        <f t="shared" si="34"/>
        <v>0</v>
      </c>
      <c r="AJ922" s="182"/>
    </row>
    <row r="923" spans="2:36" ht="14.4" customHeight="1">
      <c r="B923" s="181"/>
      <c r="C923" s="216" t="s">
        <v>69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0"/>
      <c r="AF923" s="380"/>
      <c r="AG923" s="380"/>
      <c r="AH923" s="380"/>
      <c r="AI923" s="494">
        <f t="shared" si="34"/>
        <v>0</v>
      </c>
      <c r="AJ923" s="182"/>
    </row>
    <row r="924" spans="2:36" ht="14.4" customHeight="1">
      <c r="B924" s="181"/>
      <c r="C924" s="183" t="s">
        <v>70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0"/>
      <c r="AF924" s="380"/>
      <c r="AG924" s="380"/>
      <c r="AH924" s="380"/>
      <c r="AI924" s="494">
        <f t="shared" si="34"/>
        <v>0</v>
      </c>
      <c r="AJ924" s="182"/>
    </row>
    <row r="925" spans="2:36" ht="14.4" customHeight="1">
      <c r="B925" s="181"/>
      <c r="C925" s="183" t="s">
        <v>71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0"/>
      <c r="AF925" s="380"/>
      <c r="AG925" s="380"/>
      <c r="AH925" s="380"/>
      <c r="AI925" s="494">
        <f t="shared" si="34"/>
        <v>0</v>
      </c>
      <c r="AJ925" s="182"/>
    </row>
    <row r="926" spans="2:36" ht="14.4" customHeight="1">
      <c r="B926" s="181"/>
      <c r="C926" s="183" t="s">
        <v>72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0"/>
      <c r="AF926" s="380"/>
      <c r="AG926" s="380"/>
      <c r="AH926" s="380"/>
      <c r="AI926" s="494">
        <f t="shared" si="34"/>
        <v>0</v>
      </c>
      <c r="AJ926" s="182"/>
    </row>
    <row r="927" spans="2:36" ht="14.4" customHeight="1">
      <c r="B927" s="181"/>
      <c r="C927" s="183" t="s">
        <v>73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0"/>
      <c r="AF927" s="380"/>
      <c r="AG927" s="380"/>
      <c r="AH927" s="380"/>
      <c r="AI927" s="494">
        <f t="shared" si="34"/>
        <v>0</v>
      </c>
      <c r="AJ927" s="182"/>
    </row>
    <row r="928" spans="2:36" ht="14.4" customHeight="1">
      <c r="B928" s="181"/>
      <c r="C928" s="183" t="s">
        <v>74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0"/>
      <c r="AF928" s="380"/>
      <c r="AG928" s="380"/>
      <c r="AH928" s="380"/>
      <c r="AI928" s="494">
        <f t="shared" si="34"/>
        <v>0</v>
      </c>
      <c r="AJ928" s="182"/>
    </row>
    <row r="929" spans="2:36" ht="14.4" customHeight="1">
      <c r="B929" s="181"/>
      <c r="C929" s="183" t="s">
        <v>75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0"/>
      <c r="AF929" s="380"/>
      <c r="AG929" s="380"/>
      <c r="AH929" s="380"/>
      <c r="AI929" s="494">
        <f t="shared" si="34"/>
        <v>0</v>
      </c>
      <c r="AJ929" s="182"/>
    </row>
    <row r="930" spans="2:36" ht="14.4" customHeight="1">
      <c r="B930" s="181"/>
      <c r="C930" s="183" t="s">
        <v>76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0"/>
      <c r="AF930" s="380"/>
      <c r="AG930" s="380"/>
      <c r="AH930" s="380"/>
      <c r="AI930" s="494">
        <f t="shared" si="34"/>
        <v>0</v>
      </c>
      <c r="AJ930" s="182"/>
    </row>
    <row r="931" spans="2:36" ht="14.4" customHeight="1">
      <c r="B931" s="181"/>
      <c r="C931" s="183" t="s">
        <v>77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0"/>
      <c r="AF931" s="380"/>
      <c r="AG931" s="380"/>
      <c r="AH931" s="380"/>
      <c r="AI931" s="494">
        <f t="shared" si="34"/>
        <v>0</v>
      </c>
      <c r="AJ931" s="182"/>
    </row>
    <row r="932" spans="2:36" ht="14.4" customHeight="1">
      <c r="B932" s="181"/>
      <c r="C932" s="183" t="s">
        <v>78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0"/>
      <c r="AF932" s="380"/>
      <c r="AG932" s="380"/>
      <c r="AH932" s="380"/>
      <c r="AI932" s="494">
        <f t="shared" si="34"/>
        <v>0</v>
      </c>
      <c r="AJ932" s="182"/>
    </row>
    <row r="933" spans="2:36" ht="14.4" customHeight="1">
      <c r="B933" s="181"/>
      <c r="C933" s="183" t="s">
        <v>79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0"/>
      <c r="AF933" s="380"/>
      <c r="AG933" s="380"/>
      <c r="AH933" s="380"/>
      <c r="AI933" s="494">
        <f t="shared" si="34"/>
        <v>0</v>
      </c>
      <c r="AJ933" s="182"/>
    </row>
    <row r="934" spans="2:36" ht="14.4" customHeight="1">
      <c r="B934" s="181"/>
      <c r="C934" s="183" t="s">
        <v>80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0"/>
      <c r="AF934" s="380"/>
      <c r="AG934" s="380"/>
      <c r="AH934" s="380"/>
      <c r="AI934" s="494">
        <f t="shared" ref="AI934:AI965" si="35">SUM(D934:AH934)</f>
        <v>0</v>
      </c>
      <c r="AJ934" s="182"/>
    </row>
    <row r="935" spans="2:36" ht="14.4" customHeight="1">
      <c r="B935" s="181"/>
      <c r="C935" s="183" t="s">
        <v>81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0"/>
      <c r="AF935" s="380"/>
      <c r="AG935" s="380"/>
      <c r="AH935" s="380"/>
      <c r="AI935" s="494">
        <f t="shared" si="35"/>
        <v>0</v>
      </c>
      <c r="AJ935" s="182"/>
    </row>
    <row r="936" spans="2:36" ht="14.4" customHeight="1">
      <c r="B936" s="181"/>
      <c r="C936" s="183" t="s">
        <v>82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0"/>
      <c r="AF936" s="380"/>
      <c r="AG936" s="380"/>
      <c r="AH936" s="380"/>
      <c r="AI936" s="494">
        <f t="shared" si="35"/>
        <v>0</v>
      </c>
      <c r="AJ936" s="182"/>
    </row>
    <row r="937" spans="2:36" ht="14.4" customHeight="1">
      <c r="B937" s="181"/>
      <c r="C937" s="183" t="s">
        <v>83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0"/>
      <c r="AF937" s="380"/>
      <c r="AG937" s="380"/>
      <c r="AH937" s="380"/>
      <c r="AI937" s="494">
        <f t="shared" si="35"/>
        <v>0</v>
      </c>
      <c r="AJ937" s="182"/>
    </row>
    <row r="938" spans="2:36" ht="14.4" customHeight="1">
      <c r="B938" s="181"/>
      <c r="C938" s="183" t="s">
        <v>84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0"/>
      <c r="AF938" s="380"/>
      <c r="AG938" s="380"/>
      <c r="AH938" s="380"/>
      <c r="AI938" s="494">
        <f t="shared" si="35"/>
        <v>0</v>
      </c>
      <c r="AJ938" s="182"/>
    </row>
    <row r="939" spans="2:36" ht="14.4" customHeight="1">
      <c r="B939" s="181"/>
      <c r="C939" s="183" t="s">
        <v>85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0"/>
      <c r="AF939" s="380"/>
      <c r="AG939" s="380"/>
      <c r="AH939" s="380"/>
      <c r="AI939" s="494">
        <f t="shared" si="35"/>
        <v>0</v>
      </c>
      <c r="AJ939" s="182"/>
    </row>
    <row r="940" spans="2:36" ht="14.4" customHeight="1">
      <c r="B940" s="181"/>
      <c r="C940" s="183" t="s">
        <v>86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0"/>
      <c r="AF940" s="380"/>
      <c r="AG940" s="380"/>
      <c r="AH940" s="380"/>
      <c r="AI940" s="494">
        <f t="shared" si="35"/>
        <v>0</v>
      </c>
      <c r="AJ940" s="182"/>
    </row>
    <row r="941" spans="2:36" ht="14.4" customHeight="1">
      <c r="B941" s="181"/>
      <c r="C941" s="183" t="s">
        <v>87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0"/>
      <c r="AF941" s="380"/>
      <c r="AG941" s="380"/>
      <c r="AH941" s="380"/>
      <c r="AI941" s="494">
        <f t="shared" si="35"/>
        <v>0</v>
      </c>
      <c r="AJ941" s="182"/>
    </row>
    <row r="942" spans="2:36" ht="14.4" customHeight="1">
      <c r="B942" s="181"/>
      <c r="C942" s="183" t="s">
        <v>88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0"/>
      <c r="AF942" s="380"/>
      <c r="AG942" s="380"/>
      <c r="AH942" s="380"/>
      <c r="AI942" s="494">
        <f t="shared" si="35"/>
        <v>0</v>
      </c>
      <c r="AJ942" s="182"/>
    </row>
    <row r="943" spans="2:36" ht="14.4" customHeight="1">
      <c r="B943" s="181"/>
      <c r="C943" s="183" t="s">
        <v>89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0"/>
      <c r="AF943" s="380"/>
      <c r="AG943" s="380"/>
      <c r="AH943" s="380"/>
      <c r="AI943" s="494">
        <f t="shared" si="35"/>
        <v>0</v>
      </c>
      <c r="AJ943" s="182"/>
    </row>
    <row r="944" spans="2:36" ht="14.4" customHeight="1">
      <c r="B944" s="181"/>
      <c r="C944" s="183" t="s">
        <v>90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0"/>
      <c r="AF944" s="380"/>
      <c r="AG944" s="380"/>
      <c r="AH944" s="380"/>
      <c r="AI944" s="494">
        <f t="shared" si="35"/>
        <v>0</v>
      </c>
      <c r="AJ944" s="182"/>
    </row>
    <row r="945" spans="2:36" ht="14.4" customHeight="1">
      <c r="B945" s="181"/>
      <c r="C945" s="183" t="s">
        <v>91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0"/>
      <c r="AF945" s="380"/>
      <c r="AG945" s="380"/>
      <c r="AH945" s="380"/>
      <c r="AI945" s="494">
        <f t="shared" si="35"/>
        <v>0</v>
      </c>
      <c r="AJ945" s="182"/>
    </row>
    <row r="946" spans="2:36" ht="14.4" customHeight="1">
      <c r="B946" s="181"/>
      <c r="C946" s="183" t="s">
        <v>92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0"/>
      <c r="AF946" s="380"/>
      <c r="AG946" s="380"/>
      <c r="AH946" s="380"/>
      <c r="AI946" s="494">
        <f t="shared" si="35"/>
        <v>0</v>
      </c>
      <c r="AJ946" s="182"/>
    </row>
    <row r="947" spans="2:36" ht="14.4" customHeight="1">
      <c r="B947" s="181"/>
      <c r="C947" s="183" t="s">
        <v>93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0"/>
      <c r="AF947" s="380"/>
      <c r="AG947" s="380"/>
      <c r="AH947" s="380"/>
      <c r="AI947" s="494">
        <f t="shared" si="35"/>
        <v>0</v>
      </c>
      <c r="AJ947" s="182"/>
    </row>
    <row r="948" spans="2:36" ht="14.4" customHeight="1">
      <c r="B948" s="181"/>
      <c r="C948" s="183" t="s">
        <v>94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0"/>
      <c r="AF948" s="380"/>
      <c r="AG948" s="380"/>
      <c r="AH948" s="380"/>
      <c r="AI948" s="494">
        <f t="shared" si="35"/>
        <v>0</v>
      </c>
      <c r="AJ948" s="182"/>
    </row>
    <row r="949" spans="2:36" ht="14.4" customHeight="1">
      <c r="B949" s="181"/>
      <c r="C949" s="183" t="s">
        <v>95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0"/>
      <c r="AF949" s="380"/>
      <c r="AG949" s="380"/>
      <c r="AH949" s="380"/>
      <c r="AI949" s="494">
        <f t="shared" si="35"/>
        <v>0</v>
      </c>
      <c r="AJ949" s="182"/>
    </row>
    <row r="950" spans="2:36" ht="14.4" customHeight="1">
      <c r="B950" s="181"/>
      <c r="C950" s="183" t="s">
        <v>96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0"/>
      <c r="AF950" s="380"/>
      <c r="AG950" s="380"/>
      <c r="AH950" s="380"/>
      <c r="AI950" s="494">
        <f t="shared" si="35"/>
        <v>0</v>
      </c>
      <c r="AJ950" s="182"/>
    </row>
    <row r="951" spans="2:36" ht="14.4" customHeight="1">
      <c r="B951" s="181"/>
      <c r="C951" s="183" t="s">
        <v>97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0"/>
      <c r="AF951" s="380"/>
      <c r="AG951" s="380"/>
      <c r="AH951" s="380"/>
      <c r="AI951" s="494">
        <f t="shared" si="35"/>
        <v>0</v>
      </c>
      <c r="AJ951" s="182"/>
    </row>
    <row r="952" spans="2:36" ht="14.4" customHeight="1">
      <c r="B952" s="181"/>
      <c r="C952" s="183" t="s">
        <v>98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0"/>
      <c r="AF952" s="380"/>
      <c r="AG952" s="380"/>
      <c r="AH952" s="380"/>
      <c r="AI952" s="494">
        <f t="shared" si="35"/>
        <v>0</v>
      </c>
      <c r="AJ952" s="182"/>
    </row>
    <row r="953" spans="2:36" ht="14.4" customHeight="1">
      <c r="B953" s="181"/>
      <c r="C953" s="183" t="s">
        <v>99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0"/>
      <c r="AF953" s="380"/>
      <c r="AG953" s="380"/>
      <c r="AH953" s="380"/>
      <c r="AI953" s="494">
        <f t="shared" si="35"/>
        <v>0</v>
      </c>
      <c r="AJ953" s="182"/>
    </row>
    <row r="954" spans="2:36" ht="14.4" customHeight="1">
      <c r="B954" s="181"/>
      <c r="C954" s="183" t="s">
        <v>100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0"/>
      <c r="AF954" s="380"/>
      <c r="AG954" s="380"/>
      <c r="AH954" s="380"/>
      <c r="AI954" s="494">
        <f t="shared" si="35"/>
        <v>0</v>
      </c>
      <c r="AJ954" s="182"/>
    </row>
    <row r="955" spans="2:36" ht="14.4" customHeight="1">
      <c r="B955" s="181"/>
      <c r="C955" s="183" t="s">
        <v>101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0"/>
      <c r="AF955" s="380"/>
      <c r="AG955" s="380"/>
      <c r="AH955" s="380"/>
      <c r="AI955" s="494">
        <f t="shared" si="35"/>
        <v>0</v>
      </c>
      <c r="AJ955" s="182"/>
    </row>
    <row r="956" spans="2:36" ht="14.4" customHeight="1">
      <c r="B956" s="181"/>
      <c r="C956" s="183" t="s">
        <v>102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0"/>
      <c r="AF956" s="380"/>
      <c r="AG956" s="380"/>
      <c r="AH956" s="380"/>
      <c r="AI956" s="494">
        <f t="shared" si="35"/>
        <v>0</v>
      </c>
      <c r="AJ956" s="182"/>
    </row>
    <row r="957" spans="2:36" ht="14.4" customHeight="1">
      <c r="B957" s="181"/>
      <c r="C957" s="183" t="s">
        <v>103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0"/>
      <c r="AF957" s="380"/>
      <c r="AG957" s="380"/>
      <c r="AH957" s="380"/>
      <c r="AI957" s="494">
        <f t="shared" si="35"/>
        <v>0</v>
      </c>
      <c r="AJ957" s="182"/>
    </row>
    <row r="958" spans="2:36" ht="14.4" customHeight="1">
      <c r="B958" s="181"/>
      <c r="C958" s="183" t="s">
        <v>104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0"/>
      <c r="AF958" s="380"/>
      <c r="AG958" s="380"/>
      <c r="AH958" s="380"/>
      <c r="AI958" s="494">
        <f t="shared" si="35"/>
        <v>0</v>
      </c>
      <c r="AJ958" s="182"/>
    </row>
    <row r="959" spans="2:36" ht="14.4" customHeight="1">
      <c r="B959" s="181"/>
      <c r="C959" s="183" t="s">
        <v>105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0"/>
      <c r="AF959" s="380"/>
      <c r="AG959" s="380"/>
      <c r="AH959" s="380"/>
      <c r="AI959" s="494">
        <f t="shared" si="35"/>
        <v>0</v>
      </c>
      <c r="AJ959" s="182"/>
    </row>
    <row r="960" spans="2:36" ht="14.4" customHeight="1">
      <c r="B960" s="181"/>
      <c r="C960" s="183" t="s">
        <v>106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0"/>
      <c r="AF960" s="380"/>
      <c r="AG960" s="380"/>
      <c r="AH960" s="380"/>
      <c r="AI960" s="494">
        <f t="shared" si="35"/>
        <v>0</v>
      </c>
      <c r="AJ960" s="182"/>
    </row>
    <row r="961" spans="2:36" ht="14.4" customHeight="1">
      <c r="B961" s="181"/>
      <c r="C961" s="183" t="s">
        <v>107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0"/>
      <c r="AF961" s="380"/>
      <c r="AG961" s="380"/>
      <c r="AH961" s="380"/>
      <c r="AI961" s="494">
        <f t="shared" si="35"/>
        <v>0</v>
      </c>
      <c r="AJ961" s="182"/>
    </row>
    <row r="962" spans="2:36" ht="14.4" customHeight="1">
      <c r="B962" s="181"/>
      <c r="C962" s="183" t="s">
        <v>108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0"/>
      <c r="AF962" s="380"/>
      <c r="AG962" s="380"/>
      <c r="AH962" s="380"/>
      <c r="AI962" s="494">
        <f t="shared" si="35"/>
        <v>0</v>
      </c>
      <c r="AJ962" s="182"/>
    </row>
    <row r="963" spans="2:36" ht="14.4" customHeight="1">
      <c r="B963" s="181"/>
      <c r="C963" s="183" t="s">
        <v>109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0"/>
      <c r="AF963" s="380"/>
      <c r="AG963" s="380"/>
      <c r="AH963" s="380"/>
      <c r="AI963" s="494">
        <f t="shared" si="35"/>
        <v>0</v>
      </c>
      <c r="AJ963" s="182"/>
    </row>
    <row r="964" spans="2:36" ht="14.4" customHeight="1">
      <c r="B964" s="181"/>
      <c r="C964" s="183" t="s">
        <v>110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0"/>
      <c r="AF964" s="380"/>
      <c r="AG964" s="380"/>
      <c r="AH964" s="380"/>
      <c r="AI964" s="494">
        <f t="shared" si="35"/>
        <v>0</v>
      </c>
      <c r="AJ964" s="182"/>
    </row>
    <row r="965" spans="2:36" ht="14.4" customHeight="1">
      <c r="B965" s="181"/>
      <c r="C965" s="183" t="s">
        <v>111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0"/>
      <c r="AF965" s="380"/>
      <c r="AG965" s="380"/>
      <c r="AH965" s="380"/>
      <c r="AI965" s="494">
        <f t="shared" si="35"/>
        <v>0</v>
      </c>
      <c r="AJ965" s="182"/>
    </row>
    <row r="966" spans="2:36" ht="14.4" customHeight="1">
      <c r="B966" s="181"/>
      <c r="C966" s="183" t="s">
        <v>112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0"/>
      <c r="AF966" s="380"/>
      <c r="AG966" s="380"/>
      <c r="AH966" s="380"/>
      <c r="AI966" s="494">
        <f t="shared" ref="AI966:AI997" si="36">SUM(D966:AH966)</f>
        <v>0</v>
      </c>
      <c r="AJ966" s="182"/>
    </row>
    <row r="967" spans="2:36" ht="14.4" customHeight="1">
      <c r="B967" s="181"/>
      <c r="C967" s="183" t="s">
        <v>113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0"/>
      <c r="AF967" s="380"/>
      <c r="AG967" s="380"/>
      <c r="AH967" s="380"/>
      <c r="AI967" s="494">
        <f t="shared" si="36"/>
        <v>0</v>
      </c>
      <c r="AJ967" s="182"/>
    </row>
    <row r="968" spans="2:36" ht="14.4" customHeight="1">
      <c r="B968" s="181"/>
      <c r="C968" s="183" t="s">
        <v>114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0"/>
      <c r="AF968" s="380"/>
      <c r="AG968" s="380"/>
      <c r="AH968" s="380"/>
      <c r="AI968" s="494">
        <f t="shared" si="36"/>
        <v>0</v>
      </c>
      <c r="AJ968" s="182"/>
    </row>
    <row r="969" spans="2:36" ht="14.4" customHeight="1">
      <c r="B969" s="181"/>
      <c r="C969" s="183" t="s">
        <v>115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0"/>
      <c r="AF969" s="380"/>
      <c r="AG969" s="380"/>
      <c r="AH969" s="380"/>
      <c r="AI969" s="494">
        <f t="shared" si="36"/>
        <v>0</v>
      </c>
      <c r="AJ969" s="182"/>
    </row>
    <row r="970" spans="2:36" ht="14.4" customHeight="1">
      <c r="B970" s="181"/>
      <c r="C970" s="183" t="s">
        <v>116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0"/>
      <c r="AF970" s="380"/>
      <c r="AG970" s="380"/>
      <c r="AH970" s="380"/>
      <c r="AI970" s="494">
        <f t="shared" si="36"/>
        <v>0</v>
      </c>
      <c r="AJ970" s="182"/>
    </row>
    <row r="971" spans="2:36" ht="14.4" customHeight="1">
      <c r="B971" s="181"/>
      <c r="C971" s="183" t="s">
        <v>117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0"/>
      <c r="AF971" s="380"/>
      <c r="AG971" s="380"/>
      <c r="AH971" s="380"/>
      <c r="AI971" s="494">
        <f t="shared" si="36"/>
        <v>0</v>
      </c>
      <c r="AJ971" s="182"/>
    </row>
    <row r="972" spans="2:36" ht="14.4" customHeight="1">
      <c r="B972" s="181"/>
      <c r="C972" s="183" t="s">
        <v>118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0"/>
      <c r="AF972" s="380"/>
      <c r="AG972" s="380"/>
      <c r="AH972" s="380"/>
      <c r="AI972" s="494">
        <f t="shared" si="36"/>
        <v>0</v>
      </c>
      <c r="AJ972" s="182"/>
    </row>
    <row r="973" spans="2:36" ht="14.4" customHeight="1">
      <c r="B973" s="181"/>
      <c r="C973" s="183" t="s">
        <v>119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0"/>
      <c r="AF973" s="380"/>
      <c r="AG973" s="380"/>
      <c r="AH973" s="380"/>
      <c r="AI973" s="494">
        <f t="shared" si="36"/>
        <v>0</v>
      </c>
      <c r="AJ973" s="182"/>
    </row>
    <row r="974" spans="2:36" ht="14.4" customHeight="1">
      <c r="B974" s="181"/>
      <c r="C974" s="183" t="s">
        <v>120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0"/>
      <c r="AF974" s="380"/>
      <c r="AG974" s="380"/>
      <c r="AH974" s="380"/>
      <c r="AI974" s="494">
        <f t="shared" si="36"/>
        <v>0</v>
      </c>
      <c r="AJ974" s="182"/>
    </row>
    <row r="975" spans="2:36" ht="14.4" customHeight="1">
      <c r="B975" s="181"/>
      <c r="C975" s="183" t="s">
        <v>121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0"/>
      <c r="AF975" s="380"/>
      <c r="AG975" s="380"/>
      <c r="AH975" s="380"/>
      <c r="AI975" s="494">
        <f t="shared" si="36"/>
        <v>0</v>
      </c>
      <c r="AJ975" s="182"/>
    </row>
    <row r="976" spans="2:36" ht="14.4" customHeight="1">
      <c r="B976" s="181"/>
      <c r="C976" s="183" t="s">
        <v>122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0"/>
      <c r="AF976" s="380"/>
      <c r="AG976" s="380"/>
      <c r="AH976" s="380"/>
      <c r="AI976" s="494">
        <f t="shared" si="36"/>
        <v>0</v>
      </c>
      <c r="AJ976" s="182"/>
    </row>
    <row r="977" spans="2:36" ht="14.4" customHeight="1">
      <c r="B977" s="181"/>
      <c r="C977" s="183" t="s">
        <v>123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0"/>
      <c r="AF977" s="380"/>
      <c r="AG977" s="380"/>
      <c r="AH977" s="380"/>
      <c r="AI977" s="494">
        <f t="shared" si="36"/>
        <v>0</v>
      </c>
      <c r="AJ977" s="182"/>
    </row>
    <row r="978" spans="2:36" ht="14.4" customHeight="1">
      <c r="B978" s="181"/>
      <c r="C978" s="183" t="s">
        <v>124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0"/>
      <c r="AF978" s="380"/>
      <c r="AG978" s="380"/>
      <c r="AH978" s="380"/>
      <c r="AI978" s="494">
        <f t="shared" si="36"/>
        <v>0</v>
      </c>
      <c r="AJ978" s="182"/>
    </row>
    <row r="979" spans="2:36" ht="14.4" customHeight="1">
      <c r="B979" s="181"/>
      <c r="C979" s="183" t="s">
        <v>125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0"/>
      <c r="AF979" s="380"/>
      <c r="AG979" s="380"/>
      <c r="AH979" s="380"/>
      <c r="AI979" s="494">
        <f t="shared" si="36"/>
        <v>0</v>
      </c>
      <c r="AJ979" s="182"/>
    </row>
    <row r="980" spans="2:36" ht="14.4" customHeight="1">
      <c r="B980" s="181"/>
      <c r="C980" s="183" t="s">
        <v>126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0"/>
      <c r="AF980" s="380"/>
      <c r="AG980" s="380"/>
      <c r="AH980" s="380"/>
      <c r="AI980" s="494">
        <f t="shared" si="36"/>
        <v>0</v>
      </c>
      <c r="AJ980" s="182"/>
    </row>
    <row r="981" spans="2:36" ht="14.4" customHeight="1">
      <c r="B981" s="181"/>
      <c r="C981" s="183" t="s">
        <v>127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0"/>
      <c r="AF981" s="380"/>
      <c r="AG981" s="380"/>
      <c r="AH981" s="380"/>
      <c r="AI981" s="494">
        <f t="shared" si="36"/>
        <v>0</v>
      </c>
      <c r="AJ981" s="182"/>
    </row>
    <row r="982" spans="2:36" ht="14.4" customHeight="1">
      <c r="B982" s="181"/>
      <c r="C982" s="183" t="s">
        <v>128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0"/>
      <c r="AF982" s="380"/>
      <c r="AG982" s="380"/>
      <c r="AH982" s="380"/>
      <c r="AI982" s="494">
        <f t="shared" si="36"/>
        <v>0</v>
      </c>
      <c r="AJ982" s="182"/>
    </row>
    <row r="983" spans="2:36" ht="14.4" customHeight="1">
      <c r="B983" s="181"/>
      <c r="C983" s="183" t="s">
        <v>129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0"/>
      <c r="AF983" s="380"/>
      <c r="AG983" s="380"/>
      <c r="AH983" s="380"/>
      <c r="AI983" s="494">
        <f t="shared" si="36"/>
        <v>0</v>
      </c>
      <c r="AJ983" s="182"/>
    </row>
    <row r="984" spans="2:36" ht="14.4" customHeight="1">
      <c r="B984" s="181"/>
      <c r="C984" s="183" t="s">
        <v>130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0"/>
      <c r="AF984" s="380"/>
      <c r="AG984" s="380"/>
      <c r="AH984" s="380"/>
      <c r="AI984" s="494">
        <f t="shared" si="36"/>
        <v>0</v>
      </c>
      <c r="AJ984" s="182"/>
    </row>
    <row r="985" spans="2:36" ht="14.4" customHeight="1">
      <c r="B985" s="181"/>
      <c r="C985" s="183" t="s">
        <v>131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0"/>
      <c r="AF985" s="380"/>
      <c r="AG985" s="380"/>
      <c r="AH985" s="380"/>
      <c r="AI985" s="494">
        <f t="shared" si="36"/>
        <v>0</v>
      </c>
      <c r="AJ985" s="182"/>
    </row>
    <row r="986" spans="2:36" ht="14.4" customHeight="1">
      <c r="B986" s="181"/>
      <c r="C986" s="216" t="s">
        <v>132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0"/>
      <c r="AF986" s="380"/>
      <c r="AG986" s="380"/>
      <c r="AH986" s="380"/>
      <c r="AI986" s="494">
        <f t="shared" si="36"/>
        <v>0</v>
      </c>
      <c r="AJ986" s="182"/>
    </row>
    <row r="987" spans="2:36" ht="14.4" customHeight="1">
      <c r="B987" s="181"/>
      <c r="C987" s="183" t="s">
        <v>133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0"/>
      <c r="AF987" s="380"/>
      <c r="AG987" s="380"/>
      <c r="AH987" s="380"/>
      <c r="AI987" s="494">
        <f t="shared" si="36"/>
        <v>0</v>
      </c>
      <c r="AJ987" s="182"/>
    </row>
    <row r="988" spans="2:36" ht="14.4" customHeight="1">
      <c r="B988" s="181"/>
      <c r="C988" s="183" t="s">
        <v>134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0"/>
      <c r="AF988" s="380"/>
      <c r="AG988" s="380"/>
      <c r="AH988" s="380"/>
      <c r="AI988" s="494">
        <f t="shared" si="36"/>
        <v>0</v>
      </c>
      <c r="AJ988" s="182"/>
    </row>
    <row r="989" spans="2:36" ht="14.4" customHeight="1">
      <c r="B989" s="181"/>
      <c r="C989" s="216" t="s">
        <v>135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0"/>
      <c r="AF989" s="380"/>
      <c r="AG989" s="380"/>
      <c r="AH989" s="380"/>
      <c r="AI989" s="494">
        <f t="shared" si="36"/>
        <v>0</v>
      </c>
      <c r="AJ989" s="182"/>
    </row>
    <row r="990" spans="2:36" ht="14.4" customHeight="1">
      <c r="B990" s="181"/>
      <c r="C990" s="216" t="s">
        <v>136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0"/>
      <c r="AF990" s="380"/>
      <c r="AG990" s="380"/>
      <c r="AH990" s="380"/>
      <c r="AI990" s="494">
        <f t="shared" si="36"/>
        <v>0</v>
      </c>
      <c r="AJ990" s="182"/>
    </row>
    <row r="991" spans="2:36" ht="14.4" customHeight="1">
      <c r="B991" s="181"/>
      <c r="C991" s="183" t="s">
        <v>137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0"/>
      <c r="AF991" s="380"/>
      <c r="AG991" s="380"/>
      <c r="AH991" s="380"/>
      <c r="AI991" s="494">
        <f t="shared" si="36"/>
        <v>0</v>
      </c>
      <c r="AJ991" s="182"/>
    </row>
    <row r="992" spans="2:36" ht="14.4" customHeight="1">
      <c r="B992" s="181"/>
      <c r="C992" s="183" t="s">
        <v>138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0"/>
      <c r="AF992" s="380"/>
      <c r="AG992" s="380"/>
      <c r="AH992" s="380"/>
      <c r="AI992" s="494">
        <f t="shared" si="36"/>
        <v>0</v>
      </c>
      <c r="AJ992" s="182"/>
    </row>
    <row r="993" spans="2:36" ht="14.4" customHeight="1">
      <c r="B993" s="181"/>
      <c r="C993" s="183" t="s">
        <v>139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0"/>
      <c r="AF993" s="380"/>
      <c r="AG993" s="380"/>
      <c r="AH993" s="380"/>
      <c r="AI993" s="494">
        <f t="shared" si="36"/>
        <v>0</v>
      </c>
      <c r="AJ993" s="182"/>
    </row>
    <row r="994" spans="2:36" ht="14.4" customHeight="1">
      <c r="B994" s="181"/>
      <c r="C994" s="183" t="s">
        <v>140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0"/>
      <c r="AF994" s="380"/>
      <c r="AG994" s="380"/>
      <c r="AH994" s="380"/>
      <c r="AI994" s="494">
        <f t="shared" si="36"/>
        <v>0</v>
      </c>
      <c r="AJ994" s="182"/>
    </row>
    <row r="995" spans="2:36" ht="14.4" customHeight="1">
      <c r="B995" s="181"/>
      <c r="C995" s="183" t="s">
        <v>141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0"/>
      <c r="AF995" s="380"/>
      <c r="AG995" s="380"/>
      <c r="AH995" s="380"/>
      <c r="AI995" s="494">
        <f t="shared" si="36"/>
        <v>0</v>
      </c>
      <c r="AJ995" s="182"/>
    </row>
    <row r="996" spans="2:36" ht="14.4" customHeight="1">
      <c r="B996" s="181"/>
      <c r="C996" s="183" t="s">
        <v>142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0"/>
      <c r="AF996" s="380"/>
      <c r="AG996" s="380"/>
      <c r="AH996" s="380"/>
      <c r="AI996" s="494">
        <f t="shared" si="36"/>
        <v>0</v>
      </c>
      <c r="AJ996" s="182"/>
    </row>
    <row r="997" spans="2:36" ht="14.4" customHeight="1">
      <c r="B997" s="181"/>
      <c r="C997" s="183" t="s">
        <v>143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0"/>
      <c r="AF997" s="380"/>
      <c r="AG997" s="380"/>
      <c r="AH997" s="380"/>
      <c r="AI997" s="494">
        <f t="shared" si="36"/>
        <v>0</v>
      </c>
      <c r="AJ997" s="182"/>
    </row>
    <row r="998" spans="2:36" ht="14.4" customHeight="1">
      <c r="B998" s="181"/>
      <c r="C998" s="183" t="s">
        <v>144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0"/>
      <c r="AF998" s="380"/>
      <c r="AG998" s="380"/>
      <c r="AH998" s="380"/>
      <c r="AI998" s="494">
        <f t="shared" ref="AI998:AI1015" si="37">SUM(D998:AH998)</f>
        <v>0</v>
      </c>
      <c r="AJ998" s="182"/>
    </row>
    <row r="999" spans="2:36" ht="14.4" customHeight="1">
      <c r="B999" s="181"/>
      <c r="C999" s="183" t="s">
        <v>145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0"/>
      <c r="AF999" s="380"/>
      <c r="AG999" s="380"/>
      <c r="AH999" s="380"/>
      <c r="AI999" s="494">
        <f t="shared" si="37"/>
        <v>0</v>
      </c>
      <c r="AJ999" s="182"/>
    </row>
    <row r="1000" spans="2:36" ht="14.4" customHeight="1">
      <c r="B1000" s="181"/>
      <c r="C1000" s="183" t="s">
        <v>146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0"/>
      <c r="AF1000" s="380"/>
      <c r="AG1000" s="380"/>
      <c r="AH1000" s="380"/>
      <c r="AI1000" s="494">
        <f t="shared" si="37"/>
        <v>0</v>
      </c>
      <c r="AJ1000" s="182"/>
    </row>
    <row r="1001" spans="2:36" ht="14.4" customHeight="1">
      <c r="B1001" s="181"/>
      <c r="C1001" s="183" t="s">
        <v>147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0"/>
      <c r="AF1001" s="380"/>
      <c r="AG1001" s="380"/>
      <c r="AH1001" s="380"/>
      <c r="AI1001" s="494">
        <f t="shared" si="37"/>
        <v>0</v>
      </c>
      <c r="AJ1001" s="182"/>
    </row>
    <row r="1002" spans="2:36" ht="14.4" customHeight="1">
      <c r="B1002" s="181"/>
      <c r="C1002" s="183" t="s">
        <v>148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0"/>
      <c r="AF1002" s="380"/>
      <c r="AG1002" s="380"/>
      <c r="AH1002" s="380"/>
      <c r="AI1002" s="494">
        <f t="shared" si="37"/>
        <v>0</v>
      </c>
      <c r="AJ1002" s="182"/>
    </row>
    <row r="1003" spans="2:36" ht="14.4" customHeight="1">
      <c r="B1003" s="181"/>
      <c r="C1003" s="183" t="s">
        <v>149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0"/>
      <c r="AF1003" s="380"/>
      <c r="AG1003" s="380"/>
      <c r="AH1003" s="380"/>
      <c r="AI1003" s="494">
        <f t="shared" si="37"/>
        <v>0</v>
      </c>
      <c r="AJ1003" s="182"/>
    </row>
    <row r="1004" spans="2:36" ht="14.4" customHeight="1">
      <c r="B1004" s="181"/>
      <c r="C1004" s="183" t="s">
        <v>150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0"/>
      <c r="AF1004" s="380"/>
      <c r="AG1004" s="380"/>
      <c r="AH1004" s="380"/>
      <c r="AI1004" s="494">
        <f t="shared" si="37"/>
        <v>0</v>
      </c>
      <c r="AJ1004" s="182"/>
    </row>
    <row r="1005" spans="2:36" ht="14.4" customHeight="1">
      <c r="B1005" s="181"/>
      <c r="C1005" s="183" t="s">
        <v>151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0"/>
      <c r="AF1005" s="380"/>
      <c r="AG1005" s="380"/>
      <c r="AH1005" s="380"/>
      <c r="AI1005" s="494">
        <f t="shared" si="37"/>
        <v>0</v>
      </c>
      <c r="AJ1005" s="182"/>
    </row>
    <row r="1006" spans="2:36" ht="14.4" customHeight="1">
      <c r="B1006" s="181"/>
      <c r="C1006" s="183" t="s">
        <v>152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0"/>
      <c r="AF1006" s="380"/>
      <c r="AG1006" s="380"/>
      <c r="AH1006" s="380"/>
      <c r="AI1006" s="494">
        <f t="shared" si="37"/>
        <v>0</v>
      </c>
      <c r="AJ1006" s="182"/>
    </row>
    <row r="1007" spans="2:36" ht="14.4" customHeight="1">
      <c r="B1007" s="181"/>
      <c r="C1007" s="183" t="s">
        <v>153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185"/>
      <c r="AE1007" s="380"/>
      <c r="AF1007" s="380"/>
      <c r="AG1007" s="380"/>
      <c r="AH1007" s="380"/>
      <c r="AI1007" s="494">
        <f t="shared" si="37"/>
        <v>0</v>
      </c>
      <c r="AJ1007" s="182"/>
    </row>
    <row r="1008" spans="2:36" ht="14.4" customHeight="1">
      <c r="B1008" s="181"/>
      <c r="C1008" s="183" t="s">
        <v>154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185"/>
      <c r="AE1008" s="380"/>
      <c r="AF1008" s="380"/>
      <c r="AG1008" s="380"/>
      <c r="AH1008" s="380"/>
      <c r="AI1008" s="494">
        <f t="shared" si="37"/>
        <v>0</v>
      </c>
      <c r="AJ1008" s="182"/>
    </row>
    <row r="1009" spans="1:36" ht="14.4" customHeight="1">
      <c r="B1009" s="181"/>
      <c r="C1009" s="183" t="s">
        <v>155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185"/>
      <c r="AE1009" s="380"/>
      <c r="AF1009" s="380"/>
      <c r="AG1009" s="380"/>
      <c r="AH1009" s="380"/>
      <c r="AI1009" s="494">
        <f t="shared" si="37"/>
        <v>0</v>
      </c>
      <c r="AJ1009" s="182"/>
    </row>
    <row r="1010" spans="1:36" ht="14.4" customHeight="1">
      <c r="B1010" s="181"/>
      <c r="C1010" s="183" t="s">
        <v>156</v>
      </c>
      <c r="D1010" s="184"/>
      <c r="E1010" s="184"/>
      <c r="F1010" s="184"/>
      <c r="G1010" s="184"/>
      <c r="H1010" s="184"/>
      <c r="I1010" s="184"/>
      <c r="J1010" s="184"/>
      <c r="K1010" s="184"/>
      <c r="L1010" s="184"/>
      <c r="M1010" s="184"/>
      <c r="N1010" s="184"/>
      <c r="O1010" s="184"/>
      <c r="P1010" s="184"/>
      <c r="Q1010" s="184"/>
      <c r="R1010" s="184"/>
      <c r="S1010" s="184"/>
      <c r="T1010" s="184"/>
      <c r="U1010" s="184"/>
      <c r="V1010" s="184"/>
      <c r="W1010" s="184"/>
      <c r="X1010" s="184"/>
      <c r="Y1010" s="184"/>
      <c r="Z1010" s="184"/>
      <c r="AA1010" s="184"/>
      <c r="AB1010" s="184"/>
      <c r="AC1010" s="184"/>
      <c r="AD1010" s="185"/>
      <c r="AE1010" s="380"/>
      <c r="AF1010" s="380"/>
      <c r="AG1010" s="380"/>
      <c r="AH1010" s="380"/>
      <c r="AI1010" s="494">
        <f t="shared" si="37"/>
        <v>0</v>
      </c>
      <c r="AJ1010" s="182"/>
    </row>
    <row r="1011" spans="1:36" ht="14.4" customHeight="1">
      <c r="B1011" s="181"/>
      <c r="C1011" s="209" t="s">
        <v>157</v>
      </c>
      <c r="D1011" s="184"/>
      <c r="E1011" s="184"/>
      <c r="F1011" s="184"/>
      <c r="G1011" s="184"/>
      <c r="H1011" s="184"/>
      <c r="I1011" s="184"/>
      <c r="J1011" s="184"/>
      <c r="K1011" s="184"/>
      <c r="L1011" s="184"/>
      <c r="M1011" s="184"/>
      <c r="N1011" s="184"/>
      <c r="O1011" s="184"/>
      <c r="P1011" s="184"/>
      <c r="Q1011" s="184"/>
      <c r="R1011" s="184"/>
      <c r="S1011" s="184"/>
      <c r="T1011" s="184"/>
      <c r="U1011" s="184"/>
      <c r="V1011" s="184"/>
      <c r="W1011" s="184"/>
      <c r="X1011" s="184"/>
      <c r="Y1011" s="184"/>
      <c r="Z1011" s="184"/>
      <c r="AA1011" s="184"/>
      <c r="AB1011" s="184"/>
      <c r="AC1011" s="184"/>
      <c r="AD1011" s="185"/>
      <c r="AE1011" s="380"/>
      <c r="AF1011" s="380"/>
      <c r="AG1011" s="380"/>
      <c r="AH1011" s="380"/>
      <c r="AI1011" s="494">
        <f t="shared" si="37"/>
        <v>0</v>
      </c>
      <c r="AJ1011" s="182"/>
    </row>
    <row r="1012" spans="1:36" ht="14.4" customHeight="1">
      <c r="B1012" s="181"/>
      <c r="C1012" s="209" t="s">
        <v>158</v>
      </c>
      <c r="D1012" s="184"/>
      <c r="E1012" s="184"/>
      <c r="F1012" s="184"/>
      <c r="G1012" s="184"/>
      <c r="H1012" s="184"/>
      <c r="I1012" s="184"/>
      <c r="J1012" s="184"/>
      <c r="K1012" s="184"/>
      <c r="L1012" s="184"/>
      <c r="M1012" s="184"/>
      <c r="N1012" s="184"/>
      <c r="O1012" s="184"/>
      <c r="P1012" s="184"/>
      <c r="Q1012" s="184"/>
      <c r="R1012" s="184"/>
      <c r="S1012" s="184"/>
      <c r="T1012" s="184"/>
      <c r="U1012" s="184"/>
      <c r="V1012" s="184"/>
      <c r="W1012" s="184"/>
      <c r="X1012" s="184"/>
      <c r="Y1012" s="184"/>
      <c r="Z1012" s="184"/>
      <c r="AA1012" s="184"/>
      <c r="AB1012" s="184"/>
      <c r="AC1012" s="184"/>
      <c r="AD1012" s="210"/>
      <c r="AE1012" s="380"/>
      <c r="AF1012" s="380"/>
      <c r="AG1012" s="380"/>
      <c r="AH1012" s="380"/>
      <c r="AI1012" s="494">
        <f t="shared" si="37"/>
        <v>0</v>
      </c>
      <c r="AJ1012" s="182"/>
    </row>
    <row r="1013" spans="1:36" ht="14.4" customHeight="1">
      <c r="B1013" s="181"/>
      <c r="C1013" s="209" t="s">
        <v>159</v>
      </c>
      <c r="D1013" s="184"/>
      <c r="E1013" s="184"/>
      <c r="F1013" s="184"/>
      <c r="G1013" s="184"/>
      <c r="H1013" s="184"/>
      <c r="I1013" s="184"/>
      <c r="J1013" s="184"/>
      <c r="K1013" s="184"/>
      <c r="L1013" s="184"/>
      <c r="M1013" s="184"/>
      <c r="N1013" s="184"/>
      <c r="O1013" s="184"/>
      <c r="P1013" s="184"/>
      <c r="Q1013" s="184"/>
      <c r="R1013" s="184"/>
      <c r="S1013" s="184"/>
      <c r="T1013" s="184"/>
      <c r="U1013" s="184"/>
      <c r="V1013" s="184"/>
      <c r="W1013" s="184"/>
      <c r="X1013" s="184"/>
      <c r="Y1013" s="184"/>
      <c r="Z1013" s="184"/>
      <c r="AA1013" s="184"/>
      <c r="AB1013" s="184"/>
      <c r="AC1013" s="184"/>
      <c r="AD1013" s="210"/>
      <c r="AE1013" s="380"/>
      <c r="AF1013" s="380"/>
      <c r="AG1013" s="380"/>
      <c r="AH1013" s="380"/>
      <c r="AI1013" s="494">
        <f t="shared" si="37"/>
        <v>0</v>
      </c>
      <c r="AJ1013" s="182"/>
    </row>
    <row r="1014" spans="1:36" ht="14.4" customHeight="1">
      <c r="B1014" s="181"/>
      <c r="C1014" s="209" t="s">
        <v>160</v>
      </c>
      <c r="D1014" s="184"/>
      <c r="E1014" s="184"/>
      <c r="F1014" s="184"/>
      <c r="G1014" s="184"/>
      <c r="H1014" s="184"/>
      <c r="I1014" s="184"/>
      <c r="J1014" s="184"/>
      <c r="K1014" s="184"/>
      <c r="L1014" s="184"/>
      <c r="M1014" s="184"/>
      <c r="N1014" s="184"/>
      <c r="O1014" s="184"/>
      <c r="P1014" s="184"/>
      <c r="Q1014" s="184"/>
      <c r="R1014" s="184"/>
      <c r="S1014" s="184"/>
      <c r="T1014" s="184"/>
      <c r="U1014" s="184"/>
      <c r="V1014" s="184"/>
      <c r="W1014" s="184"/>
      <c r="X1014" s="184"/>
      <c r="Y1014" s="184"/>
      <c r="Z1014" s="184"/>
      <c r="AA1014" s="184"/>
      <c r="AB1014" s="184"/>
      <c r="AC1014" s="184"/>
      <c r="AD1014" s="210"/>
      <c r="AE1014" s="380"/>
      <c r="AF1014" s="380"/>
      <c r="AG1014" s="380"/>
      <c r="AH1014" s="380"/>
      <c r="AI1014" s="494">
        <f t="shared" si="37"/>
        <v>0</v>
      </c>
      <c r="AJ1014" s="182"/>
    </row>
    <row r="1015" spans="1:36" ht="14.4" customHeight="1">
      <c r="B1015" s="181"/>
      <c r="C1015" s="448" t="s">
        <v>161</v>
      </c>
      <c r="D1015" s="210"/>
      <c r="E1015" s="210"/>
      <c r="F1015" s="210"/>
      <c r="G1015" s="210"/>
      <c r="H1015" s="210"/>
      <c r="I1015" s="210"/>
      <c r="J1015" s="210"/>
      <c r="K1015" s="210"/>
      <c r="L1015" s="210"/>
      <c r="M1015" s="210"/>
      <c r="N1015" s="210"/>
      <c r="O1015" s="210"/>
      <c r="P1015" s="210"/>
      <c r="Q1015" s="210"/>
      <c r="R1015" s="210"/>
      <c r="S1015" s="210"/>
      <c r="T1015" s="210"/>
      <c r="U1015" s="210"/>
      <c r="V1015" s="210"/>
      <c r="W1015" s="210"/>
      <c r="X1015" s="210"/>
      <c r="Y1015" s="210"/>
      <c r="Z1015" s="210"/>
      <c r="AA1015" s="210"/>
      <c r="AB1015" s="210"/>
      <c r="AC1015" s="210"/>
      <c r="AD1015" s="210"/>
      <c r="AE1015" s="380"/>
      <c r="AF1015" s="380"/>
      <c r="AG1015" s="380"/>
      <c r="AH1015" s="380"/>
      <c r="AI1015" s="494">
        <f t="shared" si="37"/>
        <v>0</v>
      </c>
      <c r="AJ1015" s="182"/>
    </row>
    <row r="1016" spans="1:36" ht="14.4" customHeight="1">
      <c r="B1016" s="181"/>
      <c r="C1016" s="119" t="s">
        <v>45</v>
      </c>
      <c r="D1016" s="187">
        <f>SUM(D902:D1015)</f>
        <v>0</v>
      </c>
      <c r="E1016" s="187">
        <f t="shared" ref="E1016:AH1016" si="38">SUM(E902:E1014)</f>
        <v>0</v>
      </c>
      <c r="F1016" s="187">
        <f t="shared" si="38"/>
        <v>0</v>
      </c>
      <c r="G1016" s="187">
        <f t="shared" si="38"/>
        <v>0</v>
      </c>
      <c r="H1016" s="187">
        <f t="shared" si="38"/>
        <v>0</v>
      </c>
      <c r="I1016" s="187">
        <f t="shared" si="38"/>
        <v>0</v>
      </c>
      <c r="J1016" s="187">
        <f t="shared" si="38"/>
        <v>0</v>
      </c>
      <c r="K1016" s="187">
        <f t="shared" si="38"/>
        <v>0</v>
      </c>
      <c r="L1016" s="187">
        <f t="shared" si="38"/>
        <v>0</v>
      </c>
      <c r="M1016" s="187">
        <f t="shared" si="38"/>
        <v>0</v>
      </c>
      <c r="N1016" s="187">
        <f t="shared" si="38"/>
        <v>0</v>
      </c>
      <c r="O1016" s="187">
        <f t="shared" si="38"/>
        <v>0</v>
      </c>
      <c r="P1016" s="187">
        <f t="shared" si="38"/>
        <v>0</v>
      </c>
      <c r="Q1016" s="187">
        <f t="shared" si="38"/>
        <v>0</v>
      </c>
      <c r="R1016" s="187">
        <f t="shared" si="38"/>
        <v>0</v>
      </c>
      <c r="S1016" s="187">
        <f t="shared" si="38"/>
        <v>0</v>
      </c>
      <c r="T1016" s="187">
        <f t="shared" si="38"/>
        <v>0</v>
      </c>
      <c r="U1016" s="187">
        <f t="shared" si="38"/>
        <v>0</v>
      </c>
      <c r="V1016" s="187">
        <f t="shared" si="38"/>
        <v>0</v>
      </c>
      <c r="W1016" s="187">
        <f t="shared" si="38"/>
        <v>0</v>
      </c>
      <c r="X1016" s="187">
        <f t="shared" si="38"/>
        <v>0</v>
      </c>
      <c r="Y1016" s="187">
        <f t="shared" si="38"/>
        <v>0</v>
      </c>
      <c r="Z1016" s="187">
        <f t="shared" si="38"/>
        <v>0</v>
      </c>
      <c r="AA1016" s="187">
        <f t="shared" si="38"/>
        <v>0</v>
      </c>
      <c r="AB1016" s="187">
        <f t="shared" si="38"/>
        <v>0</v>
      </c>
      <c r="AC1016" s="187">
        <f t="shared" si="38"/>
        <v>0</v>
      </c>
      <c r="AD1016" s="187">
        <f t="shared" si="38"/>
        <v>0</v>
      </c>
      <c r="AE1016" s="187">
        <f t="shared" si="38"/>
        <v>0</v>
      </c>
      <c r="AF1016" s="187">
        <f t="shared" si="38"/>
        <v>0</v>
      </c>
      <c r="AG1016" s="187">
        <f t="shared" si="38"/>
        <v>0</v>
      </c>
      <c r="AH1016" s="187">
        <f t="shared" si="38"/>
        <v>0</v>
      </c>
      <c r="AI1016" s="495">
        <f>SUM(AI902:AI1015)</f>
        <v>0</v>
      </c>
      <c r="AJ1016" s="182"/>
    </row>
    <row r="1017" spans="1:36" ht="14.4" customHeight="1">
      <c r="B1017" s="188"/>
      <c r="C1017" s="189"/>
      <c r="D1017" s="189"/>
      <c r="E1017" s="189"/>
      <c r="F1017" s="189"/>
      <c r="G1017" s="189"/>
      <c r="H1017" s="189"/>
      <c r="I1017" s="189"/>
      <c r="J1017" s="189"/>
      <c r="K1017" s="189"/>
      <c r="L1017" s="189"/>
      <c r="M1017" s="189"/>
      <c r="N1017" s="189"/>
      <c r="O1017" s="189"/>
      <c r="P1017" s="189"/>
      <c r="Q1017" s="189"/>
      <c r="R1017" s="189"/>
      <c r="S1017" s="189"/>
      <c r="T1017" s="189"/>
      <c r="U1017" s="189"/>
      <c r="V1017" s="189"/>
      <c r="W1017" s="189"/>
      <c r="X1017" s="189"/>
      <c r="Y1017" s="189"/>
      <c r="Z1017" s="189"/>
      <c r="AA1017" s="189"/>
      <c r="AB1017" s="189"/>
      <c r="AC1017" s="189"/>
      <c r="AD1017" s="189"/>
      <c r="AE1017" s="189"/>
      <c r="AF1017" s="189"/>
      <c r="AG1017" s="189"/>
      <c r="AH1017" s="189"/>
      <c r="AI1017" s="496"/>
      <c r="AJ1017" s="182"/>
    </row>
    <row r="1018" spans="1:36" ht="14.4" customHeight="1">
      <c r="B1018" s="179"/>
      <c r="C1018" s="172"/>
      <c r="D1018" s="172"/>
      <c r="E1018" s="172"/>
      <c r="F1018" s="172"/>
      <c r="G1018" s="172"/>
      <c r="H1018" s="172"/>
      <c r="I1018" s="172"/>
      <c r="J1018" s="172"/>
      <c r="K1018" s="172"/>
      <c r="L1018" s="172"/>
      <c r="M1018" s="172"/>
      <c r="N1018" s="172"/>
      <c r="O1018" s="172"/>
      <c r="P1018" s="172"/>
      <c r="Q1018" s="172"/>
      <c r="R1018" s="172"/>
      <c r="S1018" s="172"/>
      <c r="T1018" s="172"/>
      <c r="U1018" s="172"/>
      <c r="V1018" s="172"/>
      <c r="W1018" s="172"/>
      <c r="X1018" s="172"/>
      <c r="Y1018" s="172"/>
      <c r="Z1018" s="172"/>
      <c r="AA1018" s="172"/>
      <c r="AB1018" s="172"/>
      <c r="AC1018" s="172"/>
      <c r="AD1018" s="172"/>
      <c r="AE1018" s="172"/>
      <c r="AF1018" s="172"/>
      <c r="AG1018" s="172"/>
      <c r="AH1018" s="172"/>
      <c r="AI1018" s="497"/>
      <c r="AJ1018" s="179"/>
    </row>
    <row r="1019" spans="1:36" ht="14.4" customHeight="1">
      <c r="B1019" s="190"/>
      <c r="C1019" s="191"/>
      <c r="D1019" s="191"/>
      <c r="E1019" s="191"/>
      <c r="F1019" s="191"/>
      <c r="G1019" s="191"/>
      <c r="H1019" s="191"/>
      <c r="I1019" s="191"/>
      <c r="J1019" s="191"/>
      <c r="K1019" s="191"/>
      <c r="L1019" s="191"/>
      <c r="M1019" s="191"/>
      <c r="N1019" s="191"/>
      <c r="O1019" s="191"/>
      <c r="P1019" s="191"/>
      <c r="Q1019" s="191"/>
      <c r="R1019" s="191"/>
      <c r="S1019" s="191"/>
      <c r="T1019" s="191"/>
      <c r="U1019" s="191"/>
      <c r="V1019" s="191"/>
      <c r="W1019" s="191"/>
      <c r="X1019" s="191"/>
      <c r="Y1019" s="191"/>
      <c r="Z1019" s="191"/>
      <c r="AA1019" s="191"/>
      <c r="AB1019" s="191"/>
      <c r="AC1019" s="191"/>
      <c r="AD1019" s="191"/>
      <c r="AE1019" s="191"/>
      <c r="AF1019" s="191"/>
      <c r="AG1019" s="191"/>
      <c r="AH1019" s="191"/>
      <c r="AI1019" s="498"/>
      <c r="AJ1019" s="192"/>
    </row>
    <row r="1023" spans="1:36">
      <c r="A1023" s="172"/>
    </row>
    <row r="1024" spans="1:36" ht="21" customHeight="1">
      <c r="A1024" s="173"/>
      <c r="B1024" s="174"/>
      <c r="C1024" s="86" t="s">
        <v>46</v>
      </c>
      <c r="D1024" s="87"/>
      <c r="E1024" s="87"/>
      <c r="F1024" s="87"/>
      <c r="G1024" s="87"/>
      <c r="H1024" s="87"/>
      <c r="I1024" s="87"/>
      <c r="J1024" s="87"/>
      <c r="K1024" s="87"/>
      <c r="L1024" s="87"/>
      <c r="M1024" s="87"/>
      <c r="N1024" s="87"/>
      <c r="O1024" s="87"/>
      <c r="P1024" s="87"/>
      <c r="Q1024" s="87"/>
      <c r="R1024" s="87"/>
      <c r="S1024" s="87"/>
      <c r="T1024" s="87"/>
      <c r="U1024" s="87"/>
      <c r="V1024" s="87"/>
      <c r="W1024" s="87"/>
      <c r="X1024" s="87"/>
      <c r="Y1024" s="87"/>
      <c r="Z1024" s="87"/>
      <c r="AA1024" s="87"/>
      <c r="AB1024" s="87"/>
      <c r="AC1024" s="87"/>
      <c r="AD1024" s="87"/>
      <c r="AE1024" s="87"/>
      <c r="AF1024" s="87"/>
      <c r="AG1024" s="87"/>
      <c r="AH1024" s="87"/>
      <c r="AI1024" s="490"/>
      <c r="AJ1024" s="87"/>
    </row>
    <row r="1025" spans="1:36" ht="21" customHeight="1">
      <c r="A1025" s="176"/>
      <c r="B1025" s="177"/>
      <c r="C1025" s="89"/>
      <c r="D1025" s="90"/>
      <c r="E1025" s="631"/>
      <c r="F1025" s="632"/>
      <c r="G1025" s="631"/>
      <c r="H1025" s="632"/>
      <c r="I1025" s="632"/>
      <c r="J1025" s="632"/>
      <c r="K1025" s="90"/>
      <c r="L1025" s="90"/>
      <c r="M1025" s="90"/>
      <c r="N1025" s="631" t="s">
        <v>172</v>
      </c>
      <c r="O1025" s="632"/>
      <c r="P1025" s="632"/>
      <c r="Q1025" s="632"/>
      <c r="R1025" s="632"/>
      <c r="S1025" s="632"/>
      <c r="T1025" s="632"/>
      <c r="U1025" s="632"/>
      <c r="V1025" s="632"/>
      <c r="W1025" s="632"/>
      <c r="X1025" s="632"/>
      <c r="Y1025" s="632"/>
      <c r="Z1025" s="632"/>
      <c r="AA1025" s="90"/>
      <c r="AB1025" s="90"/>
      <c r="AC1025" s="90"/>
      <c r="AD1025" s="90"/>
      <c r="AE1025" s="90"/>
      <c r="AF1025" s="90"/>
      <c r="AG1025" s="90"/>
      <c r="AH1025" s="90"/>
      <c r="AI1025" s="491"/>
      <c r="AJ1025" s="90"/>
    </row>
    <row r="1026" spans="1:36" ht="14.4" customHeight="1">
      <c r="A1026" s="175"/>
    </row>
    <row r="1027" spans="1:36" ht="14.4" customHeight="1">
      <c r="B1027" s="178"/>
      <c r="C1027" s="179"/>
      <c r="D1027" s="179"/>
      <c r="E1027" s="179"/>
      <c r="F1027" s="179"/>
      <c r="G1027" s="179"/>
      <c r="H1027" s="179"/>
      <c r="I1027" s="179"/>
      <c r="J1027" s="179"/>
      <c r="K1027" s="179"/>
      <c r="L1027" s="179"/>
      <c r="M1027" s="179"/>
      <c r="N1027" s="179"/>
      <c r="O1027" s="179"/>
      <c r="P1027" s="179"/>
      <c r="Q1027" s="179"/>
      <c r="R1027" s="179"/>
      <c r="S1027" s="179"/>
      <c r="T1027" s="179"/>
      <c r="U1027" s="179"/>
      <c r="V1027" s="179"/>
      <c r="W1027" s="179"/>
      <c r="X1027" s="179"/>
      <c r="Y1027" s="179"/>
      <c r="Z1027" s="179"/>
      <c r="AA1027" s="179"/>
      <c r="AB1027" s="179"/>
      <c r="AC1027" s="179"/>
      <c r="AD1027" s="179"/>
      <c r="AE1027" s="179"/>
      <c r="AF1027" s="179"/>
      <c r="AG1027" s="179"/>
      <c r="AH1027" s="179"/>
      <c r="AI1027" s="493"/>
      <c r="AJ1027" s="180"/>
    </row>
    <row r="1028" spans="1:36" ht="14.4" customHeight="1">
      <c r="B1028" s="181"/>
      <c r="C1028" s="103" t="s">
        <v>13</v>
      </c>
      <c r="D1028" s="96" t="s">
        <v>14</v>
      </c>
      <c r="E1028" s="171" t="s">
        <v>15</v>
      </c>
      <c r="F1028" s="171" t="s">
        <v>16</v>
      </c>
      <c r="G1028" s="171" t="s">
        <v>17</v>
      </c>
      <c r="H1028" s="171" t="s">
        <v>18</v>
      </c>
      <c r="I1028" s="171" t="s">
        <v>19</v>
      </c>
      <c r="J1028" s="171" t="s">
        <v>20</v>
      </c>
      <c r="K1028" s="171" t="s">
        <v>21</v>
      </c>
      <c r="L1028" s="171" t="s">
        <v>22</v>
      </c>
      <c r="M1028" s="171" t="s">
        <v>23</v>
      </c>
      <c r="N1028" s="171" t="s">
        <v>24</v>
      </c>
      <c r="O1028" s="171" t="s">
        <v>25</v>
      </c>
      <c r="P1028" s="171" t="s">
        <v>26</v>
      </c>
      <c r="Q1028" s="171" t="s">
        <v>27</v>
      </c>
      <c r="R1028" s="171" t="s">
        <v>28</v>
      </c>
      <c r="S1028" s="171" t="s">
        <v>29</v>
      </c>
      <c r="T1028" s="171" t="s">
        <v>30</v>
      </c>
      <c r="U1028" s="171" t="s">
        <v>31</v>
      </c>
      <c r="V1028" s="171" t="s">
        <v>32</v>
      </c>
      <c r="W1028" s="171" t="s">
        <v>33</v>
      </c>
      <c r="X1028" s="171" t="s">
        <v>34</v>
      </c>
      <c r="Y1028" s="171" t="s">
        <v>35</v>
      </c>
      <c r="Z1028" s="171" t="s">
        <v>36</v>
      </c>
      <c r="AA1028" s="171" t="s">
        <v>37</v>
      </c>
      <c r="AB1028" s="171" t="s">
        <v>38</v>
      </c>
      <c r="AC1028" s="171" t="s">
        <v>39</v>
      </c>
      <c r="AD1028" s="171" t="s">
        <v>40</v>
      </c>
      <c r="AE1028" s="171" t="s">
        <v>41</v>
      </c>
      <c r="AF1028" s="171" t="s">
        <v>42</v>
      </c>
      <c r="AG1028" s="171" t="s">
        <v>43</v>
      </c>
      <c r="AH1028" s="171" t="s">
        <v>44</v>
      </c>
      <c r="AI1028" s="488" t="s">
        <v>45</v>
      </c>
      <c r="AJ1028" s="182"/>
    </row>
    <row r="1029" spans="1:36" ht="14.4" customHeight="1">
      <c r="B1029" s="181"/>
      <c r="C1029" s="183" t="s">
        <v>48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0"/>
      <c r="AF1029" s="380"/>
      <c r="AG1029" s="380"/>
      <c r="AH1029" s="380"/>
      <c r="AI1029" s="494">
        <f t="shared" ref="AI1029:AI1060" si="39">SUM(D1029:AH1029)</f>
        <v>0</v>
      </c>
      <c r="AJ1029" s="182"/>
    </row>
    <row r="1030" spans="1:36" ht="14.4" customHeight="1">
      <c r="B1030" s="181"/>
      <c r="C1030" s="183" t="s">
        <v>49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0"/>
      <c r="AF1030" s="380"/>
      <c r="AG1030" s="380"/>
      <c r="AH1030" s="380"/>
      <c r="AI1030" s="494">
        <f t="shared" si="39"/>
        <v>0</v>
      </c>
      <c r="AJ1030" s="182"/>
    </row>
    <row r="1031" spans="1:36" ht="14.4" customHeight="1">
      <c r="B1031" s="181"/>
      <c r="C1031" s="183" t="s">
        <v>50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0"/>
      <c r="AF1031" s="380"/>
      <c r="AG1031" s="380"/>
      <c r="AH1031" s="380"/>
      <c r="AI1031" s="494">
        <f t="shared" si="39"/>
        <v>0</v>
      </c>
      <c r="AJ1031" s="182"/>
    </row>
    <row r="1032" spans="1:36" ht="14.4" customHeight="1">
      <c r="B1032" s="181"/>
      <c r="C1032" s="183" t="s">
        <v>51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0"/>
      <c r="AF1032" s="380"/>
      <c r="AG1032" s="380"/>
      <c r="AH1032" s="380"/>
      <c r="AI1032" s="494">
        <f t="shared" si="39"/>
        <v>0</v>
      </c>
      <c r="AJ1032" s="182"/>
    </row>
    <row r="1033" spans="1:36" ht="14.4" customHeight="1">
      <c r="B1033" s="181"/>
      <c r="C1033" s="183" t="s">
        <v>52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0"/>
      <c r="AF1033" s="380"/>
      <c r="AG1033" s="380"/>
      <c r="AH1033" s="380"/>
      <c r="AI1033" s="494">
        <f t="shared" si="39"/>
        <v>0</v>
      </c>
      <c r="AJ1033" s="182"/>
    </row>
    <row r="1034" spans="1:36" ht="14.4" customHeight="1">
      <c r="B1034" s="181"/>
      <c r="C1034" s="183" t="s">
        <v>53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0"/>
      <c r="AF1034" s="380"/>
      <c r="AG1034" s="380"/>
      <c r="AH1034" s="380"/>
      <c r="AI1034" s="494">
        <f t="shared" si="39"/>
        <v>0</v>
      </c>
      <c r="AJ1034" s="182"/>
    </row>
    <row r="1035" spans="1:36" ht="14.4" customHeight="1">
      <c r="B1035" s="181"/>
      <c r="C1035" s="183" t="s">
        <v>54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0"/>
      <c r="AF1035" s="380"/>
      <c r="AG1035" s="380"/>
      <c r="AH1035" s="380"/>
      <c r="AI1035" s="494">
        <f t="shared" si="39"/>
        <v>0</v>
      </c>
      <c r="AJ1035" s="182"/>
    </row>
    <row r="1036" spans="1:36" ht="14.4" customHeight="1">
      <c r="B1036" s="181"/>
      <c r="C1036" s="183" t="s">
        <v>55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0"/>
      <c r="AF1036" s="380"/>
      <c r="AG1036" s="380"/>
      <c r="AH1036" s="380"/>
      <c r="AI1036" s="494">
        <f t="shared" si="39"/>
        <v>0</v>
      </c>
      <c r="AJ1036" s="182"/>
    </row>
    <row r="1037" spans="1:36" ht="14.4" customHeight="1">
      <c r="B1037" s="181"/>
      <c r="C1037" s="183" t="s">
        <v>56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0"/>
      <c r="AF1037" s="380"/>
      <c r="AG1037" s="380"/>
      <c r="AH1037" s="380"/>
      <c r="AI1037" s="494">
        <f t="shared" si="39"/>
        <v>0</v>
      </c>
      <c r="AJ1037" s="182"/>
    </row>
    <row r="1038" spans="1:36" ht="14.4" customHeight="1">
      <c r="B1038" s="181"/>
      <c r="C1038" s="183" t="s">
        <v>57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0"/>
      <c r="AF1038" s="380"/>
      <c r="AG1038" s="380"/>
      <c r="AH1038" s="380"/>
      <c r="AI1038" s="494">
        <f t="shared" si="39"/>
        <v>0</v>
      </c>
      <c r="AJ1038" s="182"/>
    </row>
    <row r="1039" spans="1:36" ht="14.4" customHeight="1">
      <c r="B1039" s="181"/>
      <c r="C1039" s="183" t="s">
        <v>58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0"/>
      <c r="AF1039" s="380"/>
      <c r="AG1039" s="380"/>
      <c r="AH1039" s="380"/>
      <c r="AI1039" s="494">
        <f t="shared" si="39"/>
        <v>0</v>
      </c>
      <c r="AJ1039" s="182"/>
    </row>
    <row r="1040" spans="1:36" ht="14.4" customHeight="1">
      <c r="B1040" s="181"/>
      <c r="C1040" s="183" t="s">
        <v>59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0"/>
      <c r="AF1040" s="380"/>
      <c r="AG1040" s="380"/>
      <c r="AH1040" s="380"/>
      <c r="AI1040" s="494">
        <f t="shared" si="39"/>
        <v>0</v>
      </c>
      <c r="AJ1040" s="182"/>
    </row>
    <row r="1041" spans="2:36" ht="14.4" customHeight="1">
      <c r="B1041" s="181"/>
      <c r="C1041" s="183" t="s">
        <v>60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0"/>
      <c r="AF1041" s="380"/>
      <c r="AG1041" s="380"/>
      <c r="AH1041" s="380"/>
      <c r="AI1041" s="494">
        <f t="shared" si="39"/>
        <v>0</v>
      </c>
      <c r="AJ1041" s="182"/>
    </row>
    <row r="1042" spans="2:36" ht="14.4" customHeight="1">
      <c r="B1042" s="181"/>
      <c r="C1042" s="183" t="s">
        <v>61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0"/>
      <c r="AF1042" s="380"/>
      <c r="AG1042" s="380"/>
      <c r="AH1042" s="380"/>
      <c r="AI1042" s="494">
        <f t="shared" si="39"/>
        <v>0</v>
      </c>
      <c r="AJ1042" s="182"/>
    </row>
    <row r="1043" spans="2:36" ht="14.4" customHeight="1">
      <c r="B1043" s="181"/>
      <c r="C1043" s="183" t="s">
        <v>62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0"/>
      <c r="AF1043" s="380"/>
      <c r="AG1043" s="380"/>
      <c r="AH1043" s="380"/>
      <c r="AI1043" s="494">
        <f t="shared" si="39"/>
        <v>0</v>
      </c>
      <c r="AJ1043" s="182"/>
    </row>
    <row r="1044" spans="2:36" ht="14.4" customHeight="1">
      <c r="B1044" s="181"/>
      <c r="C1044" s="183" t="s">
        <v>63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0"/>
      <c r="AF1044" s="380"/>
      <c r="AG1044" s="380"/>
      <c r="AH1044" s="380"/>
      <c r="AI1044" s="494">
        <f t="shared" si="39"/>
        <v>0</v>
      </c>
      <c r="AJ1044" s="182"/>
    </row>
    <row r="1045" spans="2:36" ht="14.4" customHeight="1">
      <c r="B1045" s="181"/>
      <c r="C1045" s="183" t="s">
        <v>64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0"/>
      <c r="AF1045" s="380"/>
      <c r="AG1045" s="380"/>
      <c r="AH1045" s="380"/>
      <c r="AI1045" s="494">
        <f t="shared" si="39"/>
        <v>0</v>
      </c>
      <c r="AJ1045" s="182"/>
    </row>
    <row r="1046" spans="2:36" ht="14.4" customHeight="1">
      <c r="B1046" s="181"/>
      <c r="C1046" s="183" t="s">
        <v>65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0"/>
      <c r="AF1046" s="380"/>
      <c r="AG1046" s="380"/>
      <c r="AH1046" s="380"/>
      <c r="AI1046" s="494">
        <f t="shared" si="39"/>
        <v>0</v>
      </c>
      <c r="AJ1046" s="182"/>
    </row>
    <row r="1047" spans="2:36" ht="14.4" customHeight="1">
      <c r="B1047" s="181"/>
      <c r="C1047" s="183" t="s">
        <v>66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0"/>
      <c r="AF1047" s="380"/>
      <c r="AG1047" s="380"/>
      <c r="AH1047" s="380"/>
      <c r="AI1047" s="494">
        <f t="shared" si="39"/>
        <v>0</v>
      </c>
      <c r="AJ1047" s="182"/>
    </row>
    <row r="1048" spans="2:36" ht="14.4" customHeight="1">
      <c r="B1048" s="181"/>
      <c r="C1048" s="183" t="s">
        <v>67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0"/>
      <c r="AF1048" s="380"/>
      <c r="AG1048" s="380"/>
      <c r="AH1048" s="380"/>
      <c r="AI1048" s="494">
        <f t="shared" si="39"/>
        <v>0</v>
      </c>
      <c r="AJ1048" s="182"/>
    </row>
    <row r="1049" spans="2:36" ht="14.4" customHeight="1">
      <c r="B1049" s="181"/>
      <c r="C1049" s="183" t="s">
        <v>68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0"/>
      <c r="AF1049" s="380"/>
      <c r="AG1049" s="380"/>
      <c r="AH1049" s="380"/>
      <c r="AI1049" s="494">
        <f t="shared" si="39"/>
        <v>0</v>
      </c>
      <c r="AJ1049" s="182"/>
    </row>
    <row r="1050" spans="2:36" ht="14.4" customHeight="1">
      <c r="B1050" s="181"/>
      <c r="C1050" s="216" t="s">
        <v>69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0"/>
      <c r="AF1050" s="380"/>
      <c r="AG1050" s="380"/>
      <c r="AH1050" s="380"/>
      <c r="AI1050" s="494">
        <f t="shared" si="39"/>
        <v>0</v>
      </c>
      <c r="AJ1050" s="182"/>
    </row>
    <row r="1051" spans="2:36" ht="14.4" customHeight="1">
      <c r="B1051" s="181"/>
      <c r="C1051" s="183" t="s">
        <v>70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0"/>
      <c r="AF1051" s="380"/>
      <c r="AG1051" s="380"/>
      <c r="AH1051" s="380"/>
      <c r="AI1051" s="494">
        <f t="shared" si="39"/>
        <v>0</v>
      </c>
      <c r="AJ1051" s="182"/>
    </row>
    <row r="1052" spans="2:36" ht="14.4" customHeight="1">
      <c r="B1052" s="181"/>
      <c r="C1052" s="183" t="s">
        <v>71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0"/>
      <c r="AF1052" s="380"/>
      <c r="AG1052" s="380"/>
      <c r="AH1052" s="380"/>
      <c r="AI1052" s="494">
        <f t="shared" si="39"/>
        <v>0</v>
      </c>
      <c r="AJ1052" s="182"/>
    </row>
    <row r="1053" spans="2:36" ht="14.4" customHeight="1">
      <c r="B1053" s="181"/>
      <c r="C1053" s="183" t="s">
        <v>72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0"/>
      <c r="AF1053" s="380"/>
      <c r="AG1053" s="380"/>
      <c r="AH1053" s="380"/>
      <c r="AI1053" s="494">
        <f t="shared" si="39"/>
        <v>0</v>
      </c>
      <c r="AJ1053" s="182"/>
    </row>
    <row r="1054" spans="2:36" ht="14.4" customHeight="1">
      <c r="B1054" s="181"/>
      <c r="C1054" s="183" t="s">
        <v>73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0"/>
      <c r="AF1054" s="380"/>
      <c r="AG1054" s="380"/>
      <c r="AH1054" s="380"/>
      <c r="AI1054" s="494">
        <f t="shared" si="39"/>
        <v>0</v>
      </c>
      <c r="AJ1054" s="182"/>
    </row>
    <row r="1055" spans="2:36" ht="14.4" customHeight="1">
      <c r="B1055" s="181"/>
      <c r="C1055" s="183" t="s">
        <v>74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0"/>
      <c r="AF1055" s="380"/>
      <c r="AG1055" s="380"/>
      <c r="AH1055" s="380"/>
      <c r="AI1055" s="494">
        <f t="shared" si="39"/>
        <v>0</v>
      </c>
      <c r="AJ1055" s="182"/>
    </row>
    <row r="1056" spans="2:36" ht="14.4" customHeight="1">
      <c r="B1056" s="181"/>
      <c r="C1056" s="183" t="s">
        <v>75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0"/>
      <c r="AF1056" s="380"/>
      <c r="AG1056" s="380"/>
      <c r="AH1056" s="380"/>
      <c r="AI1056" s="494">
        <f t="shared" si="39"/>
        <v>0</v>
      </c>
      <c r="AJ1056" s="182"/>
    </row>
    <row r="1057" spans="2:36" ht="14.4" customHeight="1">
      <c r="B1057" s="181"/>
      <c r="C1057" s="183" t="s">
        <v>76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0"/>
      <c r="AF1057" s="380"/>
      <c r="AG1057" s="380"/>
      <c r="AH1057" s="380"/>
      <c r="AI1057" s="494">
        <f t="shared" si="39"/>
        <v>0</v>
      </c>
      <c r="AJ1057" s="182"/>
    </row>
    <row r="1058" spans="2:36" ht="14.4" customHeight="1">
      <c r="B1058" s="181"/>
      <c r="C1058" s="183" t="s">
        <v>77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0"/>
      <c r="AF1058" s="380"/>
      <c r="AG1058" s="380"/>
      <c r="AH1058" s="380"/>
      <c r="AI1058" s="494">
        <f t="shared" si="39"/>
        <v>0</v>
      </c>
      <c r="AJ1058" s="182"/>
    </row>
    <row r="1059" spans="2:36" ht="14.4" customHeight="1">
      <c r="B1059" s="181"/>
      <c r="C1059" s="183" t="s">
        <v>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0"/>
      <c r="AF1059" s="380"/>
      <c r="AG1059" s="380"/>
      <c r="AH1059" s="380"/>
      <c r="AI1059" s="494">
        <f t="shared" si="39"/>
        <v>0</v>
      </c>
      <c r="AJ1059" s="182"/>
    </row>
    <row r="1060" spans="2:36" ht="14.4" customHeight="1">
      <c r="B1060" s="181"/>
      <c r="C1060" s="183" t="s">
        <v>79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0"/>
      <c r="AF1060" s="380"/>
      <c r="AG1060" s="380"/>
      <c r="AH1060" s="380"/>
      <c r="AI1060" s="494">
        <f t="shared" si="39"/>
        <v>0</v>
      </c>
      <c r="AJ1060" s="182"/>
    </row>
    <row r="1061" spans="2:36" ht="14.4" customHeight="1">
      <c r="B1061" s="181"/>
      <c r="C1061" s="183" t="s">
        <v>80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0"/>
      <c r="AF1061" s="380"/>
      <c r="AG1061" s="380"/>
      <c r="AH1061" s="380"/>
      <c r="AI1061" s="494">
        <f t="shared" ref="AI1061:AI1092" si="40">SUM(D1061:AH1061)</f>
        <v>0</v>
      </c>
      <c r="AJ1061" s="182"/>
    </row>
    <row r="1062" spans="2:36" ht="14.4" customHeight="1">
      <c r="B1062" s="181"/>
      <c r="C1062" s="183" t="s">
        <v>81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0"/>
      <c r="AF1062" s="380"/>
      <c r="AG1062" s="380"/>
      <c r="AH1062" s="380"/>
      <c r="AI1062" s="494">
        <f t="shared" si="40"/>
        <v>0</v>
      </c>
      <c r="AJ1062" s="182"/>
    </row>
    <row r="1063" spans="2:36" ht="14.4" customHeight="1">
      <c r="B1063" s="181"/>
      <c r="C1063" s="183" t="s">
        <v>82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0"/>
      <c r="AF1063" s="380"/>
      <c r="AG1063" s="380"/>
      <c r="AH1063" s="380"/>
      <c r="AI1063" s="494">
        <f t="shared" si="40"/>
        <v>0</v>
      </c>
      <c r="AJ1063" s="182"/>
    </row>
    <row r="1064" spans="2:36" ht="14.4" customHeight="1">
      <c r="B1064" s="181"/>
      <c r="C1064" s="183" t="s">
        <v>83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0"/>
      <c r="AF1064" s="380"/>
      <c r="AG1064" s="380"/>
      <c r="AH1064" s="380"/>
      <c r="AI1064" s="494">
        <f t="shared" si="40"/>
        <v>0</v>
      </c>
      <c r="AJ1064" s="182"/>
    </row>
    <row r="1065" spans="2:36" ht="14.4" customHeight="1">
      <c r="B1065" s="181"/>
      <c r="C1065" s="183" t="s">
        <v>84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0"/>
      <c r="AF1065" s="380"/>
      <c r="AG1065" s="380"/>
      <c r="AH1065" s="380"/>
      <c r="AI1065" s="494">
        <f t="shared" si="40"/>
        <v>0</v>
      </c>
      <c r="AJ1065" s="182"/>
    </row>
    <row r="1066" spans="2:36" ht="14.4" customHeight="1">
      <c r="B1066" s="181"/>
      <c r="C1066" s="183" t="s">
        <v>85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0"/>
      <c r="AF1066" s="380"/>
      <c r="AG1066" s="380"/>
      <c r="AH1066" s="380"/>
      <c r="AI1066" s="494">
        <f t="shared" si="40"/>
        <v>0</v>
      </c>
      <c r="AJ1066" s="182"/>
    </row>
    <row r="1067" spans="2:36" ht="14.4" customHeight="1">
      <c r="B1067" s="181"/>
      <c r="C1067" s="183" t="s">
        <v>86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0"/>
      <c r="AF1067" s="380"/>
      <c r="AG1067" s="380"/>
      <c r="AH1067" s="380"/>
      <c r="AI1067" s="494">
        <f t="shared" si="40"/>
        <v>0</v>
      </c>
      <c r="AJ1067" s="182"/>
    </row>
    <row r="1068" spans="2:36" ht="14.4" customHeight="1">
      <c r="B1068" s="181"/>
      <c r="C1068" s="183" t="s">
        <v>87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0"/>
      <c r="AF1068" s="380"/>
      <c r="AG1068" s="380"/>
      <c r="AH1068" s="380"/>
      <c r="AI1068" s="494">
        <f t="shared" si="40"/>
        <v>0</v>
      </c>
      <c r="AJ1068" s="182"/>
    </row>
    <row r="1069" spans="2:36" ht="14.4" customHeight="1">
      <c r="B1069" s="181"/>
      <c r="C1069" s="183" t="s">
        <v>88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0"/>
      <c r="AF1069" s="380"/>
      <c r="AG1069" s="380"/>
      <c r="AH1069" s="380"/>
      <c r="AI1069" s="494">
        <f t="shared" si="40"/>
        <v>0</v>
      </c>
      <c r="AJ1069" s="182"/>
    </row>
    <row r="1070" spans="2:36" ht="14.4" customHeight="1">
      <c r="B1070" s="181"/>
      <c r="C1070" s="183" t="s">
        <v>89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0"/>
      <c r="AF1070" s="380"/>
      <c r="AG1070" s="380"/>
      <c r="AH1070" s="380"/>
      <c r="AI1070" s="494">
        <f t="shared" si="40"/>
        <v>0</v>
      </c>
      <c r="AJ1070" s="182"/>
    </row>
    <row r="1071" spans="2:36" ht="14.4" customHeight="1">
      <c r="B1071" s="181"/>
      <c r="C1071" s="183" t="s">
        <v>90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0"/>
      <c r="AF1071" s="380"/>
      <c r="AG1071" s="380"/>
      <c r="AH1071" s="380"/>
      <c r="AI1071" s="494">
        <f t="shared" si="40"/>
        <v>0</v>
      </c>
      <c r="AJ1071" s="182"/>
    </row>
    <row r="1072" spans="2:36" ht="14.4" customHeight="1">
      <c r="B1072" s="181"/>
      <c r="C1072" s="183" t="s">
        <v>91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0"/>
      <c r="AF1072" s="380"/>
      <c r="AG1072" s="380"/>
      <c r="AH1072" s="380"/>
      <c r="AI1072" s="494">
        <f t="shared" si="40"/>
        <v>0</v>
      </c>
      <c r="AJ1072" s="182"/>
    </row>
    <row r="1073" spans="2:36" ht="14.4" customHeight="1">
      <c r="B1073" s="181"/>
      <c r="C1073" s="183" t="s">
        <v>92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0"/>
      <c r="AF1073" s="380"/>
      <c r="AG1073" s="380"/>
      <c r="AH1073" s="380"/>
      <c r="AI1073" s="494">
        <f t="shared" si="40"/>
        <v>0</v>
      </c>
      <c r="AJ1073" s="182"/>
    </row>
    <row r="1074" spans="2:36" ht="14.4" customHeight="1">
      <c r="B1074" s="181"/>
      <c r="C1074" s="183" t="s">
        <v>93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0"/>
      <c r="AF1074" s="380"/>
      <c r="AG1074" s="380"/>
      <c r="AH1074" s="380"/>
      <c r="AI1074" s="494">
        <f t="shared" si="40"/>
        <v>0</v>
      </c>
      <c r="AJ1074" s="182"/>
    </row>
    <row r="1075" spans="2:36" ht="14.4" customHeight="1">
      <c r="B1075" s="181"/>
      <c r="C1075" s="183" t="s">
        <v>94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0"/>
      <c r="AF1075" s="380"/>
      <c r="AG1075" s="380"/>
      <c r="AH1075" s="380"/>
      <c r="AI1075" s="494">
        <f t="shared" si="40"/>
        <v>0</v>
      </c>
      <c r="AJ1075" s="182"/>
    </row>
    <row r="1076" spans="2:36" ht="14.4" customHeight="1">
      <c r="B1076" s="181"/>
      <c r="C1076" s="183" t="s">
        <v>95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0"/>
      <c r="AF1076" s="380"/>
      <c r="AG1076" s="380"/>
      <c r="AH1076" s="380"/>
      <c r="AI1076" s="494">
        <f t="shared" si="40"/>
        <v>0</v>
      </c>
      <c r="AJ1076" s="182"/>
    </row>
    <row r="1077" spans="2:36" ht="14.4" customHeight="1">
      <c r="B1077" s="181"/>
      <c r="C1077" s="183" t="s">
        <v>96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0"/>
      <c r="AF1077" s="380"/>
      <c r="AG1077" s="380"/>
      <c r="AH1077" s="380"/>
      <c r="AI1077" s="494">
        <f t="shared" si="40"/>
        <v>0</v>
      </c>
      <c r="AJ1077" s="182"/>
    </row>
    <row r="1078" spans="2:36" ht="14.4" customHeight="1">
      <c r="B1078" s="181"/>
      <c r="C1078" s="183" t="s">
        <v>97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0"/>
      <c r="AF1078" s="380"/>
      <c r="AG1078" s="380"/>
      <c r="AH1078" s="380"/>
      <c r="AI1078" s="494">
        <f t="shared" si="40"/>
        <v>0</v>
      </c>
      <c r="AJ1078" s="182"/>
    </row>
    <row r="1079" spans="2:36" ht="14.4" customHeight="1">
      <c r="B1079" s="181"/>
      <c r="C1079" s="183" t="s">
        <v>98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0"/>
      <c r="AF1079" s="380"/>
      <c r="AG1079" s="380"/>
      <c r="AH1079" s="380"/>
      <c r="AI1079" s="494">
        <f t="shared" si="40"/>
        <v>0</v>
      </c>
      <c r="AJ1079" s="182"/>
    </row>
    <row r="1080" spans="2:36" ht="14.4" customHeight="1">
      <c r="B1080" s="181"/>
      <c r="C1080" s="183" t="s">
        <v>99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0"/>
      <c r="AF1080" s="380"/>
      <c r="AG1080" s="380"/>
      <c r="AH1080" s="380"/>
      <c r="AI1080" s="494">
        <f t="shared" si="40"/>
        <v>0</v>
      </c>
      <c r="AJ1080" s="182"/>
    </row>
    <row r="1081" spans="2:36" ht="14.4" customHeight="1">
      <c r="B1081" s="181"/>
      <c r="C1081" s="183" t="s">
        <v>100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0"/>
      <c r="AF1081" s="380"/>
      <c r="AG1081" s="380"/>
      <c r="AH1081" s="380"/>
      <c r="AI1081" s="494">
        <f t="shared" si="40"/>
        <v>0</v>
      </c>
      <c r="AJ1081" s="182"/>
    </row>
    <row r="1082" spans="2:36" ht="14.4" customHeight="1">
      <c r="B1082" s="181"/>
      <c r="C1082" s="183" t="s">
        <v>101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0"/>
      <c r="AF1082" s="380"/>
      <c r="AG1082" s="380"/>
      <c r="AH1082" s="380"/>
      <c r="AI1082" s="494">
        <f t="shared" si="40"/>
        <v>0</v>
      </c>
      <c r="AJ1082" s="182"/>
    </row>
    <row r="1083" spans="2:36" ht="14.4" customHeight="1">
      <c r="B1083" s="181"/>
      <c r="C1083" s="183" t="s">
        <v>102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0"/>
      <c r="AF1083" s="380"/>
      <c r="AG1083" s="380"/>
      <c r="AH1083" s="380"/>
      <c r="AI1083" s="494">
        <f t="shared" si="40"/>
        <v>0</v>
      </c>
      <c r="AJ1083" s="182"/>
    </row>
    <row r="1084" spans="2:36" ht="14.4" customHeight="1">
      <c r="B1084" s="181"/>
      <c r="C1084" s="183" t="s">
        <v>103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0"/>
      <c r="AF1084" s="380"/>
      <c r="AG1084" s="380"/>
      <c r="AH1084" s="380"/>
      <c r="AI1084" s="494">
        <f t="shared" si="40"/>
        <v>0</v>
      </c>
      <c r="AJ1084" s="182"/>
    </row>
    <row r="1085" spans="2:36" ht="14.4" customHeight="1">
      <c r="B1085" s="181"/>
      <c r="C1085" s="183" t="s">
        <v>104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0"/>
      <c r="AF1085" s="380"/>
      <c r="AG1085" s="380"/>
      <c r="AH1085" s="380"/>
      <c r="AI1085" s="494">
        <f t="shared" si="40"/>
        <v>0</v>
      </c>
      <c r="AJ1085" s="182"/>
    </row>
    <row r="1086" spans="2:36" ht="14.4" customHeight="1">
      <c r="B1086" s="181"/>
      <c r="C1086" s="183" t="s">
        <v>105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0"/>
      <c r="AF1086" s="380"/>
      <c r="AG1086" s="380"/>
      <c r="AH1086" s="380"/>
      <c r="AI1086" s="494">
        <f t="shared" si="40"/>
        <v>0</v>
      </c>
      <c r="AJ1086" s="182"/>
    </row>
    <row r="1087" spans="2:36" ht="14.4" customHeight="1">
      <c r="B1087" s="181"/>
      <c r="C1087" s="183" t="s">
        <v>106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0"/>
      <c r="AF1087" s="380"/>
      <c r="AG1087" s="380"/>
      <c r="AH1087" s="380"/>
      <c r="AI1087" s="494">
        <f t="shared" si="40"/>
        <v>0</v>
      </c>
      <c r="AJ1087" s="182"/>
    </row>
    <row r="1088" spans="2:36" ht="14.4" customHeight="1">
      <c r="B1088" s="181"/>
      <c r="C1088" s="183" t="s">
        <v>107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0"/>
      <c r="AF1088" s="380"/>
      <c r="AG1088" s="380"/>
      <c r="AH1088" s="380"/>
      <c r="AI1088" s="494">
        <f t="shared" si="40"/>
        <v>0</v>
      </c>
      <c r="AJ1088" s="182"/>
    </row>
    <row r="1089" spans="2:36" ht="14.4" customHeight="1">
      <c r="B1089" s="181"/>
      <c r="C1089" s="183" t="s">
        <v>108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0"/>
      <c r="AF1089" s="380"/>
      <c r="AG1089" s="380"/>
      <c r="AH1089" s="380"/>
      <c r="AI1089" s="494">
        <f t="shared" si="40"/>
        <v>0</v>
      </c>
      <c r="AJ1089" s="182"/>
    </row>
    <row r="1090" spans="2:36" ht="14.4" customHeight="1">
      <c r="B1090" s="181"/>
      <c r="C1090" s="183" t="s">
        <v>109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0"/>
      <c r="AF1090" s="380"/>
      <c r="AG1090" s="380"/>
      <c r="AH1090" s="380"/>
      <c r="AI1090" s="494">
        <f t="shared" si="40"/>
        <v>0</v>
      </c>
      <c r="AJ1090" s="182"/>
    </row>
    <row r="1091" spans="2:36" ht="14.4" customHeight="1">
      <c r="B1091" s="181"/>
      <c r="C1091" s="183" t="s">
        <v>110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0"/>
      <c r="AF1091" s="380"/>
      <c r="AG1091" s="380"/>
      <c r="AH1091" s="380"/>
      <c r="AI1091" s="494">
        <f t="shared" si="40"/>
        <v>0</v>
      </c>
      <c r="AJ1091" s="182"/>
    </row>
    <row r="1092" spans="2:36" ht="14.4" customHeight="1">
      <c r="B1092" s="181"/>
      <c r="C1092" s="183" t="s">
        <v>111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0"/>
      <c r="AF1092" s="380"/>
      <c r="AG1092" s="380"/>
      <c r="AH1092" s="380"/>
      <c r="AI1092" s="494">
        <f t="shared" si="40"/>
        <v>0</v>
      </c>
      <c r="AJ1092" s="182"/>
    </row>
    <row r="1093" spans="2:36" ht="14.4" customHeight="1">
      <c r="B1093" s="181"/>
      <c r="C1093" s="183" t="s">
        <v>112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0"/>
      <c r="AF1093" s="380"/>
      <c r="AG1093" s="380"/>
      <c r="AH1093" s="380"/>
      <c r="AI1093" s="494">
        <f t="shared" ref="AI1093:AI1124" si="41">SUM(D1093:AH1093)</f>
        <v>0</v>
      </c>
      <c r="AJ1093" s="182"/>
    </row>
    <row r="1094" spans="2:36" ht="14.4" customHeight="1">
      <c r="B1094" s="181"/>
      <c r="C1094" s="183" t="s">
        <v>113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0"/>
      <c r="AF1094" s="380"/>
      <c r="AG1094" s="380"/>
      <c r="AH1094" s="380"/>
      <c r="AI1094" s="494">
        <f t="shared" si="41"/>
        <v>0</v>
      </c>
      <c r="AJ1094" s="182"/>
    </row>
    <row r="1095" spans="2:36" ht="14.4" customHeight="1">
      <c r="B1095" s="181"/>
      <c r="C1095" s="183" t="s">
        <v>114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0"/>
      <c r="AF1095" s="380"/>
      <c r="AG1095" s="380"/>
      <c r="AH1095" s="380"/>
      <c r="AI1095" s="494">
        <f t="shared" si="41"/>
        <v>0</v>
      </c>
      <c r="AJ1095" s="182"/>
    </row>
    <row r="1096" spans="2:36" ht="14.4" customHeight="1">
      <c r="B1096" s="181"/>
      <c r="C1096" s="183" t="s">
        <v>115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0"/>
      <c r="AF1096" s="380"/>
      <c r="AG1096" s="380"/>
      <c r="AH1096" s="380"/>
      <c r="AI1096" s="494">
        <f t="shared" si="41"/>
        <v>0</v>
      </c>
      <c r="AJ1096" s="182"/>
    </row>
    <row r="1097" spans="2:36" ht="14.4" customHeight="1">
      <c r="B1097" s="181"/>
      <c r="C1097" s="183" t="s">
        <v>116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0"/>
      <c r="AF1097" s="380"/>
      <c r="AG1097" s="380"/>
      <c r="AH1097" s="380"/>
      <c r="AI1097" s="494">
        <f t="shared" si="41"/>
        <v>0</v>
      </c>
      <c r="AJ1097" s="182"/>
    </row>
    <row r="1098" spans="2:36" ht="14.4" customHeight="1">
      <c r="B1098" s="181"/>
      <c r="C1098" s="183" t="s">
        <v>117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0"/>
      <c r="AF1098" s="380"/>
      <c r="AG1098" s="380"/>
      <c r="AH1098" s="380"/>
      <c r="AI1098" s="494">
        <f t="shared" si="41"/>
        <v>0</v>
      </c>
      <c r="AJ1098" s="182"/>
    </row>
    <row r="1099" spans="2:36" ht="14.4" customHeight="1">
      <c r="B1099" s="181"/>
      <c r="C1099" s="183" t="s">
        <v>118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0"/>
      <c r="AF1099" s="380"/>
      <c r="AG1099" s="380"/>
      <c r="AH1099" s="380"/>
      <c r="AI1099" s="494">
        <f t="shared" si="41"/>
        <v>0</v>
      </c>
      <c r="AJ1099" s="182"/>
    </row>
    <row r="1100" spans="2:36" ht="14.4" customHeight="1">
      <c r="B1100" s="181"/>
      <c r="C1100" s="183" t="s">
        <v>119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0"/>
      <c r="AF1100" s="380"/>
      <c r="AG1100" s="380"/>
      <c r="AH1100" s="380"/>
      <c r="AI1100" s="494">
        <f t="shared" si="41"/>
        <v>0</v>
      </c>
      <c r="AJ1100" s="182"/>
    </row>
    <row r="1101" spans="2:36" ht="14.4" customHeight="1">
      <c r="B1101" s="181"/>
      <c r="C1101" s="183" t="s">
        <v>120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0"/>
      <c r="AF1101" s="380"/>
      <c r="AG1101" s="380"/>
      <c r="AH1101" s="380"/>
      <c r="AI1101" s="494">
        <f t="shared" si="41"/>
        <v>0</v>
      </c>
      <c r="AJ1101" s="182"/>
    </row>
    <row r="1102" spans="2:36" ht="14.4" customHeight="1">
      <c r="B1102" s="181"/>
      <c r="C1102" s="183" t="s">
        <v>121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0"/>
      <c r="AF1102" s="380"/>
      <c r="AG1102" s="380"/>
      <c r="AH1102" s="380"/>
      <c r="AI1102" s="494">
        <f t="shared" si="41"/>
        <v>0</v>
      </c>
      <c r="AJ1102" s="182"/>
    </row>
    <row r="1103" spans="2:36" ht="14.4" customHeight="1">
      <c r="B1103" s="181"/>
      <c r="C1103" s="183" t="s">
        <v>122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0"/>
      <c r="AF1103" s="380"/>
      <c r="AG1103" s="380"/>
      <c r="AH1103" s="380"/>
      <c r="AI1103" s="494">
        <f t="shared" si="41"/>
        <v>0</v>
      </c>
      <c r="AJ1103" s="182"/>
    </row>
    <row r="1104" spans="2:36" ht="14.4" customHeight="1">
      <c r="B1104" s="181"/>
      <c r="C1104" s="183" t="s">
        <v>123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0"/>
      <c r="AF1104" s="380"/>
      <c r="AG1104" s="380"/>
      <c r="AH1104" s="380"/>
      <c r="AI1104" s="494">
        <f t="shared" si="41"/>
        <v>0</v>
      </c>
      <c r="AJ1104" s="182"/>
    </row>
    <row r="1105" spans="2:36" ht="14.4" customHeight="1">
      <c r="B1105" s="181"/>
      <c r="C1105" s="183" t="s">
        <v>124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0"/>
      <c r="AF1105" s="380"/>
      <c r="AG1105" s="380"/>
      <c r="AH1105" s="380"/>
      <c r="AI1105" s="494">
        <f t="shared" si="41"/>
        <v>0</v>
      </c>
      <c r="AJ1105" s="182"/>
    </row>
    <row r="1106" spans="2:36" ht="14.4" customHeight="1">
      <c r="B1106" s="181"/>
      <c r="C1106" s="183" t="s">
        <v>125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0"/>
      <c r="AF1106" s="380"/>
      <c r="AG1106" s="380"/>
      <c r="AH1106" s="380"/>
      <c r="AI1106" s="494">
        <f t="shared" si="41"/>
        <v>0</v>
      </c>
      <c r="AJ1106" s="182"/>
    </row>
    <row r="1107" spans="2:36" ht="14.4" customHeight="1">
      <c r="B1107" s="181"/>
      <c r="C1107" s="183" t="s">
        <v>126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0"/>
      <c r="AF1107" s="380"/>
      <c r="AG1107" s="380"/>
      <c r="AH1107" s="380"/>
      <c r="AI1107" s="494">
        <f t="shared" si="41"/>
        <v>0</v>
      </c>
      <c r="AJ1107" s="182"/>
    </row>
    <row r="1108" spans="2:36" ht="14.4" customHeight="1">
      <c r="B1108" s="181"/>
      <c r="C1108" s="183" t="s">
        <v>127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0"/>
      <c r="AF1108" s="380"/>
      <c r="AG1108" s="380"/>
      <c r="AH1108" s="380"/>
      <c r="AI1108" s="494">
        <f t="shared" si="41"/>
        <v>0</v>
      </c>
      <c r="AJ1108" s="182"/>
    </row>
    <row r="1109" spans="2:36" ht="14.4" customHeight="1">
      <c r="B1109" s="181"/>
      <c r="C1109" s="183" t="s">
        <v>128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0"/>
      <c r="AF1109" s="380"/>
      <c r="AG1109" s="380"/>
      <c r="AH1109" s="380"/>
      <c r="AI1109" s="494">
        <f t="shared" si="41"/>
        <v>0</v>
      </c>
      <c r="AJ1109" s="182"/>
    </row>
    <row r="1110" spans="2:36" ht="14.4" customHeight="1">
      <c r="B1110" s="181"/>
      <c r="C1110" s="183" t="s">
        <v>129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0"/>
      <c r="AF1110" s="380"/>
      <c r="AG1110" s="380"/>
      <c r="AH1110" s="380"/>
      <c r="AI1110" s="494">
        <f t="shared" si="41"/>
        <v>0</v>
      </c>
      <c r="AJ1110" s="182"/>
    </row>
    <row r="1111" spans="2:36" ht="14.4" customHeight="1">
      <c r="B1111" s="181"/>
      <c r="C1111" s="183" t="s">
        <v>130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0"/>
      <c r="AF1111" s="380"/>
      <c r="AG1111" s="380"/>
      <c r="AH1111" s="380"/>
      <c r="AI1111" s="494">
        <f t="shared" si="41"/>
        <v>0</v>
      </c>
      <c r="AJ1111" s="182"/>
    </row>
    <row r="1112" spans="2:36" ht="14.4" customHeight="1">
      <c r="B1112" s="181"/>
      <c r="C1112" s="183" t="s">
        <v>131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0"/>
      <c r="AF1112" s="380"/>
      <c r="AG1112" s="380"/>
      <c r="AH1112" s="380"/>
      <c r="AI1112" s="494">
        <f t="shared" si="41"/>
        <v>0</v>
      </c>
      <c r="AJ1112" s="182"/>
    </row>
    <row r="1113" spans="2:36" ht="14.4" customHeight="1">
      <c r="B1113" s="181"/>
      <c r="C1113" s="216" t="s">
        <v>132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0"/>
      <c r="AF1113" s="380"/>
      <c r="AG1113" s="380"/>
      <c r="AH1113" s="380"/>
      <c r="AI1113" s="494">
        <f t="shared" si="41"/>
        <v>0</v>
      </c>
      <c r="AJ1113" s="182"/>
    </row>
    <row r="1114" spans="2:36" ht="14.4" customHeight="1">
      <c r="B1114" s="181"/>
      <c r="C1114" s="183" t="s">
        <v>133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0"/>
      <c r="AF1114" s="380"/>
      <c r="AG1114" s="380"/>
      <c r="AH1114" s="380"/>
      <c r="AI1114" s="494">
        <f t="shared" si="41"/>
        <v>0</v>
      </c>
      <c r="AJ1114" s="182"/>
    </row>
    <row r="1115" spans="2:36" ht="14.4" customHeight="1">
      <c r="B1115" s="181"/>
      <c r="C1115" s="183" t="s">
        <v>134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0"/>
      <c r="AF1115" s="380"/>
      <c r="AG1115" s="380"/>
      <c r="AH1115" s="380"/>
      <c r="AI1115" s="494">
        <f t="shared" si="41"/>
        <v>0</v>
      </c>
      <c r="AJ1115" s="182"/>
    </row>
    <row r="1116" spans="2:36" ht="14.4" customHeight="1">
      <c r="B1116" s="181"/>
      <c r="C1116" s="216" t="s">
        <v>135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0"/>
      <c r="AF1116" s="380"/>
      <c r="AG1116" s="380"/>
      <c r="AH1116" s="380"/>
      <c r="AI1116" s="494">
        <f t="shared" si="41"/>
        <v>0</v>
      </c>
      <c r="AJ1116" s="182"/>
    </row>
    <row r="1117" spans="2:36" ht="14.4" customHeight="1">
      <c r="B1117" s="181"/>
      <c r="C1117" s="216" t="s">
        <v>136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0"/>
      <c r="AF1117" s="380"/>
      <c r="AG1117" s="380"/>
      <c r="AH1117" s="380"/>
      <c r="AI1117" s="494">
        <f t="shared" si="41"/>
        <v>0</v>
      </c>
      <c r="AJ1117" s="182"/>
    </row>
    <row r="1118" spans="2:36" ht="14.4" customHeight="1">
      <c r="B1118" s="181"/>
      <c r="C1118" s="183" t="s">
        <v>137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0"/>
      <c r="AF1118" s="380"/>
      <c r="AG1118" s="380"/>
      <c r="AH1118" s="380"/>
      <c r="AI1118" s="494">
        <f t="shared" si="41"/>
        <v>0</v>
      </c>
      <c r="AJ1118" s="182"/>
    </row>
    <row r="1119" spans="2:36" ht="14.4" customHeight="1">
      <c r="B1119" s="181"/>
      <c r="C1119" s="183" t="s">
        <v>138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0"/>
      <c r="AF1119" s="380"/>
      <c r="AG1119" s="380"/>
      <c r="AH1119" s="380"/>
      <c r="AI1119" s="494">
        <f t="shared" si="41"/>
        <v>0</v>
      </c>
      <c r="AJ1119" s="182"/>
    </row>
    <row r="1120" spans="2:36" ht="14.4" customHeight="1">
      <c r="B1120" s="181"/>
      <c r="C1120" s="183" t="s">
        <v>139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0"/>
      <c r="AF1120" s="380"/>
      <c r="AG1120" s="380"/>
      <c r="AH1120" s="380"/>
      <c r="AI1120" s="494">
        <f t="shared" si="41"/>
        <v>0</v>
      </c>
      <c r="AJ1120" s="182"/>
    </row>
    <row r="1121" spans="2:36" ht="14.4" customHeight="1">
      <c r="B1121" s="181"/>
      <c r="C1121" s="183" t="s">
        <v>140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0"/>
      <c r="AF1121" s="380"/>
      <c r="AG1121" s="380"/>
      <c r="AH1121" s="380"/>
      <c r="AI1121" s="494">
        <f t="shared" si="41"/>
        <v>0</v>
      </c>
      <c r="AJ1121" s="182"/>
    </row>
    <row r="1122" spans="2:36" ht="14.4" customHeight="1">
      <c r="B1122" s="181"/>
      <c r="C1122" s="183" t="s">
        <v>141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0"/>
      <c r="AF1122" s="380"/>
      <c r="AG1122" s="380"/>
      <c r="AH1122" s="380"/>
      <c r="AI1122" s="494">
        <f t="shared" si="41"/>
        <v>0</v>
      </c>
      <c r="AJ1122" s="182"/>
    </row>
    <row r="1123" spans="2:36" ht="14.4" customHeight="1">
      <c r="B1123" s="181"/>
      <c r="C1123" s="183" t="s">
        <v>142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0"/>
      <c r="AF1123" s="380"/>
      <c r="AG1123" s="380"/>
      <c r="AH1123" s="380"/>
      <c r="AI1123" s="494">
        <f t="shared" si="41"/>
        <v>0</v>
      </c>
      <c r="AJ1123" s="182"/>
    </row>
    <row r="1124" spans="2:36" ht="14.4" customHeight="1">
      <c r="B1124" s="181"/>
      <c r="C1124" s="183" t="s">
        <v>143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0"/>
      <c r="AF1124" s="380"/>
      <c r="AG1124" s="380"/>
      <c r="AH1124" s="380"/>
      <c r="AI1124" s="494">
        <f t="shared" si="41"/>
        <v>0</v>
      </c>
      <c r="AJ1124" s="182"/>
    </row>
    <row r="1125" spans="2:36" ht="14.4" customHeight="1">
      <c r="B1125" s="181"/>
      <c r="C1125" s="183" t="s">
        <v>144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0"/>
      <c r="AF1125" s="380"/>
      <c r="AG1125" s="380"/>
      <c r="AH1125" s="380"/>
      <c r="AI1125" s="494">
        <f t="shared" ref="AI1125:AI1142" si="42">SUM(D1125:AH1125)</f>
        <v>0</v>
      </c>
      <c r="AJ1125" s="182"/>
    </row>
    <row r="1126" spans="2:36" ht="14.4" customHeight="1">
      <c r="B1126" s="181"/>
      <c r="C1126" s="183" t="s">
        <v>145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0"/>
      <c r="AF1126" s="380"/>
      <c r="AG1126" s="380"/>
      <c r="AH1126" s="380"/>
      <c r="AI1126" s="494">
        <f t="shared" si="42"/>
        <v>0</v>
      </c>
      <c r="AJ1126" s="182"/>
    </row>
    <row r="1127" spans="2:36" ht="14.4" customHeight="1">
      <c r="B1127" s="181"/>
      <c r="C1127" s="183" t="s">
        <v>146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0"/>
      <c r="AF1127" s="380"/>
      <c r="AG1127" s="380"/>
      <c r="AH1127" s="380"/>
      <c r="AI1127" s="494">
        <f t="shared" si="42"/>
        <v>0</v>
      </c>
      <c r="AJ1127" s="182"/>
    </row>
    <row r="1128" spans="2:36" ht="14.4" customHeight="1">
      <c r="B1128" s="181"/>
      <c r="C1128" s="183" t="s">
        <v>147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0"/>
      <c r="AF1128" s="380"/>
      <c r="AG1128" s="380"/>
      <c r="AH1128" s="380"/>
      <c r="AI1128" s="494">
        <f t="shared" si="42"/>
        <v>0</v>
      </c>
      <c r="AJ1128" s="182"/>
    </row>
    <row r="1129" spans="2:36" ht="14.4" customHeight="1">
      <c r="B1129" s="181"/>
      <c r="C1129" s="183" t="s">
        <v>148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0"/>
      <c r="AF1129" s="380"/>
      <c r="AG1129" s="380"/>
      <c r="AH1129" s="380"/>
      <c r="AI1129" s="494">
        <f t="shared" si="42"/>
        <v>0</v>
      </c>
      <c r="AJ1129" s="182"/>
    </row>
    <row r="1130" spans="2:36" ht="14.4" customHeight="1">
      <c r="B1130" s="181"/>
      <c r="C1130" s="183" t="s">
        <v>149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0"/>
      <c r="AF1130" s="380"/>
      <c r="AG1130" s="380"/>
      <c r="AH1130" s="380"/>
      <c r="AI1130" s="494">
        <f t="shared" si="42"/>
        <v>0</v>
      </c>
      <c r="AJ1130" s="182"/>
    </row>
    <row r="1131" spans="2:36" ht="14.4" customHeight="1">
      <c r="B1131" s="181"/>
      <c r="C1131" s="183" t="s">
        <v>150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0"/>
      <c r="AF1131" s="380"/>
      <c r="AG1131" s="380"/>
      <c r="AH1131" s="380"/>
      <c r="AI1131" s="494">
        <f t="shared" si="42"/>
        <v>0</v>
      </c>
      <c r="AJ1131" s="182"/>
    </row>
    <row r="1132" spans="2:36" ht="14.4" customHeight="1">
      <c r="B1132" s="181"/>
      <c r="C1132" s="183" t="s">
        <v>151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0"/>
      <c r="AF1132" s="380"/>
      <c r="AG1132" s="380"/>
      <c r="AH1132" s="380"/>
      <c r="AI1132" s="494">
        <f t="shared" si="42"/>
        <v>0</v>
      </c>
      <c r="AJ1132" s="182"/>
    </row>
    <row r="1133" spans="2:36" ht="14.4" customHeight="1">
      <c r="B1133" s="181"/>
      <c r="C1133" s="183" t="s">
        <v>152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0"/>
      <c r="AF1133" s="380"/>
      <c r="AG1133" s="380"/>
      <c r="AH1133" s="380"/>
      <c r="AI1133" s="494">
        <f t="shared" si="42"/>
        <v>0</v>
      </c>
      <c r="AJ1133" s="182"/>
    </row>
    <row r="1134" spans="2:36" ht="14.4" customHeight="1">
      <c r="B1134" s="181"/>
      <c r="C1134" s="183" t="s">
        <v>153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0"/>
      <c r="AF1134" s="380"/>
      <c r="AG1134" s="380"/>
      <c r="AH1134" s="380"/>
      <c r="AI1134" s="494">
        <f t="shared" si="42"/>
        <v>0</v>
      </c>
      <c r="AJ1134" s="182"/>
    </row>
    <row r="1135" spans="2:36" ht="14.4" customHeight="1">
      <c r="B1135" s="181"/>
      <c r="C1135" s="183" t="s">
        <v>154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0"/>
      <c r="AF1135" s="380"/>
      <c r="AG1135" s="380"/>
      <c r="AH1135" s="380"/>
      <c r="AI1135" s="494">
        <f t="shared" si="42"/>
        <v>0</v>
      </c>
      <c r="AJ1135" s="182"/>
    </row>
    <row r="1136" spans="2:36" ht="14.4" customHeight="1">
      <c r="B1136" s="181"/>
      <c r="C1136" s="183" t="s">
        <v>155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0"/>
      <c r="AF1136" s="380"/>
      <c r="AG1136" s="380"/>
      <c r="AH1136" s="380"/>
      <c r="AI1136" s="494">
        <f t="shared" si="42"/>
        <v>0</v>
      </c>
      <c r="AJ1136" s="182"/>
    </row>
    <row r="1137" spans="1:36" ht="14.4" customHeight="1">
      <c r="B1137" s="181"/>
      <c r="C1137" s="183" t="s">
        <v>156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0"/>
      <c r="AF1137" s="380"/>
      <c r="AG1137" s="380"/>
      <c r="AH1137" s="380"/>
      <c r="AI1137" s="494">
        <f t="shared" si="42"/>
        <v>0</v>
      </c>
      <c r="AJ1137" s="182"/>
    </row>
    <row r="1138" spans="1:36" ht="14.4" customHeight="1">
      <c r="B1138" s="181"/>
      <c r="C1138" s="209" t="s">
        <v>157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0"/>
      <c r="AF1138" s="380"/>
      <c r="AG1138" s="380"/>
      <c r="AH1138" s="380"/>
      <c r="AI1138" s="494">
        <f t="shared" si="42"/>
        <v>0</v>
      </c>
      <c r="AJ1138" s="182"/>
    </row>
    <row r="1139" spans="1:36" ht="14.4" customHeight="1">
      <c r="B1139" s="181"/>
      <c r="C1139" s="209" t="s">
        <v>158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210"/>
      <c r="AE1139" s="380"/>
      <c r="AF1139" s="380"/>
      <c r="AG1139" s="380"/>
      <c r="AH1139" s="380"/>
      <c r="AI1139" s="494">
        <f t="shared" si="42"/>
        <v>0</v>
      </c>
      <c r="AJ1139" s="182"/>
    </row>
    <row r="1140" spans="1:36" ht="14.4" customHeight="1">
      <c r="B1140" s="181"/>
      <c r="C1140" s="209" t="s">
        <v>159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0"/>
      <c r="AF1140" s="380"/>
      <c r="AG1140" s="380"/>
      <c r="AH1140" s="380"/>
      <c r="AI1140" s="494">
        <f t="shared" si="42"/>
        <v>0</v>
      </c>
      <c r="AJ1140" s="182"/>
    </row>
    <row r="1141" spans="1:36" ht="14.4" customHeight="1">
      <c r="B1141" s="181"/>
      <c r="C1141" s="209" t="s">
        <v>160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0"/>
      <c r="AF1141" s="380"/>
      <c r="AG1141" s="380"/>
      <c r="AH1141" s="380"/>
      <c r="AI1141" s="494">
        <f t="shared" si="42"/>
        <v>0</v>
      </c>
      <c r="AJ1141" s="182"/>
    </row>
    <row r="1142" spans="1:36" ht="14.4" customHeight="1">
      <c r="B1142" s="181"/>
      <c r="C1142" s="448" t="s">
        <v>161</v>
      </c>
      <c r="D1142" s="210"/>
      <c r="E1142" s="210"/>
      <c r="F1142" s="210"/>
      <c r="G1142" s="210"/>
      <c r="H1142" s="210"/>
      <c r="I1142" s="210"/>
      <c r="J1142" s="210"/>
      <c r="K1142" s="210"/>
      <c r="L1142" s="210"/>
      <c r="M1142" s="210"/>
      <c r="N1142" s="210"/>
      <c r="O1142" s="210"/>
      <c r="P1142" s="210"/>
      <c r="Q1142" s="210"/>
      <c r="R1142" s="210"/>
      <c r="S1142" s="210"/>
      <c r="T1142" s="210"/>
      <c r="U1142" s="210"/>
      <c r="V1142" s="210"/>
      <c r="W1142" s="210"/>
      <c r="X1142" s="210"/>
      <c r="Y1142" s="210"/>
      <c r="Z1142" s="210"/>
      <c r="AA1142" s="210"/>
      <c r="AB1142" s="210"/>
      <c r="AC1142" s="210"/>
      <c r="AD1142" s="210"/>
      <c r="AE1142" s="380"/>
      <c r="AF1142" s="380"/>
      <c r="AG1142" s="380"/>
      <c r="AH1142" s="380"/>
      <c r="AI1142" s="494">
        <f t="shared" si="42"/>
        <v>0</v>
      </c>
      <c r="AJ1142" s="182"/>
    </row>
    <row r="1143" spans="1:36" ht="14.4" customHeight="1">
      <c r="B1143" s="181"/>
      <c r="C1143" s="119" t="s">
        <v>45</v>
      </c>
      <c r="D1143" s="187">
        <f>SUM(D1029:D1142)</f>
        <v>0</v>
      </c>
      <c r="E1143" s="187">
        <f t="shared" ref="E1143:AH1143" si="43">SUM(E1029:E1141)</f>
        <v>0</v>
      </c>
      <c r="F1143" s="187">
        <f t="shared" si="43"/>
        <v>0</v>
      </c>
      <c r="G1143" s="187">
        <f t="shared" si="43"/>
        <v>0</v>
      </c>
      <c r="H1143" s="187">
        <f t="shared" si="43"/>
        <v>0</v>
      </c>
      <c r="I1143" s="187">
        <f t="shared" si="43"/>
        <v>0</v>
      </c>
      <c r="J1143" s="187">
        <f t="shared" si="43"/>
        <v>0</v>
      </c>
      <c r="K1143" s="187">
        <f t="shared" si="43"/>
        <v>0</v>
      </c>
      <c r="L1143" s="187">
        <f t="shared" si="43"/>
        <v>0</v>
      </c>
      <c r="M1143" s="187">
        <f t="shared" si="43"/>
        <v>0</v>
      </c>
      <c r="N1143" s="187">
        <f t="shared" si="43"/>
        <v>0</v>
      </c>
      <c r="O1143" s="187">
        <f t="shared" si="43"/>
        <v>0</v>
      </c>
      <c r="P1143" s="187">
        <f t="shared" si="43"/>
        <v>0</v>
      </c>
      <c r="Q1143" s="187">
        <f t="shared" si="43"/>
        <v>0</v>
      </c>
      <c r="R1143" s="187">
        <f t="shared" si="43"/>
        <v>0</v>
      </c>
      <c r="S1143" s="187">
        <f t="shared" si="43"/>
        <v>0</v>
      </c>
      <c r="T1143" s="187">
        <f t="shared" si="43"/>
        <v>0</v>
      </c>
      <c r="U1143" s="187">
        <f t="shared" si="43"/>
        <v>0</v>
      </c>
      <c r="V1143" s="187">
        <f t="shared" si="43"/>
        <v>0</v>
      </c>
      <c r="W1143" s="187">
        <f t="shared" si="43"/>
        <v>0</v>
      </c>
      <c r="X1143" s="187">
        <f t="shared" si="43"/>
        <v>0</v>
      </c>
      <c r="Y1143" s="187">
        <f t="shared" si="43"/>
        <v>0</v>
      </c>
      <c r="Z1143" s="187">
        <f t="shared" si="43"/>
        <v>0</v>
      </c>
      <c r="AA1143" s="187">
        <f t="shared" si="43"/>
        <v>0</v>
      </c>
      <c r="AB1143" s="187">
        <f t="shared" si="43"/>
        <v>0</v>
      </c>
      <c r="AC1143" s="187">
        <f t="shared" si="43"/>
        <v>0</v>
      </c>
      <c r="AD1143" s="187">
        <f t="shared" si="43"/>
        <v>0</v>
      </c>
      <c r="AE1143" s="187">
        <f t="shared" si="43"/>
        <v>0</v>
      </c>
      <c r="AF1143" s="187">
        <f t="shared" si="43"/>
        <v>0</v>
      </c>
      <c r="AG1143" s="187">
        <f t="shared" si="43"/>
        <v>0</v>
      </c>
      <c r="AH1143" s="187">
        <f t="shared" si="43"/>
        <v>0</v>
      </c>
      <c r="AI1143" s="495">
        <f>SUM(AI1029:AI1142)</f>
        <v>0</v>
      </c>
      <c r="AJ1143" s="182"/>
    </row>
    <row r="1144" spans="1:36" ht="14.4" customHeight="1">
      <c r="B1144" s="188"/>
      <c r="C1144" s="189"/>
      <c r="D1144" s="184">
        <f>IFERROR(_xlfn.XLOOKUP(C1144,[1]Sheet2!$A:$A,[1]Sheet2!$B:$B),0)</f>
        <v>0</v>
      </c>
      <c r="E1144" s="364">
        <f t="shared" ref="E1144:K1144" si="44">E1143-E1029-E1030-E1034-E1035-E1036</f>
        <v>0</v>
      </c>
      <c r="F1144" s="364">
        <f t="shared" si="44"/>
        <v>0</v>
      </c>
      <c r="G1144" s="364">
        <f t="shared" si="44"/>
        <v>0</v>
      </c>
      <c r="H1144" s="364">
        <f t="shared" si="44"/>
        <v>0</v>
      </c>
      <c r="I1144" s="362">
        <f t="shared" si="44"/>
        <v>0</v>
      </c>
      <c r="J1144" s="362">
        <f t="shared" si="44"/>
        <v>0</v>
      </c>
      <c r="K1144" s="362">
        <f t="shared" si="44"/>
        <v>0</v>
      </c>
      <c r="L1144" s="184">
        <f>IFERROR(_xlfn.XLOOKUP(C1144,[2]Sheet2!$A:$A,[2]Sheet2!$B:$B),0)</f>
        <v>0</v>
      </c>
      <c r="M1144" s="362">
        <f t="shared" ref="M1144:R1144" si="45">M1143-M1029-M1030-M1034-M1035-M1036</f>
        <v>0</v>
      </c>
      <c r="N1144" s="362">
        <f t="shared" si="45"/>
        <v>0</v>
      </c>
      <c r="O1144" s="362">
        <f t="shared" si="45"/>
        <v>0</v>
      </c>
      <c r="P1144" s="362">
        <f t="shared" si="45"/>
        <v>0</v>
      </c>
      <c r="Q1144" s="362">
        <f t="shared" si="45"/>
        <v>0</v>
      </c>
      <c r="R1144" s="362">
        <f t="shared" si="45"/>
        <v>0</v>
      </c>
      <c r="S1144" s="184">
        <f>IFERROR(_xlfn.XLOOKUP(C1144,[3]Sheet2!$A:$A,[3]Sheet2!$B:$B,),0)</f>
        <v>0</v>
      </c>
      <c r="T1144" s="362">
        <f t="shared" ref="T1144:AD1144" si="46">T1143-T1029-T1030-T1034-T1035-T1036</f>
        <v>0</v>
      </c>
      <c r="U1144" s="362">
        <f t="shared" si="46"/>
        <v>0</v>
      </c>
      <c r="V1144" s="362">
        <f t="shared" si="46"/>
        <v>0</v>
      </c>
      <c r="W1144" s="362">
        <f t="shared" si="46"/>
        <v>0</v>
      </c>
      <c r="X1144" s="362">
        <f t="shared" si="46"/>
        <v>0</v>
      </c>
      <c r="Y1144" s="362">
        <f t="shared" si="46"/>
        <v>0</v>
      </c>
      <c r="Z1144" s="362">
        <f t="shared" si="46"/>
        <v>0</v>
      </c>
      <c r="AA1144" s="362">
        <f t="shared" si="46"/>
        <v>0</v>
      </c>
      <c r="AB1144" s="362">
        <f t="shared" si="46"/>
        <v>0</v>
      </c>
      <c r="AC1144" s="362">
        <f t="shared" si="46"/>
        <v>0</v>
      </c>
      <c r="AD1144" s="362">
        <f t="shared" si="46"/>
        <v>0</v>
      </c>
      <c r="AE1144" s="362"/>
      <c r="AF1144" s="362"/>
      <c r="AG1144" s="362"/>
      <c r="AH1144" s="362"/>
      <c r="AI1144" s="496">
        <f>AI1143-AI1029-AI1030-AI1034-AI1035-AI1036</f>
        <v>0</v>
      </c>
      <c r="AJ1144" s="182"/>
    </row>
    <row r="1145" spans="1:36" ht="14.4" customHeight="1">
      <c r="B1145" s="179"/>
      <c r="C1145" s="172"/>
      <c r="D1145" s="172"/>
      <c r="E1145" s="172"/>
      <c r="F1145" s="172"/>
      <c r="G1145" s="172"/>
      <c r="H1145" s="172"/>
      <c r="I1145" s="172"/>
      <c r="J1145" s="172"/>
      <c r="K1145" s="172"/>
      <c r="L1145" s="172"/>
      <c r="M1145" s="172"/>
      <c r="N1145" s="172"/>
      <c r="O1145" s="172"/>
      <c r="P1145" s="172"/>
      <c r="Q1145" s="172"/>
      <c r="R1145" s="172"/>
      <c r="S1145" s="172"/>
      <c r="T1145" s="172"/>
      <c r="U1145" s="172"/>
      <c r="V1145" s="172"/>
      <c r="W1145" s="172"/>
      <c r="X1145" s="172"/>
      <c r="Y1145" s="172"/>
      <c r="Z1145" s="172"/>
      <c r="AA1145" s="172"/>
      <c r="AB1145" s="172"/>
      <c r="AC1145" s="172"/>
      <c r="AD1145" s="172"/>
      <c r="AE1145" s="172"/>
      <c r="AF1145" s="172"/>
      <c r="AG1145" s="172"/>
      <c r="AH1145" s="172"/>
      <c r="AI1145" s="497"/>
      <c r="AJ1145" s="179"/>
    </row>
    <row r="1146" spans="1:36" ht="14.4" customHeight="1">
      <c r="B1146" s="190"/>
      <c r="C1146" s="191"/>
      <c r="D1146" s="191"/>
      <c r="E1146" s="191"/>
      <c r="F1146" s="191"/>
      <c r="G1146" s="191"/>
      <c r="H1146" s="191"/>
      <c r="I1146" s="191"/>
      <c r="J1146" s="191"/>
      <c r="K1146" s="191"/>
      <c r="L1146" s="191"/>
      <c r="M1146" s="191"/>
      <c r="N1146" s="191"/>
      <c r="O1146" s="191"/>
      <c r="P1146" s="191"/>
      <c r="Q1146" s="191"/>
      <c r="R1146" s="191"/>
      <c r="S1146" s="191"/>
      <c r="T1146" s="191"/>
      <c r="U1146" s="191"/>
      <c r="V1146" s="191"/>
      <c r="W1146" s="191"/>
      <c r="X1146" s="191"/>
      <c r="Y1146" s="191"/>
      <c r="Z1146" s="191"/>
      <c r="AA1146" s="191"/>
      <c r="AB1146" s="191"/>
      <c r="AC1146" s="191"/>
      <c r="AD1146" s="191"/>
      <c r="AE1146" s="191"/>
      <c r="AF1146" s="191"/>
      <c r="AG1146" s="191"/>
      <c r="AH1146" s="191"/>
      <c r="AI1146" s="498"/>
      <c r="AJ1146" s="192"/>
    </row>
    <row r="1150" spans="1:36">
      <c r="A1150" s="172"/>
    </row>
    <row r="1151" spans="1:36" ht="21" customHeight="1">
      <c r="A1151" s="173"/>
      <c r="B1151" s="174"/>
      <c r="C1151" s="86" t="s">
        <v>46</v>
      </c>
      <c r="D1151" s="87"/>
      <c r="E1151" s="87"/>
      <c r="F1151" s="87"/>
      <c r="G1151" s="87"/>
      <c r="H1151" s="87"/>
      <c r="I1151" s="87"/>
      <c r="J1151" s="87"/>
      <c r="K1151" s="87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490"/>
      <c r="AJ1151" s="87"/>
    </row>
    <row r="1152" spans="1:36" ht="21" customHeight="1">
      <c r="A1152" s="176"/>
      <c r="B1152" s="177"/>
      <c r="C1152" s="89"/>
      <c r="D1152" s="90"/>
      <c r="E1152" s="631"/>
      <c r="F1152" s="632"/>
      <c r="G1152" s="631"/>
      <c r="H1152" s="632"/>
      <c r="I1152" s="632"/>
      <c r="J1152" s="632"/>
      <c r="K1152" s="90"/>
      <c r="L1152" s="90"/>
      <c r="M1152" s="90"/>
      <c r="N1152" s="631" t="s">
        <v>173</v>
      </c>
      <c r="O1152" s="632"/>
      <c r="P1152" s="632"/>
      <c r="Q1152" s="632"/>
      <c r="R1152" s="632"/>
      <c r="S1152" s="632"/>
      <c r="T1152" s="632"/>
      <c r="U1152" s="632"/>
      <c r="V1152" s="632"/>
      <c r="W1152" s="632"/>
      <c r="X1152" s="632"/>
      <c r="Y1152" s="632"/>
      <c r="Z1152" s="632"/>
      <c r="AA1152" s="90"/>
      <c r="AB1152" s="90"/>
      <c r="AC1152" s="90"/>
      <c r="AD1152" s="90"/>
      <c r="AE1152" s="90"/>
      <c r="AF1152" s="90"/>
      <c r="AG1152" s="90"/>
      <c r="AH1152" s="90"/>
      <c r="AI1152" s="491"/>
      <c r="AJ1152" s="90"/>
    </row>
    <row r="1153" spans="1:36" ht="14.4" customHeight="1">
      <c r="A1153" s="175"/>
    </row>
    <row r="1154" spans="1:36" ht="14.4" customHeight="1">
      <c r="B1154" s="178"/>
      <c r="C1154" s="179"/>
      <c r="D1154" s="179"/>
      <c r="E1154" s="179"/>
      <c r="F1154" s="179"/>
      <c r="G1154" s="179"/>
      <c r="H1154" s="179"/>
      <c r="I1154" s="179"/>
      <c r="J1154" s="179"/>
      <c r="K1154" s="179"/>
      <c r="L1154" s="179"/>
      <c r="M1154" s="179"/>
      <c r="N1154" s="179"/>
      <c r="O1154" s="179"/>
      <c r="P1154" s="179"/>
      <c r="Q1154" s="179"/>
      <c r="R1154" s="179"/>
      <c r="S1154" s="179"/>
      <c r="T1154" s="179"/>
      <c r="U1154" s="179"/>
      <c r="V1154" s="179"/>
      <c r="W1154" s="179"/>
      <c r="X1154" s="179"/>
      <c r="Y1154" s="179"/>
      <c r="Z1154" s="179"/>
      <c r="AA1154" s="179"/>
      <c r="AB1154" s="179"/>
      <c r="AC1154" s="179"/>
      <c r="AD1154" s="179"/>
      <c r="AE1154" s="179"/>
      <c r="AF1154" s="179"/>
      <c r="AG1154" s="179"/>
      <c r="AH1154" s="179"/>
      <c r="AI1154" s="493"/>
      <c r="AJ1154" s="180"/>
    </row>
    <row r="1155" spans="1:36" ht="14.4" customHeight="1">
      <c r="B1155" s="181"/>
      <c r="C1155" s="103" t="s">
        <v>13</v>
      </c>
      <c r="D1155" s="96" t="s">
        <v>14</v>
      </c>
      <c r="E1155" s="171" t="s">
        <v>15</v>
      </c>
      <c r="F1155" s="171" t="s">
        <v>16</v>
      </c>
      <c r="G1155" s="171" t="s">
        <v>17</v>
      </c>
      <c r="H1155" s="171" t="s">
        <v>18</v>
      </c>
      <c r="I1155" s="171" t="s">
        <v>19</v>
      </c>
      <c r="J1155" s="171" t="s">
        <v>20</v>
      </c>
      <c r="K1155" s="171" t="s">
        <v>21</v>
      </c>
      <c r="L1155" s="171" t="s">
        <v>22</v>
      </c>
      <c r="M1155" s="171" t="s">
        <v>23</v>
      </c>
      <c r="N1155" s="171" t="s">
        <v>24</v>
      </c>
      <c r="O1155" s="171" t="s">
        <v>25</v>
      </c>
      <c r="P1155" s="171" t="s">
        <v>26</v>
      </c>
      <c r="Q1155" s="171" t="s">
        <v>27</v>
      </c>
      <c r="R1155" s="171" t="s">
        <v>28</v>
      </c>
      <c r="S1155" s="171" t="s">
        <v>29</v>
      </c>
      <c r="T1155" s="171" t="s">
        <v>30</v>
      </c>
      <c r="U1155" s="171" t="s">
        <v>31</v>
      </c>
      <c r="V1155" s="171" t="s">
        <v>32</v>
      </c>
      <c r="W1155" s="171" t="s">
        <v>33</v>
      </c>
      <c r="X1155" s="171" t="s">
        <v>34</v>
      </c>
      <c r="Y1155" s="171" t="s">
        <v>35</v>
      </c>
      <c r="Z1155" s="171" t="s">
        <v>36</v>
      </c>
      <c r="AA1155" s="171" t="s">
        <v>37</v>
      </c>
      <c r="AB1155" s="171" t="s">
        <v>38</v>
      </c>
      <c r="AC1155" s="171" t="s">
        <v>39</v>
      </c>
      <c r="AD1155" s="171" t="s">
        <v>40</v>
      </c>
      <c r="AE1155" s="171" t="s">
        <v>41</v>
      </c>
      <c r="AF1155" s="171" t="s">
        <v>42</v>
      </c>
      <c r="AG1155" s="171" t="s">
        <v>43</v>
      </c>
      <c r="AH1155" s="171" t="s">
        <v>44</v>
      </c>
      <c r="AI1155" s="488" t="s">
        <v>45</v>
      </c>
      <c r="AJ1155" s="182"/>
    </row>
    <row r="1156" spans="1:36" ht="14.4" customHeight="1">
      <c r="B1156" s="181"/>
      <c r="C1156" s="183" t="s">
        <v>48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0"/>
      <c r="AF1156" s="380"/>
      <c r="AG1156" s="380"/>
      <c r="AH1156" s="380"/>
      <c r="AI1156" s="494">
        <f t="shared" ref="AI1156:AI1187" si="47">SUM(D1156:AH1156)</f>
        <v>0</v>
      </c>
      <c r="AJ1156" s="182"/>
    </row>
    <row r="1157" spans="1:36" ht="14.4" customHeight="1">
      <c r="B1157" s="181"/>
      <c r="C1157" s="216" t="s">
        <v>49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si="47"/>
        <v>0</v>
      </c>
      <c r="AJ1157" s="182"/>
    </row>
    <row r="1158" spans="1:36" ht="14.4" customHeight="1">
      <c r="B1158" s="181"/>
      <c r="C1158" s="183" t="s">
        <v>50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7"/>
        <v>0</v>
      </c>
      <c r="AJ1158" s="182"/>
    </row>
    <row r="1159" spans="1:36" ht="14.4" customHeight="1">
      <c r="B1159" s="181"/>
      <c r="C1159" s="183" t="s">
        <v>51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7"/>
        <v>0</v>
      </c>
      <c r="AJ1159" s="182"/>
    </row>
    <row r="1160" spans="1:36" ht="14.4" customHeight="1">
      <c r="B1160" s="181"/>
      <c r="C1160" s="183" t="s">
        <v>52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7"/>
        <v>0</v>
      </c>
      <c r="AJ1160" s="182"/>
    </row>
    <row r="1161" spans="1:36" ht="14.4" customHeight="1">
      <c r="B1161" s="181"/>
      <c r="C1161" s="183" t="s">
        <v>53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7"/>
        <v>0</v>
      </c>
      <c r="AJ1161" s="182"/>
    </row>
    <row r="1162" spans="1:36" ht="14.4" customHeight="1">
      <c r="B1162" s="181"/>
      <c r="C1162" s="183" t="s">
        <v>54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7"/>
        <v>0</v>
      </c>
      <c r="AJ1162" s="182"/>
    </row>
    <row r="1163" spans="1:36" ht="14.4" customHeight="1">
      <c r="B1163" s="181"/>
      <c r="C1163" s="183" t="s">
        <v>55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7"/>
        <v>0</v>
      </c>
      <c r="AJ1163" s="182"/>
    </row>
    <row r="1164" spans="1:36" ht="14.4" customHeight="1">
      <c r="B1164" s="181"/>
      <c r="C1164" s="183" t="s">
        <v>56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7"/>
        <v>0</v>
      </c>
      <c r="AJ1164" s="182"/>
    </row>
    <row r="1165" spans="1:36" ht="14.4" customHeight="1">
      <c r="B1165" s="181"/>
      <c r="C1165" s="183" t="s">
        <v>57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7"/>
        <v>0</v>
      </c>
      <c r="AJ1165" s="182"/>
    </row>
    <row r="1166" spans="1:36" ht="14.4" customHeight="1">
      <c r="B1166" s="181"/>
      <c r="C1166" s="183" t="s">
        <v>58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7"/>
        <v>0</v>
      </c>
      <c r="AJ1166" s="182"/>
    </row>
    <row r="1167" spans="1:36" ht="14.4" customHeight="1">
      <c r="B1167" s="181"/>
      <c r="C1167" s="183" t="s">
        <v>59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7"/>
        <v>0</v>
      </c>
      <c r="AJ1167" s="182"/>
    </row>
    <row r="1168" spans="1:36" ht="14.4" customHeight="1">
      <c r="B1168" s="181"/>
      <c r="C1168" s="183" t="s">
        <v>60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7"/>
        <v>0</v>
      </c>
      <c r="AJ1168" s="182"/>
    </row>
    <row r="1169" spans="2:36" ht="14.4" customHeight="1">
      <c r="B1169" s="181"/>
      <c r="C1169" s="183" t="s">
        <v>61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7"/>
        <v>0</v>
      </c>
      <c r="AJ1169" s="182"/>
    </row>
    <row r="1170" spans="2:36" ht="14.4" customHeight="1">
      <c r="B1170" s="181"/>
      <c r="C1170" s="183" t="s">
        <v>62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7"/>
        <v>0</v>
      </c>
      <c r="AJ1170" s="182"/>
    </row>
    <row r="1171" spans="2:36" ht="14.4" customHeight="1">
      <c r="B1171" s="181"/>
      <c r="C1171" s="183" t="s">
        <v>63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7"/>
        <v>0</v>
      </c>
      <c r="AJ1171" s="182"/>
    </row>
    <row r="1172" spans="2:36" ht="14.4" customHeight="1">
      <c r="B1172" s="181"/>
      <c r="C1172" s="183" t="s">
        <v>64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7"/>
        <v>0</v>
      </c>
      <c r="AJ1172" s="182"/>
    </row>
    <row r="1173" spans="2:36" ht="14.4" customHeight="1">
      <c r="B1173" s="181"/>
      <c r="C1173" s="183" t="s">
        <v>65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7"/>
        <v>0</v>
      </c>
      <c r="AJ1173" s="182"/>
    </row>
    <row r="1174" spans="2:36" ht="14.4" customHeight="1">
      <c r="B1174" s="181"/>
      <c r="C1174" s="183" t="s">
        <v>66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7"/>
        <v>0</v>
      </c>
      <c r="AJ1174" s="182"/>
    </row>
    <row r="1175" spans="2:36" ht="14.4" customHeight="1">
      <c r="B1175" s="181"/>
      <c r="C1175" s="183" t="s">
        <v>67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7"/>
        <v>0</v>
      </c>
      <c r="AJ1175" s="182"/>
    </row>
    <row r="1176" spans="2:36" ht="14.4" customHeight="1">
      <c r="B1176" s="181"/>
      <c r="C1176" s="183" t="s">
        <v>68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7"/>
        <v>0</v>
      </c>
      <c r="AJ1176" s="182"/>
    </row>
    <row r="1177" spans="2:36" ht="14.4" customHeight="1">
      <c r="B1177" s="181"/>
      <c r="C1177" s="216" t="s">
        <v>69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7"/>
        <v>0</v>
      </c>
      <c r="AJ1177" s="182"/>
    </row>
    <row r="1178" spans="2:36" ht="14.4" customHeight="1">
      <c r="B1178" s="181"/>
      <c r="C1178" s="183" t="s">
        <v>70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7"/>
        <v>0</v>
      </c>
      <c r="AJ1178" s="182"/>
    </row>
    <row r="1179" spans="2:36" ht="14.4" customHeight="1">
      <c r="B1179" s="181"/>
      <c r="C1179" s="183" t="s">
        <v>71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7"/>
        <v>0</v>
      </c>
      <c r="AJ1179" s="182"/>
    </row>
    <row r="1180" spans="2:36" ht="14.4" customHeight="1">
      <c r="B1180" s="181"/>
      <c r="C1180" s="183" t="s">
        <v>72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7"/>
        <v>0</v>
      </c>
      <c r="AJ1180" s="182"/>
    </row>
    <row r="1181" spans="2:36" ht="14.4" customHeight="1">
      <c r="B1181" s="181"/>
      <c r="C1181" s="183" t="s">
        <v>73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7"/>
        <v>0</v>
      </c>
      <c r="AJ1181" s="182"/>
    </row>
    <row r="1182" spans="2:36" ht="14.4" customHeight="1">
      <c r="B1182" s="181"/>
      <c r="C1182" s="183" t="s">
        <v>74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7"/>
        <v>0</v>
      </c>
      <c r="AJ1182" s="182"/>
    </row>
    <row r="1183" spans="2:36" ht="14.4" customHeight="1">
      <c r="B1183" s="181"/>
      <c r="C1183" s="183" t="s">
        <v>75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7"/>
        <v>0</v>
      </c>
      <c r="AJ1183" s="182"/>
    </row>
    <row r="1184" spans="2:36" ht="14.4" customHeight="1">
      <c r="B1184" s="181"/>
      <c r="C1184" s="183" t="s">
        <v>76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7"/>
        <v>0</v>
      </c>
      <c r="AJ1184" s="182"/>
    </row>
    <row r="1185" spans="2:36" ht="14.4" customHeight="1">
      <c r="B1185" s="181"/>
      <c r="C1185" s="183" t="s">
        <v>77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7"/>
        <v>0</v>
      </c>
      <c r="AJ1185" s="182"/>
    </row>
    <row r="1186" spans="2:36" ht="14.4" customHeight="1">
      <c r="B1186" s="181"/>
      <c r="C1186" s="183" t="s">
        <v>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7"/>
        <v>0</v>
      </c>
      <c r="AJ1186" s="182"/>
    </row>
    <row r="1187" spans="2:36" ht="14.4" customHeight="1">
      <c r="B1187" s="181"/>
      <c r="C1187" s="183" t="s">
        <v>79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7"/>
        <v>0</v>
      </c>
      <c r="AJ1187" s="182"/>
    </row>
    <row r="1188" spans="2:36" ht="14.4" customHeight="1">
      <c r="B1188" s="181"/>
      <c r="C1188" s="183" t="s">
        <v>80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ref="AI1188:AI1219" si="48">SUM(D1188:AH1188)</f>
        <v>0</v>
      </c>
      <c r="AJ1188" s="182"/>
    </row>
    <row r="1189" spans="2:36" ht="14.4" customHeight="1">
      <c r="B1189" s="181"/>
      <c r="C1189" s="183" t="s">
        <v>81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si="48"/>
        <v>0</v>
      </c>
      <c r="AJ1189" s="182"/>
    </row>
    <row r="1190" spans="2:36" ht="14.4" customHeight="1">
      <c r="B1190" s="181"/>
      <c r="C1190" s="183" t="s">
        <v>82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8"/>
        <v>0</v>
      </c>
      <c r="AJ1190" s="182"/>
    </row>
    <row r="1191" spans="2:36" ht="14.4" customHeight="1">
      <c r="B1191" s="181"/>
      <c r="C1191" s="183" t="s">
        <v>83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8"/>
        <v>0</v>
      </c>
      <c r="AJ1191" s="182"/>
    </row>
    <row r="1192" spans="2:36" ht="14.4" customHeight="1">
      <c r="B1192" s="181"/>
      <c r="C1192" s="183" t="s">
        <v>84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8"/>
        <v>0</v>
      </c>
      <c r="AJ1192" s="182"/>
    </row>
    <row r="1193" spans="2:36" ht="14.4" customHeight="1">
      <c r="B1193" s="181"/>
      <c r="C1193" s="183" t="s">
        <v>85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8"/>
        <v>0</v>
      </c>
      <c r="AJ1193" s="182"/>
    </row>
    <row r="1194" spans="2:36" ht="14.4" customHeight="1">
      <c r="B1194" s="181"/>
      <c r="C1194" s="183" t="s">
        <v>86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8"/>
        <v>0</v>
      </c>
      <c r="AJ1194" s="182"/>
    </row>
    <row r="1195" spans="2:36" ht="14.4" customHeight="1">
      <c r="B1195" s="181"/>
      <c r="C1195" s="183" t="s">
        <v>87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8"/>
        <v>0</v>
      </c>
      <c r="AJ1195" s="182"/>
    </row>
    <row r="1196" spans="2:36" ht="14.4" customHeight="1">
      <c r="B1196" s="181"/>
      <c r="C1196" s="183" t="s">
        <v>88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8"/>
        <v>0</v>
      </c>
      <c r="AJ1196" s="182"/>
    </row>
    <row r="1197" spans="2:36" ht="14.4" customHeight="1">
      <c r="B1197" s="181"/>
      <c r="C1197" s="183" t="s">
        <v>89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8"/>
        <v>0</v>
      </c>
      <c r="AJ1197" s="182"/>
    </row>
    <row r="1198" spans="2:36" ht="14.4" customHeight="1">
      <c r="B1198" s="181"/>
      <c r="C1198" s="183" t="s">
        <v>90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8"/>
        <v>0</v>
      </c>
      <c r="AJ1198" s="182"/>
    </row>
    <row r="1199" spans="2:36" ht="14.4" customHeight="1">
      <c r="B1199" s="181"/>
      <c r="C1199" s="183" t="s">
        <v>91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8"/>
        <v>0</v>
      </c>
      <c r="AJ1199" s="182"/>
    </row>
    <row r="1200" spans="2:36" ht="14.4" customHeight="1">
      <c r="B1200" s="181"/>
      <c r="C1200" s="183" t="s">
        <v>92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8"/>
        <v>0</v>
      </c>
      <c r="AJ1200" s="182"/>
    </row>
    <row r="1201" spans="2:36" ht="14.4" customHeight="1">
      <c r="B1201" s="181"/>
      <c r="C1201" s="183" t="s">
        <v>93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8"/>
        <v>0</v>
      </c>
      <c r="AJ1201" s="182"/>
    </row>
    <row r="1202" spans="2:36" ht="14.4" customHeight="1">
      <c r="B1202" s="181"/>
      <c r="C1202" s="183" t="s">
        <v>94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8"/>
        <v>0</v>
      </c>
      <c r="AJ1202" s="182"/>
    </row>
    <row r="1203" spans="2:36" ht="14.4" customHeight="1">
      <c r="B1203" s="181"/>
      <c r="C1203" s="183" t="s">
        <v>95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8"/>
        <v>0</v>
      </c>
      <c r="AJ1203" s="182"/>
    </row>
    <row r="1204" spans="2:36" ht="14.4" customHeight="1">
      <c r="B1204" s="181"/>
      <c r="C1204" s="183" t="s">
        <v>96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8"/>
        <v>0</v>
      </c>
      <c r="AJ1204" s="182"/>
    </row>
    <row r="1205" spans="2:36" ht="14.4" customHeight="1">
      <c r="B1205" s="181"/>
      <c r="C1205" s="183" t="s">
        <v>97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8"/>
        <v>0</v>
      </c>
      <c r="AJ1205" s="182"/>
    </row>
    <row r="1206" spans="2:36" ht="14.4" customHeight="1">
      <c r="B1206" s="181"/>
      <c r="C1206" s="183" t="s">
        <v>98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8"/>
        <v>0</v>
      </c>
      <c r="AJ1206" s="182"/>
    </row>
    <row r="1207" spans="2:36" ht="14.4" customHeight="1">
      <c r="B1207" s="181"/>
      <c r="C1207" s="183" t="s">
        <v>99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8"/>
        <v>0</v>
      </c>
      <c r="AJ1207" s="182"/>
    </row>
    <row r="1208" spans="2:36" ht="14.4" customHeight="1">
      <c r="B1208" s="181"/>
      <c r="C1208" s="183" t="s">
        <v>100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8"/>
        <v>0</v>
      </c>
      <c r="AJ1208" s="182"/>
    </row>
    <row r="1209" spans="2:36" ht="14.4" customHeight="1">
      <c r="B1209" s="181"/>
      <c r="C1209" s="183" t="s">
        <v>101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8"/>
        <v>0</v>
      </c>
      <c r="AJ1209" s="182"/>
    </row>
    <row r="1210" spans="2:36" ht="14.4" customHeight="1">
      <c r="B1210" s="181"/>
      <c r="C1210" s="183" t="s">
        <v>102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8"/>
        <v>0</v>
      </c>
      <c r="AJ1210" s="182"/>
    </row>
    <row r="1211" spans="2:36" ht="14.4" customHeight="1">
      <c r="B1211" s="181"/>
      <c r="C1211" s="183" t="s">
        <v>103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8"/>
        <v>0</v>
      </c>
      <c r="AJ1211" s="182"/>
    </row>
    <row r="1212" spans="2:36" ht="14.4" customHeight="1">
      <c r="B1212" s="181"/>
      <c r="C1212" s="183" t="s">
        <v>104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8"/>
        <v>0</v>
      </c>
      <c r="AJ1212" s="182"/>
    </row>
    <row r="1213" spans="2:36" ht="14.4" customHeight="1">
      <c r="B1213" s="181"/>
      <c r="C1213" s="183" t="s">
        <v>105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8"/>
        <v>0</v>
      </c>
      <c r="AJ1213" s="182"/>
    </row>
    <row r="1214" spans="2:36" ht="14.4" customHeight="1">
      <c r="B1214" s="181"/>
      <c r="C1214" s="183" t="s">
        <v>106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8"/>
        <v>0</v>
      </c>
      <c r="AJ1214" s="182"/>
    </row>
    <row r="1215" spans="2:36" ht="14.4" customHeight="1">
      <c r="B1215" s="181"/>
      <c r="C1215" s="183" t="s">
        <v>107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8"/>
        <v>0</v>
      </c>
      <c r="AJ1215" s="182"/>
    </row>
    <row r="1216" spans="2:36" ht="14.4" customHeight="1">
      <c r="B1216" s="181"/>
      <c r="C1216" s="183" t="s">
        <v>108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8"/>
        <v>0</v>
      </c>
      <c r="AJ1216" s="182"/>
    </row>
    <row r="1217" spans="2:36" ht="14.4" customHeight="1">
      <c r="B1217" s="181"/>
      <c r="C1217" s="183" t="s">
        <v>109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8"/>
        <v>0</v>
      </c>
      <c r="AJ1217" s="182"/>
    </row>
    <row r="1218" spans="2:36" ht="14.4" customHeight="1">
      <c r="B1218" s="181"/>
      <c r="C1218" s="183" t="s">
        <v>110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8"/>
        <v>0</v>
      </c>
      <c r="AJ1218" s="182"/>
    </row>
    <row r="1219" spans="2:36" ht="14.4" customHeight="1">
      <c r="B1219" s="181"/>
      <c r="C1219" s="183" t="s">
        <v>111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8"/>
        <v>0</v>
      </c>
      <c r="AJ1219" s="182"/>
    </row>
    <row r="1220" spans="2:36" ht="14.4" customHeight="1">
      <c r="B1220" s="181"/>
      <c r="C1220" s="183" t="s">
        <v>112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ref="AI1220:AI1251" si="49">SUM(D1220:AH1220)</f>
        <v>0</v>
      </c>
      <c r="AJ1220" s="182"/>
    </row>
    <row r="1221" spans="2:36" ht="14.4" customHeight="1">
      <c r="B1221" s="181"/>
      <c r="C1221" s="183" t="s">
        <v>113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si="49"/>
        <v>0</v>
      </c>
      <c r="AJ1221" s="182"/>
    </row>
    <row r="1222" spans="2:36" ht="14.4" customHeight="1">
      <c r="B1222" s="181"/>
      <c r="C1222" s="183" t="s">
        <v>114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49"/>
        <v>0</v>
      </c>
      <c r="AJ1222" s="182"/>
    </row>
    <row r="1223" spans="2:36" ht="14.4" customHeight="1">
      <c r="B1223" s="181"/>
      <c r="C1223" s="183" t="s">
        <v>115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49"/>
        <v>0</v>
      </c>
      <c r="AJ1223" s="182"/>
    </row>
    <row r="1224" spans="2:36" ht="14.4" customHeight="1">
      <c r="B1224" s="181"/>
      <c r="C1224" s="183" t="s">
        <v>116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49"/>
        <v>0</v>
      </c>
      <c r="AJ1224" s="182"/>
    </row>
    <row r="1225" spans="2:36" ht="14.4" customHeight="1">
      <c r="B1225" s="181"/>
      <c r="C1225" s="183" t="s">
        <v>117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49"/>
        <v>0</v>
      </c>
      <c r="AJ1225" s="182"/>
    </row>
    <row r="1226" spans="2:36" ht="14.4" customHeight="1">
      <c r="B1226" s="181"/>
      <c r="C1226" s="183" t="s">
        <v>118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49"/>
        <v>0</v>
      </c>
      <c r="AJ1226" s="182"/>
    </row>
    <row r="1227" spans="2:36" ht="14.4" customHeight="1">
      <c r="B1227" s="181"/>
      <c r="C1227" s="183" t="s">
        <v>119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49"/>
        <v>0</v>
      </c>
      <c r="AJ1227" s="182"/>
    </row>
    <row r="1228" spans="2:36" ht="14.4" customHeight="1">
      <c r="B1228" s="181"/>
      <c r="C1228" s="183" t="s">
        <v>120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49"/>
        <v>0</v>
      </c>
      <c r="AJ1228" s="182"/>
    </row>
    <row r="1229" spans="2:36" ht="14.4" customHeight="1">
      <c r="B1229" s="181"/>
      <c r="C1229" s="183" t="s">
        <v>121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49"/>
        <v>0</v>
      </c>
      <c r="AJ1229" s="182"/>
    </row>
    <row r="1230" spans="2:36" ht="14.4" customHeight="1">
      <c r="B1230" s="181"/>
      <c r="C1230" s="183" t="s">
        <v>122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49"/>
        <v>0</v>
      </c>
      <c r="AJ1230" s="182"/>
    </row>
    <row r="1231" spans="2:36" ht="14.4" customHeight="1">
      <c r="B1231" s="181"/>
      <c r="C1231" s="183" t="s">
        <v>123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49"/>
        <v>0</v>
      </c>
      <c r="AJ1231" s="182"/>
    </row>
    <row r="1232" spans="2:36" ht="14.4" customHeight="1">
      <c r="B1232" s="181"/>
      <c r="C1232" s="183" t="s">
        <v>124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49"/>
        <v>0</v>
      </c>
      <c r="AJ1232" s="182"/>
    </row>
    <row r="1233" spans="2:36" ht="14.4" customHeight="1">
      <c r="B1233" s="181"/>
      <c r="C1233" s="183" t="s">
        <v>125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49"/>
        <v>0</v>
      </c>
      <c r="AJ1233" s="182"/>
    </row>
    <row r="1234" spans="2:36" ht="14.4" customHeight="1">
      <c r="B1234" s="181"/>
      <c r="C1234" s="183" t="s">
        <v>126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49"/>
        <v>0</v>
      </c>
      <c r="AJ1234" s="182"/>
    </row>
    <row r="1235" spans="2:36" ht="14.4" customHeight="1">
      <c r="B1235" s="181"/>
      <c r="C1235" s="183" t="s">
        <v>127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49"/>
        <v>0</v>
      </c>
      <c r="AJ1235" s="182"/>
    </row>
    <row r="1236" spans="2:36" ht="14.4" customHeight="1">
      <c r="B1236" s="181"/>
      <c r="C1236" s="183" t="s">
        <v>128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49"/>
        <v>0</v>
      </c>
      <c r="AJ1236" s="182"/>
    </row>
    <row r="1237" spans="2:36" ht="14.4" customHeight="1">
      <c r="B1237" s="181"/>
      <c r="C1237" s="183" t="s">
        <v>129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49"/>
        <v>0</v>
      </c>
      <c r="AJ1237" s="182"/>
    </row>
    <row r="1238" spans="2:36" ht="14.4" customHeight="1">
      <c r="B1238" s="181"/>
      <c r="C1238" s="183" t="s">
        <v>130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49"/>
        <v>0</v>
      </c>
      <c r="AJ1238" s="182"/>
    </row>
    <row r="1239" spans="2:36" ht="14.4" customHeight="1">
      <c r="B1239" s="181"/>
      <c r="C1239" s="183" t="s">
        <v>131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49"/>
        <v>0</v>
      </c>
      <c r="AJ1239" s="182"/>
    </row>
    <row r="1240" spans="2:36" ht="14.4" customHeight="1">
      <c r="B1240" s="181"/>
      <c r="C1240" s="216" t="s">
        <v>132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49"/>
        <v>0</v>
      </c>
      <c r="AJ1240" s="182"/>
    </row>
    <row r="1241" spans="2:36" ht="14.4" customHeight="1">
      <c r="B1241" s="181"/>
      <c r="C1241" s="183" t="s">
        <v>133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49"/>
        <v>0</v>
      </c>
      <c r="AJ1241" s="182"/>
    </row>
    <row r="1242" spans="2:36" ht="14.4" customHeight="1">
      <c r="B1242" s="181"/>
      <c r="C1242" s="183" t="s">
        <v>134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49"/>
        <v>0</v>
      </c>
      <c r="AJ1242" s="182"/>
    </row>
    <row r="1243" spans="2:36" ht="14.4" customHeight="1">
      <c r="B1243" s="181"/>
      <c r="C1243" s="216" t="s">
        <v>135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49"/>
        <v>0</v>
      </c>
      <c r="AJ1243" s="182"/>
    </row>
    <row r="1244" spans="2:36" ht="14.4" customHeight="1">
      <c r="B1244" s="181"/>
      <c r="C1244" s="216" t="s">
        <v>136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49"/>
        <v>0</v>
      </c>
      <c r="AJ1244" s="182"/>
    </row>
    <row r="1245" spans="2:36" ht="14.4" customHeight="1">
      <c r="B1245" s="181"/>
      <c r="C1245" s="183" t="s">
        <v>137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49"/>
        <v>0</v>
      </c>
      <c r="AJ1245" s="182"/>
    </row>
    <row r="1246" spans="2:36" ht="14.4" customHeight="1">
      <c r="B1246" s="181"/>
      <c r="C1246" s="183" t="s">
        <v>138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49"/>
        <v>0</v>
      </c>
      <c r="AJ1246" s="182"/>
    </row>
    <row r="1247" spans="2:36" ht="14.4" customHeight="1">
      <c r="B1247" s="181"/>
      <c r="C1247" s="183" t="s">
        <v>139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49"/>
        <v>0</v>
      </c>
      <c r="AJ1247" s="182"/>
    </row>
    <row r="1248" spans="2:36" ht="14.4" customHeight="1">
      <c r="B1248" s="181"/>
      <c r="C1248" s="183" t="s">
        <v>140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49"/>
        <v>0</v>
      </c>
      <c r="AJ1248" s="182"/>
    </row>
    <row r="1249" spans="2:36" ht="14.4" customHeight="1">
      <c r="B1249" s="181"/>
      <c r="C1249" s="183" t="s">
        <v>141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49"/>
        <v>0</v>
      </c>
      <c r="AJ1249" s="182"/>
    </row>
    <row r="1250" spans="2:36" ht="14.4" customHeight="1">
      <c r="B1250" s="181"/>
      <c r="C1250" s="183" t="s">
        <v>142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49"/>
        <v>0</v>
      </c>
      <c r="AJ1250" s="182"/>
    </row>
    <row r="1251" spans="2:36" ht="14.4" customHeight="1">
      <c r="B1251" s="181"/>
      <c r="C1251" s="183" t="s">
        <v>143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49"/>
        <v>0</v>
      </c>
      <c r="AJ1251" s="182"/>
    </row>
    <row r="1252" spans="2:36" ht="14.4" customHeight="1">
      <c r="B1252" s="181"/>
      <c r="C1252" s="183" t="s">
        <v>144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ref="AI1252:AI1269" si="50">SUM(D1252:AH1252)</f>
        <v>0</v>
      </c>
      <c r="AJ1252" s="182"/>
    </row>
    <row r="1253" spans="2:36" ht="14.4" customHeight="1">
      <c r="B1253" s="181"/>
      <c r="C1253" s="183" t="s">
        <v>145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si="50"/>
        <v>0</v>
      </c>
      <c r="AJ1253" s="182"/>
    </row>
    <row r="1254" spans="2:36" ht="14.4" customHeight="1">
      <c r="B1254" s="181"/>
      <c r="C1254" s="183" t="s">
        <v>146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50"/>
        <v>0</v>
      </c>
      <c r="AJ1254" s="182"/>
    </row>
    <row r="1255" spans="2:36" ht="14.4" customHeight="1">
      <c r="B1255" s="181"/>
      <c r="C1255" s="183" t="s">
        <v>147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50"/>
        <v>0</v>
      </c>
      <c r="AJ1255" s="182"/>
    </row>
    <row r="1256" spans="2:36" ht="14.4" customHeight="1">
      <c r="B1256" s="181"/>
      <c r="C1256" s="183" t="s">
        <v>148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50"/>
        <v>0</v>
      </c>
      <c r="AJ1256" s="182"/>
    </row>
    <row r="1257" spans="2:36" ht="14.4" customHeight="1">
      <c r="B1257" s="181"/>
      <c r="C1257" s="183" t="s">
        <v>149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50"/>
        <v>0</v>
      </c>
      <c r="AJ1257" s="182"/>
    </row>
    <row r="1258" spans="2:36" ht="14.4" customHeight="1">
      <c r="B1258" s="181"/>
      <c r="C1258" s="183" t="s">
        <v>150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50"/>
        <v>0</v>
      </c>
      <c r="AJ1258" s="182"/>
    </row>
    <row r="1259" spans="2:36" ht="14.4" customHeight="1">
      <c r="B1259" s="181"/>
      <c r="C1259" s="183" t="s">
        <v>151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50"/>
        <v>0</v>
      </c>
      <c r="AJ1259" s="182"/>
    </row>
    <row r="1260" spans="2:36" ht="14.4" customHeight="1">
      <c r="B1260" s="181"/>
      <c r="C1260" s="183" t="s">
        <v>152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50"/>
        <v>0</v>
      </c>
      <c r="AJ1260" s="182"/>
    </row>
    <row r="1261" spans="2:36" ht="14.4" customHeight="1">
      <c r="B1261" s="181"/>
      <c r="C1261" s="183" t="s">
        <v>153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50"/>
        <v>0</v>
      </c>
      <c r="AJ1261" s="182"/>
    </row>
    <row r="1262" spans="2:36" ht="14.4" customHeight="1">
      <c r="B1262" s="181"/>
      <c r="C1262" s="183" t="s">
        <v>154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50"/>
        <v>0</v>
      </c>
      <c r="AJ1262" s="182"/>
    </row>
    <row r="1263" spans="2:36" ht="14.4" customHeight="1">
      <c r="B1263" s="181"/>
      <c r="C1263" s="183" t="s">
        <v>155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50"/>
        <v>0</v>
      </c>
      <c r="AJ1263" s="182"/>
    </row>
    <row r="1264" spans="2:36" ht="14.4" customHeight="1">
      <c r="B1264" s="181"/>
      <c r="C1264" s="183" t="s">
        <v>156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50"/>
        <v>0</v>
      </c>
      <c r="AJ1264" s="182"/>
    </row>
    <row r="1265" spans="1:36" ht="14.4" customHeight="1">
      <c r="B1265" s="181"/>
      <c r="C1265" s="209" t="s">
        <v>157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50"/>
        <v>0</v>
      </c>
      <c r="AJ1265" s="182"/>
    </row>
    <row r="1266" spans="1:36" ht="14.4" customHeight="1">
      <c r="B1266" s="181"/>
      <c r="C1266" s="209" t="s">
        <v>158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50"/>
        <v>0</v>
      </c>
      <c r="AJ1266" s="182"/>
    </row>
    <row r="1267" spans="1:36" ht="14.4" customHeight="1">
      <c r="B1267" s="181"/>
      <c r="C1267" s="209" t="s">
        <v>159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210"/>
      <c r="AE1267" s="380"/>
      <c r="AF1267" s="380"/>
      <c r="AG1267" s="380"/>
      <c r="AH1267" s="380"/>
      <c r="AI1267" s="494">
        <f t="shared" si="50"/>
        <v>0</v>
      </c>
      <c r="AJ1267" s="182"/>
    </row>
    <row r="1268" spans="1:36" ht="14.4" customHeight="1">
      <c r="B1268" s="181"/>
      <c r="C1268" s="209" t="s">
        <v>160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50"/>
        <v>0</v>
      </c>
      <c r="AJ1268" s="182"/>
    </row>
    <row r="1269" spans="1:36" ht="14.4" customHeight="1">
      <c r="B1269" s="181"/>
      <c r="C1269" s="448" t="s">
        <v>161</v>
      </c>
      <c r="D1269" s="210"/>
      <c r="E1269" s="210"/>
      <c r="F1269" s="210"/>
      <c r="G1269" s="210"/>
      <c r="H1269" s="210"/>
      <c r="I1269" s="210"/>
      <c r="J1269" s="210"/>
      <c r="K1269" s="210"/>
      <c r="L1269" s="210"/>
      <c r="M1269" s="210"/>
      <c r="N1269" s="210"/>
      <c r="O1269" s="210"/>
      <c r="P1269" s="210"/>
      <c r="Q1269" s="210"/>
      <c r="R1269" s="210"/>
      <c r="S1269" s="210"/>
      <c r="T1269" s="210"/>
      <c r="U1269" s="210"/>
      <c r="V1269" s="210"/>
      <c r="W1269" s="210"/>
      <c r="X1269" s="210"/>
      <c r="Y1269" s="210"/>
      <c r="Z1269" s="210"/>
      <c r="AA1269" s="210"/>
      <c r="AB1269" s="210"/>
      <c r="AC1269" s="210"/>
      <c r="AD1269" s="210"/>
      <c r="AE1269" s="380"/>
      <c r="AF1269" s="380"/>
      <c r="AG1269" s="380"/>
      <c r="AH1269" s="380"/>
      <c r="AI1269" s="494">
        <f t="shared" si="50"/>
        <v>0</v>
      </c>
      <c r="AJ1269" s="182"/>
    </row>
    <row r="1270" spans="1:36" ht="14.4" customHeight="1">
      <c r="B1270" s="181"/>
      <c r="C1270" s="119" t="s">
        <v>45</v>
      </c>
      <c r="D1270" s="187">
        <f>SUM(D1156:D1269)</f>
        <v>0</v>
      </c>
      <c r="E1270" s="187">
        <f t="shared" ref="E1270:AH1270" si="51">SUM(E1156:E1268)</f>
        <v>0</v>
      </c>
      <c r="F1270" s="187">
        <f t="shared" si="51"/>
        <v>0</v>
      </c>
      <c r="G1270" s="187">
        <f t="shared" si="51"/>
        <v>0</v>
      </c>
      <c r="H1270" s="187">
        <f t="shared" si="51"/>
        <v>0</v>
      </c>
      <c r="I1270" s="187">
        <f t="shared" si="51"/>
        <v>0</v>
      </c>
      <c r="J1270" s="187">
        <f t="shared" si="51"/>
        <v>0</v>
      </c>
      <c r="K1270" s="187">
        <f t="shared" si="51"/>
        <v>0</v>
      </c>
      <c r="L1270" s="187">
        <f t="shared" si="51"/>
        <v>0</v>
      </c>
      <c r="M1270" s="187">
        <f t="shared" si="51"/>
        <v>0</v>
      </c>
      <c r="N1270" s="187">
        <f t="shared" si="51"/>
        <v>0</v>
      </c>
      <c r="O1270" s="187">
        <f t="shared" si="51"/>
        <v>0</v>
      </c>
      <c r="P1270" s="187">
        <f t="shared" si="51"/>
        <v>0</v>
      </c>
      <c r="Q1270" s="187">
        <f t="shared" si="51"/>
        <v>0</v>
      </c>
      <c r="R1270" s="187">
        <f t="shared" si="51"/>
        <v>0</v>
      </c>
      <c r="S1270" s="187">
        <f t="shared" si="51"/>
        <v>0</v>
      </c>
      <c r="T1270" s="187">
        <f t="shared" si="51"/>
        <v>0</v>
      </c>
      <c r="U1270" s="187">
        <f t="shared" si="51"/>
        <v>0</v>
      </c>
      <c r="V1270" s="187">
        <f t="shared" si="51"/>
        <v>0</v>
      </c>
      <c r="W1270" s="187">
        <f t="shared" si="51"/>
        <v>0</v>
      </c>
      <c r="X1270" s="187">
        <f t="shared" si="51"/>
        <v>0</v>
      </c>
      <c r="Y1270" s="187">
        <f t="shared" si="51"/>
        <v>0</v>
      </c>
      <c r="Z1270" s="187">
        <f t="shared" si="51"/>
        <v>0</v>
      </c>
      <c r="AA1270" s="187">
        <f t="shared" si="51"/>
        <v>0</v>
      </c>
      <c r="AB1270" s="187">
        <f t="shared" si="51"/>
        <v>0</v>
      </c>
      <c r="AC1270" s="187">
        <f t="shared" si="51"/>
        <v>0</v>
      </c>
      <c r="AD1270" s="187">
        <f t="shared" si="51"/>
        <v>0</v>
      </c>
      <c r="AE1270" s="187">
        <f t="shared" si="51"/>
        <v>0</v>
      </c>
      <c r="AF1270" s="187">
        <f t="shared" si="51"/>
        <v>0</v>
      </c>
      <c r="AG1270" s="187">
        <f t="shared" si="51"/>
        <v>0</v>
      </c>
      <c r="AH1270" s="187">
        <f t="shared" si="51"/>
        <v>0</v>
      </c>
      <c r="AI1270" s="495">
        <f>SUM(AI1156:AI1269)</f>
        <v>0</v>
      </c>
      <c r="AJ1270" s="182"/>
    </row>
    <row r="1271" spans="1:36" ht="14.4" customHeight="1">
      <c r="B1271" s="188"/>
      <c r="C1271" s="189"/>
      <c r="D1271" s="189"/>
      <c r="E1271" s="189"/>
      <c r="F1271" s="189"/>
      <c r="G1271" s="189"/>
      <c r="H1271" s="189"/>
      <c r="I1271" s="189"/>
      <c r="J1271" s="189"/>
      <c r="K1271" s="189"/>
      <c r="L1271" s="189"/>
      <c r="M1271" s="189"/>
      <c r="N1271" s="189"/>
      <c r="O1271" s="189"/>
      <c r="P1271" s="189"/>
      <c r="Q1271" s="189"/>
      <c r="R1271" s="189"/>
      <c r="S1271" s="189"/>
      <c r="T1271" s="189"/>
      <c r="U1271" s="189"/>
      <c r="V1271" s="189"/>
      <c r="W1271" s="189"/>
      <c r="X1271" s="189"/>
      <c r="Y1271" s="189"/>
      <c r="Z1271" s="189"/>
      <c r="AA1271" s="189"/>
      <c r="AB1271" s="189"/>
      <c r="AC1271" s="189"/>
      <c r="AD1271" s="189"/>
      <c r="AE1271" s="189"/>
      <c r="AF1271" s="189"/>
      <c r="AG1271" s="189"/>
      <c r="AH1271" s="189"/>
      <c r="AI1271" s="496"/>
      <c r="AJ1271" s="182"/>
    </row>
    <row r="1272" spans="1:36" ht="14.4" customHeight="1">
      <c r="B1272" s="179"/>
      <c r="C1272" s="172"/>
      <c r="D1272" s="172"/>
      <c r="E1272" s="172"/>
      <c r="F1272" s="172"/>
      <c r="G1272" s="172"/>
      <c r="H1272" s="172"/>
      <c r="I1272" s="172"/>
      <c r="J1272" s="172"/>
      <c r="K1272" s="172"/>
      <c r="L1272" s="172"/>
      <c r="M1272" s="172"/>
      <c r="N1272" s="172"/>
      <c r="O1272" s="172"/>
      <c r="P1272" s="172"/>
      <c r="Q1272" s="172"/>
      <c r="R1272" s="172"/>
      <c r="S1272" s="172"/>
      <c r="T1272" s="172"/>
      <c r="U1272" s="172"/>
      <c r="V1272" s="172"/>
      <c r="W1272" s="172"/>
      <c r="X1272" s="172"/>
      <c r="Y1272" s="172"/>
      <c r="Z1272" s="172"/>
      <c r="AA1272" s="172"/>
      <c r="AB1272" s="172"/>
      <c r="AC1272" s="172"/>
      <c r="AD1272" s="172"/>
      <c r="AE1272" s="172"/>
      <c r="AF1272" s="172"/>
      <c r="AG1272" s="172"/>
      <c r="AH1272" s="172"/>
      <c r="AI1272" s="497"/>
      <c r="AJ1272" s="179"/>
    </row>
    <row r="1273" spans="1:36" ht="14.4" customHeight="1">
      <c r="B1273" s="190"/>
      <c r="C1273" s="191"/>
      <c r="D1273" s="191"/>
      <c r="E1273" s="191"/>
      <c r="F1273" s="191"/>
      <c r="G1273" s="191"/>
      <c r="H1273" s="191"/>
      <c r="I1273" s="191"/>
      <c r="J1273" s="191"/>
      <c r="K1273" s="191"/>
      <c r="L1273" s="191"/>
      <c r="M1273" s="191"/>
      <c r="N1273" s="191"/>
      <c r="O1273" s="191"/>
      <c r="P1273" s="191"/>
      <c r="Q1273" s="191"/>
      <c r="R1273" s="191"/>
      <c r="S1273" s="191"/>
      <c r="T1273" s="191"/>
      <c r="U1273" s="191"/>
      <c r="V1273" s="191"/>
      <c r="W1273" s="191"/>
      <c r="X1273" s="191"/>
      <c r="Y1273" s="191"/>
      <c r="Z1273" s="191"/>
      <c r="AA1273" s="191"/>
      <c r="AB1273" s="191"/>
      <c r="AC1273" s="191"/>
      <c r="AD1273" s="191"/>
      <c r="AE1273" s="191"/>
      <c r="AF1273" s="191"/>
      <c r="AG1273" s="191"/>
      <c r="AH1273" s="191"/>
      <c r="AI1273" s="498"/>
      <c r="AJ1273" s="192"/>
    </row>
    <row r="1277" spans="1:36">
      <c r="A1277" s="172"/>
    </row>
    <row r="1278" spans="1:36" ht="21" customHeight="1">
      <c r="A1278" s="173"/>
      <c r="B1278" s="174"/>
      <c r="C1278" s="86" t="s">
        <v>46</v>
      </c>
      <c r="D1278" s="87"/>
      <c r="E1278" s="87"/>
      <c r="F1278" s="87"/>
      <c r="G1278" s="87"/>
      <c r="H1278" s="87"/>
      <c r="I1278" s="87"/>
      <c r="J1278" s="87"/>
      <c r="K1278" s="87"/>
      <c r="L1278" s="87"/>
      <c r="M1278" s="87"/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  <c r="AC1278" s="87"/>
      <c r="AD1278" s="87"/>
      <c r="AE1278" s="87"/>
      <c r="AF1278" s="87"/>
      <c r="AG1278" s="87"/>
      <c r="AH1278" s="87"/>
      <c r="AI1278" s="490"/>
      <c r="AJ1278" s="87"/>
    </row>
    <row r="1279" spans="1:36" ht="21" customHeight="1">
      <c r="A1279" s="176"/>
      <c r="B1279" s="177"/>
      <c r="C1279" s="89"/>
      <c r="D1279" s="90"/>
      <c r="E1279" s="631"/>
      <c r="F1279" s="632"/>
      <c r="G1279" s="631"/>
      <c r="H1279" s="632"/>
      <c r="I1279" s="632"/>
      <c r="J1279" s="632"/>
      <c r="K1279" s="90"/>
      <c r="L1279" s="90"/>
      <c r="M1279" s="90"/>
      <c r="N1279" s="631" t="s">
        <v>174</v>
      </c>
      <c r="O1279" s="632"/>
      <c r="P1279" s="632"/>
      <c r="Q1279" s="632"/>
      <c r="R1279" s="632"/>
      <c r="S1279" s="632"/>
      <c r="T1279" s="632"/>
      <c r="U1279" s="632"/>
      <c r="V1279" s="632"/>
      <c r="W1279" s="632"/>
      <c r="X1279" s="632"/>
      <c r="Y1279" s="632"/>
      <c r="Z1279" s="632"/>
      <c r="AA1279" s="90"/>
      <c r="AB1279" s="90"/>
      <c r="AC1279" s="90"/>
      <c r="AD1279" s="90"/>
      <c r="AE1279" s="90"/>
      <c r="AF1279" s="90"/>
      <c r="AG1279" s="90"/>
      <c r="AH1279" s="90"/>
      <c r="AI1279" s="491"/>
      <c r="AJ1279" s="90"/>
    </row>
    <row r="1280" spans="1:36" ht="14.4" customHeight="1">
      <c r="A1280" s="175"/>
    </row>
    <row r="1281" spans="2:36" ht="14.4" customHeight="1">
      <c r="B1281" s="178"/>
      <c r="C1281" s="179"/>
      <c r="D1281" s="179"/>
      <c r="E1281" s="179"/>
      <c r="F1281" s="179"/>
      <c r="G1281" s="179"/>
      <c r="H1281" s="179"/>
      <c r="I1281" s="179"/>
      <c r="J1281" s="179"/>
      <c r="K1281" s="179"/>
      <c r="L1281" s="179"/>
      <c r="M1281" s="179"/>
      <c r="N1281" s="179"/>
      <c r="O1281" s="179"/>
      <c r="P1281" s="179"/>
      <c r="Q1281" s="179"/>
      <c r="R1281" s="179"/>
      <c r="S1281" s="179"/>
      <c r="T1281" s="179"/>
      <c r="U1281" s="179"/>
      <c r="V1281" s="179"/>
      <c r="W1281" s="179"/>
      <c r="X1281" s="179"/>
      <c r="Y1281" s="179"/>
      <c r="Z1281" s="179"/>
      <c r="AA1281" s="179"/>
      <c r="AB1281" s="179"/>
      <c r="AC1281" s="179"/>
      <c r="AD1281" s="179"/>
      <c r="AE1281" s="179"/>
      <c r="AF1281" s="179"/>
      <c r="AG1281" s="179"/>
      <c r="AH1281" s="179"/>
      <c r="AI1281" s="493"/>
      <c r="AJ1281" s="180"/>
    </row>
    <row r="1282" spans="2:36" ht="14.4" customHeight="1">
      <c r="B1282" s="181"/>
      <c r="C1282" s="103" t="s">
        <v>13</v>
      </c>
      <c r="D1282" s="96" t="s">
        <v>14</v>
      </c>
      <c r="E1282" s="171" t="s">
        <v>15</v>
      </c>
      <c r="F1282" s="171" t="s">
        <v>16</v>
      </c>
      <c r="G1282" s="171" t="s">
        <v>17</v>
      </c>
      <c r="H1282" s="171" t="s">
        <v>18</v>
      </c>
      <c r="I1282" s="171" t="s">
        <v>19</v>
      </c>
      <c r="J1282" s="171" t="s">
        <v>20</v>
      </c>
      <c r="K1282" s="171" t="s">
        <v>21</v>
      </c>
      <c r="L1282" s="171" t="s">
        <v>22</v>
      </c>
      <c r="M1282" s="171" t="s">
        <v>23</v>
      </c>
      <c r="N1282" s="171" t="s">
        <v>24</v>
      </c>
      <c r="O1282" s="171" t="s">
        <v>25</v>
      </c>
      <c r="P1282" s="171" t="s">
        <v>26</v>
      </c>
      <c r="Q1282" s="171" t="s">
        <v>27</v>
      </c>
      <c r="R1282" s="171" t="s">
        <v>28</v>
      </c>
      <c r="S1282" s="171" t="s">
        <v>29</v>
      </c>
      <c r="T1282" s="171" t="s">
        <v>30</v>
      </c>
      <c r="U1282" s="171" t="s">
        <v>31</v>
      </c>
      <c r="V1282" s="171" t="s">
        <v>32</v>
      </c>
      <c r="W1282" s="171" t="s">
        <v>33</v>
      </c>
      <c r="X1282" s="171" t="s">
        <v>34</v>
      </c>
      <c r="Y1282" s="171" t="s">
        <v>35</v>
      </c>
      <c r="Z1282" s="171" t="s">
        <v>36</v>
      </c>
      <c r="AA1282" s="171" t="s">
        <v>37</v>
      </c>
      <c r="AB1282" s="171" t="s">
        <v>38</v>
      </c>
      <c r="AC1282" s="171" t="s">
        <v>39</v>
      </c>
      <c r="AD1282" s="171" t="s">
        <v>40</v>
      </c>
      <c r="AE1282" s="171" t="s">
        <v>41</v>
      </c>
      <c r="AF1282" s="171" t="s">
        <v>42</v>
      </c>
      <c r="AG1282" s="171" t="s">
        <v>43</v>
      </c>
      <c r="AH1282" s="171" t="s">
        <v>44</v>
      </c>
      <c r="AI1282" s="488" t="s">
        <v>45</v>
      </c>
      <c r="AJ1282" s="182"/>
    </row>
    <row r="1283" spans="2:36" ht="14.4" customHeight="1">
      <c r="B1283" s="181"/>
      <c r="C1283" s="183" t="s">
        <v>48</v>
      </c>
      <c r="D1283" s="184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0"/>
      <c r="AF1283" s="380"/>
      <c r="AG1283" s="380"/>
      <c r="AH1283" s="380"/>
      <c r="AI1283" s="494">
        <f t="shared" ref="AI1283:AI1314" si="52">SUM(D1283:AH1283)</f>
        <v>0</v>
      </c>
      <c r="AJ1283" s="182"/>
    </row>
    <row r="1284" spans="2:36" ht="14.4" customHeight="1">
      <c r="B1284" s="181"/>
      <c r="C1284" s="183" t="s">
        <v>49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si="52"/>
        <v>0</v>
      </c>
      <c r="AJ1284" s="182"/>
    </row>
    <row r="1285" spans="2:36" ht="14.4" customHeight="1">
      <c r="B1285" s="181"/>
      <c r="C1285" s="183" t="s">
        <v>50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52"/>
        <v>0</v>
      </c>
      <c r="AJ1285" s="182"/>
    </row>
    <row r="1286" spans="2:36" ht="14.4" customHeight="1">
      <c r="B1286" s="181"/>
      <c r="C1286" s="183" t="s">
        <v>51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52"/>
        <v>0</v>
      </c>
      <c r="AJ1286" s="182"/>
    </row>
    <row r="1287" spans="2:36" ht="14.4" customHeight="1">
      <c r="B1287" s="181"/>
      <c r="C1287" s="183" t="s">
        <v>52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52"/>
        <v>0</v>
      </c>
      <c r="AJ1287" s="182"/>
    </row>
    <row r="1288" spans="2:36" ht="14.4" customHeight="1">
      <c r="B1288" s="181"/>
      <c r="C1288" s="183" t="s">
        <v>53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52"/>
        <v>0</v>
      </c>
      <c r="AJ1288" s="182"/>
    </row>
    <row r="1289" spans="2:36" ht="14.4" customHeight="1">
      <c r="B1289" s="181"/>
      <c r="C1289" s="183" t="s">
        <v>54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52"/>
        <v>0</v>
      </c>
      <c r="AJ1289" s="182"/>
    </row>
    <row r="1290" spans="2:36" ht="14.4" customHeight="1">
      <c r="B1290" s="181"/>
      <c r="C1290" s="183" t="s">
        <v>55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52"/>
        <v>0</v>
      </c>
      <c r="AJ1290" s="182"/>
    </row>
    <row r="1291" spans="2:36" ht="14.4" customHeight="1">
      <c r="B1291" s="181"/>
      <c r="C1291" s="183" t="s">
        <v>56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52"/>
        <v>0</v>
      </c>
      <c r="AJ1291" s="182"/>
    </row>
    <row r="1292" spans="2:36" ht="14.4" customHeight="1">
      <c r="B1292" s="181"/>
      <c r="C1292" s="183" t="s">
        <v>57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52"/>
        <v>0</v>
      </c>
      <c r="AJ1292" s="182"/>
    </row>
    <row r="1293" spans="2:36" ht="14.4" customHeight="1">
      <c r="B1293" s="181"/>
      <c r="C1293" s="183" t="s">
        <v>58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52"/>
        <v>0</v>
      </c>
      <c r="AJ1293" s="182"/>
    </row>
    <row r="1294" spans="2:36" ht="14.4" customHeight="1">
      <c r="B1294" s="181"/>
      <c r="C1294" s="183" t="s">
        <v>59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52"/>
        <v>0</v>
      </c>
      <c r="AJ1294" s="182"/>
    </row>
    <row r="1295" spans="2:36" ht="14.4" customHeight="1">
      <c r="B1295" s="181"/>
      <c r="C1295" s="183" t="s">
        <v>60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52"/>
        <v>0</v>
      </c>
      <c r="AJ1295" s="182"/>
    </row>
    <row r="1296" spans="2:36" ht="14.4" customHeight="1">
      <c r="B1296" s="181"/>
      <c r="C1296" s="183" t="s">
        <v>61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52"/>
        <v>0</v>
      </c>
      <c r="AJ1296" s="182"/>
    </row>
    <row r="1297" spans="2:36" ht="14.4" customHeight="1">
      <c r="B1297" s="181"/>
      <c r="C1297" s="183" t="s">
        <v>62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52"/>
        <v>0</v>
      </c>
      <c r="AJ1297" s="182"/>
    </row>
    <row r="1298" spans="2:36" ht="14.4" customHeight="1">
      <c r="B1298" s="181"/>
      <c r="C1298" s="183" t="s">
        <v>63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52"/>
        <v>0</v>
      </c>
      <c r="AJ1298" s="182"/>
    </row>
    <row r="1299" spans="2:36" ht="14.4" customHeight="1">
      <c r="B1299" s="181"/>
      <c r="C1299" s="183" t="s">
        <v>64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52"/>
        <v>0</v>
      </c>
      <c r="AJ1299" s="182"/>
    </row>
    <row r="1300" spans="2:36" ht="14.4" customHeight="1">
      <c r="B1300" s="181"/>
      <c r="C1300" s="183" t="s">
        <v>65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52"/>
        <v>0</v>
      </c>
      <c r="AJ1300" s="182"/>
    </row>
    <row r="1301" spans="2:36" ht="14.4" customHeight="1">
      <c r="B1301" s="181"/>
      <c r="C1301" s="183" t="s">
        <v>66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52"/>
        <v>0</v>
      </c>
      <c r="AJ1301" s="182"/>
    </row>
    <row r="1302" spans="2:36" ht="14.4" customHeight="1">
      <c r="B1302" s="181"/>
      <c r="C1302" s="183" t="s">
        <v>67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52"/>
        <v>0</v>
      </c>
      <c r="AJ1302" s="182"/>
    </row>
    <row r="1303" spans="2:36" ht="14.4" customHeight="1">
      <c r="B1303" s="181"/>
      <c r="C1303" s="183" t="s">
        <v>68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52"/>
        <v>0</v>
      </c>
      <c r="AJ1303" s="182"/>
    </row>
    <row r="1304" spans="2:36" ht="14.4" customHeight="1">
      <c r="B1304" s="181"/>
      <c r="C1304" s="216" t="s">
        <v>69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52"/>
        <v>0</v>
      </c>
      <c r="AJ1304" s="182"/>
    </row>
    <row r="1305" spans="2:36" ht="14.4" customHeight="1">
      <c r="B1305" s="181"/>
      <c r="C1305" s="183" t="s">
        <v>70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52"/>
        <v>0</v>
      </c>
      <c r="AJ1305" s="182"/>
    </row>
    <row r="1306" spans="2:36" ht="14.4" customHeight="1">
      <c r="B1306" s="181"/>
      <c r="C1306" s="183" t="s">
        <v>71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52"/>
        <v>0</v>
      </c>
      <c r="AJ1306" s="182"/>
    </row>
    <row r="1307" spans="2:36" ht="14.4" customHeight="1">
      <c r="B1307" s="181"/>
      <c r="C1307" s="183" t="s">
        <v>72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52"/>
        <v>0</v>
      </c>
      <c r="AJ1307" s="182"/>
    </row>
    <row r="1308" spans="2:36" ht="14.4" customHeight="1">
      <c r="B1308" s="181"/>
      <c r="C1308" s="183" t="s">
        <v>73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52"/>
        <v>0</v>
      </c>
      <c r="AJ1308" s="182"/>
    </row>
    <row r="1309" spans="2:36" ht="14.4" customHeight="1">
      <c r="B1309" s="181"/>
      <c r="C1309" s="183" t="s">
        <v>74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52"/>
        <v>0</v>
      </c>
      <c r="AJ1309" s="182"/>
    </row>
    <row r="1310" spans="2:36" ht="14.4" customHeight="1">
      <c r="B1310" s="181"/>
      <c r="C1310" s="183" t="s">
        <v>75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52"/>
        <v>0</v>
      </c>
      <c r="AJ1310" s="182"/>
    </row>
    <row r="1311" spans="2:36" ht="14.4" customHeight="1">
      <c r="B1311" s="181"/>
      <c r="C1311" s="183" t="s">
        <v>76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52"/>
        <v>0</v>
      </c>
      <c r="AJ1311" s="182"/>
    </row>
    <row r="1312" spans="2:36" ht="14.4" customHeight="1">
      <c r="B1312" s="181"/>
      <c r="C1312" s="183" t="s">
        <v>77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52"/>
        <v>0</v>
      </c>
      <c r="AJ1312" s="182"/>
    </row>
    <row r="1313" spans="2:36" ht="14.4" customHeight="1">
      <c r="B1313" s="181"/>
      <c r="C1313" s="183" t="s">
        <v>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52"/>
        <v>0</v>
      </c>
      <c r="AJ1313" s="182"/>
    </row>
    <row r="1314" spans="2:36" ht="14.4" customHeight="1">
      <c r="B1314" s="181"/>
      <c r="C1314" s="183" t="s">
        <v>79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52"/>
        <v>0</v>
      </c>
      <c r="AJ1314" s="182"/>
    </row>
    <row r="1315" spans="2:36" ht="14.4" customHeight="1">
      <c r="B1315" s="181"/>
      <c r="C1315" s="216" t="s">
        <v>80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ref="AI1315:AI1346" si="53">SUM(D1315:AH1315)</f>
        <v>0</v>
      </c>
      <c r="AJ1315" s="182"/>
    </row>
    <row r="1316" spans="2:36" ht="14.4" customHeight="1">
      <c r="B1316" s="181"/>
      <c r="C1316" s="183" t="s">
        <v>81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si="53"/>
        <v>0</v>
      </c>
      <c r="AJ1316" s="182"/>
    </row>
    <row r="1317" spans="2:36" ht="14.4" customHeight="1">
      <c r="B1317" s="181"/>
      <c r="C1317" s="183" t="s">
        <v>82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53"/>
        <v>0</v>
      </c>
      <c r="AJ1317" s="182"/>
    </row>
    <row r="1318" spans="2:36" ht="14.4" customHeight="1">
      <c r="B1318" s="181"/>
      <c r="C1318" s="183" t="s">
        <v>83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53"/>
        <v>0</v>
      </c>
      <c r="AJ1318" s="182"/>
    </row>
    <row r="1319" spans="2:36" ht="14.4" customHeight="1">
      <c r="B1319" s="181"/>
      <c r="C1319" s="183" t="s">
        <v>84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53"/>
        <v>0</v>
      </c>
      <c r="AJ1319" s="182"/>
    </row>
    <row r="1320" spans="2:36" ht="14.4" customHeight="1">
      <c r="B1320" s="181"/>
      <c r="C1320" s="183" t="s">
        <v>85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53"/>
        <v>0</v>
      </c>
      <c r="AJ1320" s="182"/>
    </row>
    <row r="1321" spans="2:36" ht="14.4" customHeight="1">
      <c r="B1321" s="181"/>
      <c r="C1321" s="183" t="s">
        <v>86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53"/>
        <v>0</v>
      </c>
      <c r="AJ1321" s="182"/>
    </row>
    <row r="1322" spans="2:36" ht="14.4" customHeight="1">
      <c r="B1322" s="181"/>
      <c r="C1322" s="183" t="s">
        <v>87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53"/>
        <v>0</v>
      </c>
      <c r="AJ1322" s="182"/>
    </row>
    <row r="1323" spans="2:36" ht="14.4" customHeight="1">
      <c r="B1323" s="181"/>
      <c r="C1323" s="183" t="s">
        <v>88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53"/>
        <v>0</v>
      </c>
      <c r="AJ1323" s="182"/>
    </row>
    <row r="1324" spans="2:36" ht="14.4" customHeight="1">
      <c r="B1324" s="181"/>
      <c r="C1324" s="183" t="s">
        <v>89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53"/>
        <v>0</v>
      </c>
      <c r="AJ1324" s="182"/>
    </row>
    <row r="1325" spans="2:36" ht="14.4" customHeight="1">
      <c r="B1325" s="181"/>
      <c r="C1325" s="183" t="s">
        <v>90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53"/>
        <v>0</v>
      </c>
      <c r="AJ1325" s="182"/>
    </row>
    <row r="1326" spans="2:36" ht="14.4" customHeight="1">
      <c r="B1326" s="181"/>
      <c r="C1326" s="183" t="s">
        <v>91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53"/>
        <v>0</v>
      </c>
      <c r="AJ1326" s="182"/>
    </row>
    <row r="1327" spans="2:36" ht="14.4" customHeight="1">
      <c r="B1327" s="181"/>
      <c r="C1327" s="183" t="s">
        <v>92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53"/>
        <v>0</v>
      </c>
      <c r="AJ1327" s="182"/>
    </row>
    <row r="1328" spans="2:36" ht="14.4" customHeight="1">
      <c r="B1328" s="181"/>
      <c r="C1328" s="183" t="s">
        <v>93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53"/>
        <v>0</v>
      </c>
      <c r="AJ1328" s="182"/>
    </row>
    <row r="1329" spans="2:36" ht="14.4" customHeight="1">
      <c r="B1329" s="181"/>
      <c r="C1329" s="183" t="s">
        <v>94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53"/>
        <v>0</v>
      </c>
      <c r="AJ1329" s="182"/>
    </row>
    <row r="1330" spans="2:36" ht="14.4" customHeight="1">
      <c r="B1330" s="181"/>
      <c r="C1330" s="183" t="s">
        <v>95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53"/>
        <v>0</v>
      </c>
      <c r="AJ1330" s="182"/>
    </row>
    <row r="1331" spans="2:36" ht="14.4" customHeight="1">
      <c r="B1331" s="181"/>
      <c r="C1331" s="183" t="s">
        <v>96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53"/>
        <v>0</v>
      </c>
      <c r="AJ1331" s="182"/>
    </row>
    <row r="1332" spans="2:36" ht="14.4" customHeight="1">
      <c r="B1332" s="181"/>
      <c r="C1332" s="183" t="s">
        <v>97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53"/>
        <v>0</v>
      </c>
      <c r="AJ1332" s="182"/>
    </row>
    <row r="1333" spans="2:36" ht="14.4" customHeight="1">
      <c r="B1333" s="181"/>
      <c r="C1333" s="183" t="s">
        <v>98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53"/>
        <v>0</v>
      </c>
      <c r="AJ1333" s="182"/>
    </row>
    <row r="1334" spans="2:36" ht="14.4" customHeight="1">
      <c r="B1334" s="181"/>
      <c r="C1334" s="183" t="s">
        <v>99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53"/>
        <v>0</v>
      </c>
      <c r="AJ1334" s="182"/>
    </row>
    <row r="1335" spans="2:36" ht="14.4" customHeight="1">
      <c r="B1335" s="181"/>
      <c r="C1335" s="183" t="s">
        <v>100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53"/>
        <v>0</v>
      </c>
      <c r="AJ1335" s="182"/>
    </row>
    <row r="1336" spans="2:36" ht="14.4" customHeight="1">
      <c r="B1336" s="181"/>
      <c r="C1336" s="183" t="s">
        <v>101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53"/>
        <v>0</v>
      </c>
      <c r="AJ1336" s="182"/>
    </row>
    <row r="1337" spans="2:36" ht="14.4" customHeight="1">
      <c r="B1337" s="181"/>
      <c r="C1337" s="183" t="s">
        <v>102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53"/>
        <v>0</v>
      </c>
      <c r="AJ1337" s="182"/>
    </row>
    <row r="1338" spans="2:36" ht="14.4" customHeight="1">
      <c r="B1338" s="181"/>
      <c r="C1338" s="183" t="s">
        <v>103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53"/>
        <v>0</v>
      </c>
      <c r="AJ1338" s="182"/>
    </row>
    <row r="1339" spans="2:36" ht="14.4" customHeight="1">
      <c r="B1339" s="181"/>
      <c r="C1339" s="183" t="s">
        <v>104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53"/>
        <v>0</v>
      </c>
      <c r="AJ1339" s="182"/>
    </row>
    <row r="1340" spans="2:36" ht="14.4" customHeight="1">
      <c r="B1340" s="181"/>
      <c r="C1340" s="183" t="s">
        <v>105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53"/>
        <v>0</v>
      </c>
      <c r="AJ1340" s="182"/>
    </row>
    <row r="1341" spans="2:36" ht="14.4" customHeight="1">
      <c r="B1341" s="181"/>
      <c r="C1341" s="183" t="s">
        <v>106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53"/>
        <v>0</v>
      </c>
      <c r="AJ1341" s="182"/>
    </row>
    <row r="1342" spans="2:36" ht="14.4" customHeight="1">
      <c r="B1342" s="181"/>
      <c r="C1342" s="183" t="s">
        <v>107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53"/>
        <v>0</v>
      </c>
      <c r="AJ1342" s="182"/>
    </row>
    <row r="1343" spans="2:36" ht="14.4" customHeight="1">
      <c r="B1343" s="181"/>
      <c r="C1343" s="183" t="s">
        <v>108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53"/>
        <v>0</v>
      </c>
      <c r="AJ1343" s="182"/>
    </row>
    <row r="1344" spans="2:36" ht="14.4" customHeight="1">
      <c r="B1344" s="181"/>
      <c r="C1344" s="183" t="s">
        <v>109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53"/>
        <v>0</v>
      </c>
      <c r="AJ1344" s="182"/>
    </row>
    <row r="1345" spans="2:36" ht="14.4" customHeight="1">
      <c r="B1345" s="181"/>
      <c r="C1345" s="183" t="s">
        <v>110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53"/>
        <v>0</v>
      </c>
      <c r="AJ1345" s="182"/>
    </row>
    <row r="1346" spans="2:36" ht="14.4" customHeight="1">
      <c r="B1346" s="181"/>
      <c r="C1346" s="183" t="s">
        <v>111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53"/>
        <v>0</v>
      </c>
      <c r="AJ1346" s="182"/>
    </row>
    <row r="1347" spans="2:36" ht="14.4" customHeight="1">
      <c r="B1347" s="181"/>
      <c r="C1347" s="183" t="s">
        <v>112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ref="AI1347:AI1378" si="54">SUM(D1347:AH1347)</f>
        <v>0</v>
      </c>
      <c r="AJ1347" s="182"/>
    </row>
    <row r="1348" spans="2:36" ht="14.4" customHeight="1">
      <c r="B1348" s="181"/>
      <c r="C1348" s="183" t="s">
        <v>113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si="54"/>
        <v>0</v>
      </c>
      <c r="AJ1348" s="182"/>
    </row>
    <row r="1349" spans="2:36" ht="14.4" customHeight="1">
      <c r="B1349" s="181"/>
      <c r="C1349" s="183" t="s">
        <v>114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54"/>
        <v>0</v>
      </c>
      <c r="AJ1349" s="182"/>
    </row>
    <row r="1350" spans="2:36" ht="14.4" customHeight="1">
      <c r="B1350" s="181"/>
      <c r="C1350" s="183" t="s">
        <v>115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54"/>
        <v>0</v>
      </c>
      <c r="AJ1350" s="182"/>
    </row>
    <row r="1351" spans="2:36" ht="14.4" customHeight="1">
      <c r="B1351" s="181"/>
      <c r="C1351" s="183" t="s">
        <v>116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54"/>
        <v>0</v>
      </c>
      <c r="AJ1351" s="182"/>
    </row>
    <row r="1352" spans="2:36" ht="14.4" customHeight="1">
      <c r="B1352" s="181"/>
      <c r="C1352" s="183" t="s">
        <v>117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54"/>
        <v>0</v>
      </c>
      <c r="AJ1352" s="182"/>
    </row>
    <row r="1353" spans="2:36" ht="14.4" customHeight="1">
      <c r="B1353" s="181"/>
      <c r="C1353" s="183" t="s">
        <v>118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54"/>
        <v>0</v>
      </c>
      <c r="AJ1353" s="182"/>
    </row>
    <row r="1354" spans="2:36" ht="14.4" customHeight="1">
      <c r="B1354" s="181"/>
      <c r="C1354" s="183" t="s">
        <v>119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54"/>
        <v>0</v>
      </c>
      <c r="AJ1354" s="182"/>
    </row>
    <row r="1355" spans="2:36" ht="14.4" customHeight="1">
      <c r="B1355" s="181"/>
      <c r="C1355" s="183" t="s">
        <v>120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54"/>
        <v>0</v>
      </c>
      <c r="AJ1355" s="182"/>
    </row>
    <row r="1356" spans="2:36" ht="14.4" customHeight="1">
      <c r="B1356" s="181"/>
      <c r="C1356" s="183" t="s">
        <v>121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54"/>
        <v>0</v>
      </c>
      <c r="AJ1356" s="182"/>
    </row>
    <row r="1357" spans="2:36" ht="14.4" customHeight="1">
      <c r="B1357" s="181"/>
      <c r="C1357" s="183" t="s">
        <v>122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54"/>
        <v>0</v>
      </c>
      <c r="AJ1357" s="182"/>
    </row>
    <row r="1358" spans="2:36" ht="14.4" customHeight="1">
      <c r="B1358" s="181"/>
      <c r="C1358" s="183" t="s">
        <v>123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54"/>
        <v>0</v>
      </c>
      <c r="AJ1358" s="182"/>
    </row>
    <row r="1359" spans="2:36" ht="14.4" customHeight="1">
      <c r="B1359" s="181"/>
      <c r="C1359" s="183" t="s">
        <v>124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54"/>
        <v>0</v>
      </c>
      <c r="AJ1359" s="182"/>
    </row>
    <row r="1360" spans="2:36" ht="14.4" customHeight="1">
      <c r="B1360" s="181"/>
      <c r="C1360" s="183" t="s">
        <v>125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54"/>
        <v>0</v>
      </c>
      <c r="AJ1360" s="182"/>
    </row>
    <row r="1361" spans="2:36" ht="14.4" customHeight="1">
      <c r="B1361" s="181"/>
      <c r="C1361" s="183" t="s">
        <v>126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54"/>
        <v>0</v>
      </c>
      <c r="AJ1361" s="182"/>
    </row>
    <row r="1362" spans="2:36" ht="14.4" customHeight="1">
      <c r="B1362" s="181"/>
      <c r="C1362" s="183" t="s">
        <v>127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54"/>
        <v>0</v>
      </c>
      <c r="AJ1362" s="182"/>
    </row>
    <row r="1363" spans="2:36" ht="14.4" customHeight="1">
      <c r="B1363" s="181"/>
      <c r="C1363" s="183" t="s">
        <v>128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54"/>
        <v>0</v>
      </c>
      <c r="AJ1363" s="182"/>
    </row>
    <row r="1364" spans="2:36" ht="14.4" customHeight="1">
      <c r="B1364" s="181"/>
      <c r="C1364" s="183" t="s">
        <v>129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54"/>
        <v>0</v>
      </c>
      <c r="AJ1364" s="182"/>
    </row>
    <row r="1365" spans="2:36" ht="14.4" customHeight="1">
      <c r="B1365" s="181"/>
      <c r="C1365" s="183" t="s">
        <v>130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54"/>
        <v>0</v>
      </c>
      <c r="AJ1365" s="182"/>
    </row>
    <row r="1366" spans="2:36" ht="14.4" customHeight="1">
      <c r="B1366" s="181"/>
      <c r="C1366" s="183" t="s">
        <v>131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54"/>
        <v>0</v>
      </c>
      <c r="AJ1366" s="182"/>
    </row>
    <row r="1367" spans="2:36" ht="14.4" customHeight="1">
      <c r="B1367" s="181"/>
      <c r="C1367" s="183" t="s">
        <v>132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54"/>
        <v>0</v>
      </c>
      <c r="AJ1367" s="182"/>
    </row>
    <row r="1368" spans="2:36" ht="14.4" customHeight="1">
      <c r="B1368" s="181"/>
      <c r="C1368" s="183" t="s">
        <v>133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54"/>
        <v>0</v>
      </c>
      <c r="AJ1368" s="182"/>
    </row>
    <row r="1369" spans="2:36" ht="14.4" customHeight="1">
      <c r="B1369" s="181"/>
      <c r="C1369" s="183" t="s">
        <v>134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54"/>
        <v>0</v>
      </c>
      <c r="AJ1369" s="182"/>
    </row>
    <row r="1370" spans="2:36" ht="14.4" customHeight="1">
      <c r="B1370" s="181"/>
      <c r="C1370" s="216" t="s">
        <v>135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54"/>
        <v>0</v>
      </c>
      <c r="AJ1370" s="182"/>
    </row>
    <row r="1371" spans="2:36" ht="14.4" customHeight="1">
      <c r="B1371" s="181"/>
      <c r="C1371" s="216" t="s">
        <v>136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54"/>
        <v>0</v>
      </c>
      <c r="AJ1371" s="182"/>
    </row>
    <row r="1372" spans="2:36" ht="14.4" customHeight="1">
      <c r="B1372" s="181"/>
      <c r="C1372" s="183" t="s">
        <v>137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54"/>
        <v>0</v>
      </c>
      <c r="AJ1372" s="182"/>
    </row>
    <row r="1373" spans="2:36" ht="14.4" customHeight="1">
      <c r="B1373" s="181"/>
      <c r="C1373" s="183" t="s">
        <v>138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54"/>
        <v>0</v>
      </c>
      <c r="AJ1373" s="182"/>
    </row>
    <row r="1374" spans="2:36" ht="14.4" customHeight="1">
      <c r="B1374" s="181"/>
      <c r="C1374" s="183" t="s">
        <v>139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54"/>
        <v>0</v>
      </c>
      <c r="AJ1374" s="182"/>
    </row>
    <row r="1375" spans="2:36" ht="14.4" customHeight="1">
      <c r="B1375" s="181"/>
      <c r="C1375" s="183" t="s">
        <v>140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54"/>
        <v>0</v>
      </c>
      <c r="AJ1375" s="182"/>
    </row>
    <row r="1376" spans="2:36" ht="14.4" customHeight="1">
      <c r="B1376" s="181"/>
      <c r="C1376" s="183" t="s">
        <v>141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54"/>
        <v>0</v>
      </c>
      <c r="AJ1376" s="182"/>
    </row>
    <row r="1377" spans="2:36" ht="14.4" customHeight="1">
      <c r="B1377" s="181"/>
      <c r="C1377" s="183" t="s">
        <v>142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54"/>
        <v>0</v>
      </c>
      <c r="AJ1377" s="182"/>
    </row>
    <row r="1378" spans="2:36" ht="14.4" customHeight="1">
      <c r="B1378" s="181"/>
      <c r="C1378" s="183" t="s">
        <v>143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54"/>
        <v>0</v>
      </c>
      <c r="AJ1378" s="182"/>
    </row>
    <row r="1379" spans="2:36" ht="14.4" customHeight="1">
      <c r="B1379" s="181"/>
      <c r="C1379" s="183" t="s">
        <v>144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ref="AI1379:AI1396" si="55">SUM(D1379:AH1379)</f>
        <v>0</v>
      </c>
      <c r="AJ1379" s="182"/>
    </row>
    <row r="1380" spans="2:36" ht="14.4" customHeight="1">
      <c r="B1380" s="181"/>
      <c r="C1380" s="183" t="s">
        <v>145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si="55"/>
        <v>0</v>
      </c>
      <c r="AJ1380" s="182"/>
    </row>
    <row r="1381" spans="2:36" ht="14.4" customHeight="1">
      <c r="B1381" s="181"/>
      <c r="C1381" s="183" t="s">
        <v>146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55"/>
        <v>0</v>
      </c>
      <c r="AJ1381" s="182"/>
    </row>
    <row r="1382" spans="2:36" ht="14.4" customHeight="1">
      <c r="B1382" s="181"/>
      <c r="C1382" s="183" t="s">
        <v>147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55"/>
        <v>0</v>
      </c>
      <c r="AJ1382" s="182"/>
    </row>
    <row r="1383" spans="2:36" ht="14.4" customHeight="1">
      <c r="B1383" s="181"/>
      <c r="C1383" s="183" t="s">
        <v>148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55"/>
        <v>0</v>
      </c>
      <c r="AJ1383" s="182"/>
    </row>
    <row r="1384" spans="2:36" ht="14.4" customHeight="1">
      <c r="B1384" s="181"/>
      <c r="C1384" s="183" t="s">
        <v>149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55"/>
        <v>0</v>
      </c>
      <c r="AJ1384" s="182"/>
    </row>
    <row r="1385" spans="2:36" ht="14.4" customHeight="1">
      <c r="B1385" s="181"/>
      <c r="C1385" s="183" t="s">
        <v>150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55"/>
        <v>0</v>
      </c>
      <c r="AJ1385" s="182"/>
    </row>
    <row r="1386" spans="2:36" ht="14.4" customHeight="1">
      <c r="B1386" s="181"/>
      <c r="C1386" s="183" t="s">
        <v>151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55"/>
        <v>0</v>
      </c>
      <c r="AJ1386" s="182"/>
    </row>
    <row r="1387" spans="2:36" ht="14.4" customHeight="1">
      <c r="B1387" s="181"/>
      <c r="C1387" s="183" t="s">
        <v>152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55"/>
        <v>0</v>
      </c>
      <c r="AJ1387" s="182"/>
    </row>
    <row r="1388" spans="2:36" ht="14.4" customHeight="1">
      <c r="B1388" s="181"/>
      <c r="C1388" s="183" t="s">
        <v>153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55"/>
        <v>0</v>
      </c>
      <c r="AJ1388" s="182"/>
    </row>
    <row r="1389" spans="2:36" ht="14.4" customHeight="1">
      <c r="B1389" s="181"/>
      <c r="C1389" s="183" t="s">
        <v>154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55"/>
        <v>0</v>
      </c>
      <c r="AJ1389" s="182"/>
    </row>
    <row r="1390" spans="2:36" ht="14.4" customHeight="1">
      <c r="B1390" s="181"/>
      <c r="C1390" s="183" t="s">
        <v>155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55"/>
        <v>0</v>
      </c>
      <c r="AJ1390" s="182"/>
    </row>
    <row r="1391" spans="2:36" ht="14.4" customHeight="1">
      <c r="B1391" s="181"/>
      <c r="C1391" s="183" t="s">
        <v>156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55"/>
        <v>0</v>
      </c>
      <c r="AJ1391" s="182"/>
    </row>
    <row r="1392" spans="2:36" ht="14.4" customHeight="1">
      <c r="B1392" s="181"/>
      <c r="C1392" s="183" t="s">
        <v>157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55"/>
        <v>0</v>
      </c>
      <c r="AJ1392" s="182"/>
    </row>
    <row r="1393" spans="1:36" ht="14.4" customHeight="1">
      <c r="B1393" s="181"/>
      <c r="C1393" s="209" t="s">
        <v>158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55"/>
        <v>0</v>
      </c>
      <c r="AJ1393" s="182"/>
    </row>
    <row r="1394" spans="1:36" ht="14.4" customHeight="1">
      <c r="B1394" s="181"/>
      <c r="C1394" s="209" t="s">
        <v>159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210"/>
      <c r="AE1394" s="380"/>
      <c r="AF1394" s="380"/>
      <c r="AG1394" s="380"/>
      <c r="AH1394" s="380"/>
      <c r="AI1394" s="494">
        <f t="shared" si="55"/>
        <v>0</v>
      </c>
      <c r="AJ1394" s="182"/>
    </row>
    <row r="1395" spans="1:36" ht="14.4" customHeight="1">
      <c r="B1395" s="181"/>
      <c r="C1395" s="209" t="s">
        <v>160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55"/>
        <v>0</v>
      </c>
      <c r="AJ1395" s="182"/>
    </row>
    <row r="1396" spans="1:36" ht="14.4" customHeight="1">
      <c r="B1396" s="181"/>
      <c r="C1396" s="209" t="s">
        <v>161</v>
      </c>
      <c r="D1396" s="377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55"/>
        <v>0</v>
      </c>
      <c r="AJ1396" s="182"/>
    </row>
    <row r="1397" spans="1:36" ht="14.4" customHeight="1">
      <c r="B1397" s="181"/>
      <c r="C1397" s="119" t="s">
        <v>45</v>
      </c>
      <c r="D1397" s="187">
        <f t="shared" ref="D1397:AI1397" si="56">SUM(D1283:D1396)</f>
        <v>0</v>
      </c>
      <c r="E1397" s="187">
        <f t="shared" si="56"/>
        <v>0</v>
      </c>
      <c r="F1397" s="187">
        <f t="shared" si="56"/>
        <v>0</v>
      </c>
      <c r="G1397" s="187">
        <f t="shared" si="56"/>
        <v>0</v>
      </c>
      <c r="H1397" s="187">
        <f t="shared" si="56"/>
        <v>0</v>
      </c>
      <c r="I1397" s="187">
        <f t="shared" si="56"/>
        <v>0</v>
      </c>
      <c r="J1397" s="187">
        <f t="shared" si="56"/>
        <v>0</v>
      </c>
      <c r="K1397" s="187">
        <f t="shared" si="56"/>
        <v>0</v>
      </c>
      <c r="L1397" s="187">
        <f t="shared" si="56"/>
        <v>0</v>
      </c>
      <c r="M1397" s="187">
        <f t="shared" si="56"/>
        <v>0</v>
      </c>
      <c r="N1397" s="187">
        <f t="shared" si="56"/>
        <v>0</v>
      </c>
      <c r="O1397" s="187">
        <f t="shared" si="56"/>
        <v>0</v>
      </c>
      <c r="P1397" s="187">
        <f t="shared" si="56"/>
        <v>0</v>
      </c>
      <c r="Q1397" s="187">
        <f t="shared" si="56"/>
        <v>0</v>
      </c>
      <c r="R1397" s="187">
        <f t="shared" si="56"/>
        <v>0</v>
      </c>
      <c r="S1397" s="187">
        <f t="shared" si="56"/>
        <v>0</v>
      </c>
      <c r="T1397" s="187">
        <f t="shared" si="56"/>
        <v>0</v>
      </c>
      <c r="U1397" s="187">
        <f t="shared" si="56"/>
        <v>0</v>
      </c>
      <c r="V1397" s="187">
        <f t="shared" si="56"/>
        <v>0</v>
      </c>
      <c r="W1397" s="187">
        <f t="shared" si="56"/>
        <v>0</v>
      </c>
      <c r="X1397" s="187">
        <f t="shared" si="56"/>
        <v>0</v>
      </c>
      <c r="Y1397" s="187">
        <f t="shared" si="56"/>
        <v>0</v>
      </c>
      <c r="Z1397" s="187">
        <f t="shared" si="56"/>
        <v>0</v>
      </c>
      <c r="AA1397" s="187">
        <f t="shared" si="56"/>
        <v>0</v>
      </c>
      <c r="AB1397" s="187">
        <f t="shared" si="56"/>
        <v>0</v>
      </c>
      <c r="AC1397" s="187">
        <f t="shared" si="56"/>
        <v>0</v>
      </c>
      <c r="AD1397" s="187">
        <f t="shared" si="56"/>
        <v>0</v>
      </c>
      <c r="AE1397" s="187">
        <f t="shared" si="56"/>
        <v>0</v>
      </c>
      <c r="AF1397" s="187">
        <f t="shared" si="56"/>
        <v>0</v>
      </c>
      <c r="AG1397" s="187">
        <f t="shared" si="56"/>
        <v>0</v>
      </c>
      <c r="AH1397" s="187">
        <f t="shared" si="56"/>
        <v>0</v>
      </c>
      <c r="AI1397" s="495">
        <f t="shared" si="56"/>
        <v>0</v>
      </c>
      <c r="AJ1397" s="182"/>
    </row>
    <row r="1398" spans="1:36" ht="14.4" customHeight="1">
      <c r="B1398" s="188"/>
      <c r="C1398" s="189"/>
      <c r="D1398" s="189"/>
      <c r="E1398" s="189"/>
      <c r="F1398" s="189"/>
      <c r="G1398" s="189"/>
      <c r="H1398" s="189"/>
      <c r="I1398" s="189"/>
      <c r="J1398" s="189"/>
      <c r="K1398" s="189"/>
      <c r="L1398" s="189"/>
      <c r="M1398" s="189"/>
      <c r="N1398" s="189"/>
      <c r="O1398" s="189"/>
      <c r="P1398" s="189"/>
      <c r="Q1398" s="189"/>
      <c r="R1398" s="189"/>
      <c r="S1398" s="189"/>
      <c r="T1398" s="189"/>
      <c r="U1398" s="189"/>
      <c r="V1398" s="189"/>
      <c r="W1398" s="189"/>
      <c r="X1398" s="189"/>
      <c r="Y1398" s="189"/>
      <c r="Z1398" s="189"/>
      <c r="AA1398" s="189"/>
      <c r="AB1398" s="189"/>
      <c r="AC1398" s="189"/>
      <c r="AD1398" s="189"/>
      <c r="AE1398" s="189"/>
      <c r="AF1398" s="189"/>
      <c r="AG1398" s="189"/>
      <c r="AH1398" s="189"/>
      <c r="AI1398" s="496"/>
      <c r="AJ1398" s="182"/>
    </row>
    <row r="1399" spans="1:36" ht="14.4" customHeight="1">
      <c r="B1399" s="179"/>
      <c r="C1399" s="172"/>
      <c r="D1399" s="172"/>
      <c r="E1399" s="172"/>
      <c r="F1399" s="172"/>
      <c r="G1399" s="172"/>
      <c r="H1399" s="172"/>
      <c r="I1399" s="172"/>
      <c r="J1399" s="172"/>
      <c r="K1399" s="172"/>
      <c r="L1399" s="172"/>
      <c r="M1399" s="172"/>
      <c r="N1399" s="172"/>
      <c r="O1399" s="172"/>
      <c r="P1399" s="172"/>
      <c r="Q1399" s="172"/>
      <c r="R1399" s="172"/>
      <c r="S1399" s="172"/>
      <c r="T1399" s="172"/>
      <c r="U1399" s="172"/>
      <c r="V1399" s="172"/>
      <c r="W1399" s="172"/>
      <c r="X1399" s="172"/>
      <c r="Y1399" s="172"/>
      <c r="Z1399" s="172"/>
      <c r="AA1399" s="172"/>
      <c r="AB1399" s="172"/>
      <c r="AC1399" s="172"/>
      <c r="AD1399" s="172"/>
      <c r="AE1399" s="172"/>
      <c r="AF1399" s="172"/>
      <c r="AG1399" s="172"/>
      <c r="AH1399" s="172"/>
      <c r="AI1399" s="497"/>
      <c r="AJ1399" s="179"/>
    </row>
    <row r="1400" spans="1:36" ht="14.4" customHeight="1">
      <c r="B1400" s="190"/>
      <c r="C1400" s="191"/>
      <c r="D1400" s="191"/>
      <c r="E1400" s="191"/>
      <c r="F1400" s="191"/>
      <c r="G1400" s="191"/>
      <c r="H1400" s="191"/>
      <c r="I1400" s="191"/>
      <c r="J1400" s="191"/>
      <c r="K1400" s="191"/>
      <c r="L1400" s="191"/>
      <c r="M1400" s="191"/>
      <c r="N1400" s="191"/>
      <c r="O1400" s="191"/>
      <c r="P1400" s="191"/>
      <c r="Q1400" s="191"/>
      <c r="R1400" s="191"/>
      <c r="S1400" s="191"/>
      <c r="T1400" s="191"/>
      <c r="U1400" s="191"/>
      <c r="V1400" s="191"/>
      <c r="W1400" s="191"/>
      <c r="X1400" s="191"/>
      <c r="Y1400" s="191"/>
      <c r="Z1400" s="191"/>
      <c r="AA1400" s="191"/>
      <c r="AB1400" s="191"/>
      <c r="AC1400" s="191"/>
      <c r="AD1400" s="191"/>
      <c r="AE1400" s="191"/>
      <c r="AF1400" s="191"/>
      <c r="AG1400" s="191"/>
      <c r="AH1400" s="191"/>
      <c r="AI1400" s="498"/>
      <c r="AJ1400" s="192"/>
    </row>
    <row r="1404" spans="1:36">
      <c r="A1404" s="172"/>
    </row>
    <row r="1405" spans="1:36" ht="21" customHeight="1">
      <c r="A1405" s="173"/>
      <c r="B1405" s="174"/>
      <c r="C1405" s="86" t="s">
        <v>46</v>
      </c>
      <c r="D1405" s="87"/>
      <c r="E1405" s="87"/>
      <c r="F1405" s="87"/>
      <c r="G1405" s="87"/>
      <c r="H1405" s="87"/>
      <c r="I1405" s="87"/>
      <c r="J1405" s="87"/>
      <c r="K1405" s="87"/>
      <c r="L1405" s="87"/>
      <c r="M1405" s="87"/>
      <c r="N1405" s="87"/>
      <c r="O1405" s="87"/>
      <c r="P1405" s="87"/>
      <c r="Q1405" s="87"/>
      <c r="R1405" s="87"/>
      <c r="S1405" s="87"/>
      <c r="T1405" s="87"/>
      <c r="U1405" s="87"/>
      <c r="V1405" s="87"/>
      <c r="W1405" s="87"/>
      <c r="X1405" s="87"/>
      <c r="Y1405" s="87"/>
      <c r="Z1405" s="87"/>
      <c r="AA1405" s="87"/>
      <c r="AB1405" s="87"/>
      <c r="AC1405" s="87"/>
      <c r="AD1405" s="87"/>
      <c r="AE1405" s="87"/>
      <c r="AF1405" s="87"/>
      <c r="AG1405" s="87"/>
      <c r="AH1405" s="87"/>
      <c r="AI1405" s="490"/>
      <c r="AJ1405" s="87"/>
    </row>
    <row r="1406" spans="1:36" ht="21" customHeight="1">
      <c r="A1406" s="176"/>
      <c r="B1406" s="177"/>
      <c r="C1406" s="89"/>
      <c r="D1406" s="90"/>
      <c r="E1406" s="631"/>
      <c r="F1406" s="632"/>
      <c r="G1406" s="631"/>
      <c r="H1406" s="632"/>
      <c r="I1406" s="632"/>
      <c r="J1406" s="632"/>
      <c r="K1406" s="90"/>
      <c r="L1406" s="90"/>
      <c r="M1406" s="90"/>
      <c r="N1406" s="631" t="s">
        <v>175</v>
      </c>
      <c r="O1406" s="632"/>
      <c r="P1406" s="632"/>
      <c r="Q1406" s="632"/>
      <c r="R1406" s="632"/>
      <c r="S1406" s="632"/>
      <c r="T1406" s="632"/>
      <c r="U1406" s="632"/>
      <c r="V1406" s="632"/>
      <c r="W1406" s="632"/>
      <c r="X1406" s="632"/>
      <c r="Y1406" s="632"/>
      <c r="Z1406" s="632"/>
      <c r="AA1406" s="90"/>
      <c r="AB1406" s="90"/>
      <c r="AC1406" s="90"/>
      <c r="AD1406" s="90"/>
      <c r="AE1406" s="90"/>
      <c r="AF1406" s="90"/>
      <c r="AG1406" s="90"/>
      <c r="AH1406" s="90"/>
      <c r="AI1406" s="491"/>
      <c r="AJ1406" s="90"/>
    </row>
    <row r="1407" spans="1:36" ht="14.4" customHeight="1">
      <c r="A1407" s="175"/>
    </row>
    <row r="1408" spans="1:36" ht="14.4" customHeight="1">
      <c r="B1408" s="178"/>
      <c r="C1408" s="179"/>
      <c r="D1408" s="179"/>
      <c r="E1408" s="179"/>
      <c r="F1408" s="179"/>
      <c r="G1408" s="179"/>
      <c r="H1408" s="179"/>
      <c r="I1408" s="179"/>
      <c r="J1408" s="179"/>
      <c r="K1408" s="179"/>
      <c r="L1408" s="179"/>
      <c r="M1408" s="179"/>
      <c r="N1408" s="179"/>
      <c r="O1408" s="179"/>
      <c r="P1408" s="179"/>
      <c r="Q1408" s="179"/>
      <c r="R1408" s="179"/>
      <c r="S1408" s="179"/>
      <c r="T1408" s="179"/>
      <c r="U1408" s="179"/>
      <c r="V1408" s="179"/>
      <c r="W1408" s="179"/>
      <c r="X1408" s="179"/>
      <c r="Y1408" s="179"/>
      <c r="Z1408" s="179"/>
      <c r="AA1408" s="179"/>
      <c r="AB1408" s="179"/>
      <c r="AC1408" s="179"/>
      <c r="AD1408" s="179"/>
      <c r="AE1408" s="179"/>
      <c r="AF1408" s="179"/>
      <c r="AG1408" s="179"/>
      <c r="AH1408" s="179"/>
      <c r="AI1408" s="493"/>
      <c r="AJ1408" s="180"/>
    </row>
    <row r="1409" spans="2:36" ht="14.4" customHeight="1">
      <c r="B1409" s="181"/>
      <c r="C1409" s="103" t="s">
        <v>13</v>
      </c>
      <c r="D1409" s="96" t="s">
        <v>14</v>
      </c>
      <c r="E1409" s="171" t="s">
        <v>15</v>
      </c>
      <c r="F1409" s="171" t="s">
        <v>16</v>
      </c>
      <c r="G1409" s="171" t="s">
        <v>17</v>
      </c>
      <c r="H1409" s="171" t="s">
        <v>18</v>
      </c>
      <c r="I1409" s="171" t="s">
        <v>19</v>
      </c>
      <c r="J1409" s="171" t="s">
        <v>20</v>
      </c>
      <c r="K1409" s="171" t="s">
        <v>21</v>
      </c>
      <c r="L1409" s="171" t="s">
        <v>22</v>
      </c>
      <c r="M1409" s="171" t="s">
        <v>23</v>
      </c>
      <c r="N1409" s="171" t="s">
        <v>24</v>
      </c>
      <c r="O1409" s="171" t="s">
        <v>25</v>
      </c>
      <c r="P1409" s="171" t="s">
        <v>26</v>
      </c>
      <c r="Q1409" s="171" t="s">
        <v>27</v>
      </c>
      <c r="R1409" s="171" t="s">
        <v>28</v>
      </c>
      <c r="S1409" s="171" t="s">
        <v>29</v>
      </c>
      <c r="T1409" s="171" t="s">
        <v>30</v>
      </c>
      <c r="U1409" s="171" t="s">
        <v>31</v>
      </c>
      <c r="V1409" s="171" t="s">
        <v>32</v>
      </c>
      <c r="W1409" s="171" t="s">
        <v>33</v>
      </c>
      <c r="X1409" s="171" t="s">
        <v>34</v>
      </c>
      <c r="Y1409" s="171" t="s">
        <v>35</v>
      </c>
      <c r="Z1409" s="171" t="s">
        <v>36</v>
      </c>
      <c r="AA1409" s="171" t="s">
        <v>37</v>
      </c>
      <c r="AB1409" s="171" t="s">
        <v>38</v>
      </c>
      <c r="AC1409" s="171" t="s">
        <v>39</v>
      </c>
      <c r="AD1409" s="171" t="s">
        <v>40</v>
      </c>
      <c r="AE1409" s="171" t="s">
        <v>41</v>
      </c>
      <c r="AF1409" s="171" t="s">
        <v>42</v>
      </c>
      <c r="AG1409" s="171" t="s">
        <v>43</v>
      </c>
      <c r="AH1409" s="171" t="s">
        <v>44</v>
      </c>
      <c r="AI1409" s="488" t="s">
        <v>45</v>
      </c>
      <c r="AJ1409" s="182"/>
    </row>
    <row r="1410" spans="2:36" ht="14.4" customHeight="1">
      <c r="B1410" s="181"/>
      <c r="C1410" s="183" t="s">
        <v>48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0"/>
      <c r="AF1410" s="380"/>
      <c r="AG1410" s="380"/>
      <c r="AH1410" s="380"/>
      <c r="AI1410" s="494">
        <f t="shared" ref="AI1410:AI1441" si="57">SUM(D1410:AH1410)</f>
        <v>0</v>
      </c>
      <c r="AJ1410" s="182"/>
    </row>
    <row r="1411" spans="2:36" ht="14.4" customHeight="1">
      <c r="B1411" s="181"/>
      <c r="C1411" s="217" t="s">
        <v>49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si="57"/>
        <v>0</v>
      </c>
      <c r="AJ1411" s="182"/>
    </row>
    <row r="1412" spans="2:36" ht="14.4" customHeight="1">
      <c r="B1412" s="181"/>
      <c r="C1412" s="183" t="s">
        <v>50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7"/>
        <v>0</v>
      </c>
      <c r="AJ1412" s="182"/>
    </row>
    <row r="1413" spans="2:36" ht="14.4" customHeight="1">
      <c r="B1413" s="181"/>
      <c r="C1413" s="217" t="s">
        <v>51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7"/>
        <v>0</v>
      </c>
      <c r="AJ1413" s="182"/>
    </row>
    <row r="1414" spans="2:36" ht="14.4" customHeight="1">
      <c r="B1414" s="181"/>
      <c r="C1414" s="217" t="s">
        <v>52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7"/>
        <v>0</v>
      </c>
      <c r="AJ1414" s="182"/>
    </row>
    <row r="1415" spans="2:36" ht="14.4" customHeight="1">
      <c r="B1415" s="181"/>
      <c r="C1415" s="217" t="s">
        <v>53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7"/>
        <v>0</v>
      </c>
      <c r="AJ1415" s="182"/>
    </row>
    <row r="1416" spans="2:36" ht="14.4" customHeight="1">
      <c r="B1416" s="181"/>
      <c r="C1416" s="183" t="s">
        <v>54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7"/>
        <v>0</v>
      </c>
      <c r="AJ1416" s="182"/>
    </row>
    <row r="1417" spans="2:36" ht="14.4" customHeight="1">
      <c r="B1417" s="181"/>
      <c r="C1417" s="183" t="s">
        <v>55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7"/>
        <v>0</v>
      </c>
      <c r="AJ1417" s="182"/>
    </row>
    <row r="1418" spans="2:36" ht="14.4" customHeight="1">
      <c r="B1418" s="181"/>
      <c r="C1418" s="183" t="s">
        <v>56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7"/>
        <v>0</v>
      </c>
      <c r="AJ1418" s="182"/>
    </row>
    <row r="1419" spans="2:36" ht="14.4" customHeight="1">
      <c r="B1419" s="181"/>
      <c r="C1419" s="217" t="s">
        <v>57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7"/>
        <v>0</v>
      </c>
      <c r="AJ1419" s="182"/>
    </row>
    <row r="1420" spans="2:36" ht="14.4" customHeight="1">
      <c r="B1420" s="181"/>
      <c r="C1420" s="183" t="s">
        <v>58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7"/>
        <v>0</v>
      </c>
      <c r="AJ1420" s="182"/>
    </row>
    <row r="1421" spans="2:36" ht="14.4" customHeight="1">
      <c r="B1421" s="181"/>
      <c r="C1421" s="183" t="s">
        <v>59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7"/>
        <v>0</v>
      </c>
      <c r="AJ1421" s="182"/>
    </row>
    <row r="1422" spans="2:36" ht="14.4" customHeight="1">
      <c r="B1422" s="181"/>
      <c r="C1422" s="183" t="s">
        <v>60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7"/>
        <v>0</v>
      </c>
      <c r="AJ1422" s="182"/>
    </row>
    <row r="1423" spans="2:36" ht="14.4" customHeight="1">
      <c r="B1423" s="181"/>
      <c r="C1423" s="217" t="s">
        <v>61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7"/>
        <v>0</v>
      </c>
      <c r="AJ1423" s="182"/>
    </row>
    <row r="1424" spans="2:36" ht="14.4" customHeight="1">
      <c r="B1424" s="181"/>
      <c r="C1424" s="217" t="s">
        <v>62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7"/>
        <v>0</v>
      </c>
      <c r="AJ1424" s="182"/>
    </row>
    <row r="1425" spans="2:36" ht="14.4" customHeight="1">
      <c r="B1425" s="181"/>
      <c r="C1425" s="217" t="s">
        <v>63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7"/>
        <v>0</v>
      </c>
      <c r="AJ1425" s="182"/>
    </row>
    <row r="1426" spans="2:36" ht="14.4" customHeight="1">
      <c r="B1426" s="181"/>
      <c r="C1426" s="183" t="s">
        <v>64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7"/>
        <v>0</v>
      </c>
      <c r="AJ1426" s="182"/>
    </row>
    <row r="1427" spans="2:36" ht="14.4" customHeight="1">
      <c r="B1427" s="181"/>
      <c r="C1427" s="217" t="s">
        <v>65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7"/>
        <v>0</v>
      </c>
      <c r="AJ1427" s="182"/>
    </row>
    <row r="1428" spans="2:36" ht="14.4" customHeight="1">
      <c r="B1428" s="181"/>
      <c r="C1428" s="217" t="s">
        <v>66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0"/>
      <c r="AF1428" s="380"/>
      <c r="AG1428" s="380"/>
      <c r="AH1428" s="381"/>
      <c r="AI1428" s="494">
        <f t="shared" si="57"/>
        <v>0</v>
      </c>
      <c r="AJ1428" s="182"/>
    </row>
    <row r="1429" spans="2:36" ht="14.4" customHeight="1">
      <c r="B1429" s="181"/>
      <c r="C1429" s="217" t="s">
        <v>67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7"/>
        <v>0</v>
      </c>
      <c r="AJ1429" s="182"/>
    </row>
    <row r="1430" spans="2:36" ht="14.4" customHeight="1">
      <c r="B1430" s="181"/>
      <c r="C1430" s="183" t="s">
        <v>68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7"/>
        <v>0</v>
      </c>
      <c r="AJ1430" s="182"/>
    </row>
    <row r="1431" spans="2:36" ht="14.4" customHeight="1">
      <c r="B1431" s="181"/>
      <c r="C1431" s="216" t="s">
        <v>69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7"/>
        <v>0</v>
      </c>
      <c r="AJ1431" s="182"/>
    </row>
    <row r="1432" spans="2:36" ht="14.4" customHeight="1">
      <c r="B1432" s="181"/>
      <c r="C1432" s="217" t="s">
        <v>70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7"/>
        <v>0</v>
      </c>
      <c r="AJ1432" s="182"/>
    </row>
    <row r="1433" spans="2:36" ht="14.4" customHeight="1">
      <c r="B1433" s="181"/>
      <c r="C1433" s="217" t="s">
        <v>71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7"/>
        <v>0</v>
      </c>
      <c r="AJ1433" s="182"/>
    </row>
    <row r="1434" spans="2:36" ht="14.4" customHeight="1">
      <c r="B1434" s="181"/>
      <c r="C1434" s="217" t="s">
        <v>72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7"/>
        <v>0</v>
      </c>
      <c r="AJ1434" s="182"/>
    </row>
    <row r="1435" spans="2:36" ht="14.4" customHeight="1">
      <c r="B1435" s="181"/>
      <c r="C1435" s="183" t="s">
        <v>73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7"/>
        <v>0</v>
      </c>
      <c r="AJ1435" s="182"/>
    </row>
    <row r="1436" spans="2:36" ht="14.4" customHeight="1">
      <c r="B1436" s="181"/>
      <c r="C1436" s="183" t="s">
        <v>74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7"/>
        <v>0</v>
      </c>
      <c r="AJ1436" s="182"/>
    </row>
    <row r="1437" spans="2:36" ht="14.4" customHeight="1">
      <c r="B1437" s="181"/>
      <c r="C1437" s="183" t="s">
        <v>75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7"/>
        <v>0</v>
      </c>
      <c r="AJ1437" s="182"/>
    </row>
    <row r="1438" spans="2:36" ht="14.4" customHeight="1">
      <c r="B1438" s="181"/>
      <c r="C1438" s="183" t="s">
        <v>76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7"/>
        <v>0</v>
      </c>
      <c r="AJ1438" s="182"/>
    </row>
    <row r="1439" spans="2:36" ht="14.4" customHeight="1">
      <c r="B1439" s="181"/>
      <c r="C1439" s="217" t="s">
        <v>77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7"/>
        <v>0</v>
      </c>
      <c r="AJ1439" s="182"/>
    </row>
    <row r="1440" spans="2:36" ht="14.4" customHeight="1">
      <c r="B1440" s="181"/>
      <c r="C1440" s="217" t="s">
        <v>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7"/>
        <v>0</v>
      </c>
      <c r="AJ1440" s="182"/>
    </row>
    <row r="1441" spans="2:36" ht="14.4" customHeight="1">
      <c r="B1441" s="181"/>
      <c r="C1441" s="183" t="s">
        <v>79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7"/>
        <v>0</v>
      </c>
      <c r="AJ1441" s="182"/>
    </row>
    <row r="1442" spans="2:36" ht="14.4" customHeight="1">
      <c r="B1442" s="181"/>
      <c r="C1442" s="217" t="s">
        <v>80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ref="AI1442:AI1473" si="58">SUM(D1442:AH1442)</f>
        <v>0</v>
      </c>
      <c r="AJ1442" s="182"/>
    </row>
    <row r="1443" spans="2:36" ht="14.4" customHeight="1">
      <c r="B1443" s="181"/>
      <c r="C1443" s="183" t="s">
        <v>81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si="58"/>
        <v>0</v>
      </c>
      <c r="AJ1443" s="182"/>
    </row>
    <row r="1444" spans="2:36" ht="14.4" customHeight="1">
      <c r="B1444" s="181"/>
      <c r="C1444" s="217" t="s">
        <v>82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8"/>
        <v>0</v>
      </c>
      <c r="AJ1444" s="182"/>
    </row>
    <row r="1445" spans="2:36" ht="14.4" customHeight="1">
      <c r="B1445" s="181"/>
      <c r="C1445" s="183" t="s">
        <v>83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8"/>
        <v>0</v>
      </c>
      <c r="AJ1445" s="182"/>
    </row>
    <row r="1446" spans="2:36" ht="14.4" customHeight="1">
      <c r="B1446" s="181"/>
      <c r="C1446" s="183" t="s">
        <v>84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8"/>
        <v>0</v>
      </c>
      <c r="AJ1446" s="182"/>
    </row>
    <row r="1447" spans="2:36" ht="14.4" customHeight="1">
      <c r="B1447" s="181"/>
      <c r="C1447" s="217" t="s">
        <v>85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8"/>
        <v>0</v>
      </c>
      <c r="AJ1447" s="182"/>
    </row>
    <row r="1448" spans="2:36" ht="14.4" customHeight="1">
      <c r="B1448" s="181"/>
      <c r="C1448" s="217" t="s">
        <v>86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8"/>
        <v>0</v>
      </c>
      <c r="AJ1448" s="182"/>
    </row>
    <row r="1449" spans="2:36" ht="14.4" customHeight="1">
      <c r="B1449" s="181"/>
      <c r="C1449" s="217" t="s">
        <v>87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8"/>
        <v>0</v>
      </c>
      <c r="AJ1449" s="182"/>
    </row>
    <row r="1450" spans="2:36" ht="14.4" customHeight="1">
      <c r="B1450" s="181"/>
      <c r="C1450" s="217" t="s">
        <v>88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8"/>
        <v>0</v>
      </c>
      <c r="AJ1450" s="182"/>
    </row>
    <row r="1451" spans="2:36" ht="14.4" customHeight="1">
      <c r="B1451" s="181"/>
      <c r="C1451" s="183" t="s">
        <v>89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8"/>
        <v>0</v>
      </c>
      <c r="AJ1451" s="182"/>
    </row>
    <row r="1452" spans="2:36" ht="14.4" customHeight="1">
      <c r="B1452" s="181"/>
      <c r="C1452" s="183" t="s">
        <v>90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8"/>
        <v>0</v>
      </c>
      <c r="AJ1452" s="182"/>
    </row>
    <row r="1453" spans="2:36" ht="14.4" customHeight="1">
      <c r="B1453" s="181"/>
      <c r="C1453" s="183" t="s">
        <v>91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8"/>
        <v>0</v>
      </c>
      <c r="AJ1453" s="182"/>
    </row>
    <row r="1454" spans="2:36" ht="14.4" customHeight="1">
      <c r="B1454" s="181"/>
      <c r="C1454" s="183" t="s">
        <v>92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8"/>
        <v>0</v>
      </c>
      <c r="AJ1454" s="182"/>
    </row>
    <row r="1455" spans="2:36" ht="14.4" customHeight="1">
      <c r="B1455" s="181"/>
      <c r="C1455" s="183" t="s">
        <v>93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8"/>
        <v>0</v>
      </c>
      <c r="AJ1455" s="182"/>
    </row>
    <row r="1456" spans="2:36" ht="14.4" customHeight="1">
      <c r="B1456" s="181"/>
      <c r="C1456" s="183" t="s">
        <v>94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8"/>
        <v>0</v>
      </c>
      <c r="AJ1456" s="182"/>
    </row>
    <row r="1457" spans="2:36" ht="14.4" customHeight="1">
      <c r="B1457" s="181"/>
      <c r="C1457" s="183" t="s">
        <v>95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8"/>
        <v>0</v>
      </c>
      <c r="AJ1457" s="182"/>
    </row>
    <row r="1458" spans="2:36" ht="14.4" customHeight="1">
      <c r="B1458" s="181"/>
      <c r="C1458" s="183" t="s">
        <v>96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8"/>
        <v>0</v>
      </c>
      <c r="AJ1458" s="182"/>
    </row>
    <row r="1459" spans="2:36" ht="14.4" customHeight="1">
      <c r="B1459" s="181"/>
      <c r="C1459" s="183" t="s">
        <v>97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8"/>
        <v>0</v>
      </c>
      <c r="AJ1459" s="182"/>
    </row>
    <row r="1460" spans="2:36" ht="14.4" customHeight="1">
      <c r="B1460" s="181"/>
      <c r="C1460" s="183" t="s">
        <v>98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8"/>
        <v>0</v>
      </c>
      <c r="AJ1460" s="182"/>
    </row>
    <row r="1461" spans="2:36" ht="14.4" customHeight="1">
      <c r="B1461" s="181"/>
      <c r="C1461" s="183" t="s">
        <v>99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8"/>
        <v>0</v>
      </c>
      <c r="AJ1461" s="182"/>
    </row>
    <row r="1462" spans="2:36" ht="14.4" customHeight="1">
      <c r="B1462" s="181"/>
      <c r="C1462" s="183" t="s">
        <v>100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8"/>
        <v>0</v>
      </c>
      <c r="AJ1462" s="182"/>
    </row>
    <row r="1463" spans="2:36" ht="14.4" customHeight="1">
      <c r="B1463" s="181"/>
      <c r="C1463" s="183" t="s">
        <v>101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8"/>
        <v>0</v>
      </c>
      <c r="AJ1463" s="182"/>
    </row>
    <row r="1464" spans="2:36" ht="14.4" customHeight="1">
      <c r="B1464" s="181"/>
      <c r="C1464" s="183" t="s">
        <v>102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8"/>
        <v>0</v>
      </c>
      <c r="AJ1464" s="182"/>
    </row>
    <row r="1465" spans="2:36" ht="14.4" customHeight="1">
      <c r="B1465" s="181"/>
      <c r="C1465" s="183" t="s">
        <v>103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8"/>
        <v>0</v>
      </c>
      <c r="AJ1465" s="182"/>
    </row>
    <row r="1466" spans="2:36" ht="14.4" customHeight="1">
      <c r="B1466" s="181"/>
      <c r="C1466" s="183" t="s">
        <v>104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8"/>
        <v>0</v>
      </c>
      <c r="AJ1466" s="182"/>
    </row>
    <row r="1467" spans="2:36" ht="14.4" customHeight="1">
      <c r="B1467" s="181"/>
      <c r="C1467" s="183" t="s">
        <v>105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8"/>
        <v>0</v>
      </c>
      <c r="AJ1467" s="182"/>
    </row>
    <row r="1468" spans="2:36" ht="14.4" customHeight="1">
      <c r="B1468" s="181"/>
      <c r="C1468" s="183" t="s">
        <v>106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8"/>
        <v>0</v>
      </c>
      <c r="AJ1468" s="182"/>
    </row>
    <row r="1469" spans="2:36" ht="14.4" customHeight="1">
      <c r="B1469" s="181"/>
      <c r="C1469" s="183" t="s">
        <v>107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8"/>
        <v>0</v>
      </c>
      <c r="AJ1469" s="182"/>
    </row>
    <row r="1470" spans="2:36" ht="14.4" customHeight="1">
      <c r="B1470" s="181"/>
      <c r="C1470" s="183" t="s">
        <v>108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8"/>
        <v>0</v>
      </c>
      <c r="AJ1470" s="182"/>
    </row>
    <row r="1471" spans="2:36" ht="14.4" customHeight="1">
      <c r="B1471" s="181"/>
      <c r="C1471" s="183" t="s">
        <v>109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8"/>
        <v>0</v>
      </c>
      <c r="AJ1471" s="182"/>
    </row>
    <row r="1472" spans="2:36" ht="14.4" customHeight="1">
      <c r="B1472" s="181"/>
      <c r="C1472" s="183" t="s">
        <v>110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8"/>
        <v>0</v>
      </c>
      <c r="AJ1472" s="182"/>
    </row>
    <row r="1473" spans="2:36" ht="14.4" customHeight="1">
      <c r="B1473" s="181"/>
      <c r="C1473" s="183" t="s">
        <v>111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8"/>
        <v>0</v>
      </c>
      <c r="AJ1473" s="182"/>
    </row>
    <row r="1474" spans="2:36" ht="14.4" customHeight="1">
      <c r="B1474" s="181"/>
      <c r="C1474" s="217" t="s">
        <v>112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ref="AI1474:AI1505" si="59">SUM(D1474:AH1474)</f>
        <v>0</v>
      </c>
      <c r="AJ1474" s="182"/>
    </row>
    <row r="1475" spans="2:36" ht="14.4" customHeight="1">
      <c r="B1475" s="181"/>
      <c r="C1475" s="183" t="s">
        <v>113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si="59"/>
        <v>0</v>
      </c>
      <c r="AJ1475" s="182"/>
    </row>
    <row r="1476" spans="2:36" ht="14.4" customHeight="1">
      <c r="B1476" s="181"/>
      <c r="C1476" s="183" t="s">
        <v>114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59"/>
        <v>0</v>
      </c>
      <c r="AJ1476" s="182"/>
    </row>
    <row r="1477" spans="2:36" ht="14.4" customHeight="1">
      <c r="B1477" s="181"/>
      <c r="C1477" s="183" t="s">
        <v>115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59"/>
        <v>0</v>
      </c>
      <c r="AJ1477" s="182"/>
    </row>
    <row r="1478" spans="2:36" ht="14.4" customHeight="1">
      <c r="B1478" s="181"/>
      <c r="C1478" s="183" t="s">
        <v>116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59"/>
        <v>0</v>
      </c>
      <c r="AJ1478" s="182"/>
    </row>
    <row r="1479" spans="2:36" ht="14.4" customHeight="1">
      <c r="B1479" s="181"/>
      <c r="C1479" s="183" t="s">
        <v>117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59"/>
        <v>0</v>
      </c>
      <c r="AJ1479" s="182"/>
    </row>
    <row r="1480" spans="2:36" ht="14.4" customHeight="1">
      <c r="B1480" s="181"/>
      <c r="C1480" s="183" t="s">
        <v>118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59"/>
        <v>0</v>
      </c>
      <c r="AJ1480" s="182"/>
    </row>
    <row r="1481" spans="2:36" ht="14.4" customHeight="1">
      <c r="B1481" s="181"/>
      <c r="C1481" s="217" t="s">
        <v>119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59"/>
        <v>0</v>
      </c>
      <c r="AJ1481" s="182"/>
    </row>
    <row r="1482" spans="2:36" ht="14.4" customHeight="1">
      <c r="B1482" s="181"/>
      <c r="C1482" s="183" t="s">
        <v>120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59"/>
        <v>0</v>
      </c>
      <c r="AJ1482" s="182"/>
    </row>
    <row r="1483" spans="2:36" ht="14.4" customHeight="1">
      <c r="B1483" s="181"/>
      <c r="C1483" s="183" t="s">
        <v>121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59"/>
        <v>0</v>
      </c>
      <c r="AJ1483" s="182"/>
    </row>
    <row r="1484" spans="2:36" ht="14.4" customHeight="1">
      <c r="B1484" s="181"/>
      <c r="C1484" s="183" t="s">
        <v>122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59"/>
        <v>0</v>
      </c>
      <c r="AJ1484" s="182"/>
    </row>
    <row r="1485" spans="2:36" ht="14.4" customHeight="1">
      <c r="B1485" s="181"/>
      <c r="C1485" s="183" t="s">
        <v>123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59"/>
        <v>0</v>
      </c>
      <c r="AJ1485" s="182"/>
    </row>
    <row r="1486" spans="2:36" ht="14.4" customHeight="1">
      <c r="B1486" s="181"/>
      <c r="C1486" s="217" t="s">
        <v>124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59"/>
        <v>0</v>
      </c>
      <c r="AJ1486" s="182"/>
    </row>
    <row r="1487" spans="2:36" ht="14.4" customHeight="1">
      <c r="B1487" s="181"/>
      <c r="C1487" s="217" t="s">
        <v>125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59"/>
        <v>0</v>
      </c>
      <c r="AJ1487" s="182"/>
    </row>
    <row r="1488" spans="2:36" ht="14.4" customHeight="1">
      <c r="B1488" s="181"/>
      <c r="C1488" s="217" t="s">
        <v>126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59"/>
        <v>0</v>
      </c>
      <c r="AJ1488" s="182"/>
    </row>
    <row r="1489" spans="2:36" ht="14.4" customHeight="1">
      <c r="B1489" s="181"/>
      <c r="C1489" s="217" t="s">
        <v>127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59"/>
        <v>0</v>
      </c>
      <c r="AJ1489" s="182"/>
    </row>
    <row r="1490" spans="2:36" ht="14.4" customHeight="1">
      <c r="B1490" s="181"/>
      <c r="C1490" s="217" t="s">
        <v>128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59"/>
        <v>0</v>
      </c>
      <c r="AJ1490" s="182"/>
    </row>
    <row r="1491" spans="2:36" ht="14.4" customHeight="1">
      <c r="B1491" s="181"/>
      <c r="C1491" s="217" t="s">
        <v>129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59"/>
        <v>0</v>
      </c>
      <c r="AJ1491" s="182"/>
    </row>
    <row r="1492" spans="2:36" ht="14.4" customHeight="1">
      <c r="B1492" s="181"/>
      <c r="C1492" s="183" t="s">
        <v>130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59"/>
        <v>0</v>
      </c>
      <c r="AJ1492" s="182"/>
    </row>
    <row r="1493" spans="2:36" ht="14.4" customHeight="1">
      <c r="B1493" s="181"/>
      <c r="C1493" s="183" t="s">
        <v>131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59"/>
        <v>0</v>
      </c>
      <c r="AJ1493" s="182"/>
    </row>
    <row r="1494" spans="2:36" ht="14.4" customHeight="1">
      <c r="B1494" s="181"/>
      <c r="C1494" s="217" t="s">
        <v>132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59"/>
        <v>0</v>
      </c>
      <c r="AJ1494" s="182"/>
    </row>
    <row r="1495" spans="2:36" ht="14.4" customHeight="1">
      <c r="B1495" s="181"/>
      <c r="C1495" s="183" t="s">
        <v>133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59"/>
        <v>0</v>
      </c>
      <c r="AJ1495" s="182"/>
    </row>
    <row r="1496" spans="2:36" ht="14.4" customHeight="1">
      <c r="B1496" s="181"/>
      <c r="C1496" s="183" t="s">
        <v>134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59"/>
        <v>0</v>
      </c>
      <c r="AJ1496" s="182"/>
    </row>
    <row r="1497" spans="2:36" ht="14.4" customHeight="1">
      <c r="B1497" s="181"/>
      <c r="C1497" s="183" t="s">
        <v>135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59"/>
        <v>0</v>
      </c>
      <c r="AJ1497" s="182"/>
    </row>
    <row r="1498" spans="2:36" ht="14.4" customHeight="1">
      <c r="B1498" s="181"/>
      <c r="C1498" s="183" t="s">
        <v>136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59"/>
        <v>0</v>
      </c>
      <c r="AJ1498" s="182"/>
    </row>
    <row r="1499" spans="2:36" ht="14.4" customHeight="1">
      <c r="B1499" s="181"/>
      <c r="C1499" s="183" t="s">
        <v>137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59"/>
        <v>0</v>
      </c>
      <c r="AJ1499" s="182"/>
    </row>
    <row r="1500" spans="2:36" ht="14.4" customHeight="1">
      <c r="B1500" s="181"/>
      <c r="C1500" s="217" t="s">
        <v>138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59"/>
        <v>0</v>
      </c>
      <c r="AJ1500" s="182"/>
    </row>
    <row r="1501" spans="2:36" ht="14.4" customHeight="1">
      <c r="B1501" s="181"/>
      <c r="C1501" s="183" t="s">
        <v>139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59"/>
        <v>0</v>
      </c>
      <c r="AJ1501" s="182"/>
    </row>
    <row r="1502" spans="2:36" ht="14.4" customHeight="1">
      <c r="B1502" s="181"/>
      <c r="C1502" s="183" t="s">
        <v>140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59"/>
        <v>0</v>
      </c>
      <c r="AJ1502" s="182"/>
    </row>
    <row r="1503" spans="2:36" ht="14.4" customHeight="1">
      <c r="B1503" s="181"/>
      <c r="C1503" s="183" t="s">
        <v>141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59"/>
        <v>0</v>
      </c>
      <c r="AJ1503" s="182"/>
    </row>
    <row r="1504" spans="2:36" ht="14.4" customHeight="1">
      <c r="B1504" s="181"/>
      <c r="C1504" s="183" t="s">
        <v>142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59"/>
        <v>0</v>
      </c>
      <c r="AJ1504" s="182"/>
    </row>
    <row r="1505" spans="2:36" ht="14.4" customHeight="1">
      <c r="B1505" s="181"/>
      <c r="C1505" s="183" t="s">
        <v>143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59"/>
        <v>0</v>
      </c>
      <c r="AJ1505" s="182"/>
    </row>
    <row r="1506" spans="2:36" ht="14.4" customHeight="1">
      <c r="B1506" s="181"/>
      <c r="C1506" s="183" t="s">
        <v>144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ref="AI1506:AI1523" si="60">SUM(D1506:AH1506)</f>
        <v>0</v>
      </c>
      <c r="AJ1506" s="182"/>
    </row>
    <row r="1507" spans="2:36" ht="14.4" customHeight="1">
      <c r="B1507" s="181"/>
      <c r="C1507" s="183" t="s">
        <v>145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si="60"/>
        <v>0</v>
      </c>
      <c r="AJ1507" s="182"/>
    </row>
    <row r="1508" spans="2:36" ht="14.4" customHeight="1">
      <c r="B1508" s="181"/>
      <c r="C1508" s="183" t="s">
        <v>146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60"/>
        <v>0</v>
      </c>
      <c r="AJ1508" s="182"/>
    </row>
    <row r="1509" spans="2:36" ht="14.4" customHeight="1">
      <c r="B1509" s="181"/>
      <c r="C1509" s="183" t="s">
        <v>147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60"/>
        <v>0</v>
      </c>
      <c r="AJ1509" s="182"/>
    </row>
    <row r="1510" spans="2:36" ht="14.4" customHeight="1">
      <c r="B1510" s="181"/>
      <c r="C1510" s="183" t="s">
        <v>148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60"/>
        <v>0</v>
      </c>
      <c r="AJ1510" s="182"/>
    </row>
    <row r="1511" spans="2:36" ht="14.4" customHeight="1">
      <c r="B1511" s="181"/>
      <c r="C1511" s="183" t="s">
        <v>149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60"/>
        <v>0</v>
      </c>
      <c r="AJ1511" s="182"/>
    </row>
    <row r="1512" spans="2:36" ht="14.4" customHeight="1">
      <c r="B1512" s="181"/>
      <c r="C1512" s="183" t="s">
        <v>150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60"/>
        <v>0</v>
      </c>
      <c r="AJ1512" s="182"/>
    </row>
    <row r="1513" spans="2:36" ht="14.4" customHeight="1">
      <c r="B1513" s="181"/>
      <c r="C1513" s="183" t="s">
        <v>151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60"/>
        <v>0</v>
      </c>
      <c r="AJ1513" s="182"/>
    </row>
    <row r="1514" spans="2:36" ht="14.4" customHeight="1">
      <c r="B1514" s="181"/>
      <c r="C1514" s="183" t="s">
        <v>152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60"/>
        <v>0</v>
      </c>
      <c r="AJ1514" s="182"/>
    </row>
    <row r="1515" spans="2:36" ht="14.4" customHeight="1">
      <c r="B1515" s="181"/>
      <c r="C1515" s="183" t="s">
        <v>153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60"/>
        <v>0</v>
      </c>
      <c r="AJ1515" s="182"/>
    </row>
    <row r="1516" spans="2:36" ht="14.4" customHeight="1">
      <c r="B1516" s="181"/>
      <c r="C1516" s="183" t="s">
        <v>154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60"/>
        <v>0</v>
      </c>
      <c r="AJ1516" s="182"/>
    </row>
    <row r="1517" spans="2:36" ht="14.4" customHeight="1">
      <c r="B1517" s="181"/>
      <c r="C1517" s="183" t="s">
        <v>155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60"/>
        <v>0</v>
      </c>
      <c r="AJ1517" s="182"/>
    </row>
    <row r="1518" spans="2:36" ht="14.4" customHeight="1">
      <c r="B1518" s="181"/>
      <c r="C1518" s="183" t="s">
        <v>156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60"/>
        <v>0</v>
      </c>
      <c r="AJ1518" s="182"/>
    </row>
    <row r="1519" spans="2:36" ht="14.4" customHeight="1">
      <c r="B1519" s="181"/>
      <c r="C1519" s="183" t="s">
        <v>157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211"/>
      <c r="AE1519" s="380"/>
      <c r="AF1519" s="380"/>
      <c r="AG1519" s="380"/>
      <c r="AH1519" s="381"/>
      <c r="AI1519" s="494">
        <f t="shared" si="60"/>
        <v>0</v>
      </c>
      <c r="AJ1519" s="182"/>
    </row>
    <row r="1520" spans="2:36" ht="14.4" customHeight="1">
      <c r="B1520" s="181"/>
      <c r="C1520" s="209" t="s">
        <v>158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60"/>
        <v>0</v>
      </c>
      <c r="AJ1520" s="182"/>
    </row>
    <row r="1521" spans="1:37" ht="14.4" customHeight="1">
      <c r="B1521" s="181"/>
      <c r="C1521" s="209" t="s">
        <v>159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60"/>
        <v>0</v>
      </c>
      <c r="AJ1521" s="182"/>
    </row>
    <row r="1522" spans="1:37" ht="14.4" customHeight="1">
      <c r="B1522" s="181"/>
      <c r="C1522" s="209" t="s">
        <v>160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60"/>
        <v>0</v>
      </c>
      <c r="AJ1522" s="182">
        <v>0</v>
      </c>
      <c r="AK1522" s="160">
        <v>0</v>
      </c>
    </row>
    <row r="1523" spans="1:37" ht="14.4" customHeight="1">
      <c r="B1523" s="181"/>
      <c r="C1523" s="209" t="s">
        <v>161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60"/>
        <v>0</v>
      </c>
      <c r="AJ1523" s="182"/>
    </row>
    <row r="1524" spans="1:37" ht="14.4" customHeight="1">
      <c r="B1524" s="181"/>
      <c r="C1524" s="119" t="s">
        <v>45</v>
      </c>
      <c r="D1524" s="187">
        <f t="shared" ref="D1524:AI1524" si="61">SUM(D1410:D1523)</f>
        <v>0</v>
      </c>
      <c r="E1524" s="187">
        <f t="shared" si="61"/>
        <v>0</v>
      </c>
      <c r="F1524" s="187">
        <f t="shared" si="61"/>
        <v>0</v>
      </c>
      <c r="G1524" s="187">
        <f t="shared" si="61"/>
        <v>0</v>
      </c>
      <c r="H1524" s="187">
        <f t="shared" si="61"/>
        <v>0</v>
      </c>
      <c r="I1524" s="187">
        <f t="shared" si="61"/>
        <v>0</v>
      </c>
      <c r="J1524" s="187">
        <f t="shared" si="61"/>
        <v>0</v>
      </c>
      <c r="K1524" s="187">
        <f t="shared" si="61"/>
        <v>0</v>
      </c>
      <c r="L1524" s="187">
        <f t="shared" si="61"/>
        <v>0</v>
      </c>
      <c r="M1524" s="187">
        <f t="shared" si="61"/>
        <v>0</v>
      </c>
      <c r="N1524" s="187">
        <f t="shared" si="61"/>
        <v>0</v>
      </c>
      <c r="O1524" s="187">
        <f t="shared" si="61"/>
        <v>0</v>
      </c>
      <c r="P1524" s="187">
        <f t="shared" si="61"/>
        <v>0</v>
      </c>
      <c r="Q1524" s="187">
        <f t="shared" si="61"/>
        <v>0</v>
      </c>
      <c r="R1524" s="187">
        <f t="shared" si="61"/>
        <v>0</v>
      </c>
      <c r="S1524" s="187">
        <f t="shared" si="61"/>
        <v>0</v>
      </c>
      <c r="T1524" s="187">
        <f t="shared" si="61"/>
        <v>0</v>
      </c>
      <c r="U1524" s="187">
        <f t="shared" si="61"/>
        <v>0</v>
      </c>
      <c r="V1524" s="187">
        <f t="shared" si="61"/>
        <v>0</v>
      </c>
      <c r="W1524" s="187">
        <f t="shared" si="61"/>
        <v>0</v>
      </c>
      <c r="X1524" s="187">
        <f t="shared" si="61"/>
        <v>0</v>
      </c>
      <c r="Y1524" s="187">
        <f t="shared" si="61"/>
        <v>0</v>
      </c>
      <c r="Z1524" s="187">
        <f t="shared" si="61"/>
        <v>0</v>
      </c>
      <c r="AA1524" s="187">
        <f t="shared" si="61"/>
        <v>0</v>
      </c>
      <c r="AB1524" s="187">
        <f t="shared" si="61"/>
        <v>0</v>
      </c>
      <c r="AC1524" s="187">
        <f t="shared" si="61"/>
        <v>0</v>
      </c>
      <c r="AD1524" s="187">
        <f t="shared" si="61"/>
        <v>0</v>
      </c>
      <c r="AE1524" s="187">
        <f t="shared" si="61"/>
        <v>0</v>
      </c>
      <c r="AF1524" s="187">
        <f t="shared" si="61"/>
        <v>0</v>
      </c>
      <c r="AG1524" s="187">
        <f t="shared" si="61"/>
        <v>0</v>
      </c>
      <c r="AH1524" s="187">
        <f t="shared" si="61"/>
        <v>0</v>
      </c>
      <c r="AI1524" s="495">
        <f t="shared" si="61"/>
        <v>0</v>
      </c>
      <c r="AJ1524" s="182"/>
    </row>
    <row r="1525" spans="1:37" ht="14.4" customHeight="1">
      <c r="B1525" s="188"/>
      <c r="C1525" s="189"/>
      <c r="D1525" s="189"/>
      <c r="E1525" s="189"/>
      <c r="F1525" s="189"/>
      <c r="G1525" s="189"/>
      <c r="H1525" s="189"/>
      <c r="I1525" s="189"/>
      <c r="J1525" s="189"/>
      <c r="K1525" s="189"/>
      <c r="L1525" s="189"/>
      <c r="M1525" s="189"/>
      <c r="N1525" s="189"/>
      <c r="O1525" s="189"/>
      <c r="P1525" s="189"/>
      <c r="Q1525" s="189"/>
      <c r="R1525" s="189"/>
      <c r="S1525" s="189"/>
      <c r="T1525" s="189"/>
      <c r="U1525" s="189"/>
      <c r="V1525" s="189"/>
      <c r="W1525" s="189"/>
      <c r="X1525" s="189"/>
      <c r="Y1525" s="189"/>
      <c r="Z1525" s="189"/>
      <c r="AA1525" s="189"/>
      <c r="AB1525" s="189"/>
      <c r="AC1525" s="189"/>
      <c r="AD1525" s="189"/>
      <c r="AE1525" s="189"/>
      <c r="AF1525" s="189"/>
      <c r="AG1525" s="189"/>
      <c r="AH1525" s="189"/>
      <c r="AI1525" s="496"/>
      <c r="AJ1525" s="182"/>
    </row>
    <row r="1526" spans="1:37" ht="14.4" customHeight="1">
      <c r="B1526" s="179"/>
      <c r="C1526" s="172"/>
      <c r="D1526" s="172"/>
      <c r="E1526" s="172"/>
      <c r="F1526" s="172"/>
      <c r="G1526" s="172"/>
      <c r="H1526" s="172"/>
      <c r="I1526" s="172"/>
      <c r="J1526" s="172"/>
      <c r="K1526" s="172"/>
      <c r="L1526" s="172"/>
      <c r="M1526" s="172"/>
      <c r="N1526" s="172"/>
      <c r="O1526" s="172"/>
      <c r="P1526" s="172"/>
      <c r="Q1526" s="172"/>
      <c r="R1526" s="172"/>
      <c r="S1526" s="172"/>
      <c r="T1526" s="172"/>
      <c r="U1526" s="172"/>
      <c r="V1526" s="172"/>
      <c r="W1526" s="172"/>
      <c r="X1526" s="172"/>
      <c r="Y1526" s="172"/>
      <c r="Z1526" s="172"/>
      <c r="AA1526" s="172"/>
      <c r="AB1526" s="172"/>
      <c r="AC1526" s="172"/>
      <c r="AD1526" s="172"/>
      <c r="AE1526" s="172"/>
      <c r="AF1526" s="172"/>
      <c r="AG1526" s="172"/>
      <c r="AH1526" s="172"/>
      <c r="AI1526" s="497"/>
      <c r="AJ1526" s="179"/>
    </row>
    <row r="1527" spans="1:37" ht="14.4" customHeight="1">
      <c r="B1527" s="190"/>
      <c r="C1527" s="191"/>
      <c r="D1527" s="191"/>
      <c r="E1527" s="191"/>
      <c r="F1527" s="191"/>
      <c r="G1527" s="191"/>
      <c r="H1527" s="191"/>
      <c r="I1527" s="191"/>
      <c r="J1527" s="191"/>
      <c r="K1527" s="191"/>
      <c r="L1527" s="191"/>
      <c r="M1527" s="191"/>
      <c r="N1527" s="191"/>
      <c r="O1527" s="191"/>
      <c r="P1527" s="191"/>
      <c r="Q1527" s="191"/>
      <c r="R1527" s="191"/>
      <c r="S1527" s="191"/>
      <c r="T1527" s="191"/>
      <c r="U1527" s="191"/>
      <c r="V1527" s="191"/>
      <c r="W1527" s="191"/>
      <c r="X1527" s="191"/>
      <c r="Y1527" s="191"/>
      <c r="Z1527" s="191"/>
      <c r="AA1527" s="191"/>
      <c r="AB1527" s="191"/>
      <c r="AC1527" s="191"/>
      <c r="AD1527" s="191"/>
      <c r="AE1527" s="191"/>
      <c r="AF1527" s="191"/>
      <c r="AG1527" s="191"/>
      <c r="AH1527" s="191"/>
      <c r="AI1527" s="498"/>
      <c r="AJ1527" s="192"/>
    </row>
    <row r="1531" spans="1:37">
      <c r="A1531" s="172"/>
    </row>
  </sheetData>
  <autoFilter ref="C1282:AI1397" xr:uid="{00000000-0009-0000-0000-000021000000}"/>
  <mergeCells count="36">
    <mergeCell ref="G6:J6"/>
    <mergeCell ref="N515:Z515"/>
    <mergeCell ref="E1152:F1152"/>
    <mergeCell ref="E1279:F1279"/>
    <mergeCell ref="G771:J771"/>
    <mergeCell ref="G515:J515"/>
    <mergeCell ref="G898:J898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  <mergeCell ref="G1406:J1406"/>
    <mergeCell ref="N771:Z771"/>
    <mergeCell ref="G643:J643"/>
    <mergeCell ref="E1406:F1406"/>
    <mergeCell ref="E643:F643"/>
    <mergeCell ref="N1025:Z1025"/>
    <mergeCell ref="N1406:Z1406"/>
    <mergeCell ref="N1279:Z1279"/>
    <mergeCell ref="E771:F771"/>
    <mergeCell ref="G1025:J1025"/>
    <mergeCell ref="E898:F898"/>
    <mergeCell ref="E1025:F1025"/>
    <mergeCell ref="G1279:J1279"/>
    <mergeCell ref="G259:J259"/>
    <mergeCell ref="G1152:J1152"/>
    <mergeCell ref="E387:F387"/>
    <mergeCell ref="N643:Z643"/>
    <mergeCell ref="N898:Z898"/>
    <mergeCell ref="N1152:Z1152"/>
    <mergeCell ref="N259:Z259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7030A0"/>
    <pageSetUpPr fitToPage="1"/>
  </sheetPr>
  <dimension ref="A1:P421"/>
  <sheetViews>
    <sheetView rightToLeft="1" topLeftCell="K176" zoomScale="90" zoomScaleNormal="90" workbookViewId="0">
      <selection activeCell="R186" sqref="R186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5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289</v>
      </c>
      <c r="C4" s="301" t="s">
        <v>243</v>
      </c>
      <c r="D4" s="301" t="s">
        <v>244</v>
      </c>
      <c r="E4" s="301" t="s">
        <v>245</v>
      </c>
      <c r="F4" s="301" t="s">
        <v>336</v>
      </c>
      <c r="G4" s="303" t="s">
        <v>337</v>
      </c>
      <c r="H4" s="297"/>
      <c r="I4" s="302" t="s">
        <v>242</v>
      </c>
      <c r="J4" s="301" t="s">
        <v>338</v>
      </c>
      <c r="K4" s="301" t="s">
        <v>339</v>
      </c>
      <c r="L4" s="300" t="s">
        <v>340</v>
      </c>
      <c r="M4" s="297"/>
      <c r="N4" s="299" t="s">
        <v>341</v>
      </c>
      <c r="O4" s="382"/>
      <c r="P4" s="299" t="s">
        <v>342</v>
      </c>
    </row>
    <row r="6" spans="1:16" ht="21.6" customHeight="1" thickBot="1">
      <c r="B6" s="634" t="s">
        <v>343</v>
      </c>
      <c r="C6" s="635"/>
      <c r="D6" s="635"/>
      <c r="E6" s="635"/>
      <c r="F6" s="635"/>
      <c r="G6" s="635"/>
      <c r="I6" s="640" t="s">
        <v>284</v>
      </c>
      <c r="J6" s="641"/>
      <c r="K6" s="641"/>
      <c r="L6" s="641"/>
      <c r="M6" s="44"/>
      <c r="N6" s="19"/>
      <c r="O6" s="383"/>
      <c r="P6" s="19"/>
    </row>
    <row r="7" spans="1:16" ht="16.2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3"/>
      <c r="P7" s="23" t="s">
        <v>342</v>
      </c>
    </row>
    <row r="8" spans="1:16" ht="16.2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2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2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2" customHeight="1" thickBot="1">
      <c r="A11" s="386">
        <v>4</v>
      </c>
      <c r="B11" s="387" t="s">
        <v>18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2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2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2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2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2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2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2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2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2" customHeight="1" thickBot="1">
      <c r="A20" s="386">
        <v>13</v>
      </c>
      <c r="B20" s="387" t="s">
        <v>27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2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2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2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2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2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2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2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2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2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2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2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2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2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2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2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2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2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2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634" t="s">
        <v>343</v>
      </c>
      <c r="C41" s="635"/>
      <c r="D41" s="635"/>
      <c r="E41" s="635"/>
      <c r="F41" s="635"/>
      <c r="G41" s="635"/>
      <c r="I41" s="640" t="s">
        <v>284</v>
      </c>
      <c r="J41" s="641"/>
      <c r="K41" s="641"/>
      <c r="L41" s="641"/>
      <c r="M41" s="44"/>
      <c r="N41" s="19"/>
      <c r="O41" s="383"/>
      <c r="P41" s="19"/>
    </row>
    <row r="42" spans="1:16" ht="16.2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3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2" customHeight="1" thickBot="1">
      <c r="B72" s="400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2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4" t="s">
        <v>343</v>
      </c>
      <c r="C77" s="635"/>
      <c r="D77" s="635"/>
      <c r="E77" s="635"/>
      <c r="F77" s="635"/>
      <c r="G77" s="635"/>
      <c r="I77" s="640" t="s">
        <v>284</v>
      </c>
      <c r="J77" s="641"/>
      <c r="K77" s="641"/>
      <c r="L77" s="641"/>
      <c r="M77" s="44"/>
      <c r="N77" s="19"/>
      <c r="O77" s="383"/>
      <c r="P77" s="19"/>
    </row>
    <row r="78" spans="1:16" ht="16.2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3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2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2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2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5" customHeight="1" thickBot="1"/>
    <row r="111" spans="1:16" ht="21.6" customHeight="1" thickBot="1">
      <c r="B111" s="636" t="s">
        <v>343</v>
      </c>
      <c r="C111" s="637"/>
      <c r="D111" s="637"/>
      <c r="E111" s="637"/>
      <c r="F111" s="637"/>
      <c r="G111" s="638"/>
      <c r="I111" s="639" t="s">
        <v>284</v>
      </c>
      <c r="J111" s="637"/>
      <c r="K111" s="637"/>
      <c r="L111" s="638"/>
      <c r="M111" s="44"/>
      <c r="N111" s="19"/>
      <c r="O111" s="383"/>
      <c r="P111" s="19"/>
    </row>
    <row r="112" spans="1:16" ht="16.2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3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51423.640000000014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2" customHeight="1" thickBot="1">
      <c r="B141" s="400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2" customHeight="1" thickBot="1">
      <c r="B142" s="59" t="s">
        <v>232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5" customHeight="1" thickBot="1"/>
    <row r="146" spans="2:16" ht="21.6" customHeight="1" thickBot="1">
      <c r="B146" s="636" t="s">
        <v>343</v>
      </c>
      <c r="C146" s="637"/>
      <c r="D146" s="637"/>
      <c r="E146" s="637"/>
      <c r="F146" s="637"/>
      <c r="G146" s="638"/>
      <c r="I146" s="639" t="s">
        <v>284</v>
      </c>
      <c r="J146" s="637"/>
      <c r="K146" s="637"/>
      <c r="L146" s="638"/>
      <c r="M146" s="44"/>
      <c r="N146" s="19"/>
      <c r="O146" s="383"/>
      <c r="P146" s="19"/>
    </row>
    <row r="147" spans="2:16" ht="16.2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3"/>
      <c r="P147" s="23" t="s">
        <v>342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113126.83999999985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17</v>
      </c>
      <c r="C150" s="54">
        <v>2230452.8000000007</v>
      </c>
      <c r="D150" s="54">
        <v>564017.35</v>
      </c>
      <c r="E150" s="54">
        <v>1547830.67</v>
      </c>
      <c r="F150" s="54">
        <f t="shared" si="18"/>
        <v>4342300.82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143605.66999999993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30106.879999999976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5168.1600000000035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1620350.8399999999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2622.8800000000047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26</v>
      </c>
      <c r="C159" s="54">
        <v>2867291.8599999994</v>
      </c>
      <c r="D159" s="54">
        <v>169432.68</v>
      </c>
      <c r="E159" s="54">
        <v>472083.6</v>
      </c>
      <c r="F159" s="54">
        <f t="shared" si="18"/>
        <v>3508808.1399999997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163119.69400000013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53251.310000000056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3224.2200000000885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130985.97000000009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33</v>
      </c>
      <c r="C166" s="54">
        <v>40662.809999999925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34</v>
      </c>
      <c r="C167" s="54">
        <v>10394.750000000005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3112.8699999999953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35</v>
      </c>
      <c r="C168" s="54">
        <v>26248.779999999973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157394.40000000002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42</v>
      </c>
      <c r="C175" s="54">
        <v>101453.62000000005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3600.5299999999115</v>
      </c>
      <c r="N175" s="17">
        <f t="shared" si="20"/>
        <v>0</v>
      </c>
      <c r="O175" s="383"/>
      <c r="P175" s="41">
        <f t="shared" si="21"/>
        <v>0</v>
      </c>
    </row>
    <row r="176" spans="2:16" ht="16.2" customHeight="1" thickBot="1">
      <c r="B176" s="400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2" customHeight="1" thickBot="1">
      <c r="B177" s="59" t="s">
        <v>232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71665744.599999994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5" customHeight="1" thickBot="1"/>
    <row r="181" spans="2:16" ht="21.6" customHeight="1" thickBot="1">
      <c r="B181" s="636" t="s">
        <v>343</v>
      </c>
      <c r="C181" s="637"/>
      <c r="D181" s="637"/>
      <c r="E181" s="637"/>
      <c r="F181" s="637"/>
      <c r="G181" s="638"/>
      <c r="I181" s="639" t="s">
        <v>284</v>
      </c>
      <c r="J181" s="637"/>
      <c r="K181" s="637"/>
      <c r="L181" s="638"/>
      <c r="M181" s="44"/>
      <c r="N181" s="19"/>
      <c r="O181" s="383"/>
      <c r="P181" s="19"/>
    </row>
    <row r="182" spans="2:16" ht="16.2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3"/>
      <c r="P182" s="23" t="s">
        <v>342</v>
      </c>
    </row>
    <row r="183" spans="2:16" ht="15.6" customHeight="1">
      <c r="B183" s="58" t="s">
        <v>15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16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17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18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19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20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22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23</v>
      </c>
      <c r="C191" s="54">
        <v>1581036.8100000005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1581036.8100000005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24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25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26</v>
      </c>
      <c r="C194" s="54">
        <v>2450152.1199999996</v>
      </c>
      <c r="D194" s="54">
        <v>248689.87</v>
      </c>
      <c r="E194" s="54">
        <v>512317.35</v>
      </c>
      <c r="F194" s="54">
        <f t="shared" si="23"/>
        <v>3211159.34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2450152.1199999996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27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28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29</v>
      </c>
      <c r="C197" s="54">
        <v>2270097.1199999996</v>
      </c>
      <c r="D197" s="54">
        <v>83454.75</v>
      </c>
      <c r="E197" s="54">
        <v>845510.25</v>
      </c>
      <c r="F197" s="54">
        <f t="shared" si="23"/>
        <v>3199062.1199999996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2270097.1199999996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30</v>
      </c>
      <c r="C198" s="54">
        <v>481092.76999999996</v>
      </c>
      <c r="D198" s="54">
        <v>0</v>
      </c>
      <c r="E198" s="54">
        <v>0</v>
      </c>
      <c r="F198" s="54">
        <f t="shared" si="23"/>
        <v>481092.76999999996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481092.76999999996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31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32</v>
      </c>
      <c r="C200" s="54">
        <v>220124.30999999994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220124.30999999994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33</v>
      </c>
      <c r="C201" s="54">
        <v>18138.940000000024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18138.940000000024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34</v>
      </c>
      <c r="C202" s="54">
        <v>-1634.1499999999069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-1634.1499999999069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35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36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37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38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39</v>
      </c>
      <c r="C207" s="54">
        <v>185984.28000000006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185984.28000000006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40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41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42</v>
      </c>
      <c r="C210" s="54">
        <v>122103.68000000017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122103.68000000017</v>
      </c>
      <c r="N210" s="18">
        <f t="shared" si="25"/>
        <v>0</v>
      </c>
      <c r="O210" s="383"/>
      <c r="P210" s="18">
        <f t="shared" si="26"/>
        <v>0</v>
      </c>
    </row>
    <row r="211" spans="2:16" ht="16.2" customHeight="1" thickBot="1">
      <c r="B211" s="400" t="s">
        <v>43</v>
      </c>
      <c r="C211" s="54">
        <v>133159.05999999994</v>
      </c>
      <c r="D211" s="54">
        <v>38.700000000000003</v>
      </c>
      <c r="E211" s="54">
        <v>742771.3</v>
      </c>
      <c r="F211" s="54">
        <f t="shared" si="23"/>
        <v>875969.06</v>
      </c>
      <c r="G211" s="54">
        <v>755285.38</v>
      </c>
      <c r="H211" s="6"/>
      <c r="I211" s="54">
        <v>974849.05</v>
      </c>
      <c r="J211" s="54">
        <v>98879.99</v>
      </c>
      <c r="K211" s="9">
        <f t="shared" si="24"/>
        <v>875969.06</v>
      </c>
      <c r="L211" s="54">
        <v>755153.39</v>
      </c>
      <c r="M211" s="10">
        <v>133159.05999999994</v>
      </c>
      <c r="N211" s="18">
        <f t="shared" si="25"/>
        <v>0</v>
      </c>
      <c r="O211" s="383"/>
      <c r="P211" s="18">
        <f t="shared" si="26"/>
        <v>131.98999999999069</v>
      </c>
    </row>
    <row r="212" spans="2:16" ht="16.2" customHeight="1" thickBot="1">
      <c r="B212" s="59" t="s">
        <v>232</v>
      </c>
      <c r="C212" s="67">
        <f t="shared" ref="C212:P212" si="27">SUM(C183:C211)</f>
        <v>47654648.710000001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73663835.580000013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76807434.789999992</v>
      </c>
      <c r="J212" s="67">
        <f t="shared" si="27"/>
        <v>3143599.2100000004</v>
      </c>
      <c r="K212" s="67">
        <f t="shared" si="27"/>
        <v>73663835.580000013</v>
      </c>
      <c r="L212" s="67">
        <f t="shared" si="27"/>
        <v>59315592.649999999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132.18999999863445</v>
      </c>
    </row>
    <row r="215" spans="2:16" ht="13.95" customHeight="1" thickBot="1"/>
    <row r="216" spans="2:16" ht="21.6" customHeight="1" thickBot="1">
      <c r="B216" s="636" t="s">
        <v>343</v>
      </c>
      <c r="C216" s="637"/>
      <c r="D216" s="637"/>
      <c r="E216" s="637"/>
      <c r="F216" s="637"/>
      <c r="G216" s="638"/>
      <c r="I216" s="639" t="s">
        <v>284</v>
      </c>
      <c r="J216" s="637"/>
      <c r="K216" s="637"/>
      <c r="L216" s="638"/>
      <c r="M216" s="44"/>
      <c r="N216" s="19"/>
      <c r="O216" s="383"/>
      <c r="P216" s="19"/>
    </row>
    <row r="217" spans="2:16" ht="16.2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3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0">
        <v>1993602.91</v>
      </c>
      <c r="I218" s="54"/>
      <c r="J218" s="54"/>
      <c r="K218" s="9">
        <f t="shared" ref="K218:K246" si="29">I218-J218</f>
        <v>0</v>
      </c>
      <c r="L218" s="54"/>
      <c r="M218" s="271"/>
      <c r="N218" s="17">
        <f t="shared" ref="N218:N246" si="30">F218-K218</f>
        <v>0</v>
      </c>
      <c r="O218" s="383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0">
        <v>1528351.27</v>
      </c>
      <c r="I219" s="54"/>
      <c r="J219" s="54"/>
      <c r="K219" s="9">
        <f t="shared" si="29"/>
        <v>0</v>
      </c>
      <c r="L219" s="54"/>
      <c r="M219" s="271"/>
      <c r="N219" s="17">
        <f t="shared" si="30"/>
        <v>0</v>
      </c>
      <c r="O219" s="383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0">
        <v>1204832.76</v>
      </c>
      <c r="I220" s="54"/>
      <c r="J220" s="54"/>
      <c r="K220" s="9">
        <f t="shared" si="29"/>
        <v>0</v>
      </c>
      <c r="L220" s="54"/>
      <c r="M220" s="271"/>
      <c r="N220" s="17">
        <f t="shared" si="30"/>
        <v>0</v>
      </c>
      <c r="O220" s="383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0">
        <v>1194684.8500000001</v>
      </c>
      <c r="I221" s="54"/>
      <c r="J221" s="54"/>
      <c r="K221" s="9">
        <f t="shared" si="29"/>
        <v>0</v>
      </c>
      <c r="L221" s="54"/>
      <c r="M221" s="271"/>
      <c r="N221" s="17">
        <f t="shared" si="30"/>
        <v>0</v>
      </c>
      <c r="O221" s="383"/>
      <c r="P221" s="258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0">
        <v>95967.98</v>
      </c>
      <c r="I222" s="54"/>
      <c r="J222" s="54"/>
      <c r="K222" s="9">
        <f t="shared" si="29"/>
        <v>0</v>
      </c>
      <c r="L222" s="54"/>
      <c r="M222" s="271"/>
      <c r="N222" s="17">
        <f t="shared" si="30"/>
        <v>0</v>
      </c>
      <c r="O222" s="383"/>
      <c r="P222" s="258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0">
        <v>45359.39</v>
      </c>
      <c r="I223" s="54"/>
      <c r="J223" s="54"/>
      <c r="K223" s="9">
        <f t="shared" si="29"/>
        <v>0</v>
      </c>
      <c r="L223" s="54"/>
      <c r="M223" s="271"/>
      <c r="N223" s="17">
        <f t="shared" si="30"/>
        <v>0</v>
      </c>
      <c r="O223" s="383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0">
        <v>9119.32</v>
      </c>
      <c r="I224" s="54"/>
      <c r="J224" s="54"/>
      <c r="K224" s="9">
        <f t="shared" si="29"/>
        <v>0</v>
      </c>
      <c r="L224" s="54"/>
      <c r="M224" s="271"/>
      <c r="N224" s="17">
        <f t="shared" si="30"/>
        <v>0</v>
      </c>
      <c r="O224" s="383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0">
        <v>724859.88</v>
      </c>
      <c r="I225" s="54"/>
      <c r="J225" s="54"/>
      <c r="K225" s="9">
        <f t="shared" si="29"/>
        <v>0</v>
      </c>
      <c r="L225" s="54"/>
      <c r="M225" s="271"/>
      <c r="N225" s="17">
        <f t="shared" si="30"/>
        <v>0</v>
      </c>
      <c r="O225" s="383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0">
        <v>42438.65</v>
      </c>
      <c r="I226" s="54"/>
      <c r="J226" s="54"/>
      <c r="K226" s="9">
        <f t="shared" si="29"/>
        <v>0</v>
      </c>
      <c r="L226" s="54"/>
      <c r="M226" s="271"/>
      <c r="N226" s="17">
        <f t="shared" si="30"/>
        <v>0</v>
      </c>
      <c r="O226" s="383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0">
        <v>13287.98</v>
      </c>
      <c r="I227" s="54"/>
      <c r="J227" s="54"/>
      <c r="K227" s="9">
        <f t="shared" si="29"/>
        <v>0</v>
      </c>
      <c r="L227" s="54"/>
      <c r="M227" s="271"/>
      <c r="N227" s="17">
        <f t="shared" si="30"/>
        <v>0</v>
      </c>
      <c r="O227" s="383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0">
        <v>351820.96</v>
      </c>
      <c r="I228" s="54"/>
      <c r="J228" s="54"/>
      <c r="K228" s="9">
        <f t="shared" si="29"/>
        <v>0</v>
      </c>
      <c r="L228" s="54"/>
      <c r="M228" s="271"/>
      <c r="N228" s="17">
        <f t="shared" si="30"/>
        <v>0</v>
      </c>
      <c r="O228" s="383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0">
        <v>76778.680000000008</v>
      </c>
      <c r="I229" s="54"/>
      <c r="J229" s="54"/>
      <c r="K229" s="9">
        <f t="shared" si="29"/>
        <v>0</v>
      </c>
      <c r="L229" s="54"/>
      <c r="M229" s="271"/>
      <c r="N229" s="17">
        <f t="shared" si="30"/>
        <v>0</v>
      </c>
      <c r="O229" s="383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0">
        <v>737587.92</v>
      </c>
      <c r="I230" s="54"/>
      <c r="J230" s="54"/>
      <c r="K230" s="9">
        <f t="shared" si="29"/>
        <v>0</v>
      </c>
      <c r="L230" s="54"/>
      <c r="M230" s="271"/>
      <c r="N230" s="17">
        <f t="shared" si="30"/>
        <v>0</v>
      </c>
      <c r="O230" s="383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0">
        <v>518401.91</v>
      </c>
      <c r="I231" s="54"/>
      <c r="J231" s="54"/>
      <c r="K231" s="9">
        <f t="shared" si="29"/>
        <v>0</v>
      </c>
      <c r="L231" s="54"/>
      <c r="M231" s="271"/>
      <c r="N231" s="17">
        <f t="shared" si="30"/>
        <v>0</v>
      </c>
      <c r="O231" s="383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0">
        <v>1611355.43</v>
      </c>
      <c r="I232" s="54"/>
      <c r="J232" s="54"/>
      <c r="K232" s="9">
        <f t="shared" si="29"/>
        <v>0</v>
      </c>
      <c r="L232" s="54"/>
      <c r="M232" s="271"/>
      <c r="N232" s="17">
        <f t="shared" si="30"/>
        <v>0</v>
      </c>
      <c r="O232" s="383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0">
        <v>476099.79</v>
      </c>
      <c r="I233" s="54"/>
      <c r="J233" s="54"/>
      <c r="K233" s="9">
        <f t="shared" si="29"/>
        <v>0</v>
      </c>
      <c r="L233" s="54"/>
      <c r="M233" s="271"/>
      <c r="N233" s="17">
        <f t="shared" si="30"/>
        <v>0</v>
      </c>
      <c r="O233" s="383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0">
        <v>503255.84</v>
      </c>
      <c r="I234" s="54"/>
      <c r="J234" s="54"/>
      <c r="K234" s="9">
        <f t="shared" si="29"/>
        <v>0</v>
      </c>
      <c r="L234" s="54"/>
      <c r="M234" s="271"/>
      <c r="N234" s="17">
        <f t="shared" si="30"/>
        <v>0</v>
      </c>
      <c r="O234" s="383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0">
        <v>64354.2</v>
      </c>
      <c r="I235" s="54"/>
      <c r="J235" s="54"/>
      <c r="K235" s="9">
        <f t="shared" si="29"/>
        <v>0</v>
      </c>
      <c r="L235" s="54"/>
      <c r="M235" s="271"/>
      <c r="N235" s="17">
        <f t="shared" si="30"/>
        <v>0</v>
      </c>
      <c r="O235" s="383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0">
        <v>106702.25</v>
      </c>
      <c r="I236" s="54"/>
      <c r="J236" s="54"/>
      <c r="K236" s="9">
        <f t="shared" si="29"/>
        <v>0</v>
      </c>
      <c r="L236" s="54"/>
      <c r="M236" s="271"/>
      <c r="N236" s="17">
        <f t="shared" si="30"/>
        <v>0</v>
      </c>
      <c r="O236" s="383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0">
        <v>13244.96</v>
      </c>
      <c r="I237" s="54"/>
      <c r="J237" s="54"/>
      <c r="K237" s="9">
        <f t="shared" si="29"/>
        <v>0</v>
      </c>
      <c r="L237" s="54"/>
      <c r="M237" s="271"/>
      <c r="N237" s="17">
        <f t="shared" si="30"/>
        <v>0</v>
      </c>
      <c r="O237" s="383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0">
        <v>0</v>
      </c>
      <c r="I238" s="54"/>
      <c r="J238" s="54"/>
      <c r="K238" s="9">
        <f t="shared" si="29"/>
        <v>0</v>
      </c>
      <c r="L238" s="54"/>
      <c r="M238" s="271"/>
      <c r="N238" s="17">
        <f t="shared" si="30"/>
        <v>0</v>
      </c>
      <c r="O238" s="383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0">
        <v>1283655</v>
      </c>
      <c r="I239" s="54"/>
      <c r="J239" s="54"/>
      <c r="K239" s="9">
        <f t="shared" si="29"/>
        <v>0</v>
      </c>
      <c r="L239" s="54"/>
      <c r="M239" s="272"/>
      <c r="N239" s="17">
        <f t="shared" si="30"/>
        <v>0</v>
      </c>
      <c r="O239" s="383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0">
        <v>14056.33</v>
      </c>
      <c r="I240" s="54"/>
      <c r="J240" s="54"/>
      <c r="K240" s="9">
        <f t="shared" si="29"/>
        <v>0</v>
      </c>
      <c r="L240" s="54"/>
      <c r="M240" s="271"/>
      <c r="N240" s="17">
        <f t="shared" si="30"/>
        <v>0</v>
      </c>
      <c r="O240" s="383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0">
        <v>59031.75</v>
      </c>
      <c r="I241" s="54"/>
      <c r="J241" s="54"/>
      <c r="K241" s="9">
        <f t="shared" si="29"/>
        <v>0</v>
      </c>
      <c r="L241" s="54"/>
      <c r="M241" s="271"/>
      <c r="N241" s="17">
        <f t="shared" si="30"/>
        <v>0</v>
      </c>
      <c r="O241" s="383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0">
        <v>89523.41</v>
      </c>
      <c r="I242" s="54"/>
      <c r="J242" s="54"/>
      <c r="K242" s="9">
        <f t="shared" si="29"/>
        <v>0</v>
      </c>
      <c r="L242" s="54"/>
      <c r="M242" s="271"/>
      <c r="N242" s="18">
        <f t="shared" si="30"/>
        <v>0</v>
      </c>
      <c r="O242" s="383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/>
      <c r="N243" s="18">
        <f t="shared" si="30"/>
        <v>0</v>
      </c>
      <c r="O243" s="383"/>
      <c r="P243" s="18">
        <f t="shared" si="31"/>
        <v>0</v>
      </c>
    </row>
    <row r="244" spans="2:16" ht="15.6" customHeight="1">
      <c r="B244" s="400" t="s">
        <v>41</v>
      </c>
      <c r="C244" s="54"/>
      <c r="D244" s="54"/>
      <c r="E244" s="54"/>
      <c r="F244" s="54">
        <f t="shared" si="28"/>
        <v>0</v>
      </c>
      <c r="G244" s="54"/>
      <c r="H244" s="270">
        <v>311970.26</v>
      </c>
      <c r="I244" s="54"/>
      <c r="J244" s="54"/>
      <c r="K244" s="9">
        <f t="shared" si="29"/>
        <v>0</v>
      </c>
      <c r="L244" s="54"/>
      <c r="M244" s="271"/>
      <c r="N244" s="18">
        <f t="shared" si="30"/>
        <v>0</v>
      </c>
      <c r="O244" s="383"/>
      <c r="P244" s="18">
        <f t="shared" si="31"/>
        <v>0</v>
      </c>
    </row>
    <row r="245" spans="2:16" ht="15.6" customHeight="1">
      <c r="B245" s="400" t="s">
        <v>42</v>
      </c>
      <c r="C245" s="54"/>
      <c r="D245" s="54"/>
      <c r="E245" s="54"/>
      <c r="F245" s="54">
        <f t="shared" si="28"/>
        <v>0</v>
      </c>
      <c r="G245" s="54"/>
      <c r="H245" s="270">
        <v>311971.26</v>
      </c>
      <c r="I245" s="54"/>
      <c r="J245" s="54"/>
      <c r="K245" s="9">
        <f t="shared" si="29"/>
        <v>0</v>
      </c>
      <c r="L245" s="54"/>
      <c r="M245" s="271"/>
      <c r="N245" s="18">
        <f t="shared" si="30"/>
        <v>0</v>
      </c>
      <c r="O245" s="383"/>
      <c r="P245" s="18">
        <f t="shared" si="31"/>
        <v>0</v>
      </c>
    </row>
    <row r="246" spans="2:16" ht="16.2" customHeight="1" thickBot="1">
      <c r="B246" s="400" t="s">
        <v>43</v>
      </c>
      <c r="C246" s="54"/>
      <c r="D246" s="54"/>
      <c r="E246" s="54"/>
      <c r="F246" s="54">
        <f t="shared" si="28"/>
        <v>0</v>
      </c>
      <c r="G246" s="54"/>
      <c r="H246" s="270">
        <v>311972.26</v>
      </c>
      <c r="I246" s="54"/>
      <c r="J246" s="54"/>
      <c r="K246" s="9">
        <f t="shared" si="29"/>
        <v>0</v>
      </c>
      <c r="L246" s="54"/>
      <c r="M246" s="271"/>
      <c r="N246" s="18">
        <f t="shared" si="30"/>
        <v>0</v>
      </c>
      <c r="O246" s="383"/>
      <c r="P246" s="18">
        <f t="shared" si="31"/>
        <v>0</v>
      </c>
    </row>
    <row r="247" spans="2:16" ht="16.2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09"/>
    </row>
    <row r="250" spans="2:16" ht="13.95" customHeight="1" thickBot="1"/>
    <row r="251" spans="2:16" ht="21.6" customHeight="1" thickBot="1">
      <c r="B251" s="636" t="s">
        <v>343</v>
      </c>
      <c r="C251" s="637"/>
      <c r="D251" s="637"/>
      <c r="E251" s="637"/>
      <c r="F251" s="637"/>
      <c r="G251" s="638"/>
      <c r="I251" s="639" t="s">
        <v>284</v>
      </c>
      <c r="J251" s="637"/>
      <c r="K251" s="637"/>
      <c r="L251" s="638"/>
      <c r="M251" s="44"/>
      <c r="N251" s="19"/>
      <c r="O251" s="383"/>
      <c r="P251" s="19"/>
    </row>
    <row r="252" spans="2:16" ht="16.2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3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7"/>
      <c r="I253" s="54"/>
      <c r="J253" s="54"/>
      <c r="K253" s="9">
        <f t="shared" ref="K253:K281" si="34">I253-J253</f>
        <v>0</v>
      </c>
      <c r="L253" s="54"/>
      <c r="M253" s="271"/>
      <c r="N253" s="17">
        <f t="shared" ref="N253:N281" si="35">F253-K253</f>
        <v>0</v>
      </c>
      <c r="O253" s="383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7"/>
      <c r="I254" s="54"/>
      <c r="J254" s="54"/>
      <c r="K254" s="9">
        <f t="shared" si="34"/>
        <v>0</v>
      </c>
      <c r="L254" s="54"/>
      <c r="M254" s="271"/>
      <c r="N254" s="17">
        <f t="shared" si="35"/>
        <v>0</v>
      </c>
      <c r="O254" s="383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7"/>
      <c r="I255" s="54"/>
      <c r="J255" s="54"/>
      <c r="K255" s="9">
        <f t="shared" si="34"/>
        <v>0</v>
      </c>
      <c r="L255" s="54"/>
      <c r="M255" s="271"/>
      <c r="N255" s="17">
        <f t="shared" si="35"/>
        <v>0</v>
      </c>
      <c r="O255" s="383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7"/>
      <c r="I256" s="54"/>
      <c r="J256" s="54"/>
      <c r="K256" s="9">
        <f t="shared" si="34"/>
        <v>0</v>
      </c>
      <c r="L256" s="54"/>
      <c r="M256" s="271"/>
      <c r="N256" s="17">
        <f t="shared" si="35"/>
        <v>0</v>
      </c>
      <c r="O256" s="383"/>
      <c r="P256" s="258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7"/>
      <c r="I257" s="54"/>
      <c r="J257" s="54"/>
      <c r="K257" s="9">
        <f t="shared" si="34"/>
        <v>0</v>
      </c>
      <c r="L257" s="54"/>
      <c r="M257" s="271"/>
      <c r="N257" s="17">
        <f t="shared" si="35"/>
        <v>0</v>
      </c>
      <c r="O257" s="383"/>
      <c r="P257" s="258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7"/>
      <c r="I258" s="54"/>
      <c r="J258" s="54"/>
      <c r="K258" s="9">
        <f t="shared" si="34"/>
        <v>0</v>
      </c>
      <c r="L258" s="54"/>
      <c r="M258" s="271"/>
      <c r="N258" s="17">
        <f t="shared" si="35"/>
        <v>0</v>
      </c>
      <c r="O258" s="383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7"/>
      <c r="I259" s="54"/>
      <c r="J259" s="54"/>
      <c r="K259" s="9">
        <f t="shared" si="34"/>
        <v>0</v>
      </c>
      <c r="L259" s="54"/>
      <c r="M259" s="271"/>
      <c r="N259" s="17">
        <f t="shared" si="35"/>
        <v>0</v>
      </c>
      <c r="O259" s="383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7"/>
      <c r="I260" s="54"/>
      <c r="J260" s="54"/>
      <c r="K260" s="9">
        <f t="shared" si="34"/>
        <v>0</v>
      </c>
      <c r="L260" s="54"/>
      <c r="M260" s="271"/>
      <c r="N260" s="17">
        <f t="shared" si="35"/>
        <v>0</v>
      </c>
      <c r="O260" s="383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7"/>
      <c r="I261" s="54"/>
      <c r="J261" s="54"/>
      <c r="K261" s="9">
        <f t="shared" si="34"/>
        <v>0</v>
      </c>
      <c r="L261" s="54"/>
      <c r="M261" s="271"/>
      <c r="N261" s="17">
        <f t="shared" si="35"/>
        <v>0</v>
      </c>
      <c r="O261" s="383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7"/>
      <c r="I262" s="54"/>
      <c r="J262" s="54"/>
      <c r="K262" s="9">
        <f t="shared" si="34"/>
        <v>0</v>
      </c>
      <c r="L262" s="54"/>
      <c r="M262" s="271"/>
      <c r="N262" s="17">
        <f t="shared" si="35"/>
        <v>0</v>
      </c>
      <c r="O262" s="383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7"/>
      <c r="I263" s="54"/>
      <c r="J263" s="54"/>
      <c r="K263" s="9">
        <f t="shared" si="34"/>
        <v>0</v>
      </c>
      <c r="L263" s="54"/>
      <c r="M263" s="271"/>
      <c r="N263" s="17">
        <f t="shared" si="35"/>
        <v>0</v>
      </c>
      <c r="O263" s="383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7"/>
      <c r="I264" s="54"/>
      <c r="J264" s="54"/>
      <c r="K264" s="9">
        <f t="shared" si="34"/>
        <v>0</v>
      </c>
      <c r="L264" s="54"/>
      <c r="M264" s="271"/>
      <c r="N264" s="17">
        <f t="shared" si="35"/>
        <v>0</v>
      </c>
      <c r="O264" s="383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7"/>
      <c r="I265" s="54"/>
      <c r="J265" s="54"/>
      <c r="K265" s="9">
        <f t="shared" si="34"/>
        <v>0</v>
      </c>
      <c r="L265" s="54"/>
      <c r="M265" s="271"/>
      <c r="N265" s="17">
        <f t="shared" si="35"/>
        <v>0</v>
      </c>
      <c r="O265" s="383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7"/>
      <c r="I266" s="54"/>
      <c r="J266" s="54"/>
      <c r="K266" s="9">
        <f t="shared" si="34"/>
        <v>0</v>
      </c>
      <c r="L266" s="54"/>
      <c r="M266" s="271"/>
      <c r="N266" s="17">
        <f t="shared" si="35"/>
        <v>0</v>
      </c>
      <c r="O266" s="383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7"/>
      <c r="I267" s="54"/>
      <c r="J267" s="54"/>
      <c r="K267" s="9">
        <f t="shared" si="34"/>
        <v>0</v>
      </c>
      <c r="L267" s="54"/>
      <c r="M267" s="271"/>
      <c r="N267" s="17">
        <f t="shared" si="35"/>
        <v>0</v>
      </c>
      <c r="O267" s="383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7"/>
      <c r="I268" s="54"/>
      <c r="J268" s="54"/>
      <c r="K268" s="9">
        <f t="shared" si="34"/>
        <v>0</v>
      </c>
      <c r="L268" s="54"/>
      <c r="M268" s="271"/>
      <c r="N268" s="17">
        <f t="shared" si="35"/>
        <v>0</v>
      </c>
      <c r="O268" s="383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7"/>
      <c r="I269" s="54"/>
      <c r="J269" s="54"/>
      <c r="K269" s="9">
        <f t="shared" si="34"/>
        <v>0</v>
      </c>
      <c r="L269" s="54"/>
      <c r="M269" s="271"/>
      <c r="N269" s="17">
        <f t="shared" si="35"/>
        <v>0</v>
      </c>
      <c r="O269" s="383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7"/>
      <c r="I270" s="54"/>
      <c r="J270" s="54"/>
      <c r="K270" s="9">
        <f t="shared" si="34"/>
        <v>0</v>
      </c>
      <c r="L270" s="54"/>
      <c r="M270" s="271"/>
      <c r="N270" s="17">
        <f t="shared" si="35"/>
        <v>0</v>
      </c>
      <c r="O270" s="383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7"/>
      <c r="I271" s="54"/>
      <c r="J271" s="54"/>
      <c r="K271" s="9">
        <f t="shared" si="34"/>
        <v>0</v>
      </c>
      <c r="L271" s="54"/>
      <c r="M271" s="271"/>
      <c r="N271" s="17">
        <f t="shared" si="35"/>
        <v>0</v>
      </c>
      <c r="O271" s="383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7"/>
      <c r="I272" s="54"/>
      <c r="J272" s="54"/>
      <c r="K272" s="9">
        <f t="shared" si="34"/>
        <v>0</v>
      </c>
      <c r="L272" s="54"/>
      <c r="M272" s="271"/>
      <c r="N272" s="17">
        <f t="shared" si="35"/>
        <v>0</v>
      </c>
      <c r="O272" s="383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7"/>
      <c r="I273" s="54"/>
      <c r="J273" s="54"/>
      <c r="K273" s="9">
        <f t="shared" si="34"/>
        <v>0</v>
      </c>
      <c r="L273" s="54"/>
      <c r="M273" s="271"/>
      <c r="N273" s="17">
        <f t="shared" si="35"/>
        <v>0</v>
      </c>
      <c r="O273" s="383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7"/>
      <c r="I274" s="54"/>
      <c r="J274" s="54"/>
      <c r="K274" s="9">
        <f t="shared" si="34"/>
        <v>0</v>
      </c>
      <c r="L274" s="54"/>
      <c r="M274" s="272"/>
      <c r="N274" s="17">
        <f t="shared" si="35"/>
        <v>0</v>
      </c>
      <c r="O274" s="383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7"/>
      <c r="I275" s="54"/>
      <c r="J275" s="54"/>
      <c r="K275" s="9">
        <f t="shared" si="34"/>
        <v>0</v>
      </c>
      <c r="L275" s="54"/>
      <c r="M275" s="271"/>
      <c r="N275" s="17">
        <f t="shared" si="35"/>
        <v>0</v>
      </c>
      <c r="O275" s="383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7"/>
      <c r="I276" s="54"/>
      <c r="J276" s="54"/>
      <c r="K276" s="9">
        <f t="shared" si="34"/>
        <v>0</v>
      </c>
      <c r="L276" s="54"/>
      <c r="M276" s="271"/>
      <c r="N276" s="17">
        <f t="shared" si="35"/>
        <v>0</v>
      </c>
      <c r="O276" s="383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7"/>
      <c r="I277" s="54"/>
      <c r="J277" s="54"/>
      <c r="K277" s="9">
        <f t="shared" si="34"/>
        <v>0</v>
      </c>
      <c r="L277" s="54"/>
      <c r="M277" s="271"/>
      <c r="N277" s="18">
        <f t="shared" si="35"/>
        <v>0</v>
      </c>
      <c r="O277" s="383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7"/>
      <c r="I278" s="54"/>
      <c r="J278" s="54"/>
      <c r="K278" s="9">
        <f t="shared" si="34"/>
        <v>0</v>
      </c>
      <c r="L278" s="54"/>
      <c r="M278" s="271"/>
      <c r="N278" s="18">
        <f t="shared" si="35"/>
        <v>0</v>
      </c>
      <c r="O278" s="383"/>
      <c r="P278" s="18">
        <f t="shared" si="36"/>
        <v>0</v>
      </c>
    </row>
    <row r="279" spans="2:16" ht="15.6" customHeight="1">
      <c r="B279" s="400" t="s">
        <v>41</v>
      </c>
      <c r="C279" s="54"/>
      <c r="D279" s="453"/>
      <c r="E279" s="453"/>
      <c r="F279" s="54">
        <f t="shared" si="33"/>
        <v>0</v>
      </c>
      <c r="G279" s="453"/>
      <c r="H279" s="307"/>
      <c r="I279" s="453"/>
      <c r="J279" s="453"/>
      <c r="K279" s="9">
        <f t="shared" si="34"/>
        <v>0</v>
      </c>
      <c r="L279" s="453"/>
      <c r="M279" s="271"/>
      <c r="N279" s="18">
        <f t="shared" si="35"/>
        <v>0</v>
      </c>
      <c r="O279" s="383"/>
      <c r="P279" s="18">
        <f t="shared" si="36"/>
        <v>0</v>
      </c>
    </row>
    <row r="280" spans="2:16" ht="15.6" customHeight="1">
      <c r="B280" s="400" t="s">
        <v>42</v>
      </c>
      <c r="C280" s="54"/>
      <c r="D280" s="453"/>
      <c r="E280" s="453"/>
      <c r="F280" s="54">
        <f t="shared" si="33"/>
        <v>0</v>
      </c>
      <c r="G280" s="453"/>
      <c r="H280" s="307"/>
      <c r="I280" s="453"/>
      <c r="J280" s="453"/>
      <c r="K280" s="9">
        <f t="shared" si="34"/>
        <v>0</v>
      </c>
      <c r="L280" s="453"/>
      <c r="M280" s="271"/>
      <c r="N280" s="18">
        <f t="shared" si="35"/>
        <v>0</v>
      </c>
      <c r="O280" s="383"/>
      <c r="P280" s="315">
        <f t="shared" si="36"/>
        <v>0</v>
      </c>
    </row>
    <row r="281" spans="2:16" ht="16.2" customHeight="1" thickBot="1">
      <c r="B281" s="400" t="s">
        <v>43</v>
      </c>
      <c r="C281" s="54"/>
      <c r="D281" s="453"/>
      <c r="E281" s="453"/>
      <c r="F281" s="54">
        <f t="shared" si="33"/>
        <v>0</v>
      </c>
      <c r="G281" s="453"/>
      <c r="H281" s="307"/>
      <c r="I281" s="453"/>
      <c r="J281" s="453"/>
      <c r="K281" s="9">
        <f t="shared" si="34"/>
        <v>0</v>
      </c>
      <c r="L281" s="453"/>
      <c r="M281" s="271"/>
      <c r="N281" s="18">
        <f t="shared" si="35"/>
        <v>0</v>
      </c>
      <c r="O281" s="383"/>
      <c r="P281" s="18">
        <f t="shared" si="36"/>
        <v>0</v>
      </c>
    </row>
    <row r="282" spans="2:16" ht="16.2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95" customHeight="1" thickBot="1"/>
    <row r="286" spans="2:16" ht="21.6" customHeight="1" thickBot="1">
      <c r="B286" s="636" t="s">
        <v>343</v>
      </c>
      <c r="C286" s="637"/>
      <c r="D286" s="637"/>
      <c r="E286" s="637"/>
      <c r="F286" s="637"/>
      <c r="G286" s="638"/>
      <c r="I286" s="639" t="s">
        <v>284</v>
      </c>
      <c r="J286" s="637"/>
      <c r="K286" s="637"/>
      <c r="L286" s="638"/>
      <c r="M286" s="44"/>
      <c r="N286" s="19"/>
      <c r="O286" s="383"/>
      <c r="P286" s="19"/>
    </row>
    <row r="287" spans="2:16" ht="16.2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3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8">C288+D288+E288</f>
        <v>0</v>
      </c>
      <c r="G288" s="75"/>
      <c r="H288" s="316"/>
      <c r="I288" s="75"/>
      <c r="J288" s="75"/>
      <c r="K288" s="40">
        <f t="shared" ref="K288:K316" si="39">I288-J288</f>
        <v>0</v>
      </c>
      <c r="L288" s="75"/>
      <c r="M288" s="317"/>
      <c r="N288" s="41">
        <f t="shared" ref="N288:N316" si="40">F288-K288</f>
        <v>0</v>
      </c>
      <c r="O288" s="456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7"/>
      <c r="I289" s="54"/>
      <c r="J289" s="54"/>
      <c r="K289" s="9">
        <f t="shared" si="39"/>
        <v>0</v>
      </c>
      <c r="L289" s="54"/>
      <c r="M289" s="271"/>
      <c r="N289" s="17">
        <f t="shared" si="40"/>
        <v>0</v>
      </c>
      <c r="O289" s="456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7"/>
      <c r="I290" s="54"/>
      <c r="J290" s="54"/>
      <c r="K290" s="9">
        <f t="shared" si="39"/>
        <v>0</v>
      </c>
      <c r="L290" s="54"/>
      <c r="M290" s="271"/>
      <c r="N290" s="17">
        <f t="shared" si="40"/>
        <v>0</v>
      </c>
      <c r="O290" s="456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7"/>
      <c r="I291" s="54"/>
      <c r="J291" s="54"/>
      <c r="K291" s="9">
        <f t="shared" si="39"/>
        <v>0</v>
      </c>
      <c r="L291" s="54"/>
      <c r="M291" s="271"/>
      <c r="N291" s="17">
        <f t="shared" si="40"/>
        <v>0</v>
      </c>
      <c r="O291" s="456"/>
      <c r="P291" s="258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7"/>
      <c r="I292" s="54"/>
      <c r="J292" s="54"/>
      <c r="K292" s="9">
        <f t="shared" si="39"/>
        <v>0</v>
      </c>
      <c r="L292" s="54"/>
      <c r="M292" s="271"/>
      <c r="N292" s="17">
        <f t="shared" si="40"/>
        <v>0</v>
      </c>
      <c r="O292" s="456"/>
      <c r="P292" s="258">
        <f t="shared" si="41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8"/>
        <v>0</v>
      </c>
      <c r="G293" s="75"/>
      <c r="H293" s="316"/>
      <c r="I293" s="75"/>
      <c r="J293" s="75"/>
      <c r="K293" s="40">
        <f t="shared" si="39"/>
        <v>0</v>
      </c>
      <c r="L293" s="75"/>
      <c r="M293" s="317"/>
      <c r="N293" s="41">
        <f t="shared" si="40"/>
        <v>0</v>
      </c>
      <c r="O293" s="456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7"/>
      <c r="I294" s="54"/>
      <c r="J294" s="54"/>
      <c r="K294" s="9">
        <f t="shared" si="39"/>
        <v>0</v>
      </c>
      <c r="L294" s="54"/>
      <c r="M294" s="271"/>
      <c r="N294" s="17">
        <f t="shared" si="40"/>
        <v>0</v>
      </c>
      <c r="O294" s="456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7"/>
      <c r="I295" s="54"/>
      <c r="J295" s="54"/>
      <c r="K295" s="9">
        <f t="shared" si="39"/>
        <v>0</v>
      </c>
      <c r="L295" s="54"/>
      <c r="M295" s="271"/>
      <c r="N295" s="17">
        <f t="shared" si="40"/>
        <v>0</v>
      </c>
      <c r="O295" s="456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7"/>
      <c r="I296" s="54"/>
      <c r="J296" s="54"/>
      <c r="K296" s="9">
        <f t="shared" si="39"/>
        <v>0</v>
      </c>
      <c r="L296" s="54"/>
      <c r="M296" s="271"/>
      <c r="N296" s="17">
        <f t="shared" si="40"/>
        <v>0</v>
      </c>
      <c r="O296" s="456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7"/>
      <c r="I297" s="54"/>
      <c r="J297" s="54"/>
      <c r="K297" s="9">
        <f t="shared" si="39"/>
        <v>0</v>
      </c>
      <c r="L297" s="54"/>
      <c r="M297" s="271"/>
      <c r="N297" s="17">
        <f t="shared" si="40"/>
        <v>0</v>
      </c>
      <c r="O297" s="456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7"/>
      <c r="I298" s="54"/>
      <c r="J298" s="54"/>
      <c r="K298" s="9">
        <f t="shared" si="39"/>
        <v>0</v>
      </c>
      <c r="L298" s="54"/>
      <c r="M298" s="271"/>
      <c r="N298" s="17">
        <f t="shared" si="40"/>
        <v>0</v>
      </c>
      <c r="O298" s="456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7"/>
      <c r="I299" s="54"/>
      <c r="J299" s="54"/>
      <c r="K299" s="9">
        <f t="shared" si="39"/>
        <v>0</v>
      </c>
      <c r="L299" s="54"/>
      <c r="M299" s="271"/>
      <c r="N299" s="17">
        <f t="shared" si="40"/>
        <v>0</v>
      </c>
      <c r="O299" s="456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7"/>
      <c r="I300" s="54"/>
      <c r="J300" s="54"/>
      <c r="K300" s="9">
        <f t="shared" si="39"/>
        <v>0</v>
      </c>
      <c r="L300" s="54"/>
      <c r="M300" s="271"/>
      <c r="N300" s="17">
        <f t="shared" si="40"/>
        <v>0</v>
      </c>
      <c r="O300" s="456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7"/>
      <c r="I301" s="54"/>
      <c r="J301" s="54"/>
      <c r="K301" s="9">
        <f t="shared" si="39"/>
        <v>0</v>
      </c>
      <c r="L301" s="54"/>
      <c r="M301" s="271"/>
      <c r="N301" s="17">
        <f t="shared" si="40"/>
        <v>0</v>
      </c>
      <c r="O301" s="456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7"/>
      <c r="I302" s="54"/>
      <c r="J302" s="54"/>
      <c r="K302" s="9">
        <f t="shared" si="39"/>
        <v>0</v>
      </c>
      <c r="L302" s="54"/>
      <c r="M302" s="271"/>
      <c r="N302" s="17">
        <f t="shared" si="40"/>
        <v>0</v>
      </c>
      <c r="O302" s="456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7"/>
      <c r="I303" s="54"/>
      <c r="J303" s="54"/>
      <c r="K303" s="9">
        <f t="shared" si="39"/>
        <v>0</v>
      </c>
      <c r="L303" s="54"/>
      <c r="M303" s="271"/>
      <c r="N303" s="17">
        <f t="shared" si="40"/>
        <v>0</v>
      </c>
      <c r="O303" s="456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7"/>
      <c r="I304" s="54"/>
      <c r="J304" s="54"/>
      <c r="K304" s="9">
        <f t="shared" si="39"/>
        <v>0</v>
      </c>
      <c r="L304" s="54"/>
      <c r="M304" s="271"/>
      <c r="N304" s="17">
        <f t="shared" si="40"/>
        <v>0</v>
      </c>
      <c r="O304" s="456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7"/>
      <c r="I305" s="54"/>
      <c r="J305" s="54"/>
      <c r="K305" s="9">
        <f t="shared" si="39"/>
        <v>0</v>
      </c>
      <c r="L305" s="54"/>
      <c r="M305" s="271"/>
      <c r="N305" s="17">
        <f t="shared" si="40"/>
        <v>0</v>
      </c>
      <c r="O305" s="456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7"/>
      <c r="I306" s="54"/>
      <c r="J306" s="54"/>
      <c r="K306" s="9">
        <f t="shared" si="39"/>
        <v>0</v>
      </c>
      <c r="L306" s="54"/>
      <c r="M306" s="271"/>
      <c r="N306" s="17">
        <f t="shared" si="40"/>
        <v>0</v>
      </c>
      <c r="O306" s="456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7"/>
      <c r="I307" s="54"/>
      <c r="J307" s="54"/>
      <c r="K307" s="9">
        <f t="shared" si="39"/>
        <v>0</v>
      </c>
      <c r="L307" s="54"/>
      <c r="M307" s="271"/>
      <c r="N307" s="17">
        <f t="shared" si="40"/>
        <v>0</v>
      </c>
      <c r="O307" s="456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7"/>
      <c r="I308" s="54"/>
      <c r="J308" s="54"/>
      <c r="K308" s="9">
        <f t="shared" si="39"/>
        <v>0</v>
      </c>
      <c r="L308" s="54"/>
      <c r="M308" s="271"/>
      <c r="N308" s="17">
        <f t="shared" si="40"/>
        <v>0</v>
      </c>
      <c r="O308" s="456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7"/>
      <c r="I309" s="54"/>
      <c r="J309" s="54"/>
      <c r="K309" s="9">
        <f t="shared" si="39"/>
        <v>0</v>
      </c>
      <c r="L309" s="54"/>
      <c r="M309" s="272"/>
      <c r="N309" s="17">
        <f t="shared" si="40"/>
        <v>0</v>
      </c>
      <c r="O309" s="456"/>
      <c r="P309" s="17">
        <f t="shared" si="41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8"/>
        <v>0</v>
      </c>
      <c r="G310" s="75"/>
      <c r="H310" s="316"/>
      <c r="I310" s="75"/>
      <c r="J310" s="75"/>
      <c r="K310" s="40">
        <f t="shared" si="39"/>
        <v>0</v>
      </c>
      <c r="L310" s="75"/>
      <c r="M310" s="317"/>
      <c r="N310" s="41">
        <f t="shared" si="40"/>
        <v>0</v>
      </c>
      <c r="O310" s="456"/>
      <c r="P310" s="315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7"/>
      <c r="I311" s="54"/>
      <c r="J311" s="54"/>
      <c r="K311" s="9">
        <f t="shared" si="39"/>
        <v>0</v>
      </c>
      <c r="L311" s="54"/>
      <c r="M311" s="271"/>
      <c r="N311" s="17">
        <f t="shared" si="40"/>
        <v>0</v>
      </c>
      <c r="O311" s="456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7"/>
      <c r="I312" s="54"/>
      <c r="J312" s="54"/>
      <c r="K312" s="9">
        <f t="shared" si="39"/>
        <v>0</v>
      </c>
      <c r="L312" s="54"/>
      <c r="M312" s="271"/>
      <c r="N312" s="18">
        <f t="shared" si="40"/>
        <v>0</v>
      </c>
      <c r="O312" s="456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7"/>
      <c r="I313" s="54"/>
      <c r="J313" s="54"/>
      <c r="K313" s="9">
        <f t="shared" si="39"/>
        <v>0</v>
      </c>
      <c r="L313" s="54"/>
      <c r="M313" s="271"/>
      <c r="N313" s="18">
        <f t="shared" si="40"/>
        <v>0</v>
      </c>
      <c r="O313" s="456"/>
      <c r="P313" s="18">
        <f t="shared" si="41"/>
        <v>0</v>
      </c>
    </row>
    <row r="314" spans="2:16" ht="15.6" customHeight="1">
      <c r="B314" s="400" t="s">
        <v>41</v>
      </c>
      <c r="C314" s="54"/>
      <c r="D314" s="54"/>
      <c r="E314" s="54"/>
      <c r="F314" s="54">
        <f t="shared" si="38"/>
        <v>0</v>
      </c>
      <c r="G314" s="54"/>
      <c r="H314" s="307"/>
      <c r="I314" s="54"/>
      <c r="J314" s="54"/>
      <c r="K314" s="9">
        <f t="shared" si="39"/>
        <v>0</v>
      </c>
      <c r="L314" s="54"/>
      <c r="M314" s="271"/>
      <c r="N314" s="18">
        <f t="shared" si="40"/>
        <v>0</v>
      </c>
      <c r="O314" s="456"/>
      <c r="P314" s="18">
        <f t="shared" si="41"/>
        <v>0</v>
      </c>
    </row>
    <row r="315" spans="2:16" ht="15.6" customHeight="1">
      <c r="B315" s="400" t="s">
        <v>42</v>
      </c>
      <c r="C315" s="54"/>
      <c r="D315" s="54"/>
      <c r="E315" s="54"/>
      <c r="F315" s="54">
        <f t="shared" si="38"/>
        <v>0</v>
      </c>
      <c r="G315" s="54"/>
      <c r="H315" s="307"/>
      <c r="I315" s="54"/>
      <c r="J315" s="54"/>
      <c r="K315" s="9">
        <f t="shared" si="39"/>
        <v>0</v>
      </c>
      <c r="L315" s="54"/>
      <c r="M315" s="271"/>
      <c r="N315" s="18">
        <f t="shared" si="40"/>
        <v>0</v>
      </c>
      <c r="O315" s="456"/>
      <c r="P315" s="18">
        <f t="shared" si="41"/>
        <v>0</v>
      </c>
    </row>
    <row r="316" spans="2:16" ht="16.2" customHeight="1" thickBot="1">
      <c r="B316" s="400" t="s">
        <v>43</v>
      </c>
      <c r="C316" s="54"/>
      <c r="D316" s="54"/>
      <c r="E316" s="54"/>
      <c r="F316" s="54">
        <f t="shared" si="38"/>
        <v>0</v>
      </c>
      <c r="G316" s="54"/>
      <c r="H316" s="307"/>
      <c r="I316" s="54"/>
      <c r="J316" s="54"/>
      <c r="K316" s="9">
        <f t="shared" si="39"/>
        <v>0</v>
      </c>
      <c r="L316" s="54"/>
      <c r="M316" s="271"/>
      <c r="N316" s="18">
        <f t="shared" si="40"/>
        <v>0</v>
      </c>
      <c r="O316" s="456"/>
      <c r="P316" s="18">
        <f t="shared" si="41"/>
        <v>0</v>
      </c>
    </row>
    <row r="317" spans="2:16" ht="16.2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09"/>
      <c r="J318" s="409"/>
      <c r="L318" s="409"/>
      <c r="N318" s="455"/>
    </row>
    <row r="320" spans="2:16" ht="13.95" customHeight="1" thickBot="1"/>
    <row r="321" spans="2:16" ht="21.6" customHeight="1" thickBot="1">
      <c r="B321" s="636" t="s">
        <v>343</v>
      </c>
      <c r="C321" s="637"/>
      <c r="D321" s="637"/>
      <c r="E321" s="637"/>
      <c r="F321" s="637"/>
      <c r="G321" s="638"/>
      <c r="I321" s="639" t="s">
        <v>284</v>
      </c>
      <c r="J321" s="637"/>
      <c r="K321" s="637"/>
      <c r="L321" s="638"/>
      <c r="M321" s="44"/>
      <c r="N321" s="19"/>
      <c r="O321" s="383"/>
      <c r="P321" s="19"/>
    </row>
    <row r="322" spans="2:16" ht="16.2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3"/>
      <c r="P322" s="23" t="s">
        <v>342</v>
      </c>
    </row>
    <row r="323" spans="2:16" ht="15.6" customHeight="1">
      <c r="B323" s="470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5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8"/>
      <c r="N323" s="17">
        <f t="shared" ref="N323:N351" si="46">F323-K323</f>
        <v>0</v>
      </c>
      <c r="O323" s="383"/>
      <c r="P323" s="17">
        <f t="shared" ref="P323:P351" si="47">G323-L323</f>
        <v>0</v>
      </c>
    </row>
    <row r="324" spans="2:16" ht="15.6" customHeight="1">
      <c r="B324" s="470" t="s">
        <v>16</v>
      </c>
      <c r="C324" s="54"/>
      <c r="D324" s="54"/>
      <c r="E324" s="54"/>
      <c r="F324" s="54">
        <f t="shared" si="43"/>
        <v>0</v>
      </c>
      <c r="G324" s="54"/>
      <c r="H324" s="365">
        <f t="shared" si="44"/>
        <v>0</v>
      </c>
      <c r="I324" s="54"/>
      <c r="J324" s="54"/>
      <c r="K324" s="9">
        <f t="shared" si="45"/>
        <v>0</v>
      </c>
      <c r="L324" s="54"/>
      <c r="M324" s="368"/>
      <c r="N324" s="17">
        <f t="shared" si="46"/>
        <v>0</v>
      </c>
      <c r="O324" s="383"/>
      <c r="P324" s="17">
        <f t="shared" si="47"/>
        <v>0</v>
      </c>
    </row>
    <row r="325" spans="2:16" ht="15.6" customHeight="1">
      <c r="B325" s="470" t="s">
        <v>20</v>
      </c>
      <c r="C325" s="54"/>
      <c r="D325" s="54"/>
      <c r="E325" s="54"/>
      <c r="F325" s="54">
        <f t="shared" si="43"/>
        <v>0</v>
      </c>
      <c r="G325" s="54"/>
      <c r="H325" s="365">
        <f t="shared" si="44"/>
        <v>0</v>
      </c>
      <c r="I325" s="54"/>
      <c r="J325" s="54"/>
      <c r="K325" s="9">
        <f t="shared" si="45"/>
        <v>0</v>
      </c>
      <c r="L325" s="54"/>
      <c r="M325" s="368"/>
      <c r="N325" s="17">
        <f t="shared" si="46"/>
        <v>0</v>
      </c>
      <c r="O325" s="383"/>
      <c r="P325" s="17">
        <f t="shared" si="47"/>
        <v>0</v>
      </c>
    </row>
    <row r="326" spans="2:16" ht="15.6" customHeight="1">
      <c r="B326" s="470" t="s">
        <v>27</v>
      </c>
      <c r="C326" s="54"/>
      <c r="D326" s="54"/>
      <c r="E326" s="54"/>
      <c r="F326" s="54">
        <f t="shared" si="43"/>
        <v>0</v>
      </c>
      <c r="G326" s="54"/>
      <c r="H326" s="365">
        <f t="shared" si="44"/>
        <v>0</v>
      </c>
      <c r="I326" s="54"/>
      <c r="J326" s="54"/>
      <c r="K326" s="9">
        <f t="shared" si="45"/>
        <v>0</v>
      </c>
      <c r="L326" s="54"/>
      <c r="M326" s="368"/>
      <c r="N326" s="17">
        <f t="shared" si="46"/>
        <v>0</v>
      </c>
      <c r="O326" s="383"/>
      <c r="P326" s="17">
        <f t="shared" si="47"/>
        <v>0</v>
      </c>
    </row>
    <row r="327" spans="2:16" ht="15.6" customHeight="1">
      <c r="B327" s="470" t="s">
        <v>17</v>
      </c>
      <c r="C327" s="54"/>
      <c r="D327" s="54"/>
      <c r="E327" s="54"/>
      <c r="F327" s="54">
        <f t="shared" si="43"/>
        <v>0</v>
      </c>
      <c r="G327" s="54"/>
      <c r="H327" s="365">
        <f t="shared" si="44"/>
        <v>0</v>
      </c>
      <c r="I327" s="54"/>
      <c r="J327" s="54"/>
      <c r="K327" s="9">
        <f t="shared" si="45"/>
        <v>0</v>
      </c>
      <c r="L327" s="54"/>
      <c r="M327" s="368"/>
      <c r="N327" s="17">
        <f t="shared" si="46"/>
        <v>0</v>
      </c>
      <c r="O327" s="383"/>
      <c r="P327" s="17">
        <f t="shared" si="47"/>
        <v>0</v>
      </c>
    </row>
    <row r="328" spans="2:16" ht="15.6" customHeight="1">
      <c r="B328" s="470" t="s">
        <v>26</v>
      </c>
      <c r="C328" s="54"/>
      <c r="D328" s="54"/>
      <c r="E328" s="54"/>
      <c r="F328" s="54">
        <f t="shared" si="43"/>
        <v>0</v>
      </c>
      <c r="G328" s="54"/>
      <c r="H328" s="365">
        <f t="shared" si="44"/>
        <v>0</v>
      </c>
      <c r="I328" s="54"/>
      <c r="J328" s="54"/>
      <c r="K328" s="9">
        <f t="shared" si="45"/>
        <v>0</v>
      </c>
      <c r="L328" s="54"/>
      <c r="M328" s="368"/>
      <c r="N328" s="17">
        <f t="shared" si="46"/>
        <v>0</v>
      </c>
      <c r="O328" s="383"/>
      <c r="P328" s="17">
        <f t="shared" si="47"/>
        <v>0</v>
      </c>
    </row>
    <row r="329" spans="2:16" ht="15.6" customHeight="1">
      <c r="B329" s="470" t="s">
        <v>18</v>
      </c>
      <c r="C329" s="54"/>
      <c r="D329" s="54"/>
      <c r="E329" s="54"/>
      <c r="F329" s="54">
        <f t="shared" si="43"/>
        <v>0</v>
      </c>
      <c r="G329" s="54"/>
      <c r="H329" s="365">
        <f t="shared" si="44"/>
        <v>0</v>
      </c>
      <c r="I329" s="54"/>
      <c r="J329" s="54"/>
      <c r="K329" s="9">
        <f t="shared" si="45"/>
        <v>0</v>
      </c>
      <c r="L329" s="54"/>
      <c r="M329" s="368"/>
      <c r="N329" s="17">
        <f t="shared" si="46"/>
        <v>0</v>
      </c>
      <c r="O329" s="383"/>
      <c r="P329" s="258">
        <f t="shared" si="47"/>
        <v>0</v>
      </c>
    </row>
    <row r="330" spans="2:16" ht="15.6" customHeight="1">
      <c r="B330" s="470" t="s">
        <v>41</v>
      </c>
      <c r="C330" s="54"/>
      <c r="D330" s="54"/>
      <c r="E330" s="54"/>
      <c r="F330" s="54">
        <f t="shared" si="43"/>
        <v>0</v>
      </c>
      <c r="G330" s="54"/>
      <c r="H330" s="365"/>
      <c r="I330" s="54"/>
      <c r="J330" s="54"/>
      <c r="K330" s="9">
        <f t="shared" si="45"/>
        <v>0</v>
      </c>
      <c r="L330" s="54"/>
      <c r="M330" s="368"/>
      <c r="N330" s="17">
        <f t="shared" si="46"/>
        <v>0</v>
      </c>
      <c r="O330" s="383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5">
        <f>C331-M331</f>
        <v>0</v>
      </c>
      <c r="I331" s="54"/>
      <c r="J331" s="54"/>
      <c r="K331" s="9">
        <f t="shared" si="45"/>
        <v>0</v>
      </c>
      <c r="L331" s="54"/>
      <c r="M331" s="368"/>
      <c r="N331" s="17">
        <f t="shared" si="46"/>
        <v>0</v>
      </c>
      <c r="O331" s="383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5">
        <f>C332-M332</f>
        <v>0</v>
      </c>
      <c r="I332" s="54"/>
      <c r="J332" s="54"/>
      <c r="K332" s="9">
        <f t="shared" si="45"/>
        <v>0</v>
      </c>
      <c r="L332" s="54"/>
      <c r="M332" s="368"/>
      <c r="N332" s="17">
        <f t="shared" si="46"/>
        <v>0</v>
      </c>
      <c r="O332" s="383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5"/>
      <c r="I333" s="54"/>
      <c r="J333" s="54"/>
      <c r="K333" s="9">
        <f t="shared" si="45"/>
        <v>0</v>
      </c>
      <c r="L333" s="54"/>
      <c r="M333" s="368"/>
      <c r="N333" s="17">
        <f t="shared" si="46"/>
        <v>0</v>
      </c>
      <c r="O333" s="383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5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8"/>
      <c r="N334" s="17">
        <f t="shared" si="46"/>
        <v>0</v>
      </c>
      <c r="O334" s="383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5">
        <f t="shared" si="48"/>
        <v>0</v>
      </c>
      <c r="I335" s="54"/>
      <c r="J335" s="54"/>
      <c r="K335" s="9">
        <f t="shared" si="45"/>
        <v>0</v>
      </c>
      <c r="L335" s="54"/>
      <c r="M335" s="368"/>
      <c r="N335" s="17">
        <f t="shared" si="46"/>
        <v>0</v>
      </c>
      <c r="O335" s="383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5">
        <f t="shared" si="48"/>
        <v>0</v>
      </c>
      <c r="I336" s="54"/>
      <c r="J336" s="54"/>
      <c r="K336" s="9">
        <f t="shared" si="45"/>
        <v>0</v>
      </c>
      <c r="L336" s="54"/>
      <c r="M336" s="368"/>
      <c r="N336" s="17">
        <f t="shared" si="46"/>
        <v>0</v>
      </c>
      <c r="O336" s="383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5">
        <f t="shared" si="48"/>
        <v>0</v>
      </c>
      <c r="I337" s="54"/>
      <c r="J337" s="54"/>
      <c r="K337" s="9">
        <f t="shared" si="45"/>
        <v>0</v>
      </c>
      <c r="L337" s="54"/>
      <c r="M337" s="368"/>
      <c r="N337" s="17">
        <f t="shared" si="46"/>
        <v>0</v>
      </c>
      <c r="O337" s="383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5">
        <f t="shared" si="48"/>
        <v>0</v>
      </c>
      <c r="I338" s="54"/>
      <c r="J338" s="54"/>
      <c r="K338" s="9">
        <f t="shared" si="45"/>
        <v>0</v>
      </c>
      <c r="L338" s="54"/>
      <c r="M338" s="368"/>
      <c r="N338" s="17">
        <f t="shared" si="46"/>
        <v>0</v>
      </c>
      <c r="O338" s="383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5">
        <f t="shared" si="48"/>
        <v>0</v>
      </c>
      <c r="I339" s="54"/>
      <c r="J339" s="54"/>
      <c r="K339" s="9">
        <f t="shared" si="45"/>
        <v>0</v>
      </c>
      <c r="L339" s="54"/>
      <c r="M339" s="368"/>
      <c r="N339" s="17">
        <f t="shared" si="46"/>
        <v>0</v>
      </c>
      <c r="O339" s="383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5">
        <f t="shared" si="48"/>
        <v>0</v>
      </c>
      <c r="I340" s="54"/>
      <c r="J340" s="54"/>
      <c r="K340" s="9">
        <f t="shared" si="45"/>
        <v>0</v>
      </c>
      <c r="L340" s="54"/>
      <c r="M340" s="368"/>
      <c r="N340" s="17">
        <f t="shared" si="46"/>
        <v>0</v>
      </c>
      <c r="O340" s="383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5">
        <f t="shared" si="48"/>
        <v>0</v>
      </c>
      <c r="I341" s="54"/>
      <c r="J341" s="54"/>
      <c r="K341" s="9">
        <f t="shared" si="45"/>
        <v>0</v>
      </c>
      <c r="L341" s="54"/>
      <c r="M341" s="368"/>
      <c r="N341" s="17">
        <f t="shared" si="46"/>
        <v>0</v>
      </c>
      <c r="O341" s="383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5">
        <f t="shared" si="48"/>
        <v>0</v>
      </c>
      <c r="I342" s="54"/>
      <c r="J342" s="54"/>
      <c r="K342" s="9">
        <f t="shared" si="45"/>
        <v>0</v>
      </c>
      <c r="L342" s="54"/>
      <c r="M342" s="368"/>
      <c r="N342" s="17">
        <f t="shared" si="46"/>
        <v>0</v>
      </c>
      <c r="O342" s="383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5">
        <f t="shared" si="48"/>
        <v>0</v>
      </c>
      <c r="I343" s="54"/>
      <c r="J343" s="54"/>
      <c r="K343" s="9">
        <f t="shared" si="45"/>
        <v>0</v>
      </c>
      <c r="L343" s="54"/>
      <c r="M343" s="368"/>
      <c r="N343" s="17">
        <f t="shared" si="46"/>
        <v>0</v>
      </c>
      <c r="O343" s="383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5">
        <f t="shared" si="48"/>
        <v>0</v>
      </c>
      <c r="I344" s="54"/>
      <c r="J344" s="54"/>
      <c r="K344" s="9">
        <f t="shared" si="45"/>
        <v>0</v>
      </c>
      <c r="L344" s="54"/>
      <c r="M344" s="368"/>
      <c r="N344" s="17">
        <f t="shared" si="46"/>
        <v>0</v>
      </c>
      <c r="O344" s="383"/>
      <c r="P344" s="469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5">
        <f t="shared" si="48"/>
        <v>0</v>
      </c>
      <c r="I345" s="54"/>
      <c r="J345" s="54"/>
      <c r="K345" s="9">
        <f t="shared" si="45"/>
        <v>0</v>
      </c>
      <c r="L345" s="54"/>
      <c r="M345" s="368"/>
      <c r="N345" s="17">
        <f t="shared" si="46"/>
        <v>0</v>
      </c>
      <c r="O345" s="383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5">
        <f t="shared" si="48"/>
        <v>0</v>
      </c>
      <c r="I346" s="54"/>
      <c r="J346" s="54"/>
      <c r="K346" s="9">
        <f t="shared" si="45"/>
        <v>0</v>
      </c>
      <c r="L346" s="54"/>
      <c r="M346" s="368"/>
      <c r="N346" s="18">
        <f t="shared" si="46"/>
        <v>0</v>
      </c>
      <c r="O346" s="383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5">
        <f t="shared" si="48"/>
        <v>0</v>
      </c>
      <c r="I347" s="54"/>
      <c r="J347" s="54"/>
      <c r="K347" s="9">
        <f t="shared" si="45"/>
        <v>0</v>
      </c>
      <c r="L347" s="54"/>
      <c r="M347" s="368"/>
      <c r="N347" s="18">
        <f t="shared" si="46"/>
        <v>0</v>
      </c>
      <c r="O347" s="383"/>
      <c r="P347" s="18">
        <f t="shared" si="47"/>
        <v>0</v>
      </c>
    </row>
    <row r="348" spans="2:16" ht="15.6" customHeight="1">
      <c r="B348" s="400" t="s">
        <v>31</v>
      </c>
      <c r="C348" s="54"/>
      <c r="D348" s="453"/>
      <c r="E348" s="453"/>
      <c r="F348" s="54">
        <f t="shared" si="43"/>
        <v>0</v>
      </c>
      <c r="G348" s="453"/>
      <c r="H348" s="365">
        <f t="shared" si="48"/>
        <v>0</v>
      </c>
      <c r="I348" s="453"/>
      <c r="J348" s="453"/>
      <c r="K348" s="9">
        <f t="shared" si="45"/>
        <v>0</v>
      </c>
      <c r="L348" s="453"/>
      <c r="M348" s="368"/>
      <c r="N348" s="18">
        <f t="shared" si="46"/>
        <v>0</v>
      </c>
      <c r="O348" s="383"/>
      <c r="P348" s="18">
        <f t="shared" si="47"/>
        <v>0</v>
      </c>
    </row>
    <row r="349" spans="2:16" ht="15.6" customHeight="1">
      <c r="B349" s="400" t="s">
        <v>28</v>
      </c>
      <c r="C349" s="54"/>
      <c r="D349" s="453"/>
      <c r="E349" s="453"/>
      <c r="F349" s="54">
        <f t="shared" si="43"/>
        <v>0</v>
      </c>
      <c r="G349" s="453"/>
      <c r="H349" s="365">
        <f t="shared" si="48"/>
        <v>0</v>
      </c>
      <c r="I349" s="453"/>
      <c r="J349" s="453"/>
      <c r="K349" s="9">
        <f t="shared" si="45"/>
        <v>0</v>
      </c>
      <c r="L349" s="453"/>
      <c r="M349" s="368"/>
      <c r="N349" s="18">
        <f t="shared" si="46"/>
        <v>0</v>
      </c>
      <c r="O349" s="383"/>
      <c r="P349" s="18">
        <f t="shared" si="47"/>
        <v>0</v>
      </c>
    </row>
    <row r="350" spans="2:16" ht="16.2" customHeight="1" thickBot="1">
      <c r="B350" s="400" t="s">
        <v>25</v>
      </c>
      <c r="C350" s="54"/>
      <c r="D350" s="453"/>
      <c r="E350" s="453"/>
      <c r="F350" s="54">
        <f t="shared" si="43"/>
        <v>0</v>
      </c>
      <c r="G350" s="453"/>
      <c r="H350" s="365">
        <f t="shared" si="48"/>
        <v>0</v>
      </c>
      <c r="I350" s="453"/>
      <c r="J350" s="453"/>
      <c r="K350" s="9">
        <f t="shared" si="45"/>
        <v>0</v>
      </c>
      <c r="L350" s="453"/>
      <c r="M350" s="368"/>
      <c r="N350" s="18">
        <f t="shared" si="46"/>
        <v>0</v>
      </c>
      <c r="O350" s="383"/>
      <c r="P350" s="18">
        <f t="shared" si="47"/>
        <v>0</v>
      </c>
    </row>
    <row r="351" spans="2:16" ht="16.5" customHeight="1" thickBot="1">
      <c r="B351" s="59" t="s">
        <v>43</v>
      </c>
      <c r="C351" s="54"/>
      <c r="D351" s="466"/>
      <c r="E351" s="466"/>
      <c r="F351" s="466">
        <f t="shared" si="43"/>
        <v>0</v>
      </c>
      <c r="G351" s="466"/>
      <c r="H351" s="365"/>
      <c r="I351" s="466"/>
      <c r="J351" s="466"/>
      <c r="K351" s="467">
        <f t="shared" si="45"/>
        <v>0</v>
      </c>
      <c r="L351" s="466"/>
      <c r="M351" s="468"/>
      <c r="N351" s="467">
        <f t="shared" si="46"/>
        <v>0</v>
      </c>
      <c r="O351" s="383"/>
      <c r="P351" s="467">
        <f t="shared" si="47"/>
        <v>0</v>
      </c>
    </row>
    <row r="352" spans="2:16" ht="16.2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09"/>
      <c r="J353" s="409"/>
      <c r="L353" s="409"/>
    </row>
    <row r="355" spans="2:16" ht="13.95" customHeight="1" thickBot="1"/>
    <row r="356" spans="2:16" ht="21.6" customHeight="1" thickBot="1">
      <c r="B356" s="636" t="s">
        <v>343</v>
      </c>
      <c r="C356" s="637"/>
      <c r="D356" s="637"/>
      <c r="E356" s="637"/>
      <c r="F356" s="637"/>
      <c r="G356" s="638"/>
      <c r="I356" s="639" t="s">
        <v>284</v>
      </c>
      <c r="J356" s="637"/>
      <c r="K356" s="637"/>
      <c r="L356" s="638"/>
      <c r="M356" s="44"/>
      <c r="N356" s="19"/>
      <c r="O356" s="383"/>
      <c r="P356" s="19"/>
    </row>
    <row r="357" spans="2:16" ht="16.2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3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5">
        <v>2346092.41</v>
      </c>
      <c r="I358" s="54"/>
      <c r="J358" s="54"/>
      <c r="K358" s="9">
        <f t="shared" ref="K358:K385" si="51">I358-J358</f>
        <v>0</v>
      </c>
      <c r="L358" s="54"/>
      <c r="M358" s="372"/>
      <c r="N358" s="17">
        <f t="shared" ref="N358:N385" si="52">F358-K358</f>
        <v>0</v>
      </c>
      <c r="O358" s="383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5">
        <v>1805349.32</v>
      </c>
      <c r="I359" s="54"/>
      <c r="J359" s="54"/>
      <c r="K359" s="9">
        <f t="shared" si="51"/>
        <v>0</v>
      </c>
      <c r="L359" s="54"/>
      <c r="M359" s="372"/>
      <c r="N359" s="17">
        <f t="shared" si="52"/>
        <v>0</v>
      </c>
      <c r="O359" s="383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5">
        <v>1218662.8899999999</v>
      </c>
      <c r="I360" s="54"/>
      <c r="J360" s="54"/>
      <c r="K360" s="9">
        <f t="shared" si="51"/>
        <v>0</v>
      </c>
      <c r="L360" s="54"/>
      <c r="M360" s="372"/>
      <c r="N360" s="17">
        <f t="shared" si="52"/>
        <v>0</v>
      </c>
      <c r="O360" s="383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5">
        <v>2306172.7200000002</v>
      </c>
      <c r="I361" s="54"/>
      <c r="J361" s="54"/>
      <c r="K361" s="9">
        <f t="shared" si="51"/>
        <v>0</v>
      </c>
      <c r="L361" s="54"/>
      <c r="M361" s="372"/>
      <c r="N361" s="17">
        <f t="shared" si="52"/>
        <v>0</v>
      </c>
      <c r="O361" s="383">
        <f t="shared" si="53"/>
        <v>0</v>
      </c>
      <c r="P361" s="258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5">
        <v>124904.96000000001</v>
      </c>
      <c r="I362" s="54"/>
      <c r="J362" s="54"/>
      <c r="K362" s="9">
        <f t="shared" si="51"/>
        <v>0</v>
      </c>
      <c r="L362" s="54"/>
      <c r="M362" s="372"/>
      <c r="N362" s="17">
        <f t="shared" si="52"/>
        <v>0</v>
      </c>
      <c r="O362" s="383">
        <f t="shared" si="53"/>
        <v>0</v>
      </c>
      <c r="P362" s="258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5">
        <v>71377.930000000008</v>
      </c>
      <c r="I363" s="54"/>
      <c r="J363" s="54"/>
      <c r="K363" s="9">
        <f t="shared" si="51"/>
        <v>0</v>
      </c>
      <c r="L363" s="54"/>
      <c r="M363" s="372"/>
      <c r="N363" s="17">
        <f t="shared" si="52"/>
        <v>0</v>
      </c>
      <c r="O363" s="383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5">
        <v>80934.17</v>
      </c>
      <c r="I364" s="54"/>
      <c r="J364" s="54"/>
      <c r="K364" s="9">
        <f t="shared" si="51"/>
        <v>0</v>
      </c>
      <c r="L364" s="54"/>
      <c r="M364" s="372"/>
      <c r="N364" s="17">
        <f t="shared" si="52"/>
        <v>0</v>
      </c>
      <c r="O364" s="383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5">
        <v>946529.35</v>
      </c>
      <c r="I365" s="54"/>
      <c r="J365" s="54"/>
      <c r="K365" s="9">
        <f t="shared" si="51"/>
        <v>0</v>
      </c>
      <c r="L365" s="54"/>
      <c r="M365" s="372"/>
      <c r="N365" s="17">
        <f t="shared" si="52"/>
        <v>0</v>
      </c>
      <c r="O365" s="383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5">
        <v>45496.42</v>
      </c>
      <c r="I366" s="54"/>
      <c r="J366" s="54"/>
      <c r="K366" s="9">
        <f t="shared" si="51"/>
        <v>0</v>
      </c>
      <c r="L366" s="54"/>
      <c r="M366" s="372"/>
      <c r="N366" s="17">
        <f t="shared" si="52"/>
        <v>0</v>
      </c>
      <c r="O366" s="383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5">
        <v>16917.09</v>
      </c>
      <c r="I367" s="54"/>
      <c r="J367" s="54"/>
      <c r="K367" s="9">
        <f t="shared" si="51"/>
        <v>0</v>
      </c>
      <c r="L367" s="54"/>
      <c r="M367" s="372"/>
      <c r="N367" s="17">
        <f t="shared" si="52"/>
        <v>0</v>
      </c>
      <c r="O367" s="383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5">
        <v>419174.88</v>
      </c>
      <c r="I368" s="54"/>
      <c r="J368" s="54"/>
      <c r="K368" s="9">
        <f t="shared" si="51"/>
        <v>0</v>
      </c>
      <c r="L368" s="54"/>
      <c r="M368" s="372"/>
      <c r="N368" s="17">
        <f t="shared" si="52"/>
        <v>0</v>
      </c>
      <c r="O368" s="383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5">
        <v>112085.62</v>
      </c>
      <c r="I369" s="54"/>
      <c r="J369" s="54"/>
      <c r="K369" s="9">
        <f t="shared" si="51"/>
        <v>0</v>
      </c>
      <c r="L369" s="54"/>
      <c r="M369" s="372"/>
      <c r="N369" s="17">
        <f t="shared" si="52"/>
        <v>0</v>
      </c>
      <c r="O369" s="383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5">
        <v>1220712.3</v>
      </c>
      <c r="I370" s="54"/>
      <c r="J370" s="54"/>
      <c r="K370" s="9">
        <f t="shared" si="51"/>
        <v>0</v>
      </c>
      <c r="L370" s="54"/>
      <c r="M370" s="372"/>
      <c r="N370" s="17">
        <f t="shared" si="52"/>
        <v>0</v>
      </c>
      <c r="O370" s="383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5">
        <v>698546.98</v>
      </c>
      <c r="I371" s="54"/>
      <c r="J371" s="54"/>
      <c r="K371" s="9">
        <f t="shared" si="51"/>
        <v>0</v>
      </c>
      <c r="L371" s="54"/>
      <c r="M371" s="372"/>
      <c r="N371" s="17">
        <f t="shared" si="52"/>
        <v>0</v>
      </c>
      <c r="O371" s="383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5">
        <v>2123462.2000000002</v>
      </c>
      <c r="I372" s="54"/>
      <c r="J372" s="54"/>
      <c r="K372" s="9">
        <f t="shared" si="51"/>
        <v>0</v>
      </c>
      <c r="L372" s="54"/>
      <c r="M372" s="372"/>
      <c r="N372" s="17">
        <f t="shared" si="52"/>
        <v>0</v>
      </c>
      <c r="O372" s="383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5">
        <v>339808.62</v>
      </c>
      <c r="I373" s="54"/>
      <c r="J373" s="54"/>
      <c r="K373" s="9">
        <f t="shared" si="51"/>
        <v>0</v>
      </c>
      <c r="L373" s="54"/>
      <c r="M373" s="372"/>
      <c r="N373" s="17">
        <f t="shared" si="52"/>
        <v>0</v>
      </c>
      <c r="O373" s="383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5">
        <v>651282.91</v>
      </c>
      <c r="I374" s="54"/>
      <c r="J374" s="54"/>
      <c r="K374" s="9">
        <f t="shared" si="51"/>
        <v>0</v>
      </c>
      <c r="L374" s="54"/>
      <c r="M374" s="372"/>
      <c r="N374" s="17">
        <f t="shared" si="52"/>
        <v>0</v>
      </c>
      <c r="O374" s="383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5">
        <v>52118.38</v>
      </c>
      <c r="I375" s="54"/>
      <c r="J375" s="54"/>
      <c r="K375" s="9">
        <f t="shared" si="51"/>
        <v>0</v>
      </c>
      <c r="L375" s="54"/>
      <c r="M375" s="372"/>
      <c r="N375" s="17">
        <f t="shared" si="52"/>
        <v>0</v>
      </c>
      <c r="O375" s="383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5">
        <v>104712.82</v>
      </c>
      <c r="I376" s="54"/>
      <c r="J376" s="54"/>
      <c r="K376" s="9">
        <f t="shared" si="51"/>
        <v>0</v>
      </c>
      <c r="L376" s="54"/>
      <c r="M376" s="372"/>
      <c r="N376" s="17">
        <f t="shared" si="52"/>
        <v>0</v>
      </c>
      <c r="O376" s="383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5">
        <v>14266.63</v>
      </c>
      <c r="I377" s="54"/>
      <c r="J377" s="54"/>
      <c r="K377" s="9">
        <f t="shared" si="51"/>
        <v>0</v>
      </c>
      <c r="L377" s="54"/>
      <c r="M377" s="372"/>
      <c r="N377" s="17">
        <f t="shared" si="52"/>
        <v>0</v>
      </c>
      <c r="O377" s="383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5">
        <v>0</v>
      </c>
      <c r="I378" s="54"/>
      <c r="J378" s="54"/>
      <c r="K378" s="9">
        <f t="shared" si="51"/>
        <v>0</v>
      </c>
      <c r="L378" s="54"/>
      <c r="M378" s="372"/>
      <c r="N378" s="17">
        <f t="shared" si="52"/>
        <v>0</v>
      </c>
      <c r="O378" s="383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5">
        <v>22356.7</v>
      </c>
      <c r="I379" s="54"/>
      <c r="J379" s="54"/>
      <c r="K379" s="9">
        <f t="shared" si="51"/>
        <v>0</v>
      </c>
      <c r="L379" s="54"/>
      <c r="M379" s="372"/>
      <c r="N379" s="17">
        <f t="shared" si="52"/>
        <v>0</v>
      </c>
      <c r="O379" s="383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5">
        <v>16671.75</v>
      </c>
      <c r="I380" s="54"/>
      <c r="J380" s="54"/>
      <c r="K380" s="9">
        <f t="shared" si="51"/>
        <v>0</v>
      </c>
      <c r="L380" s="54"/>
      <c r="M380" s="372"/>
      <c r="N380" s="17">
        <f t="shared" si="52"/>
        <v>0</v>
      </c>
      <c r="O380" s="383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5">
        <v>59400</v>
      </c>
      <c r="I381" s="54"/>
      <c r="J381" s="54"/>
      <c r="K381" s="9">
        <f t="shared" si="51"/>
        <v>0</v>
      </c>
      <c r="L381" s="54"/>
      <c r="M381" s="372"/>
      <c r="N381" s="17">
        <f t="shared" si="52"/>
        <v>0</v>
      </c>
      <c r="O381" s="383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5">
        <v>103184.78</v>
      </c>
      <c r="I382" s="54"/>
      <c r="J382" s="54"/>
      <c r="K382" s="9">
        <f t="shared" si="51"/>
        <v>0</v>
      </c>
      <c r="L382" s="54"/>
      <c r="M382" s="372"/>
      <c r="N382" s="18">
        <f t="shared" si="52"/>
        <v>0</v>
      </c>
      <c r="O382" s="383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5">
        <v>99.42</v>
      </c>
      <c r="I383" s="54"/>
      <c r="J383" s="54"/>
      <c r="K383" s="9">
        <f t="shared" si="51"/>
        <v>0</v>
      </c>
      <c r="L383" s="54"/>
      <c r="M383" s="372"/>
      <c r="N383" s="18">
        <f t="shared" si="52"/>
        <v>0</v>
      </c>
      <c r="O383" s="383">
        <f t="shared" si="53"/>
        <v>0</v>
      </c>
      <c r="P383" s="18">
        <f t="shared" si="54"/>
        <v>0</v>
      </c>
    </row>
    <row r="384" spans="2:16" ht="15.6" customHeight="1">
      <c r="B384" s="400" t="s">
        <v>42</v>
      </c>
      <c r="C384" s="54"/>
      <c r="D384" s="453"/>
      <c r="E384" s="453"/>
      <c r="F384" s="54">
        <f t="shared" si="50"/>
        <v>0</v>
      </c>
      <c r="G384" s="453"/>
      <c r="H384" s="365"/>
      <c r="I384" s="453"/>
      <c r="J384" s="453"/>
      <c r="K384" s="9">
        <f t="shared" si="51"/>
        <v>0</v>
      </c>
      <c r="L384" s="453"/>
      <c r="M384" s="372"/>
      <c r="N384" s="18">
        <f t="shared" si="52"/>
        <v>0</v>
      </c>
      <c r="O384" s="383">
        <f t="shared" si="53"/>
        <v>0</v>
      </c>
      <c r="P384" s="18">
        <f t="shared" si="54"/>
        <v>0</v>
      </c>
    </row>
    <row r="385" spans="2:16" ht="16.2" customHeight="1" thickBot="1">
      <c r="B385" s="400" t="s">
        <v>43</v>
      </c>
      <c r="C385" s="54"/>
      <c r="D385" s="453"/>
      <c r="E385" s="453"/>
      <c r="F385" s="54">
        <f t="shared" si="50"/>
        <v>0</v>
      </c>
      <c r="G385" s="453"/>
      <c r="H385" s="365"/>
      <c r="I385" s="453"/>
      <c r="J385" s="453"/>
      <c r="K385" s="9">
        <f t="shared" si="51"/>
        <v>0</v>
      </c>
      <c r="L385" s="453"/>
      <c r="M385" s="372"/>
      <c r="N385" s="18">
        <f t="shared" si="52"/>
        <v>0</v>
      </c>
      <c r="O385" s="383">
        <f t="shared" si="53"/>
        <v>0</v>
      </c>
      <c r="P385" s="18">
        <f t="shared" si="54"/>
        <v>0</v>
      </c>
    </row>
    <row r="386" spans="2:16" ht="16.2" customHeight="1" thickBot="1">
      <c r="B386" s="59" t="s">
        <v>232</v>
      </c>
      <c r="C386" s="54">
        <v>1000000</v>
      </c>
      <c r="D386" s="67">
        <f t="shared" ref="D386:P386" si="55">SUM(D358:D385)</f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95" customHeight="1" thickBot="1"/>
    <row r="390" spans="2:16" ht="21.6" customHeight="1" thickBot="1">
      <c r="B390" s="636" t="s">
        <v>343</v>
      </c>
      <c r="C390" s="637"/>
      <c r="D390" s="637"/>
      <c r="E390" s="637"/>
      <c r="F390" s="637"/>
      <c r="G390" s="638"/>
      <c r="I390" s="639" t="s">
        <v>284</v>
      </c>
      <c r="J390" s="637"/>
      <c r="K390" s="637"/>
      <c r="L390" s="638"/>
      <c r="M390" s="44"/>
      <c r="N390" s="19"/>
      <c r="O390" s="383"/>
      <c r="P390" s="19"/>
    </row>
    <row r="391" spans="2:16" ht="16.2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3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5"/>
      <c r="I392" s="54"/>
      <c r="J392" s="54"/>
      <c r="K392" s="9">
        <f t="shared" ref="K392:K419" si="57">I392-J392</f>
        <v>0</v>
      </c>
      <c r="L392" s="54"/>
      <c r="M392" s="372"/>
      <c r="N392" s="17">
        <f t="shared" ref="N392:N419" si="58">F392-K392</f>
        <v>0</v>
      </c>
      <c r="O392" s="383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5"/>
      <c r="I393" s="54"/>
      <c r="J393" s="54"/>
      <c r="K393" s="9">
        <f t="shared" si="57"/>
        <v>0</v>
      </c>
      <c r="L393" s="54"/>
      <c r="M393" s="372"/>
      <c r="N393" s="17">
        <f t="shared" si="58"/>
        <v>0</v>
      </c>
      <c r="O393" s="383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5"/>
      <c r="I394" s="54"/>
      <c r="J394" s="54"/>
      <c r="K394" s="9">
        <f t="shared" si="57"/>
        <v>0</v>
      </c>
      <c r="L394" s="54"/>
      <c r="M394" s="372"/>
      <c r="N394" s="17">
        <f t="shared" si="58"/>
        <v>0</v>
      </c>
      <c r="O394" s="383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5"/>
      <c r="I395" s="54"/>
      <c r="J395" s="54"/>
      <c r="K395" s="9">
        <f t="shared" si="57"/>
        <v>0</v>
      </c>
      <c r="L395" s="54"/>
      <c r="M395" s="372"/>
      <c r="N395" s="17">
        <f t="shared" si="58"/>
        <v>0</v>
      </c>
      <c r="O395" s="383"/>
      <c r="P395" s="258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5"/>
      <c r="I396" s="54"/>
      <c r="J396" s="54"/>
      <c r="K396" s="9">
        <f t="shared" si="57"/>
        <v>0</v>
      </c>
      <c r="L396" s="54"/>
      <c r="M396" s="372"/>
      <c r="N396" s="17">
        <f t="shared" si="58"/>
        <v>0</v>
      </c>
      <c r="O396" s="383"/>
      <c r="P396" s="258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5"/>
      <c r="I397" s="54"/>
      <c r="J397" s="54"/>
      <c r="K397" s="9">
        <f t="shared" si="57"/>
        <v>0</v>
      </c>
      <c r="L397" s="54"/>
      <c r="M397" s="372"/>
      <c r="N397" s="17">
        <f t="shared" si="58"/>
        <v>0</v>
      </c>
      <c r="O397" s="383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5"/>
      <c r="I398" s="54"/>
      <c r="J398" s="54"/>
      <c r="K398" s="9">
        <f t="shared" si="57"/>
        <v>0</v>
      </c>
      <c r="L398" s="54"/>
      <c r="M398" s="372"/>
      <c r="N398" s="17">
        <f t="shared" si="58"/>
        <v>0</v>
      </c>
      <c r="O398" s="383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5"/>
      <c r="I399" s="54"/>
      <c r="J399" s="54"/>
      <c r="K399" s="9">
        <f t="shared" si="57"/>
        <v>0</v>
      </c>
      <c r="L399" s="54"/>
      <c r="M399" s="372"/>
      <c r="N399" s="17">
        <f t="shared" si="58"/>
        <v>0</v>
      </c>
      <c r="O399" s="383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5"/>
      <c r="I400" s="54"/>
      <c r="J400" s="54"/>
      <c r="K400" s="9">
        <f t="shared" si="57"/>
        <v>0</v>
      </c>
      <c r="L400" s="54"/>
      <c r="M400" s="372"/>
      <c r="N400" s="17">
        <f t="shared" si="58"/>
        <v>0</v>
      </c>
      <c r="O400" s="383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5"/>
      <c r="I401" s="54"/>
      <c r="J401" s="54"/>
      <c r="K401" s="9">
        <f t="shared" si="57"/>
        <v>0</v>
      </c>
      <c r="L401" s="54"/>
      <c r="M401" s="372"/>
      <c r="N401" s="17">
        <f t="shared" si="58"/>
        <v>0</v>
      </c>
      <c r="O401" s="383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5"/>
      <c r="I402" s="54"/>
      <c r="J402" s="54"/>
      <c r="K402" s="9">
        <f t="shared" si="57"/>
        <v>0</v>
      </c>
      <c r="L402" s="54"/>
      <c r="M402" s="372"/>
      <c r="N402" s="17">
        <f t="shared" si="58"/>
        <v>0</v>
      </c>
      <c r="O402" s="383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5"/>
      <c r="I403" s="54"/>
      <c r="J403" s="54"/>
      <c r="K403" s="9">
        <f t="shared" si="57"/>
        <v>0</v>
      </c>
      <c r="L403" s="54"/>
      <c r="M403" s="372"/>
      <c r="N403" s="17">
        <f t="shared" si="58"/>
        <v>0</v>
      </c>
      <c r="O403" s="383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5"/>
      <c r="I404" s="54"/>
      <c r="J404" s="54"/>
      <c r="K404" s="9">
        <f t="shared" si="57"/>
        <v>0</v>
      </c>
      <c r="L404" s="54"/>
      <c r="M404" s="372"/>
      <c r="N404" s="17">
        <f t="shared" si="58"/>
        <v>0</v>
      </c>
      <c r="O404" s="383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5"/>
      <c r="I405" s="54"/>
      <c r="J405" s="54"/>
      <c r="K405" s="9">
        <f t="shared" si="57"/>
        <v>0</v>
      </c>
      <c r="L405" s="54"/>
      <c r="M405" s="372"/>
      <c r="N405" s="17">
        <f t="shared" si="58"/>
        <v>0</v>
      </c>
      <c r="O405" s="383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5"/>
      <c r="I406" s="54"/>
      <c r="J406" s="54"/>
      <c r="K406" s="9">
        <f t="shared" si="57"/>
        <v>0</v>
      </c>
      <c r="L406" s="54"/>
      <c r="M406" s="372"/>
      <c r="N406" s="17">
        <f t="shared" si="58"/>
        <v>0</v>
      </c>
      <c r="O406" s="383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5"/>
      <c r="I407" s="54"/>
      <c r="J407" s="54"/>
      <c r="K407" s="9">
        <f t="shared" si="57"/>
        <v>0</v>
      </c>
      <c r="L407" s="54"/>
      <c r="M407" s="372"/>
      <c r="N407" s="17">
        <f t="shared" si="58"/>
        <v>0</v>
      </c>
      <c r="O407" s="383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5"/>
      <c r="I408" s="54"/>
      <c r="J408" s="54"/>
      <c r="K408" s="9">
        <f t="shared" si="57"/>
        <v>0</v>
      </c>
      <c r="L408" s="54"/>
      <c r="M408" s="372"/>
      <c r="N408" s="17">
        <f t="shared" si="58"/>
        <v>0</v>
      </c>
      <c r="O408" s="383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5"/>
      <c r="I409" s="54"/>
      <c r="J409" s="54"/>
      <c r="K409" s="9">
        <f t="shared" si="57"/>
        <v>0</v>
      </c>
      <c r="L409" s="54"/>
      <c r="M409" s="372"/>
      <c r="N409" s="17">
        <f t="shared" si="58"/>
        <v>0</v>
      </c>
      <c r="O409" s="383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5"/>
      <c r="I410" s="54"/>
      <c r="J410" s="54"/>
      <c r="K410" s="9">
        <f t="shared" si="57"/>
        <v>0</v>
      </c>
      <c r="L410" s="54"/>
      <c r="M410" s="372"/>
      <c r="N410" s="17">
        <f t="shared" si="58"/>
        <v>0</v>
      </c>
      <c r="O410" s="383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5"/>
      <c r="I411" s="54"/>
      <c r="J411" s="54"/>
      <c r="K411" s="9">
        <f t="shared" si="57"/>
        <v>0</v>
      </c>
      <c r="L411" s="54"/>
      <c r="M411" s="372"/>
      <c r="N411" s="17">
        <f t="shared" si="58"/>
        <v>0</v>
      </c>
      <c r="O411" s="383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5"/>
      <c r="I412" s="54"/>
      <c r="J412" s="54"/>
      <c r="K412" s="9">
        <f t="shared" si="57"/>
        <v>0</v>
      </c>
      <c r="L412" s="54"/>
      <c r="M412" s="372"/>
      <c r="N412" s="17">
        <f t="shared" si="58"/>
        <v>0</v>
      </c>
      <c r="O412" s="383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5"/>
      <c r="I413" s="54"/>
      <c r="J413" s="54"/>
      <c r="K413" s="9">
        <f t="shared" si="57"/>
        <v>0</v>
      </c>
      <c r="L413" s="54"/>
      <c r="M413" s="372"/>
      <c r="N413" s="17">
        <f t="shared" si="58"/>
        <v>0</v>
      </c>
      <c r="O413" s="383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5"/>
      <c r="I414" s="54"/>
      <c r="J414" s="54"/>
      <c r="K414" s="9">
        <f t="shared" si="57"/>
        <v>0</v>
      </c>
      <c r="L414" s="54"/>
      <c r="M414" s="372"/>
      <c r="N414" s="17">
        <f t="shared" si="58"/>
        <v>0</v>
      </c>
      <c r="O414" s="383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5"/>
      <c r="I415" s="54"/>
      <c r="J415" s="54"/>
      <c r="K415" s="9">
        <f t="shared" si="57"/>
        <v>0</v>
      </c>
      <c r="L415" s="54"/>
      <c r="M415" s="372"/>
      <c r="N415" s="17">
        <f t="shared" si="58"/>
        <v>0</v>
      </c>
      <c r="O415" s="383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5"/>
      <c r="I416" s="54"/>
      <c r="J416" s="54"/>
      <c r="K416" s="9">
        <f t="shared" si="57"/>
        <v>0</v>
      </c>
      <c r="L416" s="54"/>
      <c r="M416" s="372"/>
      <c r="N416" s="18">
        <f t="shared" si="58"/>
        <v>0</v>
      </c>
      <c r="O416" s="383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5"/>
      <c r="I417" s="54"/>
      <c r="J417" s="54"/>
      <c r="K417" s="9">
        <f t="shared" si="57"/>
        <v>0</v>
      </c>
      <c r="L417" s="54"/>
      <c r="M417" s="372"/>
      <c r="N417" s="18">
        <f t="shared" si="58"/>
        <v>0</v>
      </c>
      <c r="O417" s="383"/>
      <c r="P417" s="18">
        <f t="shared" si="59"/>
        <v>0</v>
      </c>
    </row>
    <row r="418" spans="2:16" ht="15.6" customHeight="1">
      <c r="B418" s="400" t="s">
        <v>42</v>
      </c>
      <c r="C418" s="54"/>
      <c r="D418" s="453"/>
      <c r="E418" s="453"/>
      <c r="F418" s="54">
        <f t="shared" si="56"/>
        <v>0</v>
      </c>
      <c r="G418" s="453"/>
      <c r="H418" s="365"/>
      <c r="I418" s="453"/>
      <c r="J418" s="453"/>
      <c r="K418" s="9">
        <f t="shared" si="57"/>
        <v>0</v>
      </c>
      <c r="L418" s="453"/>
      <c r="M418" s="372"/>
      <c r="N418" s="18">
        <f t="shared" si="58"/>
        <v>0</v>
      </c>
      <c r="O418" s="383"/>
      <c r="P418" s="18">
        <f t="shared" si="59"/>
        <v>0</v>
      </c>
    </row>
    <row r="419" spans="2:16" ht="16.2" customHeight="1" thickBot="1">
      <c r="B419" s="400" t="s">
        <v>43</v>
      </c>
      <c r="C419" s="54"/>
      <c r="D419" s="453"/>
      <c r="E419" s="453"/>
      <c r="F419" s="54">
        <f t="shared" si="56"/>
        <v>0</v>
      </c>
      <c r="G419" s="453"/>
      <c r="H419" s="365"/>
      <c r="I419" s="453"/>
      <c r="J419" s="453"/>
      <c r="K419" s="9">
        <f t="shared" si="57"/>
        <v>0</v>
      </c>
      <c r="L419" s="453"/>
      <c r="M419" s="372"/>
      <c r="N419" s="18">
        <f t="shared" si="58"/>
        <v>0</v>
      </c>
      <c r="O419" s="383"/>
      <c r="P419" s="18">
        <f t="shared" si="59"/>
        <v>0</v>
      </c>
    </row>
    <row r="420" spans="2:16" ht="16.2" customHeight="1" thickBot="1">
      <c r="B420" s="59" t="s">
        <v>232</v>
      </c>
      <c r="C420" s="54">
        <v>1000000</v>
      </c>
      <c r="D420" s="67">
        <f t="shared" ref="D420:P420" si="60">SUM(D392:D419)</f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09"/>
      <c r="J421" s="409"/>
      <c r="L421" s="409"/>
    </row>
  </sheetData>
  <autoFilter ref="B147:P177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95" customHeight="1" thickBot="1"/>
    <row r="4" spans="2:15" ht="30.6" customHeight="1" thickTop="1">
      <c r="B4" s="642" t="s">
        <v>344</v>
      </c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3"/>
      <c r="O4" s="644"/>
    </row>
    <row r="5" spans="2:15" ht="17.399999999999999" customHeight="1">
      <c r="B5" s="263" t="s">
        <v>345</v>
      </c>
      <c r="C5" s="263" t="s">
        <v>310</v>
      </c>
      <c r="D5" s="263" t="s">
        <v>311</v>
      </c>
      <c r="E5" s="263" t="s">
        <v>312</v>
      </c>
      <c r="F5" s="263" t="s">
        <v>346</v>
      </c>
      <c r="G5" s="263" t="s">
        <v>315</v>
      </c>
      <c r="H5" s="263" t="s">
        <v>316</v>
      </c>
      <c r="I5" s="263" t="s">
        <v>317</v>
      </c>
      <c r="J5" s="263" t="s">
        <v>347</v>
      </c>
      <c r="K5" s="263" t="s">
        <v>320</v>
      </c>
      <c r="L5" s="263" t="s">
        <v>16</v>
      </c>
      <c r="M5" s="263" t="s">
        <v>323</v>
      </c>
      <c r="N5" s="263" t="s">
        <v>325</v>
      </c>
      <c r="O5" s="263" t="s">
        <v>348</v>
      </c>
    </row>
    <row r="6" spans="2:15" ht="17.399999999999999" customHeight="1">
      <c r="B6" s="259" t="s">
        <v>48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0</v>
      </c>
      <c r="J6" s="260">
        <f>'تقرير المصروفات حسب الشهر'!D902</f>
        <v>0</v>
      </c>
      <c r="K6" s="260">
        <f>'تقرير المصروفات حسب الشهر'!D1029</f>
        <v>0</v>
      </c>
      <c r="L6" s="260">
        <f>IFERROR(VLOOKUP(B6,'تقرير المصروفات حسب الشهر'!$C$1155:$AD$1266,2,FALSE),0)</f>
        <v>0</v>
      </c>
      <c r="M6" s="260">
        <f>IFERROR(VLOOKUP(B6,'تقرير المصروفات حسب الشهر'!$C$1282:$AD$1393,2,FALSE),0)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399999999999999" customHeight="1">
      <c r="B7" s="259" t="s">
        <v>49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الشهر'!D903</f>
        <v>0</v>
      </c>
      <c r="K7" s="260">
        <f>'تقرير المصروفات حسب الشهر'!D1030</f>
        <v>0</v>
      </c>
      <c r="L7" s="260">
        <f>IFERROR(VLOOKUP(B7,'تقرير المصروفات حسب الشهر'!$C$1155:$AD$1266,2,FALSE),0)</f>
        <v>0</v>
      </c>
      <c r="M7" s="260">
        <f>IFERROR(VLOOKUP(B7,'تقرير المصروفات حسب الشهر'!$C$1282:$AD$1393,2,FALSE),0)</f>
        <v>0</v>
      </c>
      <c r="N7" s="260" t="e">
        <f>#REF!</f>
        <v>#REF!</v>
      </c>
      <c r="O7" s="264" t="e">
        <f t="shared" si="0"/>
        <v>#REF!</v>
      </c>
    </row>
    <row r="8" spans="2:15" ht="17.399999999999999" customHeight="1">
      <c r="B8" s="259" t="s">
        <v>50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0</v>
      </c>
      <c r="J8" s="260">
        <f>'تقرير المصروفات حسب الشهر'!D904</f>
        <v>0</v>
      </c>
      <c r="K8" s="260">
        <f>'تقرير المصروفات حسب الشهر'!D1031</f>
        <v>0</v>
      </c>
      <c r="L8" s="260">
        <f>IFERROR(VLOOKUP(B8,'تقرير المصروفات حسب الشهر'!$C$1155:$AD$1266,2,FALSE),0)</f>
        <v>0</v>
      </c>
      <c r="M8" s="260">
        <f>IFERROR(VLOOKUP(B8,'تقرير المصروفات حسب الشهر'!$C$1282:$AD$1393,2,FALSE),0)</f>
        <v>0</v>
      </c>
      <c r="N8" s="260" t="e">
        <f>#REF!</f>
        <v>#REF!</v>
      </c>
      <c r="O8" s="264" t="e">
        <f t="shared" si="0"/>
        <v>#REF!</v>
      </c>
    </row>
    <row r="9" spans="2:15" ht="17.399999999999999" customHeight="1">
      <c r="B9" s="259" t="s">
        <v>51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الشهر'!D905</f>
        <v>0</v>
      </c>
      <c r="K9" s="260">
        <f>'تقرير المصروفات حسب الشهر'!D1032</f>
        <v>0</v>
      </c>
      <c r="L9" s="260">
        <f>IFERROR(VLOOKUP(B9,'تقرير المصروفات حسب الشهر'!$C$1155:$AD$1266,2,FALSE),0)</f>
        <v>0</v>
      </c>
      <c r="M9" s="260">
        <f>IFERROR(VLOOKUP(B9,'تقرير المصروفات حسب الشهر'!$C$1282:$AD$1393,2,FALSE),0)</f>
        <v>0</v>
      </c>
      <c r="N9" s="260" t="e">
        <f>#REF!</f>
        <v>#REF!</v>
      </c>
      <c r="O9" s="264" t="e">
        <f t="shared" si="0"/>
        <v>#REF!</v>
      </c>
    </row>
    <row r="10" spans="2:15" ht="17.399999999999999" customHeight="1">
      <c r="B10" s="259" t="s">
        <v>52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الشهر'!D906</f>
        <v>0</v>
      </c>
      <c r="K10" s="260">
        <f>'تقرير المصروفات حسب الشهر'!D1033</f>
        <v>0</v>
      </c>
      <c r="L10" s="260">
        <f>IFERROR(VLOOKUP(B10,'تقرير المصروفات حسب الشهر'!$C$1155:$AD$1266,2,FALSE),0)</f>
        <v>0</v>
      </c>
      <c r="M10" s="260">
        <f>IFERROR(VLOOKUP(B10,'تقرير المصروفات حسب الشهر'!$C$1282:$AD$1393,2,FALSE),0)</f>
        <v>0</v>
      </c>
      <c r="N10" s="260" t="e">
        <f>#REF!</f>
        <v>#REF!</v>
      </c>
      <c r="O10" s="264" t="e">
        <f t="shared" si="0"/>
        <v>#REF!</v>
      </c>
    </row>
    <row r="11" spans="2:15" ht="17.399999999999999" customHeight="1">
      <c r="B11" s="259" t="s">
        <v>53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الشهر'!D907</f>
        <v>0</v>
      </c>
      <c r="K11" s="260">
        <f>'تقرير المصروفات حسب الشهر'!D1034</f>
        <v>0</v>
      </c>
      <c r="L11" s="260">
        <f>IFERROR(VLOOKUP(B11,'تقرير المصروفات حسب الشهر'!$C$1155:$AD$1266,2,FALSE),0)</f>
        <v>0</v>
      </c>
      <c r="M11" s="260">
        <f>IFERROR(VLOOKUP(B11,'تقرير المصروفات حسب الشهر'!$C$1282:$AD$1393,2,FALSE),0)</f>
        <v>0</v>
      </c>
      <c r="N11" s="260" t="e">
        <f>#REF!</f>
        <v>#REF!</v>
      </c>
      <c r="O11" s="264" t="e">
        <f t="shared" si="0"/>
        <v>#REF!</v>
      </c>
    </row>
    <row r="12" spans="2:15" ht="17.399999999999999" customHeight="1">
      <c r="B12" s="259" t="s">
        <v>54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0</v>
      </c>
      <c r="J12" s="260">
        <f>'تقرير المصروفات حسب الشهر'!D908</f>
        <v>0</v>
      </c>
      <c r="K12" s="260">
        <f>'تقرير المصروفات حسب الشهر'!D1035</f>
        <v>0</v>
      </c>
      <c r="L12" s="260">
        <f>IFERROR(VLOOKUP(B12,'تقرير المصروفات حسب الشهر'!$C$1155:$AD$1266,2,FALSE),0)</f>
        <v>0</v>
      </c>
      <c r="M12" s="260">
        <f>IFERROR(VLOOKUP(B12,'تقرير المصروفات حسب الشهر'!$C$1282:$AD$1393,2,FALSE),0)</f>
        <v>0</v>
      </c>
      <c r="N12" s="260" t="e">
        <f>#REF!</f>
        <v>#REF!</v>
      </c>
      <c r="O12" s="264" t="e">
        <f t="shared" si="0"/>
        <v>#REF!</v>
      </c>
    </row>
    <row r="13" spans="2:15" ht="17.399999999999999" customHeight="1">
      <c r="B13" s="259" t="s">
        <v>55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0</v>
      </c>
      <c r="J13" s="260">
        <f>'تقرير المصروفات حسب الشهر'!D909</f>
        <v>0</v>
      </c>
      <c r="K13" s="260">
        <f>'تقرير المصروفات حسب الشهر'!D1036</f>
        <v>0</v>
      </c>
      <c r="L13" s="260">
        <f>IFERROR(VLOOKUP(B13,'تقرير المصروفات حسب الشهر'!$C$1155:$AD$1266,2,FALSE),0)</f>
        <v>0</v>
      </c>
      <c r="M13" s="260">
        <f>IFERROR(VLOOKUP(B13,'تقرير المصروفات حسب الشهر'!$C$1282:$AD$1393,2,FALSE),0)</f>
        <v>0</v>
      </c>
      <c r="N13" s="260" t="e">
        <f>#REF!</f>
        <v>#REF!</v>
      </c>
      <c r="O13" s="264" t="e">
        <f t="shared" si="0"/>
        <v>#REF!</v>
      </c>
    </row>
    <row r="14" spans="2:15" ht="17.399999999999999" customHeight="1">
      <c r="B14" s="259" t="s">
        <v>56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0</v>
      </c>
      <c r="J14" s="260">
        <f>'تقرير المصروفات حسب الشهر'!D910</f>
        <v>0</v>
      </c>
      <c r="K14" s="260">
        <f>'تقرير المصروفات حسب الشهر'!D1037</f>
        <v>0</v>
      </c>
      <c r="L14" s="260">
        <f>IFERROR(VLOOKUP(B14,'تقرير المصروفات حسب الشهر'!$C$1155:$AD$1266,2,FALSE),0)</f>
        <v>0</v>
      </c>
      <c r="M14" s="260">
        <f>IFERROR(VLOOKUP(B14,'تقرير المصروفات حسب الشهر'!$C$1282:$AD$1393,2,FALSE),0)</f>
        <v>0</v>
      </c>
      <c r="N14" s="260" t="e">
        <f>#REF!</f>
        <v>#REF!</v>
      </c>
      <c r="O14" s="264" t="e">
        <f t="shared" si="0"/>
        <v>#REF!</v>
      </c>
    </row>
    <row r="15" spans="2:15" ht="17.399999999999999" customHeight="1">
      <c r="B15" s="259" t="s">
        <v>57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0</v>
      </c>
      <c r="J15" s="260">
        <f>'تقرير المصروفات حسب الشهر'!D911</f>
        <v>0</v>
      </c>
      <c r="K15" s="260">
        <f>'تقرير المصروفات حسب الشهر'!D1038</f>
        <v>0</v>
      </c>
      <c r="L15" s="260">
        <f>IFERROR(VLOOKUP(B15,'تقرير المصروفات حسب الشهر'!$C$1155:$AD$1266,2,FALSE),0)</f>
        <v>0</v>
      </c>
      <c r="M15" s="260">
        <f>IFERROR(VLOOKUP(B15,'تقرير المصروفات حسب الشهر'!$C$1282:$AD$1393,2,FALSE),0)</f>
        <v>0</v>
      </c>
      <c r="N15" s="260" t="e">
        <f>#REF!</f>
        <v>#REF!</v>
      </c>
      <c r="O15" s="264" t="e">
        <f t="shared" si="0"/>
        <v>#REF!</v>
      </c>
    </row>
    <row r="16" spans="2:15" ht="17.399999999999999" customHeight="1">
      <c r="B16" s="259" t="s">
        <v>58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الشهر'!D912</f>
        <v>0</v>
      </c>
      <c r="K16" s="260">
        <f>'تقرير المصروفات حسب الشهر'!D1039</f>
        <v>0</v>
      </c>
      <c r="L16" s="260">
        <f>IFERROR(VLOOKUP(B16,'تقرير المصروفات حسب الشهر'!$C$1155:$AD$1266,2,FALSE),0)</f>
        <v>0</v>
      </c>
      <c r="M16" s="260">
        <f>IFERROR(VLOOKUP(B16,'تقرير المصروفات حسب الشهر'!$C$1282:$AD$1393,2,FALSE),0)</f>
        <v>0</v>
      </c>
      <c r="N16" s="260" t="e">
        <f>#REF!</f>
        <v>#REF!</v>
      </c>
      <c r="O16" s="264" t="e">
        <f t="shared" si="0"/>
        <v>#REF!</v>
      </c>
    </row>
    <row r="17" spans="2:15" ht="17.399999999999999" customHeight="1">
      <c r="B17" s="259" t="s">
        <v>59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0</v>
      </c>
      <c r="J17" s="260">
        <f>'تقرير المصروفات حسب الشهر'!D913</f>
        <v>0</v>
      </c>
      <c r="K17" s="260">
        <f>'تقرير المصروفات حسب الشهر'!D1040</f>
        <v>0</v>
      </c>
      <c r="L17" s="260">
        <f>IFERROR(VLOOKUP(B17,'تقرير المصروفات حسب الشهر'!$C$1155:$AD$1266,2,FALSE),0)</f>
        <v>0</v>
      </c>
      <c r="M17" s="260">
        <f>IFERROR(VLOOKUP(B17,'تقرير المصروفات حسب الشهر'!$C$1282:$AD$1393,2,FALSE),0)</f>
        <v>0</v>
      </c>
      <c r="N17" s="260" t="e">
        <f>#REF!</f>
        <v>#REF!</v>
      </c>
      <c r="O17" s="264" t="e">
        <f t="shared" si="0"/>
        <v>#REF!</v>
      </c>
    </row>
    <row r="18" spans="2:15" ht="17.399999999999999" customHeight="1">
      <c r="B18" s="259" t="s">
        <v>60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0</v>
      </c>
      <c r="J18" s="260">
        <f>'تقرير المصروفات حسب الشهر'!D914</f>
        <v>0</v>
      </c>
      <c r="K18" s="260">
        <f>'تقرير المصروفات حسب الشهر'!D1041</f>
        <v>0</v>
      </c>
      <c r="L18" s="260">
        <f>IFERROR(VLOOKUP(B18,'تقرير المصروفات حسب الشهر'!$C$1155:$AD$1266,2,FALSE),0)</f>
        <v>0</v>
      </c>
      <c r="M18" s="260">
        <f>IFERROR(VLOOKUP(B18,'تقرير المصروفات حسب الشهر'!$C$1282:$AD$1393,2,FALSE),0)</f>
        <v>0</v>
      </c>
      <c r="N18" s="260" t="e">
        <f>#REF!</f>
        <v>#REF!</v>
      </c>
      <c r="O18" s="264" t="e">
        <f t="shared" si="0"/>
        <v>#REF!</v>
      </c>
    </row>
    <row r="19" spans="2:15" ht="17.399999999999999" customHeight="1">
      <c r="B19" s="259" t="s">
        <v>61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0</v>
      </c>
      <c r="J19" s="260">
        <f>'تقرير المصروفات حسب الشهر'!D915</f>
        <v>0</v>
      </c>
      <c r="K19" s="260">
        <f>'تقرير المصروفات حسب الشهر'!D1042</f>
        <v>0</v>
      </c>
      <c r="L19" s="260">
        <f>IFERROR(VLOOKUP(B19,'تقرير المصروفات حسب الشهر'!$C$1155:$AD$1266,2,FALSE),0)</f>
        <v>0</v>
      </c>
      <c r="M19" s="260">
        <f>IFERROR(VLOOKUP(B19,'تقرير المصروفات حسب الشهر'!$C$1282:$AD$1393,2,FALSE),0)</f>
        <v>0</v>
      </c>
      <c r="N19" s="260" t="e">
        <f>#REF!</f>
        <v>#REF!</v>
      </c>
      <c r="O19" s="264" t="e">
        <f t="shared" si="0"/>
        <v>#REF!</v>
      </c>
    </row>
    <row r="20" spans="2:15" ht="17.399999999999999" customHeight="1">
      <c r="B20" s="259" t="s">
        <v>62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0</v>
      </c>
      <c r="J20" s="260">
        <f>'تقرير المصروفات حسب الشهر'!D916</f>
        <v>0</v>
      </c>
      <c r="K20" s="260">
        <f>'تقرير المصروفات حسب الشهر'!D1043</f>
        <v>0</v>
      </c>
      <c r="L20" s="260">
        <f>IFERROR(VLOOKUP(B20,'تقرير المصروفات حسب الشهر'!$C$1155:$AD$1266,2,FALSE),0)</f>
        <v>0</v>
      </c>
      <c r="M20" s="260">
        <f>IFERROR(VLOOKUP(B20,'تقرير المصروفات حسب الشهر'!$C$1282:$AD$1393,2,FALSE),0)</f>
        <v>0</v>
      </c>
      <c r="N20" s="260" t="e">
        <f>#REF!</f>
        <v>#REF!</v>
      </c>
      <c r="O20" s="264" t="e">
        <f t="shared" si="0"/>
        <v>#REF!</v>
      </c>
    </row>
    <row r="21" spans="2:15" ht="17.399999999999999" customHeight="1">
      <c r="B21" s="259" t="s">
        <v>63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الشهر'!D917</f>
        <v>0</v>
      </c>
      <c r="K21" s="260">
        <f>'تقرير المصروفات حسب الشهر'!D1044</f>
        <v>0</v>
      </c>
      <c r="L21" s="260">
        <f>IFERROR(VLOOKUP(B21,'تقرير المصروفات حسب الشهر'!$C$1155:$AD$1266,2,FALSE),0)</f>
        <v>0</v>
      </c>
      <c r="M21" s="260">
        <f>IFERROR(VLOOKUP(B21,'تقرير المصروفات حسب الشهر'!$C$1282:$AD$1393,2,FALSE),0)</f>
        <v>0</v>
      </c>
      <c r="N21" s="260" t="e">
        <f>#REF!</f>
        <v>#REF!</v>
      </c>
      <c r="O21" s="264" t="e">
        <f t="shared" si="0"/>
        <v>#REF!</v>
      </c>
    </row>
    <row r="22" spans="2:15" ht="17.399999999999999" customHeight="1">
      <c r="B22" s="259" t="s">
        <v>64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الشهر'!D918</f>
        <v>0</v>
      </c>
      <c r="K22" s="260">
        <f>'تقرير المصروفات حسب الشهر'!D1045</f>
        <v>0</v>
      </c>
      <c r="L22" s="260">
        <f>IFERROR(VLOOKUP(B22,'تقرير المصروفات حسب الشهر'!$C$1155:$AD$1266,2,FALSE),0)</f>
        <v>0</v>
      </c>
      <c r="M22" s="260">
        <f>IFERROR(VLOOKUP(B22,'تقرير المصروفات حسب الشهر'!$C$1282:$AD$1393,2,FALSE),0)</f>
        <v>0</v>
      </c>
      <c r="N22" s="260" t="e">
        <f>#REF!</f>
        <v>#REF!</v>
      </c>
      <c r="O22" s="264" t="e">
        <f t="shared" si="0"/>
        <v>#REF!</v>
      </c>
    </row>
    <row r="23" spans="2:15" ht="17.399999999999999" customHeight="1">
      <c r="B23" s="259" t="s">
        <v>65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الشهر'!D919</f>
        <v>0</v>
      </c>
      <c r="K23" s="260">
        <f>'تقرير المصروفات حسب الشهر'!D1046</f>
        <v>0</v>
      </c>
      <c r="L23" s="260">
        <f>IFERROR(VLOOKUP(B23,'تقرير المصروفات حسب الشهر'!$C$1155:$AD$1266,2,FALSE),0)</f>
        <v>0</v>
      </c>
      <c r="M23" s="260">
        <f>IFERROR(VLOOKUP(B23,'تقرير المصروفات حسب الشهر'!$C$1282:$AD$1393,2,FALSE),0)</f>
        <v>0</v>
      </c>
      <c r="N23" s="260" t="e">
        <f>#REF!</f>
        <v>#REF!</v>
      </c>
      <c r="O23" s="264" t="e">
        <f t="shared" si="0"/>
        <v>#REF!</v>
      </c>
    </row>
    <row r="24" spans="2:15" ht="17.399999999999999" customHeight="1">
      <c r="B24" s="259" t="s">
        <v>66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0</v>
      </c>
      <c r="J24" s="260">
        <f>'تقرير المصروفات حسب الشهر'!D920</f>
        <v>0</v>
      </c>
      <c r="K24" s="260">
        <f>'تقرير المصروفات حسب الشهر'!D1047</f>
        <v>0</v>
      </c>
      <c r="L24" s="260">
        <f>IFERROR(VLOOKUP(B24,'تقرير المصروفات حسب الشهر'!$C$1155:$AD$1266,2,FALSE),0)</f>
        <v>0</v>
      </c>
      <c r="M24" s="260">
        <f>IFERROR(VLOOKUP(B24,'تقرير المصروفات حسب الشهر'!$C$1282:$AD$1393,2,FALSE),0)</f>
        <v>0</v>
      </c>
      <c r="N24" s="260" t="e">
        <f>#REF!</f>
        <v>#REF!</v>
      </c>
      <c r="O24" s="264" t="e">
        <f t="shared" si="0"/>
        <v>#REF!</v>
      </c>
    </row>
    <row r="25" spans="2:15" ht="17.399999999999999" customHeight="1">
      <c r="B25" s="259" t="s">
        <v>67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0</v>
      </c>
      <c r="J25" s="260">
        <f>'تقرير المصروفات حسب الشهر'!D921</f>
        <v>0</v>
      </c>
      <c r="K25" s="260">
        <f>'تقرير المصروفات حسب الشهر'!D1048</f>
        <v>0</v>
      </c>
      <c r="L25" s="260">
        <f>IFERROR(VLOOKUP(B25,'تقرير المصروفات حسب الشهر'!$C$1155:$AD$1266,2,FALSE),0)</f>
        <v>0</v>
      </c>
      <c r="M25" s="260">
        <f>IFERROR(VLOOKUP(B25,'تقرير المصروفات حسب الشهر'!$C$1282:$AD$1393,2,FALSE),0)</f>
        <v>0</v>
      </c>
      <c r="N25" s="260" t="e">
        <f>#REF!</f>
        <v>#REF!</v>
      </c>
      <c r="O25" s="264" t="e">
        <f t="shared" si="0"/>
        <v>#REF!</v>
      </c>
    </row>
    <row r="26" spans="2:15" ht="17.399999999999999" customHeight="1">
      <c r="B26" s="259" t="s">
        <v>68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0</v>
      </c>
      <c r="J26" s="260">
        <f>'تقرير المصروفات حسب الشهر'!D922</f>
        <v>0</v>
      </c>
      <c r="K26" s="260">
        <f>'تقرير المصروفات حسب الشهر'!D1049</f>
        <v>0</v>
      </c>
      <c r="L26" s="260">
        <f>IFERROR(VLOOKUP(B26,'تقرير المصروفات حسب الشهر'!$C$1155:$AD$1266,2,FALSE),0)</f>
        <v>0</v>
      </c>
      <c r="M26" s="260">
        <f>IFERROR(VLOOKUP(B26,'تقرير المصروفات حسب الشهر'!$C$1282:$AD$1393,2,FALSE),0)</f>
        <v>0</v>
      </c>
      <c r="N26" s="260" t="e">
        <f>#REF!</f>
        <v>#REF!</v>
      </c>
      <c r="O26" s="264" t="e">
        <f t="shared" si="0"/>
        <v>#REF!</v>
      </c>
    </row>
    <row r="27" spans="2:15" ht="17.399999999999999" customHeight="1">
      <c r="B27" s="259" t="s">
        <v>69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الشهر'!D923</f>
        <v>0</v>
      </c>
      <c r="K27" s="260">
        <f>'تقرير المصروفات حسب الشهر'!D1050</f>
        <v>0</v>
      </c>
      <c r="L27" s="260">
        <f>IFERROR(VLOOKUP(B27,'تقرير المصروفات حسب الشهر'!$C$1155:$AD$1266,2,FALSE),0)</f>
        <v>0</v>
      </c>
      <c r="M27" s="260">
        <f>IFERROR(VLOOKUP(B27,'تقرير المصروفات حسب الشهر'!$C$1282:$AD$1393,2,FALSE),0)</f>
        <v>0</v>
      </c>
      <c r="N27" s="260" t="e">
        <f>#REF!</f>
        <v>#REF!</v>
      </c>
      <c r="O27" s="264" t="e">
        <f t="shared" si="0"/>
        <v>#REF!</v>
      </c>
    </row>
    <row r="28" spans="2:15" ht="17.399999999999999" customHeight="1">
      <c r="B28" s="259" t="s">
        <v>70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0</v>
      </c>
      <c r="J28" s="260">
        <f>'تقرير المصروفات حسب الشهر'!D924</f>
        <v>0</v>
      </c>
      <c r="K28" s="260">
        <f>'تقرير المصروفات حسب الشهر'!D1051</f>
        <v>0</v>
      </c>
      <c r="L28" s="260">
        <f>IFERROR(VLOOKUP(B28,'تقرير المصروفات حسب الشهر'!$C$1155:$AD$1266,2,FALSE),0)</f>
        <v>0</v>
      </c>
      <c r="M28" s="260">
        <f>IFERROR(VLOOKUP(B28,'تقرير المصروفات حسب الشهر'!$C$1282:$AD$1393,2,FALSE),0)</f>
        <v>0</v>
      </c>
      <c r="N28" s="260" t="e">
        <f>#REF!</f>
        <v>#REF!</v>
      </c>
      <c r="O28" s="264" t="e">
        <f t="shared" si="0"/>
        <v>#REF!</v>
      </c>
    </row>
    <row r="29" spans="2:15" ht="17.399999999999999" customHeight="1">
      <c r="B29" s="259" t="s">
        <v>71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0</v>
      </c>
      <c r="J29" s="260">
        <f>'تقرير المصروفات حسب الشهر'!D925</f>
        <v>0</v>
      </c>
      <c r="K29" s="260">
        <f>'تقرير المصروفات حسب الشهر'!D1052</f>
        <v>0</v>
      </c>
      <c r="L29" s="260">
        <f>IFERROR(VLOOKUP(B29,'تقرير المصروفات حسب الشهر'!$C$1155:$AD$1266,2,FALSE),0)</f>
        <v>0</v>
      </c>
      <c r="M29" s="260">
        <f>IFERROR(VLOOKUP(B29,'تقرير المصروفات حسب الشهر'!$C$1282:$AD$1393,2,FALSE),0)</f>
        <v>0</v>
      </c>
      <c r="N29" s="260" t="e">
        <f>#REF!</f>
        <v>#REF!</v>
      </c>
      <c r="O29" s="264" t="e">
        <f t="shared" si="0"/>
        <v>#REF!</v>
      </c>
    </row>
    <row r="30" spans="2:15" ht="17.399999999999999" customHeight="1">
      <c r="B30" s="259" t="s">
        <v>72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0</v>
      </c>
      <c r="J30" s="260">
        <f>'تقرير المصروفات حسب الشهر'!D926</f>
        <v>0</v>
      </c>
      <c r="K30" s="260">
        <f>'تقرير المصروفات حسب الشهر'!D1053</f>
        <v>0</v>
      </c>
      <c r="L30" s="260">
        <f>IFERROR(VLOOKUP(B30,'تقرير المصروفات حسب الشهر'!$C$1155:$AD$1266,2,FALSE),0)</f>
        <v>0</v>
      </c>
      <c r="M30" s="260">
        <f>IFERROR(VLOOKUP(B30,'تقرير المصروفات حسب الشهر'!$C$1282:$AD$1393,2,FALSE),0)</f>
        <v>0</v>
      </c>
      <c r="N30" s="260" t="e">
        <f>#REF!</f>
        <v>#REF!</v>
      </c>
      <c r="O30" s="264" t="e">
        <f t="shared" si="0"/>
        <v>#REF!</v>
      </c>
    </row>
    <row r="31" spans="2:15" ht="17.399999999999999" customHeight="1">
      <c r="B31" s="259" t="s">
        <v>73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0</v>
      </c>
      <c r="J31" s="260">
        <f>'تقرير المصروفات حسب الشهر'!D927</f>
        <v>0</v>
      </c>
      <c r="K31" s="260">
        <f>'تقرير المصروفات حسب الشهر'!D1054</f>
        <v>0</v>
      </c>
      <c r="L31" s="260">
        <f>IFERROR(VLOOKUP(B31,'تقرير المصروفات حسب الشهر'!$C$1155:$AD$1266,2,FALSE),0)</f>
        <v>0</v>
      </c>
      <c r="M31" s="260">
        <f>IFERROR(VLOOKUP(B31,'تقرير المصروفات حسب الشهر'!$C$1282:$AD$1393,2,FALSE),0)</f>
        <v>0</v>
      </c>
      <c r="N31" s="260" t="e">
        <f>#REF!</f>
        <v>#REF!</v>
      </c>
      <c r="O31" s="264" t="e">
        <f t="shared" si="0"/>
        <v>#REF!</v>
      </c>
    </row>
    <row r="32" spans="2:15" ht="17.399999999999999" customHeight="1">
      <c r="B32" s="259" t="s">
        <v>74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الشهر'!D928</f>
        <v>0</v>
      </c>
      <c r="K32" s="260">
        <f>'تقرير المصروفات حسب الشهر'!D1055</f>
        <v>0</v>
      </c>
      <c r="L32" s="260">
        <f>IFERROR(VLOOKUP(B32,'تقرير المصروفات حسب الشهر'!$C$1155:$AD$1266,2,FALSE),0)</f>
        <v>0</v>
      </c>
      <c r="M32" s="260">
        <f>IFERROR(VLOOKUP(B32,'تقرير المصروفات حسب الشهر'!$C$1282:$AD$1393,2,FALSE),0)</f>
        <v>0</v>
      </c>
      <c r="N32" s="260" t="e">
        <f>#REF!</f>
        <v>#REF!</v>
      </c>
      <c r="O32" s="264" t="e">
        <f t="shared" si="0"/>
        <v>#REF!</v>
      </c>
    </row>
    <row r="33" spans="2:15" ht="17.399999999999999" customHeight="1">
      <c r="B33" s="259" t="s">
        <v>75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0</v>
      </c>
      <c r="J33" s="260">
        <f>'تقرير المصروفات حسب الشهر'!D929</f>
        <v>0</v>
      </c>
      <c r="K33" s="260">
        <f>'تقرير المصروفات حسب الشهر'!D1056</f>
        <v>0</v>
      </c>
      <c r="L33" s="260">
        <f>IFERROR(VLOOKUP(B33,'تقرير المصروفات حسب الشهر'!$C$1155:$AD$1266,2,FALSE),0)</f>
        <v>0</v>
      </c>
      <c r="M33" s="260">
        <f>IFERROR(VLOOKUP(B33,'تقرير المصروفات حسب الشهر'!$C$1282:$AD$1393,2,FALSE),0)</f>
        <v>0</v>
      </c>
      <c r="N33" s="260" t="e">
        <f>#REF!</f>
        <v>#REF!</v>
      </c>
      <c r="O33" s="264" t="e">
        <f t="shared" si="0"/>
        <v>#REF!</v>
      </c>
    </row>
    <row r="34" spans="2:15" ht="17.399999999999999" customHeight="1">
      <c r="B34" s="259" t="s">
        <v>76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الشهر'!D930</f>
        <v>0</v>
      </c>
      <c r="K34" s="260">
        <f>'تقرير المصروفات حسب الشهر'!D1057</f>
        <v>0</v>
      </c>
      <c r="L34" s="260">
        <f>IFERROR(VLOOKUP(B34,'تقرير المصروفات حسب الشهر'!$C$1155:$AD$1266,2,FALSE),0)</f>
        <v>0</v>
      </c>
      <c r="M34" s="260">
        <f>IFERROR(VLOOKUP(B34,'تقرير المصروفات حسب الشهر'!$C$1282:$AD$1393,2,FALSE),0)</f>
        <v>0</v>
      </c>
      <c r="N34" s="260" t="e">
        <f>#REF!</f>
        <v>#REF!</v>
      </c>
      <c r="O34" s="264" t="e">
        <f t="shared" si="0"/>
        <v>#REF!</v>
      </c>
    </row>
    <row r="35" spans="2:15" ht="17.399999999999999" customHeight="1">
      <c r="B35" s="259" t="s">
        <v>77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0</v>
      </c>
      <c r="J35" s="260">
        <f>'تقرير المصروفات حسب الشهر'!D931</f>
        <v>0</v>
      </c>
      <c r="K35" s="260">
        <f>'تقرير المصروفات حسب الشهر'!D1058</f>
        <v>0</v>
      </c>
      <c r="L35" s="260">
        <f>IFERROR(VLOOKUP(B35,'تقرير المصروفات حسب الشهر'!$C$1155:$AD$1266,2,FALSE),0)</f>
        <v>0</v>
      </c>
      <c r="M35" s="260">
        <f>IFERROR(VLOOKUP(B35,'تقرير المصروفات حسب الشهر'!$C$1282:$AD$1393,2,FALSE),0)</f>
        <v>0</v>
      </c>
      <c r="N35" s="260" t="e">
        <f>#REF!</f>
        <v>#REF!</v>
      </c>
      <c r="O35" s="264" t="e">
        <f t="shared" si="0"/>
        <v>#REF!</v>
      </c>
    </row>
    <row r="36" spans="2:15" ht="17.399999999999999" customHeight="1">
      <c r="B36" s="259" t="s">
        <v>78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0</v>
      </c>
      <c r="J36" s="260">
        <f>'تقرير المصروفات حسب الشهر'!D932</f>
        <v>0</v>
      </c>
      <c r="K36" s="260">
        <f>'تقرير المصروفات حسب الشهر'!D1059</f>
        <v>0</v>
      </c>
      <c r="L36" s="260">
        <f>IFERROR(VLOOKUP(B36,'تقرير المصروفات حسب الشهر'!$C$1155:$AD$1266,2,FALSE),0)</f>
        <v>0</v>
      </c>
      <c r="M36" s="260">
        <f>IFERROR(VLOOKUP(B36,'تقرير المصروفات حسب الشهر'!$C$1282:$AD$1393,2,FALSE),0)</f>
        <v>0</v>
      </c>
      <c r="N36" s="260" t="e">
        <f>#REF!</f>
        <v>#REF!</v>
      </c>
      <c r="O36" s="264" t="e">
        <f t="shared" si="0"/>
        <v>#REF!</v>
      </c>
    </row>
    <row r="37" spans="2:15" ht="17.399999999999999" customHeight="1">
      <c r="B37" s="259" t="s">
        <v>79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الشهر'!D933</f>
        <v>0</v>
      </c>
      <c r="K37" s="260">
        <f>'تقرير المصروفات حسب الشهر'!D1060</f>
        <v>0</v>
      </c>
      <c r="L37" s="260">
        <f>IFERROR(VLOOKUP(B37,'تقرير المصروفات حسب الشهر'!$C$1155:$AD$1266,2,FALSE),0)</f>
        <v>0</v>
      </c>
      <c r="M37" s="260">
        <f>IFERROR(VLOOKUP(B37,'تقرير المصروفات حسب الشهر'!$C$1282:$AD$1393,2,FALSE),0)</f>
        <v>0</v>
      </c>
      <c r="N37" s="260" t="e">
        <f>#REF!</f>
        <v>#REF!</v>
      </c>
      <c r="O37" s="264" t="e">
        <f t="shared" si="0"/>
        <v>#REF!</v>
      </c>
    </row>
    <row r="38" spans="2:15" ht="17.399999999999999" customHeight="1">
      <c r="B38" s="259" t="s">
        <v>80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0</v>
      </c>
      <c r="J38" s="260">
        <f>'تقرير المصروفات حسب الشهر'!D934</f>
        <v>0</v>
      </c>
      <c r="K38" s="260">
        <f>'تقرير المصروفات حسب الشهر'!D1061</f>
        <v>0</v>
      </c>
      <c r="L38" s="260">
        <f>IFERROR(VLOOKUP(B38,'تقرير المصروفات حسب الشهر'!$C$1155:$AD$1266,2,FALSE),0)</f>
        <v>0</v>
      </c>
      <c r="M38" s="260">
        <f>IFERROR(VLOOKUP(B38,'تقرير المصروفات حسب الشهر'!$C$1282:$AD$1393,2,FALSE),0)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399999999999999" customHeight="1">
      <c r="B39" s="259" t="s">
        <v>81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0</v>
      </c>
      <c r="J39" s="260">
        <f>'تقرير المصروفات حسب الشهر'!D935</f>
        <v>0</v>
      </c>
      <c r="K39" s="260">
        <f>'تقرير المصروفات حسب الشهر'!D1062</f>
        <v>0</v>
      </c>
      <c r="L39" s="260">
        <f>IFERROR(VLOOKUP(B39,'تقرير المصروفات حسب الشهر'!$C$1155:$AD$1266,2,FALSE),0)</f>
        <v>0</v>
      </c>
      <c r="M39" s="260">
        <f>IFERROR(VLOOKUP(B39,'تقرير المصروفات حسب الشهر'!$C$1282:$AD$1393,2,FALSE),0)</f>
        <v>0</v>
      </c>
      <c r="N39" s="260" t="e">
        <f>#REF!</f>
        <v>#REF!</v>
      </c>
      <c r="O39" s="264" t="e">
        <f t="shared" si="1"/>
        <v>#REF!</v>
      </c>
    </row>
    <row r="40" spans="2:15" ht="17.399999999999999" customHeight="1">
      <c r="B40" s="259" t="s">
        <v>82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الشهر'!D936</f>
        <v>0</v>
      </c>
      <c r="K40" s="260">
        <f>'تقرير المصروفات حسب الشهر'!D1063</f>
        <v>0</v>
      </c>
      <c r="L40" s="260">
        <f>IFERROR(VLOOKUP(B40,'تقرير المصروفات حسب الشهر'!$C$1155:$AD$1266,2,FALSE),0)</f>
        <v>0</v>
      </c>
      <c r="M40" s="260">
        <f>IFERROR(VLOOKUP(B40,'تقرير المصروفات حسب الشهر'!$C$1282:$AD$1393,2,FALSE),0)</f>
        <v>0</v>
      </c>
      <c r="N40" s="260" t="e">
        <f>#REF!</f>
        <v>#REF!</v>
      </c>
      <c r="O40" s="264" t="e">
        <f t="shared" si="1"/>
        <v>#REF!</v>
      </c>
    </row>
    <row r="41" spans="2:15" ht="17.399999999999999" customHeight="1">
      <c r="B41" s="259" t="s">
        <v>83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0</v>
      </c>
      <c r="J41" s="260">
        <f>'تقرير المصروفات حسب الشهر'!D937</f>
        <v>0</v>
      </c>
      <c r="K41" s="260">
        <f>'تقرير المصروفات حسب الشهر'!D1064</f>
        <v>0</v>
      </c>
      <c r="L41" s="260">
        <f>IFERROR(VLOOKUP(B41,'تقرير المصروفات حسب الشهر'!$C$1155:$AD$1266,2,FALSE),0)</f>
        <v>0</v>
      </c>
      <c r="M41" s="260">
        <f>IFERROR(VLOOKUP(B41,'تقرير المصروفات حسب الشهر'!$C$1282:$AD$1393,2,FALSE),0)</f>
        <v>0</v>
      </c>
      <c r="N41" s="260" t="e">
        <f>#REF!</f>
        <v>#REF!</v>
      </c>
      <c r="O41" s="264" t="e">
        <f t="shared" si="1"/>
        <v>#REF!</v>
      </c>
    </row>
    <row r="42" spans="2:15" ht="17.399999999999999" customHeight="1">
      <c r="B42" s="259" t="s">
        <v>84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الشهر'!D938</f>
        <v>0</v>
      </c>
      <c r="K42" s="260">
        <f>'تقرير المصروفات حسب الشهر'!D1065</f>
        <v>0</v>
      </c>
      <c r="L42" s="260">
        <f>IFERROR(VLOOKUP(B42,'تقرير المصروفات حسب الشهر'!$C$1155:$AD$1266,2,FALSE),0)</f>
        <v>0</v>
      </c>
      <c r="M42" s="260">
        <f>IFERROR(VLOOKUP(B42,'تقرير المصروفات حسب الشهر'!$C$1282:$AD$1393,2,FALSE),0)</f>
        <v>0</v>
      </c>
      <c r="N42" s="260" t="e">
        <f>#REF!</f>
        <v>#REF!</v>
      </c>
      <c r="O42" s="264" t="e">
        <f t="shared" si="1"/>
        <v>#REF!</v>
      </c>
    </row>
    <row r="43" spans="2:15" ht="17.399999999999999" customHeight="1">
      <c r="B43" s="259" t="s">
        <v>85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0</v>
      </c>
      <c r="J43" s="260">
        <f>'تقرير المصروفات حسب الشهر'!D939</f>
        <v>0</v>
      </c>
      <c r="K43" s="260">
        <f>'تقرير المصروفات حسب الشهر'!D1066</f>
        <v>0</v>
      </c>
      <c r="L43" s="260">
        <f>IFERROR(VLOOKUP(B43,'تقرير المصروفات حسب الشهر'!$C$1155:$AD$1266,2,FALSE),0)</f>
        <v>0</v>
      </c>
      <c r="M43" s="260">
        <f>IFERROR(VLOOKUP(B43,'تقرير المصروفات حسب الشهر'!$C$1282:$AD$1393,2,FALSE),0)</f>
        <v>0</v>
      </c>
      <c r="N43" s="260" t="e">
        <f>#REF!</f>
        <v>#REF!</v>
      </c>
      <c r="O43" s="264" t="e">
        <f t="shared" si="1"/>
        <v>#REF!</v>
      </c>
    </row>
    <row r="44" spans="2:15" ht="17.399999999999999" customHeight="1">
      <c r="B44" s="259" t="s">
        <v>86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الشهر'!D940</f>
        <v>0</v>
      </c>
      <c r="K44" s="260">
        <f>'تقرير المصروفات حسب الشهر'!D1067</f>
        <v>0</v>
      </c>
      <c r="L44" s="260">
        <f>IFERROR(VLOOKUP(B44,'تقرير المصروفات حسب الشهر'!$C$1155:$AD$1266,2,FALSE),0)</f>
        <v>0</v>
      </c>
      <c r="M44" s="260">
        <f>IFERROR(VLOOKUP(B44,'تقرير المصروفات حسب الشهر'!$C$1282:$AD$1393,2,FALSE),0)</f>
        <v>0</v>
      </c>
      <c r="N44" s="260" t="e">
        <f>#REF!</f>
        <v>#REF!</v>
      </c>
      <c r="O44" s="264" t="e">
        <f t="shared" si="1"/>
        <v>#REF!</v>
      </c>
    </row>
    <row r="45" spans="2:15" ht="17.399999999999999" customHeight="1">
      <c r="B45" s="259" t="s">
        <v>87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الشهر'!D941</f>
        <v>0</v>
      </c>
      <c r="K45" s="260">
        <f>'تقرير المصروفات حسب الشهر'!D1068</f>
        <v>0</v>
      </c>
      <c r="L45" s="260">
        <f>IFERROR(VLOOKUP(B45,'تقرير المصروفات حسب الشهر'!$C$1155:$AD$1266,2,FALSE),0)</f>
        <v>0</v>
      </c>
      <c r="M45" s="260">
        <f>IFERROR(VLOOKUP(B45,'تقرير المصروفات حسب الشهر'!$C$1282:$AD$1393,2,FALSE),0)</f>
        <v>0</v>
      </c>
      <c r="N45" s="260" t="e">
        <f>#REF!</f>
        <v>#REF!</v>
      </c>
      <c r="O45" s="264" t="e">
        <f t="shared" si="1"/>
        <v>#REF!</v>
      </c>
    </row>
    <row r="46" spans="2:15" ht="17.399999999999999" customHeight="1">
      <c r="B46" s="259" t="s">
        <v>88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الشهر'!D942</f>
        <v>0</v>
      </c>
      <c r="K46" s="260">
        <f>'تقرير المصروفات حسب الشهر'!D1069</f>
        <v>0</v>
      </c>
      <c r="L46" s="260">
        <f>IFERROR(VLOOKUP(B46,'تقرير المصروفات حسب الشهر'!$C$1155:$AD$1266,2,FALSE),0)</f>
        <v>0</v>
      </c>
      <c r="M46" s="260">
        <f>IFERROR(VLOOKUP(B46,'تقرير المصروفات حسب الشهر'!$C$1282:$AD$1393,2,FALSE),0)</f>
        <v>0</v>
      </c>
      <c r="N46" s="260" t="e">
        <f>#REF!</f>
        <v>#REF!</v>
      </c>
      <c r="O46" s="264" t="e">
        <f t="shared" si="1"/>
        <v>#REF!</v>
      </c>
    </row>
    <row r="47" spans="2:15" ht="17.399999999999999" customHeight="1">
      <c r="B47" s="259" t="s">
        <v>89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الشهر'!D943</f>
        <v>0</v>
      </c>
      <c r="K47" s="260">
        <f>'تقرير المصروفات حسب الشهر'!D1070</f>
        <v>0</v>
      </c>
      <c r="L47" s="260">
        <f>IFERROR(VLOOKUP(B47,'تقرير المصروفات حسب الشهر'!$C$1155:$AD$1266,2,FALSE),0)</f>
        <v>0</v>
      </c>
      <c r="M47" s="260">
        <f>IFERROR(VLOOKUP(B47,'تقرير المصروفات حسب الشهر'!$C$1282:$AD$1393,2,FALSE),0)</f>
        <v>0</v>
      </c>
      <c r="N47" s="260" t="e">
        <f>#REF!</f>
        <v>#REF!</v>
      </c>
      <c r="O47" s="264" t="e">
        <f t="shared" si="1"/>
        <v>#REF!</v>
      </c>
    </row>
    <row r="48" spans="2:15" ht="17.399999999999999" customHeight="1">
      <c r="B48" s="259" t="s">
        <v>90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0</v>
      </c>
      <c r="J48" s="260">
        <f>'تقرير المصروفات حسب الشهر'!D944</f>
        <v>0</v>
      </c>
      <c r="K48" s="260">
        <f>'تقرير المصروفات حسب الشهر'!D1071</f>
        <v>0</v>
      </c>
      <c r="L48" s="260">
        <f>IFERROR(VLOOKUP(B48,'تقرير المصروفات حسب الشهر'!$C$1155:$AD$1266,2,FALSE),0)</f>
        <v>0</v>
      </c>
      <c r="M48" s="260">
        <f>IFERROR(VLOOKUP(B48,'تقرير المصروفات حسب الشهر'!$C$1282:$AD$1393,2,FALSE),0)</f>
        <v>0</v>
      </c>
      <c r="N48" s="260" t="e">
        <f>#REF!</f>
        <v>#REF!</v>
      </c>
      <c r="O48" s="264" t="e">
        <f t="shared" si="1"/>
        <v>#REF!</v>
      </c>
    </row>
    <row r="49" spans="2:15" ht="17.399999999999999" customHeight="1">
      <c r="B49" s="259" t="s">
        <v>91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الشهر'!D945</f>
        <v>0</v>
      </c>
      <c r="K49" s="260">
        <f>'تقرير المصروفات حسب الشهر'!D1072</f>
        <v>0</v>
      </c>
      <c r="L49" s="260">
        <f>IFERROR(VLOOKUP(B49,'تقرير المصروفات حسب الشهر'!$C$1155:$AD$1266,2,FALSE),0)</f>
        <v>0</v>
      </c>
      <c r="M49" s="260">
        <f>IFERROR(VLOOKUP(B49,'تقرير المصروفات حسب الشهر'!$C$1282:$AD$1393,2,FALSE),0)</f>
        <v>0</v>
      </c>
      <c r="N49" s="260" t="e">
        <f>#REF!</f>
        <v>#REF!</v>
      </c>
      <c r="O49" s="264" t="e">
        <f t="shared" si="1"/>
        <v>#REF!</v>
      </c>
    </row>
    <row r="50" spans="2:15" ht="17.399999999999999" customHeight="1">
      <c r="B50" s="259" t="s">
        <v>92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0</v>
      </c>
      <c r="J50" s="260">
        <f>'تقرير المصروفات حسب الشهر'!D946</f>
        <v>0</v>
      </c>
      <c r="K50" s="260">
        <f>'تقرير المصروفات حسب الشهر'!D1073</f>
        <v>0</v>
      </c>
      <c r="L50" s="260">
        <f>IFERROR(VLOOKUP(B50,'تقرير المصروفات حسب الشهر'!$C$1155:$AD$1266,2,FALSE),0)</f>
        <v>0</v>
      </c>
      <c r="M50" s="260">
        <f>IFERROR(VLOOKUP(B50,'تقرير المصروفات حسب الشهر'!$C$1282:$AD$1393,2,FALSE),0)</f>
        <v>0</v>
      </c>
      <c r="N50" s="260" t="e">
        <f>#REF!</f>
        <v>#REF!</v>
      </c>
      <c r="O50" s="264" t="e">
        <f t="shared" si="1"/>
        <v>#REF!</v>
      </c>
    </row>
    <row r="51" spans="2:15" ht="17.399999999999999" customHeight="1">
      <c r="B51" s="259" t="s">
        <v>93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0</v>
      </c>
      <c r="J51" s="260">
        <f>'تقرير المصروفات حسب الشهر'!D947</f>
        <v>0</v>
      </c>
      <c r="K51" s="260">
        <f>'تقرير المصروفات حسب الشهر'!D1074</f>
        <v>0</v>
      </c>
      <c r="L51" s="260">
        <f>IFERROR(VLOOKUP(B51,'تقرير المصروفات حسب الشهر'!$C$1155:$AD$1266,2,FALSE),0)</f>
        <v>0</v>
      </c>
      <c r="M51" s="260">
        <f>IFERROR(VLOOKUP(B51,'تقرير المصروفات حسب الشهر'!$C$1282:$AD$1393,2,FALSE),0)</f>
        <v>0</v>
      </c>
      <c r="N51" s="260" t="e">
        <f>#REF!</f>
        <v>#REF!</v>
      </c>
      <c r="O51" s="264" t="e">
        <f t="shared" si="1"/>
        <v>#REF!</v>
      </c>
    </row>
    <row r="52" spans="2:15" ht="17.399999999999999" customHeight="1">
      <c r="B52" s="259" t="s">
        <v>94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الشهر'!D948</f>
        <v>0</v>
      </c>
      <c r="K52" s="260">
        <f>'تقرير المصروفات حسب الشهر'!D1075</f>
        <v>0</v>
      </c>
      <c r="L52" s="260">
        <f>IFERROR(VLOOKUP(B52,'تقرير المصروفات حسب الشهر'!$C$1155:$AD$1266,2,FALSE),0)</f>
        <v>0</v>
      </c>
      <c r="M52" s="260">
        <f>IFERROR(VLOOKUP(B52,'تقرير المصروفات حسب الشهر'!$C$1282:$AD$1393,2,FALSE),0)</f>
        <v>0</v>
      </c>
      <c r="N52" s="260" t="e">
        <f>#REF!</f>
        <v>#REF!</v>
      </c>
      <c r="O52" s="264" t="e">
        <f t="shared" si="1"/>
        <v>#REF!</v>
      </c>
    </row>
    <row r="53" spans="2:15" ht="17.399999999999999" customHeight="1">
      <c r="B53" s="259" t="s">
        <v>166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الشهر'!D949</f>
        <v>0</v>
      </c>
      <c r="K53" s="260">
        <f>'تقرير المصروفات حسب الشهر'!D1076</f>
        <v>0</v>
      </c>
      <c r="L53" s="260">
        <f>IFERROR(VLOOKUP(B53,'تقرير المصروفات حسب الشهر'!$C$1155:$AD$1266,2,FALSE),0)</f>
        <v>0</v>
      </c>
      <c r="M53" s="260">
        <f>IFERROR(VLOOKUP(B53,'تقرير المصروفات حسب الشهر'!$C$1282:$AD$1393,2,FALSE),0)</f>
        <v>0</v>
      </c>
      <c r="N53" s="260" t="e">
        <f>#REF!</f>
        <v>#REF!</v>
      </c>
      <c r="O53" s="264" t="e">
        <f t="shared" si="1"/>
        <v>#REF!</v>
      </c>
    </row>
    <row r="54" spans="2:15" ht="17.399999999999999" customHeight="1">
      <c r="B54" s="259" t="s">
        <v>95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0</v>
      </c>
      <c r="J54" s="260">
        <f>'تقرير المصروفات حسب الشهر'!D950</f>
        <v>0</v>
      </c>
      <c r="K54" s="260">
        <f>'تقرير المصروفات حسب الشهر'!D1077</f>
        <v>0</v>
      </c>
      <c r="L54" s="260">
        <f>IFERROR(VLOOKUP(B54,'تقرير المصروفات حسب الشهر'!$C$1155:$AD$1266,2,FALSE),0)</f>
        <v>0</v>
      </c>
      <c r="M54" s="260">
        <f>IFERROR(VLOOKUP(B54,'تقرير المصروفات حسب الشهر'!$C$1282:$AD$1393,2,FALSE),0)</f>
        <v>0</v>
      </c>
      <c r="N54" s="260" t="e">
        <f>#REF!</f>
        <v>#REF!</v>
      </c>
      <c r="O54" s="264" t="e">
        <f t="shared" si="1"/>
        <v>#REF!</v>
      </c>
    </row>
    <row r="55" spans="2:15" ht="17.399999999999999" customHeight="1">
      <c r="B55" s="259" t="s">
        <v>96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0</v>
      </c>
      <c r="J55" s="260">
        <f>'تقرير المصروفات حسب الشهر'!D951</f>
        <v>0</v>
      </c>
      <c r="K55" s="260">
        <f>'تقرير المصروفات حسب الشهر'!D1078</f>
        <v>0</v>
      </c>
      <c r="L55" s="260">
        <f>IFERROR(VLOOKUP(B55,'تقرير المصروفات حسب الشهر'!$C$1155:$AD$1266,2,FALSE),0)</f>
        <v>0</v>
      </c>
      <c r="M55" s="260">
        <f>IFERROR(VLOOKUP(B55,'تقرير المصروفات حسب الشهر'!$C$1282:$AD$1393,2,FALSE),0)</f>
        <v>0</v>
      </c>
      <c r="N55" s="260" t="e">
        <f>#REF!</f>
        <v>#REF!</v>
      </c>
      <c r="O55" s="264" t="e">
        <f t="shared" si="1"/>
        <v>#REF!</v>
      </c>
    </row>
    <row r="56" spans="2:15" ht="17.399999999999999" customHeight="1">
      <c r="B56" s="259" t="s">
        <v>97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الشهر'!D952</f>
        <v>0</v>
      </c>
      <c r="K56" s="260">
        <f>'تقرير المصروفات حسب الشهر'!D1079</f>
        <v>0</v>
      </c>
      <c r="L56" s="260">
        <f>IFERROR(VLOOKUP(B56,'تقرير المصروفات حسب الشهر'!$C$1155:$AD$1266,2,FALSE),0)</f>
        <v>0</v>
      </c>
      <c r="M56" s="260">
        <f>IFERROR(VLOOKUP(B56,'تقرير المصروفات حسب الشهر'!$C$1282:$AD$1393,2,FALSE),0)</f>
        <v>0</v>
      </c>
      <c r="N56" s="260" t="e">
        <f>#REF!</f>
        <v>#REF!</v>
      </c>
      <c r="O56" s="264" t="e">
        <f t="shared" si="1"/>
        <v>#REF!</v>
      </c>
    </row>
    <row r="57" spans="2:15" ht="17.399999999999999" customHeight="1">
      <c r="B57" s="259" t="s">
        <v>98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الشهر'!D953</f>
        <v>0</v>
      </c>
      <c r="K57" s="260">
        <f>'تقرير المصروفات حسب الشهر'!D1080</f>
        <v>0</v>
      </c>
      <c r="L57" s="260">
        <f>IFERROR(VLOOKUP(B57,'تقرير المصروفات حسب الشهر'!$C$1155:$AD$1266,2,FALSE),0)</f>
        <v>0</v>
      </c>
      <c r="M57" s="260">
        <f>IFERROR(VLOOKUP(B57,'تقرير المصروفات حسب الشهر'!$C$1282:$AD$1393,2,FALSE),0)</f>
        <v>0</v>
      </c>
      <c r="N57" s="260" t="e">
        <f>#REF!</f>
        <v>#REF!</v>
      </c>
      <c r="O57" s="264" t="e">
        <f t="shared" si="1"/>
        <v>#REF!</v>
      </c>
    </row>
    <row r="58" spans="2:15" ht="17.399999999999999" customHeight="1">
      <c r="B58" s="259" t="s">
        <v>99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الشهر'!D954</f>
        <v>0</v>
      </c>
      <c r="K58" s="260">
        <f>'تقرير المصروفات حسب الشهر'!D1081</f>
        <v>0</v>
      </c>
      <c r="L58" s="260">
        <f>IFERROR(VLOOKUP(B58,'تقرير المصروفات حسب الشهر'!$C$1155:$AD$1266,2,FALSE),0)</f>
        <v>0</v>
      </c>
      <c r="M58" s="260">
        <f>IFERROR(VLOOKUP(B58,'تقرير المصروفات حسب الشهر'!$C$1282:$AD$1393,2,FALSE),0)</f>
        <v>0</v>
      </c>
      <c r="N58" s="260" t="e">
        <f>#REF!</f>
        <v>#REF!</v>
      </c>
      <c r="O58" s="264" t="e">
        <f t="shared" si="1"/>
        <v>#REF!</v>
      </c>
    </row>
    <row r="59" spans="2:15" ht="17.399999999999999" customHeight="1">
      <c r="B59" s="259" t="s">
        <v>100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الشهر'!D955</f>
        <v>0</v>
      </c>
      <c r="K59" s="260">
        <f>'تقرير المصروفات حسب الشهر'!D1082</f>
        <v>0</v>
      </c>
      <c r="L59" s="260">
        <f>IFERROR(VLOOKUP(B59,'تقرير المصروفات حسب الشهر'!$C$1155:$AD$1266,2,FALSE),0)</f>
        <v>0</v>
      </c>
      <c r="M59" s="260">
        <f>IFERROR(VLOOKUP(B59,'تقرير المصروفات حسب الشهر'!$C$1282:$AD$1393,2,FALSE),0)</f>
        <v>0</v>
      </c>
      <c r="N59" s="260" t="e">
        <f>#REF!</f>
        <v>#REF!</v>
      </c>
      <c r="O59" s="264" t="e">
        <f t="shared" si="1"/>
        <v>#REF!</v>
      </c>
    </row>
    <row r="60" spans="2:15" ht="17.399999999999999" customHeight="1">
      <c r="B60" s="259" t="s">
        <v>101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الشهر'!D956</f>
        <v>0</v>
      </c>
      <c r="K60" s="260">
        <f>'تقرير المصروفات حسب الشهر'!D1083</f>
        <v>0</v>
      </c>
      <c r="L60" s="260">
        <f>IFERROR(VLOOKUP(B60,'تقرير المصروفات حسب الشهر'!$C$1155:$AD$1266,2,FALSE),0)</f>
        <v>0</v>
      </c>
      <c r="M60" s="260">
        <f>IFERROR(VLOOKUP(B60,'تقرير المصروفات حسب الشهر'!$C$1282:$AD$1393,2,FALSE),0)</f>
        <v>0</v>
      </c>
      <c r="N60" s="260" t="e">
        <f>#REF!</f>
        <v>#REF!</v>
      </c>
      <c r="O60" s="264" t="e">
        <f t="shared" si="1"/>
        <v>#REF!</v>
      </c>
    </row>
    <row r="61" spans="2:15" ht="17.399999999999999" customHeight="1">
      <c r="B61" s="259" t="s">
        <v>102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الشهر'!D957</f>
        <v>0</v>
      </c>
      <c r="K61" s="260">
        <f>'تقرير المصروفات حسب الشهر'!D1084</f>
        <v>0</v>
      </c>
      <c r="L61" s="260">
        <f>IFERROR(VLOOKUP(B61,'تقرير المصروفات حسب الشهر'!$C$1155:$AD$1266,2,FALSE),0)</f>
        <v>0</v>
      </c>
      <c r="M61" s="260">
        <f>IFERROR(VLOOKUP(B61,'تقرير المصروفات حسب الشهر'!$C$1282:$AD$1393,2,FALSE),0)</f>
        <v>0</v>
      </c>
      <c r="N61" s="260" t="e">
        <f>#REF!</f>
        <v>#REF!</v>
      </c>
      <c r="O61" s="264" t="e">
        <f t="shared" si="1"/>
        <v>#REF!</v>
      </c>
    </row>
    <row r="62" spans="2:15" ht="17.399999999999999" customHeight="1">
      <c r="B62" s="259" t="s">
        <v>103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الشهر'!D958</f>
        <v>0</v>
      </c>
      <c r="K62" s="260">
        <f>'تقرير المصروفات حسب الشهر'!D1085</f>
        <v>0</v>
      </c>
      <c r="L62" s="260">
        <f>IFERROR(VLOOKUP(B62,'تقرير المصروفات حسب الشهر'!$C$1155:$AD$1266,2,FALSE),0)</f>
        <v>0</v>
      </c>
      <c r="M62" s="260">
        <f>IFERROR(VLOOKUP(B62,'تقرير المصروفات حسب الشهر'!$C$1282:$AD$1393,2,FALSE),0)</f>
        <v>0</v>
      </c>
      <c r="N62" s="260" t="e">
        <f>#REF!</f>
        <v>#REF!</v>
      </c>
      <c r="O62" s="264" t="e">
        <f t="shared" si="1"/>
        <v>#REF!</v>
      </c>
    </row>
    <row r="63" spans="2:15" ht="17.399999999999999" customHeight="1">
      <c r="B63" s="259" t="s">
        <v>104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الشهر'!D959</f>
        <v>0</v>
      </c>
      <c r="K63" s="260">
        <f>'تقرير المصروفات حسب الشهر'!D1086</f>
        <v>0</v>
      </c>
      <c r="L63" s="260">
        <f>IFERROR(VLOOKUP(B63,'تقرير المصروفات حسب الشهر'!$C$1155:$AD$1266,2,FALSE),0)</f>
        <v>0</v>
      </c>
      <c r="M63" s="260">
        <f>IFERROR(VLOOKUP(B63,'تقرير المصروفات حسب الشهر'!$C$1282:$AD$1393,2,FALSE),0)</f>
        <v>0</v>
      </c>
      <c r="N63" s="260" t="e">
        <f>#REF!</f>
        <v>#REF!</v>
      </c>
      <c r="O63" s="264" t="e">
        <f t="shared" si="1"/>
        <v>#REF!</v>
      </c>
    </row>
    <row r="64" spans="2:15" ht="17.399999999999999" customHeight="1">
      <c r="B64" s="259" t="s">
        <v>105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الشهر'!D960</f>
        <v>0</v>
      </c>
      <c r="K64" s="260">
        <f>'تقرير المصروفات حسب الشهر'!D1087</f>
        <v>0</v>
      </c>
      <c r="L64" s="260">
        <f>IFERROR(VLOOKUP(B64,'تقرير المصروفات حسب الشهر'!$C$1155:$AD$1266,2,FALSE),0)</f>
        <v>0</v>
      </c>
      <c r="M64" s="260">
        <f>IFERROR(VLOOKUP(B64,'تقرير المصروفات حسب الشهر'!$C$1282:$AD$1393,2,FALSE),0)</f>
        <v>0</v>
      </c>
      <c r="N64" s="260" t="e">
        <f>#REF!</f>
        <v>#REF!</v>
      </c>
      <c r="O64" s="264" t="e">
        <f t="shared" si="1"/>
        <v>#REF!</v>
      </c>
    </row>
    <row r="65" spans="2:25" ht="17.399999999999999" customHeight="1">
      <c r="B65" s="259" t="s">
        <v>106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0</v>
      </c>
      <c r="J65" s="260">
        <f>'تقرير المصروفات حسب الشهر'!D961</f>
        <v>0</v>
      </c>
      <c r="K65" s="260">
        <f>'تقرير المصروفات حسب الشهر'!D1088</f>
        <v>0</v>
      </c>
      <c r="L65" s="260">
        <f>IFERROR(VLOOKUP(B65,'تقرير المصروفات حسب الشهر'!$C$1155:$AD$1266,2,FALSE),0)</f>
        <v>0</v>
      </c>
      <c r="M65" s="260">
        <f>IFERROR(VLOOKUP(B65,'تقرير المصروفات حسب الشهر'!$C$1282:$AD$1393,2,FALSE),0)</f>
        <v>0</v>
      </c>
      <c r="N65" s="260" t="e">
        <f>#REF!</f>
        <v>#REF!</v>
      </c>
      <c r="O65" s="264" t="e">
        <f t="shared" si="1"/>
        <v>#REF!</v>
      </c>
    </row>
    <row r="66" spans="2:25" ht="17.399999999999999" customHeight="1">
      <c r="B66" s="259" t="s">
        <v>107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الشهر'!D962</f>
        <v>0</v>
      </c>
      <c r="K66" s="260">
        <f>'تقرير المصروفات حسب الشهر'!D1089</f>
        <v>0</v>
      </c>
      <c r="L66" s="260">
        <f>IFERROR(VLOOKUP(B66,'تقرير المصروفات حسب الشهر'!$C$1155:$AD$1266,2,FALSE),0)</f>
        <v>0</v>
      </c>
      <c r="M66" s="260">
        <f>IFERROR(VLOOKUP(B66,'تقرير المصروفات حسب الشهر'!$C$1282:$AD$1393,2,FALSE),0)</f>
        <v>0</v>
      </c>
      <c r="N66" s="260" t="e">
        <f>#REF!</f>
        <v>#REF!</v>
      </c>
      <c r="O66" s="264" t="e">
        <f t="shared" si="1"/>
        <v>#REF!</v>
      </c>
    </row>
    <row r="67" spans="2:25" ht="17.399999999999999" customHeight="1">
      <c r="B67" s="259" t="s">
        <v>108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الشهر'!D963</f>
        <v>0</v>
      </c>
      <c r="K67" s="260">
        <f>'تقرير المصروفات حسب الشهر'!D1090</f>
        <v>0</v>
      </c>
      <c r="L67" s="260">
        <f>IFERROR(VLOOKUP(B67,'تقرير المصروفات حسب الشهر'!$C$1155:$AD$1266,2,FALSE),0)</f>
        <v>0</v>
      </c>
      <c r="M67" s="260">
        <f>IFERROR(VLOOKUP(B67,'تقرير المصروفات حسب الشهر'!$C$1282:$AD$1393,2,FALSE),0)</f>
        <v>0</v>
      </c>
      <c r="N67" s="260" t="e">
        <f>#REF!</f>
        <v>#REF!</v>
      </c>
      <c r="O67" s="264" t="e">
        <f t="shared" si="1"/>
        <v>#REF!</v>
      </c>
    </row>
    <row r="68" spans="2:25" ht="17.399999999999999" customHeight="1">
      <c r="B68" s="259" t="s">
        <v>109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الشهر'!D964</f>
        <v>0</v>
      </c>
      <c r="K68" s="260">
        <f>'تقرير المصروفات حسب الشهر'!D1091</f>
        <v>0</v>
      </c>
      <c r="L68" s="260">
        <f>IFERROR(VLOOKUP(B68,'تقرير المصروفات حسب الشهر'!$C$1155:$AD$1266,2,FALSE),0)</f>
        <v>0</v>
      </c>
      <c r="M68" s="260">
        <f>IFERROR(VLOOKUP(B68,'تقرير المصروفات حسب الشهر'!$C$1282:$AD$1393,2,FALSE),0)</f>
        <v>0</v>
      </c>
      <c r="N68" s="260" t="e">
        <f>#REF!</f>
        <v>#REF!</v>
      </c>
      <c r="O68" s="264" t="e">
        <f t="shared" si="1"/>
        <v>#REF!</v>
      </c>
    </row>
    <row r="69" spans="2:25" ht="17.399999999999999" customHeight="1">
      <c r="B69" s="259" t="s">
        <v>110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0</v>
      </c>
      <c r="J69" s="260">
        <f>'تقرير المصروفات حسب الشهر'!D965</f>
        <v>0</v>
      </c>
      <c r="K69" s="260">
        <f>'تقرير المصروفات حسب الشهر'!D1092</f>
        <v>0</v>
      </c>
      <c r="L69" s="260">
        <f>IFERROR(VLOOKUP(B69,'تقرير المصروفات حسب الشهر'!$C$1155:$AD$1266,2,FALSE),0)</f>
        <v>0</v>
      </c>
      <c r="M69" s="260">
        <f>IFERROR(VLOOKUP(B69,'تقرير المصروفات حسب الشهر'!$C$1282:$AD$1393,2,FALSE),0)</f>
        <v>0</v>
      </c>
      <c r="N69" s="260" t="e">
        <f>#REF!</f>
        <v>#REF!</v>
      </c>
      <c r="O69" s="264" t="e">
        <f t="shared" si="1"/>
        <v>#REF!</v>
      </c>
    </row>
    <row r="70" spans="2:25" ht="17.399999999999999" customHeight="1">
      <c r="B70" s="259" t="s">
        <v>111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0</v>
      </c>
      <c r="J70" s="260">
        <f>'تقرير المصروفات حسب الشهر'!D966</f>
        <v>0</v>
      </c>
      <c r="K70" s="260">
        <f>'تقرير المصروفات حسب الشهر'!D1093</f>
        <v>0</v>
      </c>
      <c r="L70" s="260">
        <f>IFERROR(VLOOKUP(B70,'تقرير المصروفات حسب الشهر'!$C$1155:$AD$1266,2,FALSE),0)</f>
        <v>0</v>
      </c>
      <c r="M70" s="260">
        <f>IFERROR(VLOOKUP(B70,'تقرير المصروفات حسب الشهر'!$C$1282:$AD$1393,2,FALSE),0)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112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الشهر'!D967</f>
        <v>0</v>
      </c>
      <c r="K71" s="260">
        <f>'تقرير المصروفات حسب الشهر'!D1094</f>
        <v>0</v>
      </c>
      <c r="L71" s="260">
        <f>IFERROR(VLOOKUP(B71,'تقرير المصروفات حسب الشهر'!$C$1155:$AD$1266,2,FALSE),0)</f>
        <v>0</v>
      </c>
      <c r="M71" s="260">
        <f>IFERROR(VLOOKUP(B71,'تقرير المصروفات حسب الشهر'!$C$1282:$AD$1393,2,FALSE),0)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399999999999999" customHeight="1">
      <c r="B72" s="259" t="s">
        <v>113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الشهر'!D968</f>
        <v>0</v>
      </c>
      <c r="K72" s="260">
        <f>'تقرير المصروفات حسب الشهر'!D1095</f>
        <v>0</v>
      </c>
      <c r="L72" s="260">
        <f>IFERROR(VLOOKUP(B72,'تقرير المصروفات حسب الشهر'!$C$1155:$AD$1266,2,FALSE),0)</f>
        <v>0</v>
      </c>
      <c r="M72" s="260">
        <f>IFERROR(VLOOKUP(B72,'تقرير المصروفات حسب الشهر'!$C$1282:$AD$1393,2,FALSE),0)</f>
        <v>0</v>
      </c>
      <c r="N72" s="260" t="e">
        <f>#REF!</f>
        <v>#REF!</v>
      </c>
      <c r="O72" s="264" t="e">
        <f t="shared" si="2"/>
        <v>#REF!</v>
      </c>
    </row>
    <row r="73" spans="2:25" ht="17.399999999999999" customHeight="1">
      <c r="B73" s="259" t="s">
        <v>114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الشهر'!D969</f>
        <v>0</v>
      </c>
      <c r="K73" s="260">
        <f>'تقرير المصروفات حسب الشهر'!D1096</f>
        <v>0</v>
      </c>
      <c r="L73" s="260">
        <f>IFERROR(VLOOKUP(B73,'تقرير المصروفات حسب الشهر'!$C$1155:$AD$1266,2,FALSE),0)</f>
        <v>0</v>
      </c>
      <c r="M73" s="260">
        <f>IFERROR(VLOOKUP(B73,'تقرير المصروفات حسب الشهر'!$C$1282:$AD$1393,2,FALSE),0)</f>
        <v>0</v>
      </c>
      <c r="N73" s="260" t="e">
        <f>#REF!</f>
        <v>#REF!</v>
      </c>
      <c r="O73" s="264" t="e">
        <f t="shared" si="2"/>
        <v>#REF!</v>
      </c>
    </row>
    <row r="74" spans="2:25" ht="17.399999999999999" customHeight="1">
      <c r="B74" s="259" t="s">
        <v>115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الشهر'!D970</f>
        <v>0</v>
      </c>
      <c r="K74" s="260">
        <f>'تقرير المصروفات حسب الشهر'!D1097</f>
        <v>0</v>
      </c>
      <c r="L74" s="260">
        <f>IFERROR(VLOOKUP(B74,'تقرير المصروفات حسب الشهر'!$C$1155:$AD$1266,2,FALSE),0)</f>
        <v>0</v>
      </c>
      <c r="M74" s="260">
        <f>IFERROR(VLOOKUP(B74,'تقرير المصروفات حسب الشهر'!$C$1282:$AD$1393,2,FALSE),0)</f>
        <v>0</v>
      </c>
      <c r="N74" s="260" t="e">
        <f>#REF!</f>
        <v>#REF!</v>
      </c>
      <c r="O74" s="264" t="e">
        <f t="shared" si="2"/>
        <v>#REF!</v>
      </c>
    </row>
    <row r="75" spans="2:25" ht="17.399999999999999" customHeight="1">
      <c r="B75" s="259" t="s">
        <v>116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0</v>
      </c>
      <c r="J75" s="260">
        <f>'تقرير المصروفات حسب الشهر'!D971</f>
        <v>0</v>
      </c>
      <c r="K75" s="260">
        <f>'تقرير المصروفات حسب الشهر'!D1098</f>
        <v>0</v>
      </c>
      <c r="L75" s="260">
        <f>IFERROR(VLOOKUP(B75,'تقرير المصروفات حسب الشهر'!$C$1155:$AD$1266,2,FALSE),0)</f>
        <v>0</v>
      </c>
      <c r="M75" s="260">
        <f>IFERROR(VLOOKUP(B75,'تقرير المصروفات حسب الشهر'!$C$1282:$AD$1393,2,FALSE),0)</f>
        <v>0</v>
      </c>
      <c r="N75" s="260" t="e">
        <f>#REF!</f>
        <v>#REF!</v>
      </c>
      <c r="O75" s="264" t="e">
        <f t="shared" si="2"/>
        <v>#REF!</v>
      </c>
    </row>
    <row r="76" spans="2:25" ht="17.399999999999999" customHeight="1">
      <c r="B76" s="259" t="s">
        <v>117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0</v>
      </c>
      <c r="J76" s="260">
        <f>'تقرير المصروفات حسب الشهر'!D972</f>
        <v>0</v>
      </c>
      <c r="K76" s="260">
        <f>'تقرير المصروفات حسب الشهر'!D1099</f>
        <v>0</v>
      </c>
      <c r="L76" s="260">
        <f>IFERROR(VLOOKUP(B76,'تقرير المصروفات حسب الشهر'!$C$1155:$AD$1266,2,FALSE),0)</f>
        <v>0</v>
      </c>
      <c r="M76" s="260">
        <f>IFERROR(VLOOKUP(B76,'تقرير المصروفات حسب الشهر'!$C$1282:$AD$1393,2,FALSE),0)</f>
        <v>0</v>
      </c>
      <c r="N76" s="260" t="e">
        <f>#REF!</f>
        <v>#REF!</v>
      </c>
      <c r="O76" s="264" t="e">
        <f t="shared" si="2"/>
        <v>#REF!</v>
      </c>
    </row>
    <row r="77" spans="2:25" ht="17.399999999999999" customHeight="1">
      <c r="B77" s="259" t="s">
        <v>118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0</v>
      </c>
      <c r="J77" s="260">
        <f>'تقرير المصروفات حسب الشهر'!D973</f>
        <v>0</v>
      </c>
      <c r="K77" s="260">
        <f>'تقرير المصروفات حسب الشهر'!D1100</f>
        <v>0</v>
      </c>
      <c r="L77" s="260">
        <f>IFERROR(VLOOKUP(B77,'تقرير المصروفات حسب الشهر'!$C$1155:$AD$1266,2,FALSE),0)</f>
        <v>0</v>
      </c>
      <c r="M77" s="260">
        <f>IFERROR(VLOOKUP(B77,'تقرير المصروفات حسب الشهر'!$C$1282:$AD$1393,2,FALSE),0)</f>
        <v>0</v>
      </c>
      <c r="N77" s="260" t="e">
        <f>#REF!</f>
        <v>#REF!</v>
      </c>
      <c r="O77" s="264" t="e">
        <f t="shared" si="2"/>
        <v>#REF!</v>
      </c>
    </row>
    <row r="78" spans="2:25" ht="17.399999999999999" customHeight="1">
      <c r="B78" s="259" t="s">
        <v>119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0</v>
      </c>
      <c r="J78" s="260">
        <f>'تقرير المصروفات حسب الشهر'!D974</f>
        <v>0</v>
      </c>
      <c r="K78" s="260">
        <f>'تقرير المصروفات حسب الشهر'!D1101</f>
        <v>0</v>
      </c>
      <c r="L78" s="260">
        <f>IFERROR(VLOOKUP(B78,'تقرير المصروفات حسب الشهر'!$C$1155:$AD$1266,2,FALSE),0)</f>
        <v>0</v>
      </c>
      <c r="M78" s="260">
        <f>IFERROR(VLOOKUP(B78,'تقرير المصروفات حسب الشهر'!$C$1282:$AD$1393,2,FALSE),0)</f>
        <v>0</v>
      </c>
      <c r="N78" s="260" t="e">
        <f>#REF!</f>
        <v>#REF!</v>
      </c>
      <c r="O78" s="264" t="e">
        <f t="shared" si="2"/>
        <v>#REF!</v>
      </c>
    </row>
    <row r="79" spans="2:25" ht="17.399999999999999" customHeight="1">
      <c r="B79" s="259" t="s">
        <v>120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0</v>
      </c>
      <c r="J79" s="260">
        <f>'تقرير المصروفات حسب الشهر'!D975</f>
        <v>0</v>
      </c>
      <c r="K79" s="260">
        <f>'تقرير المصروفات حسب الشهر'!D1102</f>
        <v>0</v>
      </c>
      <c r="L79" s="260">
        <f>IFERROR(VLOOKUP(B79,'تقرير المصروفات حسب الشهر'!$C$1155:$AD$1266,2,FALSE),0)</f>
        <v>0</v>
      </c>
      <c r="M79" s="260">
        <f>IFERROR(VLOOKUP(B79,'تقرير المصروفات حسب الشهر'!$C$1282:$AD$1393,2,FALSE),0)</f>
        <v>0</v>
      </c>
      <c r="N79" s="260" t="e">
        <f>#REF!</f>
        <v>#REF!</v>
      </c>
      <c r="O79" s="264" t="e">
        <f t="shared" si="2"/>
        <v>#REF!</v>
      </c>
    </row>
    <row r="80" spans="2:25" ht="17.399999999999999" customHeight="1">
      <c r="B80" s="259" t="s">
        <v>121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الشهر'!D976</f>
        <v>0</v>
      </c>
      <c r="K80" s="260">
        <f>'تقرير المصروفات حسب الشهر'!D1103</f>
        <v>0</v>
      </c>
      <c r="L80" s="260">
        <f>IFERROR(VLOOKUP(B80,'تقرير المصروفات حسب الشهر'!$C$1155:$AD$1266,2,FALSE),0)</f>
        <v>0</v>
      </c>
      <c r="M80" s="260">
        <f>IFERROR(VLOOKUP(B80,'تقرير المصروفات حسب الشهر'!$C$1282:$AD$1393,2,FALSE),0)</f>
        <v>0</v>
      </c>
      <c r="N80" s="260" t="e">
        <f>#REF!</f>
        <v>#REF!</v>
      </c>
      <c r="O80" s="264" t="e">
        <f t="shared" si="2"/>
        <v>#REF!</v>
      </c>
    </row>
    <row r="81" spans="2:15" ht="17.399999999999999" customHeight="1">
      <c r="B81" s="259" t="s">
        <v>122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0</v>
      </c>
      <c r="J81" s="260">
        <f>'تقرير المصروفات حسب الشهر'!D977</f>
        <v>0</v>
      </c>
      <c r="K81" s="260">
        <f>'تقرير المصروفات حسب الشهر'!D1104</f>
        <v>0</v>
      </c>
      <c r="L81" s="260">
        <f>IFERROR(VLOOKUP(B81,'تقرير المصروفات حسب الشهر'!$C$1155:$AD$1266,2,FALSE),0)</f>
        <v>0</v>
      </c>
      <c r="M81" s="260">
        <f>IFERROR(VLOOKUP(B81,'تقرير المصروفات حسب الشهر'!$C$1282:$AD$1393,2,FALSE),0)</f>
        <v>0</v>
      </c>
      <c r="N81" s="260" t="e">
        <f>#REF!</f>
        <v>#REF!</v>
      </c>
      <c r="O81" s="264" t="e">
        <f t="shared" si="2"/>
        <v>#REF!</v>
      </c>
    </row>
    <row r="82" spans="2:15" ht="17.399999999999999" customHeight="1">
      <c r="B82" s="259" t="s">
        <v>123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0</v>
      </c>
      <c r="J82" s="260">
        <f>'تقرير المصروفات حسب الشهر'!D978</f>
        <v>0</v>
      </c>
      <c r="K82" s="260">
        <f>'تقرير المصروفات حسب الشهر'!D1105</f>
        <v>0</v>
      </c>
      <c r="L82" s="260">
        <f>IFERROR(VLOOKUP(B82,'تقرير المصروفات حسب الشهر'!$C$1155:$AD$1266,2,FALSE),0)</f>
        <v>0</v>
      </c>
      <c r="M82" s="260">
        <f>IFERROR(VLOOKUP(B82,'تقرير المصروفات حسب الشهر'!$C$1282:$AD$1393,2,FALSE),0)</f>
        <v>0</v>
      </c>
      <c r="N82" s="260" t="e">
        <f>#REF!</f>
        <v>#REF!</v>
      </c>
      <c r="O82" s="264" t="e">
        <f t="shared" si="2"/>
        <v>#REF!</v>
      </c>
    </row>
    <row r="83" spans="2:15" ht="17.399999999999999" customHeight="1">
      <c r="B83" s="259" t="s">
        <v>124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0</v>
      </c>
      <c r="J83" s="260">
        <f>'تقرير المصروفات حسب الشهر'!D979</f>
        <v>0</v>
      </c>
      <c r="K83" s="260">
        <f>'تقرير المصروفات حسب الشهر'!D1106</f>
        <v>0</v>
      </c>
      <c r="L83" s="260">
        <f>IFERROR(VLOOKUP(B83,'تقرير المصروفات حسب الشهر'!$C$1155:$AD$1266,2,FALSE),0)</f>
        <v>0</v>
      </c>
      <c r="M83" s="260">
        <f>IFERROR(VLOOKUP(B83,'تقرير المصروفات حسب الشهر'!$C$1282:$AD$1393,2,FALSE),0)</f>
        <v>0</v>
      </c>
      <c r="N83" s="260" t="e">
        <f>#REF!</f>
        <v>#REF!</v>
      </c>
      <c r="O83" s="264" t="e">
        <f t="shared" si="2"/>
        <v>#REF!</v>
      </c>
    </row>
    <row r="84" spans="2:15" ht="17.399999999999999" customHeight="1">
      <c r="B84" s="259" t="s">
        <v>125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0</v>
      </c>
      <c r="J84" s="260">
        <f>'تقرير المصروفات حسب الشهر'!D980</f>
        <v>0</v>
      </c>
      <c r="K84" s="260">
        <f>'تقرير المصروفات حسب الشهر'!D1107</f>
        <v>0</v>
      </c>
      <c r="L84" s="260">
        <f>IFERROR(VLOOKUP(B84,'تقرير المصروفات حسب الشهر'!$C$1155:$AD$1266,2,FALSE),0)</f>
        <v>0</v>
      </c>
      <c r="M84" s="260">
        <f>IFERROR(VLOOKUP(B84,'تقرير المصروفات حسب الشهر'!$C$1282:$AD$1393,2,FALSE),0)</f>
        <v>0</v>
      </c>
      <c r="N84" s="260" t="e">
        <f>#REF!</f>
        <v>#REF!</v>
      </c>
      <c r="O84" s="264" t="e">
        <f t="shared" si="2"/>
        <v>#REF!</v>
      </c>
    </row>
    <row r="85" spans="2:15" ht="17.399999999999999" customHeight="1">
      <c r="B85" s="259" t="s">
        <v>126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0</v>
      </c>
      <c r="J85" s="260">
        <f>'تقرير المصروفات حسب الشهر'!D981</f>
        <v>0</v>
      </c>
      <c r="K85" s="260">
        <f>'تقرير المصروفات حسب الشهر'!D1108</f>
        <v>0</v>
      </c>
      <c r="L85" s="260">
        <f>IFERROR(VLOOKUP(B85,'تقرير المصروفات حسب الشهر'!$C$1155:$AD$1266,2,FALSE),0)</f>
        <v>0</v>
      </c>
      <c r="M85" s="260">
        <f>IFERROR(VLOOKUP(B85,'تقرير المصروفات حسب الشهر'!$C$1282:$AD$1393,2,FALSE),0)</f>
        <v>0</v>
      </c>
      <c r="N85" s="260" t="e">
        <f>#REF!</f>
        <v>#REF!</v>
      </c>
      <c r="O85" s="264" t="e">
        <f t="shared" si="2"/>
        <v>#REF!</v>
      </c>
    </row>
    <row r="86" spans="2:15" ht="17.399999999999999" customHeight="1">
      <c r="B86" s="259" t="s">
        <v>127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0</v>
      </c>
      <c r="J86" s="260">
        <f>'تقرير المصروفات حسب الشهر'!D982</f>
        <v>0</v>
      </c>
      <c r="K86" s="260">
        <f>'تقرير المصروفات حسب الشهر'!D1109</f>
        <v>0</v>
      </c>
      <c r="L86" s="260">
        <f>IFERROR(VLOOKUP(B86,'تقرير المصروفات حسب الشهر'!$C$1155:$AD$1266,2,FALSE),0)</f>
        <v>0</v>
      </c>
      <c r="M86" s="260">
        <f>IFERROR(VLOOKUP(B86,'تقرير المصروفات حسب الشهر'!$C$1282:$AD$1393,2,FALSE),0)</f>
        <v>0</v>
      </c>
      <c r="N86" s="260" t="e">
        <f>#REF!</f>
        <v>#REF!</v>
      </c>
      <c r="O86" s="264" t="e">
        <f t="shared" si="2"/>
        <v>#REF!</v>
      </c>
    </row>
    <row r="87" spans="2:15" ht="17.399999999999999" customHeight="1">
      <c r="B87" s="259" t="s">
        <v>128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0</v>
      </c>
      <c r="J87" s="260">
        <f>'تقرير المصروفات حسب الشهر'!D983</f>
        <v>0</v>
      </c>
      <c r="K87" s="260">
        <f>'تقرير المصروفات حسب الشهر'!D1110</f>
        <v>0</v>
      </c>
      <c r="L87" s="260">
        <f>IFERROR(VLOOKUP(B87,'تقرير المصروفات حسب الشهر'!$C$1155:$AD$1266,2,FALSE),0)</f>
        <v>0</v>
      </c>
      <c r="M87" s="260">
        <f>IFERROR(VLOOKUP(B87,'تقرير المصروفات حسب الشهر'!$C$1282:$AD$1393,2,FALSE),0)</f>
        <v>0</v>
      </c>
      <c r="N87" s="260" t="e">
        <f>#REF!</f>
        <v>#REF!</v>
      </c>
      <c r="O87" s="264" t="e">
        <f t="shared" si="2"/>
        <v>#REF!</v>
      </c>
    </row>
    <row r="88" spans="2:15" ht="17.399999999999999" customHeight="1">
      <c r="B88" s="259" t="s">
        <v>129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الشهر'!D984</f>
        <v>0</v>
      </c>
      <c r="K88" s="260">
        <f>'تقرير المصروفات حسب الشهر'!D1111</f>
        <v>0</v>
      </c>
      <c r="L88" s="260">
        <f>IFERROR(VLOOKUP(B88,'تقرير المصروفات حسب الشهر'!$C$1155:$AD$1266,2,FALSE),0)</f>
        <v>0</v>
      </c>
      <c r="M88" s="260">
        <f>IFERROR(VLOOKUP(B88,'تقرير المصروفات حسب الشهر'!$C$1282:$AD$1393,2,FALSE),0)</f>
        <v>0</v>
      </c>
      <c r="N88" s="260" t="e">
        <f>#REF!</f>
        <v>#REF!</v>
      </c>
      <c r="O88" s="264" t="e">
        <f t="shared" si="2"/>
        <v>#REF!</v>
      </c>
    </row>
    <row r="89" spans="2:15" ht="17.399999999999999" customHeight="1">
      <c r="B89" s="259" t="s">
        <v>130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الشهر'!D985</f>
        <v>0</v>
      </c>
      <c r="K89" s="260">
        <f>'تقرير المصروفات حسب الشهر'!D1112</f>
        <v>0</v>
      </c>
      <c r="L89" s="260">
        <f>IFERROR(VLOOKUP(B89,'تقرير المصروفات حسب الشهر'!$C$1155:$AD$1266,2,FALSE),0)</f>
        <v>0</v>
      </c>
      <c r="M89" s="260">
        <f>IFERROR(VLOOKUP(B89,'تقرير المصروفات حسب الشهر'!$C$1282:$AD$1393,2,FALSE),0)</f>
        <v>0</v>
      </c>
      <c r="N89" s="260" t="e">
        <f>#REF!</f>
        <v>#REF!</v>
      </c>
      <c r="O89" s="264" t="e">
        <f t="shared" si="2"/>
        <v>#REF!</v>
      </c>
    </row>
    <row r="90" spans="2:15" ht="17.399999999999999" customHeight="1">
      <c r="B90" s="259" t="s">
        <v>131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الشهر'!D986</f>
        <v>0</v>
      </c>
      <c r="K90" s="260">
        <f>'تقرير المصروفات حسب الشهر'!D1113</f>
        <v>0</v>
      </c>
      <c r="L90" s="260">
        <f>IFERROR(VLOOKUP(B90,'تقرير المصروفات حسب الشهر'!$C$1155:$AD$1266,2,FALSE),0)</f>
        <v>0</v>
      </c>
      <c r="M90" s="260">
        <f>IFERROR(VLOOKUP(B90,'تقرير المصروفات حسب الشهر'!$C$1282:$AD$1393,2,FALSE),0)</f>
        <v>0</v>
      </c>
      <c r="N90" s="260" t="e">
        <f>#REF!</f>
        <v>#REF!</v>
      </c>
      <c r="O90" s="264" t="e">
        <f t="shared" si="2"/>
        <v>#REF!</v>
      </c>
    </row>
    <row r="91" spans="2:15" ht="17.399999999999999" customHeight="1">
      <c r="B91" s="259" t="s">
        <v>132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الشهر'!D987</f>
        <v>0</v>
      </c>
      <c r="K91" s="260">
        <f>'تقرير المصروفات حسب الشهر'!D1114</f>
        <v>0</v>
      </c>
      <c r="L91" s="260">
        <f>IFERROR(VLOOKUP(B91,'تقرير المصروفات حسب الشهر'!$C$1155:$AD$1266,2,FALSE),0)</f>
        <v>0</v>
      </c>
      <c r="M91" s="260">
        <f>IFERROR(VLOOKUP(B91,'تقرير المصروفات حسب الشهر'!$C$1282:$AD$1393,2,FALSE),0)</f>
        <v>0</v>
      </c>
      <c r="N91" s="260" t="e">
        <f>#REF!</f>
        <v>#REF!</v>
      </c>
      <c r="O91" s="264" t="e">
        <f t="shared" si="2"/>
        <v>#REF!</v>
      </c>
    </row>
    <row r="92" spans="2:15" ht="17.399999999999999" customHeight="1">
      <c r="B92" s="259" t="s">
        <v>133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الشهر'!D988</f>
        <v>0</v>
      </c>
      <c r="K92" s="260">
        <f>'تقرير المصروفات حسب الشهر'!D1115</f>
        <v>0</v>
      </c>
      <c r="L92" s="260">
        <f>IFERROR(VLOOKUP(B92,'تقرير المصروفات حسب الشهر'!$C$1155:$AD$1266,2,FALSE),0)</f>
        <v>0</v>
      </c>
      <c r="M92" s="260">
        <f>IFERROR(VLOOKUP(B92,'تقرير المصروفات حسب الشهر'!$C$1282:$AD$1393,2,FALSE),0)</f>
        <v>0</v>
      </c>
      <c r="N92" s="260" t="e">
        <f>#REF!</f>
        <v>#REF!</v>
      </c>
      <c r="O92" s="264" t="e">
        <f t="shared" si="2"/>
        <v>#REF!</v>
      </c>
    </row>
    <row r="93" spans="2:15" ht="17.399999999999999" customHeight="1">
      <c r="B93" s="259" t="s">
        <v>134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الشهر'!D989</f>
        <v>0</v>
      </c>
      <c r="K93" s="260">
        <f>'تقرير المصروفات حسب الشهر'!D1116</f>
        <v>0</v>
      </c>
      <c r="L93" s="260">
        <f>IFERROR(VLOOKUP(B93,'تقرير المصروفات حسب الشهر'!$C$1155:$AD$1266,2,FALSE),0)</f>
        <v>0</v>
      </c>
      <c r="M93" s="260">
        <f>IFERROR(VLOOKUP(B93,'تقرير المصروفات حسب الشهر'!$C$1282:$AD$1393,2,FALSE),0)</f>
        <v>0</v>
      </c>
      <c r="N93" s="260" t="e">
        <f>#REF!</f>
        <v>#REF!</v>
      </c>
      <c r="O93" s="264" t="e">
        <f t="shared" si="2"/>
        <v>#REF!</v>
      </c>
    </row>
    <row r="94" spans="2:15" ht="17.399999999999999" customHeight="1">
      <c r="B94" s="259" t="s">
        <v>135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الشهر'!D990</f>
        <v>0</v>
      </c>
      <c r="K94" s="260">
        <f>'تقرير المصروفات حسب الشهر'!D1117</f>
        <v>0</v>
      </c>
      <c r="L94" s="260">
        <f>IFERROR(VLOOKUP(B94,'تقرير المصروفات حسب الشهر'!$C$1155:$AD$1266,2,FALSE),0)</f>
        <v>0</v>
      </c>
      <c r="M94" s="260">
        <f>IFERROR(VLOOKUP(B94,'تقرير المصروفات حسب الشهر'!$C$1282:$AD$1393,2,FALSE),0)</f>
        <v>0</v>
      </c>
      <c r="N94" s="260" t="e">
        <f>#REF!</f>
        <v>#REF!</v>
      </c>
      <c r="O94" s="264" t="e">
        <f t="shared" si="2"/>
        <v>#REF!</v>
      </c>
    </row>
    <row r="95" spans="2:15" ht="17.399999999999999" customHeight="1">
      <c r="B95" s="259" t="s">
        <v>136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الشهر'!D991</f>
        <v>0</v>
      </c>
      <c r="K95" s="260">
        <f>'تقرير المصروفات حسب الشهر'!D1118</f>
        <v>0</v>
      </c>
      <c r="L95" s="260">
        <f>IFERROR(VLOOKUP(B95,'تقرير المصروفات حسب الشهر'!$C$1155:$AD$1266,2,FALSE),0)</f>
        <v>0</v>
      </c>
      <c r="M95" s="260">
        <f>IFERROR(VLOOKUP(B95,'تقرير المصروفات حسب الشهر'!$C$1282:$AD$1393,2,FALSE),0)</f>
        <v>0</v>
      </c>
      <c r="N95" s="260" t="e">
        <f>#REF!</f>
        <v>#REF!</v>
      </c>
      <c r="O95" s="264" t="e">
        <f t="shared" si="2"/>
        <v>#REF!</v>
      </c>
    </row>
    <row r="96" spans="2:15" ht="17.399999999999999" customHeight="1">
      <c r="B96" s="259" t="s">
        <v>137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الشهر'!D992</f>
        <v>0</v>
      </c>
      <c r="K96" s="260">
        <f>'تقرير المصروفات حسب الشهر'!D1119</f>
        <v>0</v>
      </c>
      <c r="L96" s="260">
        <f>IFERROR(VLOOKUP(B96,'تقرير المصروفات حسب الشهر'!$C$1155:$AD$1266,2,FALSE),0)</f>
        <v>0</v>
      </c>
      <c r="M96" s="260">
        <f>IFERROR(VLOOKUP(B96,'تقرير المصروفات حسب الشهر'!$C$1282:$AD$1393,2,FALSE),0)</f>
        <v>0</v>
      </c>
      <c r="N96" s="260" t="e">
        <f>#REF!</f>
        <v>#REF!</v>
      </c>
      <c r="O96" s="264" t="e">
        <f t="shared" si="2"/>
        <v>#REF!</v>
      </c>
    </row>
    <row r="97" spans="2:15" ht="17.399999999999999" customHeight="1">
      <c r="B97" s="259" t="s">
        <v>138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الشهر'!D993</f>
        <v>0</v>
      </c>
      <c r="K97" s="260">
        <f>'تقرير المصروفات حسب الشهر'!D1120</f>
        <v>0</v>
      </c>
      <c r="L97" s="260">
        <f>IFERROR(VLOOKUP(B97,'تقرير المصروفات حسب الشهر'!$C$1155:$AD$1266,2,FALSE),0)</f>
        <v>0</v>
      </c>
      <c r="M97" s="260">
        <f>IFERROR(VLOOKUP(B97,'تقرير المصروفات حسب الشهر'!$C$1282:$AD$1393,2,FALSE),0)</f>
        <v>0</v>
      </c>
      <c r="N97" s="260" t="e">
        <f>#REF!</f>
        <v>#REF!</v>
      </c>
      <c r="O97" s="264" t="e">
        <f t="shared" si="2"/>
        <v>#REF!</v>
      </c>
    </row>
    <row r="98" spans="2:15" ht="17.399999999999999" customHeight="1">
      <c r="B98" s="259" t="s">
        <v>139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0</v>
      </c>
      <c r="J98" s="260">
        <f>'تقرير المصروفات حسب الشهر'!D994</f>
        <v>0</v>
      </c>
      <c r="K98" s="260">
        <f>'تقرير المصروفات حسب الشهر'!D1121</f>
        <v>0</v>
      </c>
      <c r="L98" s="260">
        <f>IFERROR(VLOOKUP(B98,'تقرير المصروفات حسب الشهر'!$C$1155:$AD$1266,2,FALSE),0)</f>
        <v>0</v>
      </c>
      <c r="M98" s="260">
        <f>IFERROR(VLOOKUP(B98,'تقرير المصروفات حسب الشهر'!$C$1282:$AD$1393,2,FALSE),0)</f>
        <v>0</v>
      </c>
      <c r="N98" s="260" t="e">
        <f>#REF!</f>
        <v>#REF!</v>
      </c>
      <c r="O98" s="264" t="e">
        <f t="shared" si="2"/>
        <v>#REF!</v>
      </c>
    </row>
    <row r="99" spans="2:15" ht="17.399999999999999" customHeight="1">
      <c r="B99" s="259" t="s">
        <v>140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الشهر'!D995</f>
        <v>0</v>
      </c>
      <c r="K99" s="260">
        <f>'تقرير المصروفات حسب الشهر'!D1122</f>
        <v>0</v>
      </c>
      <c r="L99" s="260">
        <f>IFERROR(VLOOKUP(B99,'تقرير المصروفات حسب الشهر'!$C$1155:$AD$1266,2,FALSE),0)</f>
        <v>0</v>
      </c>
      <c r="M99" s="260">
        <f>IFERROR(VLOOKUP(B99,'تقرير المصروفات حسب الشهر'!$C$1282:$AD$1393,2,FALSE),0)</f>
        <v>0</v>
      </c>
      <c r="N99" s="260" t="e">
        <f>#REF!</f>
        <v>#REF!</v>
      </c>
      <c r="O99" s="264" t="e">
        <f t="shared" si="2"/>
        <v>#REF!</v>
      </c>
    </row>
    <row r="100" spans="2:15" ht="17.399999999999999" customHeight="1">
      <c r="B100" s="259" t="s">
        <v>141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الشهر'!D996</f>
        <v>0</v>
      </c>
      <c r="K100" s="260">
        <f>'تقرير المصروفات حسب الشهر'!D1123</f>
        <v>0</v>
      </c>
      <c r="L100" s="260">
        <f>IFERROR(VLOOKUP(B100,'تقرير المصروفات حسب الشهر'!$C$1155:$AD$1266,2,FALSE),0)</f>
        <v>0</v>
      </c>
      <c r="M100" s="260">
        <f>IFERROR(VLOOKUP(B100,'تقرير المصروفات حسب الشهر'!$C$1282:$AD$1393,2,FALSE),0)</f>
        <v>0</v>
      </c>
      <c r="N100" s="260" t="e">
        <f>#REF!</f>
        <v>#REF!</v>
      </c>
      <c r="O100" s="264" t="e">
        <f t="shared" si="2"/>
        <v>#REF!</v>
      </c>
    </row>
    <row r="101" spans="2:15" ht="17.399999999999999" customHeight="1">
      <c r="B101" s="259" t="s">
        <v>142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الشهر'!D997</f>
        <v>0</v>
      </c>
      <c r="K101" s="260">
        <f>'تقرير المصروفات حسب الشهر'!D1124</f>
        <v>0</v>
      </c>
      <c r="L101" s="260">
        <f>IFERROR(VLOOKUP(B101,'تقرير المصروفات حسب الشهر'!$C$1155:$AD$1266,2,FALSE),0)</f>
        <v>0</v>
      </c>
      <c r="M101" s="260">
        <f>IFERROR(VLOOKUP(B101,'تقرير المصروفات حسب الشهر'!$C$1282:$AD$1393,2,FALSE),0)</f>
        <v>0</v>
      </c>
      <c r="N101" s="260" t="e">
        <f>#REF!</f>
        <v>#REF!</v>
      </c>
      <c r="O101" s="264" t="e">
        <f t="shared" si="2"/>
        <v>#REF!</v>
      </c>
    </row>
    <row r="102" spans="2:15" ht="17.399999999999999" customHeight="1">
      <c r="B102" s="259" t="s">
        <v>143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الشهر'!D998</f>
        <v>0</v>
      </c>
      <c r="K102" s="260">
        <f>'تقرير المصروفات حسب الشهر'!D1125</f>
        <v>0</v>
      </c>
      <c r="L102" s="260">
        <f>IFERROR(VLOOKUP(B102,'تقرير المصروفات حسب الشهر'!$C$1155:$AD$1266,2,FALSE),0)</f>
        <v>0</v>
      </c>
      <c r="M102" s="260">
        <f>IFERROR(VLOOKUP(B102,'تقرير المصروفات حسب الشهر'!$C$1282:$AD$1393,2,FALSE),0)</f>
        <v>0</v>
      </c>
      <c r="N102" s="260" t="e">
        <f>#REF!</f>
        <v>#REF!</v>
      </c>
      <c r="O102" s="264" t="e">
        <f t="shared" ref="O102:O115" si="3">SUM(C102:N102)</f>
        <v>#REF!</v>
      </c>
    </row>
    <row r="103" spans="2:15" ht="17.399999999999999" customHeight="1">
      <c r="B103" s="259" t="s">
        <v>144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الشهر'!D999</f>
        <v>0</v>
      </c>
      <c r="K103" s="260">
        <f>'تقرير المصروفات حسب الشهر'!D1126</f>
        <v>0</v>
      </c>
      <c r="L103" s="260">
        <f>IFERROR(VLOOKUP(B103,'تقرير المصروفات حسب الشهر'!$C$1155:$AD$1266,2,FALSE),0)</f>
        <v>0</v>
      </c>
      <c r="M103" s="260">
        <f>IFERROR(VLOOKUP(B103,'تقرير المصروفات حسب الشهر'!$C$1282:$AD$1393,2,FALSE),0)</f>
        <v>0</v>
      </c>
      <c r="N103" s="260" t="e">
        <f>#REF!</f>
        <v>#REF!</v>
      </c>
      <c r="O103" s="264" t="e">
        <f t="shared" si="3"/>
        <v>#REF!</v>
      </c>
    </row>
    <row r="104" spans="2:15" ht="17.399999999999999" customHeight="1">
      <c r="B104" s="259" t="s">
        <v>145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0</v>
      </c>
      <c r="J104" s="260">
        <f>'تقرير المصروفات حسب الشهر'!D1000</f>
        <v>0</v>
      </c>
      <c r="K104" s="260">
        <f>'تقرير المصروفات حسب الشهر'!D1127</f>
        <v>0</v>
      </c>
      <c r="L104" s="260">
        <f>IFERROR(VLOOKUP(B104,'تقرير المصروفات حسب الشهر'!$C$1155:$AD$1266,2,FALSE),0)</f>
        <v>0</v>
      </c>
      <c r="M104" s="260">
        <f>IFERROR(VLOOKUP(B104,'تقرير المصروفات حسب الشهر'!$C$1282:$AD$1393,2,FALSE),0)</f>
        <v>0</v>
      </c>
      <c r="N104" s="260" t="e">
        <f>#REF!</f>
        <v>#REF!</v>
      </c>
      <c r="O104" s="264" t="e">
        <f t="shared" si="3"/>
        <v>#REF!</v>
      </c>
    </row>
    <row r="105" spans="2:15" ht="17.399999999999999" customHeight="1">
      <c r="B105" s="259" t="s">
        <v>146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0</v>
      </c>
      <c r="J105" s="260">
        <f>'تقرير المصروفات حسب الشهر'!D1001</f>
        <v>0</v>
      </c>
      <c r="K105" s="260">
        <f>'تقرير المصروفات حسب الشهر'!D1128</f>
        <v>0</v>
      </c>
      <c r="L105" s="260">
        <f>IFERROR(VLOOKUP(B105,'تقرير المصروفات حسب الشهر'!$C$1155:$AD$1266,2,FALSE),0)</f>
        <v>0</v>
      </c>
      <c r="M105" s="260">
        <f>IFERROR(VLOOKUP(B105,'تقرير المصروفات حسب الشهر'!$C$1282:$AD$1393,2,FALSE),0)</f>
        <v>0</v>
      </c>
      <c r="N105" s="260" t="e">
        <f>#REF!</f>
        <v>#REF!</v>
      </c>
      <c r="O105" s="264" t="e">
        <f t="shared" si="3"/>
        <v>#REF!</v>
      </c>
    </row>
    <row r="106" spans="2:15" ht="17.399999999999999" customHeight="1">
      <c r="B106" s="259" t="s">
        <v>147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0</v>
      </c>
      <c r="J106" s="260">
        <f>'تقرير المصروفات حسب الشهر'!D1002</f>
        <v>0</v>
      </c>
      <c r="K106" s="260">
        <f>'تقرير المصروفات حسب الشهر'!D1129</f>
        <v>0</v>
      </c>
      <c r="L106" s="260">
        <f>IFERROR(VLOOKUP(B106,'تقرير المصروفات حسب الشهر'!$C$1155:$AD$1266,2,FALSE),0)</f>
        <v>0</v>
      </c>
      <c r="M106" s="260">
        <f>IFERROR(VLOOKUP(B106,'تقرير المصروفات حسب الشهر'!$C$1282:$AD$1393,2,FALSE),0)</f>
        <v>0</v>
      </c>
      <c r="N106" s="260" t="e">
        <f>#REF!</f>
        <v>#REF!</v>
      </c>
      <c r="O106" s="264" t="e">
        <f t="shared" si="3"/>
        <v>#REF!</v>
      </c>
    </row>
    <row r="107" spans="2:15" ht="17.399999999999999" customHeight="1">
      <c r="B107" s="259" t="s">
        <v>148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0</v>
      </c>
      <c r="J107" s="260">
        <f>'تقرير المصروفات حسب الشهر'!D1003</f>
        <v>0</v>
      </c>
      <c r="K107" s="260">
        <f>'تقرير المصروفات حسب الشهر'!D1130</f>
        <v>0</v>
      </c>
      <c r="L107" s="260">
        <f>IFERROR(VLOOKUP(B107,'تقرير المصروفات حسب الشهر'!$C$1155:$AD$1266,2,FALSE),0)</f>
        <v>0</v>
      </c>
      <c r="M107" s="260">
        <f>IFERROR(VLOOKUP(B107,'تقرير المصروفات حسب الشهر'!$C$1282:$AD$1393,2,FALSE),0)</f>
        <v>0</v>
      </c>
      <c r="N107" s="260" t="e">
        <f>#REF!</f>
        <v>#REF!</v>
      </c>
      <c r="O107" s="264" t="e">
        <f t="shared" si="3"/>
        <v>#REF!</v>
      </c>
    </row>
    <row r="108" spans="2:15" ht="17.399999999999999" customHeight="1">
      <c r="B108" s="259" t="s">
        <v>149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0</v>
      </c>
      <c r="J108" s="260">
        <f>'تقرير المصروفات حسب الشهر'!D1004</f>
        <v>0</v>
      </c>
      <c r="K108" s="260">
        <f>'تقرير المصروفات حسب الشهر'!D1131</f>
        <v>0</v>
      </c>
      <c r="L108" s="260">
        <f>IFERROR(VLOOKUP(B108,'تقرير المصروفات حسب الشهر'!$C$1155:$AD$1266,2,FALSE),0)</f>
        <v>0</v>
      </c>
      <c r="M108" s="260">
        <f>IFERROR(VLOOKUP(B108,'تقرير المصروفات حسب الشهر'!$C$1282:$AD$1393,2,FALSE),0)</f>
        <v>0</v>
      </c>
      <c r="N108" s="260" t="e">
        <f>#REF!</f>
        <v>#REF!</v>
      </c>
      <c r="O108" s="264" t="e">
        <f t="shared" si="3"/>
        <v>#REF!</v>
      </c>
    </row>
    <row r="109" spans="2:15" ht="17.399999999999999" customHeight="1">
      <c r="B109" s="259" t="s">
        <v>150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0</v>
      </c>
      <c r="J109" s="260">
        <f>'تقرير المصروفات حسب الشهر'!D1005</f>
        <v>0</v>
      </c>
      <c r="K109" s="260">
        <f>'تقرير المصروفات حسب الشهر'!D1132</f>
        <v>0</v>
      </c>
      <c r="L109" s="260">
        <f>IFERROR(VLOOKUP(B109,'تقرير المصروفات حسب الشهر'!$C$1155:$AD$1266,2,FALSE),0)</f>
        <v>0</v>
      </c>
      <c r="M109" s="260">
        <f>IFERROR(VLOOKUP(B109,'تقرير المصروفات حسب الشهر'!$C$1282:$AD$1393,2,FALSE),0)</f>
        <v>0</v>
      </c>
      <c r="N109" s="260" t="e">
        <f>#REF!</f>
        <v>#REF!</v>
      </c>
      <c r="O109" s="264" t="e">
        <f t="shared" si="3"/>
        <v>#REF!</v>
      </c>
    </row>
    <row r="110" spans="2:15" ht="17.399999999999999" customHeight="1">
      <c r="B110" s="259" t="s">
        <v>151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0</v>
      </c>
      <c r="J110" s="260">
        <f>'تقرير المصروفات حسب الشهر'!D1006</f>
        <v>0</v>
      </c>
      <c r="K110" s="260">
        <f>'تقرير المصروفات حسب الشهر'!D1133</f>
        <v>0</v>
      </c>
      <c r="L110" s="260">
        <f>IFERROR(VLOOKUP(B110,'تقرير المصروفات حسب الشهر'!$C$1155:$AD$1266,2,FALSE),0)</f>
        <v>0</v>
      </c>
      <c r="M110" s="260">
        <f>IFERROR(VLOOKUP(B110,'تقرير المصروفات حسب الشهر'!$C$1282:$AD$1393,2,FALSE),0)</f>
        <v>0</v>
      </c>
      <c r="N110" s="260" t="e">
        <f>#REF!</f>
        <v>#REF!</v>
      </c>
      <c r="O110" s="264" t="e">
        <f t="shared" si="3"/>
        <v>#REF!</v>
      </c>
    </row>
    <row r="111" spans="2:15" ht="17.399999999999999" customHeight="1">
      <c r="B111" s="259" t="s">
        <v>152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0</v>
      </c>
      <c r="J111" s="260">
        <f>'تقرير المصروفات حسب الشهر'!D1007</f>
        <v>0</v>
      </c>
      <c r="K111" s="260">
        <f>'تقرير المصروفات حسب الشهر'!D1134</f>
        <v>0</v>
      </c>
      <c r="L111" s="260">
        <f>IFERROR(VLOOKUP(B111,'تقرير المصروفات حسب الشهر'!$C$1155:$AD$1266,2,FALSE),0)</f>
        <v>0</v>
      </c>
      <c r="M111" s="260">
        <f>IFERROR(VLOOKUP(B111,'تقرير المصروفات حسب الشهر'!$C$1282:$AD$1393,2,FALSE),0)</f>
        <v>0</v>
      </c>
      <c r="N111" s="260" t="e">
        <f>#REF!</f>
        <v>#REF!</v>
      </c>
      <c r="O111" s="264" t="e">
        <f t="shared" si="3"/>
        <v>#REF!</v>
      </c>
    </row>
    <row r="112" spans="2:15" ht="17.399999999999999" customHeight="1">
      <c r="B112" s="259" t="s">
        <v>153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0</v>
      </c>
      <c r="J112" s="260">
        <f>'تقرير المصروفات حسب الشهر'!D1008</f>
        <v>0</v>
      </c>
      <c r="K112" s="260">
        <f>'تقرير المصروفات حسب الشهر'!D1135</f>
        <v>0</v>
      </c>
      <c r="L112" s="260">
        <f>IFERROR(VLOOKUP(B112,'تقرير المصروفات حسب الشهر'!$C$1155:$AD$1266,2,FALSE),0)</f>
        <v>0</v>
      </c>
      <c r="M112" s="260">
        <f>IFERROR(VLOOKUP(B112,'تقرير المصروفات حسب الشهر'!$C$1282:$AD$1393,2,FALSE),0)</f>
        <v>0</v>
      </c>
      <c r="N112" s="260" t="e">
        <f>#REF!</f>
        <v>#REF!</v>
      </c>
      <c r="O112" s="264" t="e">
        <f t="shared" si="3"/>
        <v>#REF!</v>
      </c>
    </row>
    <row r="113" spans="2:15" ht="17.399999999999999" customHeight="1">
      <c r="B113" s="259" t="s">
        <v>154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0</v>
      </c>
      <c r="J113" s="260">
        <f>'تقرير المصروفات حسب الشهر'!D1009</f>
        <v>0</v>
      </c>
      <c r="K113" s="260">
        <f>'تقرير المصروفات حسب الشهر'!D1136</f>
        <v>0</v>
      </c>
      <c r="L113" s="260">
        <f>IFERROR(VLOOKUP(B113,'تقرير المصروفات حسب الشهر'!$C$1155:$AD$1266,2,FALSE),0)</f>
        <v>0</v>
      </c>
      <c r="M113" s="260">
        <f>IFERROR(VLOOKUP(B113,'تقرير المصروفات حسب الشهر'!$C$1282:$AD$1393,2,FALSE),0)</f>
        <v>0</v>
      </c>
      <c r="N113" s="260" t="e">
        <f>#REF!</f>
        <v>#REF!</v>
      </c>
      <c r="O113" s="264" t="e">
        <f t="shared" si="3"/>
        <v>#REF!</v>
      </c>
    </row>
    <row r="114" spans="2:15" ht="17.399999999999999" customHeight="1">
      <c r="B114" s="259" t="s">
        <v>155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0</v>
      </c>
      <c r="J114" s="260">
        <f>'تقرير المصروفات حسب الشهر'!D1010</f>
        <v>0</v>
      </c>
      <c r="K114" s="260">
        <f>'تقرير المصروفات حسب الشهر'!D1137</f>
        <v>0</v>
      </c>
      <c r="L114" s="260">
        <f>IFERROR(VLOOKUP(B114,'تقرير المصروفات حسب الشهر'!$C$1155:$AD$1266,2,FALSE),0)</f>
        <v>0</v>
      </c>
      <c r="M114" s="260">
        <f>IFERROR(VLOOKUP(B114,'تقرير المصروفات حسب الشهر'!$C$1282:$AD$1393,2,FALSE),0)</f>
        <v>0</v>
      </c>
      <c r="N114" s="260" t="e">
        <f>#REF!</f>
        <v>#REF!</v>
      </c>
      <c r="O114" s="264" t="e">
        <f t="shared" si="3"/>
        <v>#REF!</v>
      </c>
    </row>
    <row r="115" spans="2:15" ht="17.399999999999999" customHeight="1">
      <c r="B115" s="259" t="s">
        <v>156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0</v>
      </c>
      <c r="J115" s="260">
        <f>'تقرير المصروفات حسب الشهر'!D1011</f>
        <v>0</v>
      </c>
      <c r="K115" s="260">
        <f>'تقرير المصروفات حسب الشهر'!D1138</f>
        <v>0</v>
      </c>
      <c r="L115" s="260">
        <f>IFERROR(VLOOKUP(B115,'تقرير المصروفات حسب الشهر'!$C$1155:$AD$1266,2,FALSE),0)</f>
        <v>0</v>
      </c>
      <c r="M115" s="260">
        <f>IFERROR(VLOOKUP(B115,'تقرير المصروفات حسب الشهر'!$C$1282:$AD$1393,2,FALSE),0)</f>
        <v>0</v>
      </c>
      <c r="N115" s="260"/>
      <c r="O115" s="264" t="e">
        <f t="shared" si="3"/>
        <v>#REF!</v>
      </c>
    </row>
    <row r="116" spans="2:15" ht="17.399999999999999" customHeight="1">
      <c r="B116" s="259" t="s">
        <v>157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399999999999999" customHeight="1">
      <c r="B117" s="259" t="s">
        <v>158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348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0</v>
      </c>
      <c r="J118" s="262">
        <f t="shared" si="4"/>
        <v>0</v>
      </c>
      <c r="K118" s="262">
        <f t="shared" si="4"/>
        <v>0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5" customHeight="1" thickBot="1"/>
    <row r="121" spans="2:15" ht="30.6" customHeight="1" thickTop="1">
      <c r="B121" s="642" t="s">
        <v>349</v>
      </c>
      <c r="C121" s="643"/>
      <c r="D121" s="643"/>
      <c r="E121" s="643"/>
      <c r="F121" s="643"/>
      <c r="G121" s="643"/>
      <c r="H121" s="643"/>
      <c r="I121" s="643"/>
      <c r="J121" s="643"/>
      <c r="K121" s="643"/>
      <c r="L121" s="643"/>
      <c r="M121" s="643"/>
      <c r="N121" s="643"/>
      <c r="O121" s="644"/>
    </row>
    <row r="122" spans="2:15" ht="17.399999999999999" customHeight="1">
      <c r="B122" s="263" t="s">
        <v>345</v>
      </c>
      <c r="C122" s="263" t="s">
        <v>310</v>
      </c>
      <c r="D122" s="263" t="s">
        <v>311</v>
      </c>
      <c r="E122" s="263" t="s">
        <v>312</v>
      </c>
      <c r="F122" s="263" t="s">
        <v>346</v>
      </c>
      <c r="G122" s="263" t="s">
        <v>315</v>
      </c>
      <c r="H122" s="263" t="s">
        <v>316</v>
      </c>
      <c r="I122" s="263" t="s">
        <v>317</v>
      </c>
      <c r="J122" s="263" t="s">
        <v>347</v>
      </c>
      <c r="K122" s="263" t="s">
        <v>320</v>
      </c>
      <c r="L122" s="263" t="s">
        <v>16</v>
      </c>
      <c r="M122" s="263" t="s">
        <v>323</v>
      </c>
      <c r="N122" s="263" t="s">
        <v>325</v>
      </c>
      <c r="O122" s="263" t="s">
        <v>348</v>
      </c>
    </row>
    <row r="123" spans="2:15" ht="17.399999999999999" customHeight="1">
      <c r="B123" s="259" t="s">
        <v>48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الشهر'!E902</f>
        <v>0</v>
      </c>
      <c r="K123" s="260">
        <f>'تقرير المصروفات حسب الشهر'!E1029</f>
        <v>0</v>
      </c>
      <c r="L123" s="260">
        <f>IFERROR(VLOOKUP(B123,'تقرير المصروفات حسب الشهر'!$C$1155:$AD$1266,3,FALSE),0)</f>
        <v>0</v>
      </c>
      <c r="M123" s="260">
        <f>IFERROR(VLOOKUP(B123,'تقرير المصروفات حسب الشهر'!$C$1282:$AD$1393,3,FALSE),0)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399999999999999" customHeight="1">
      <c r="B124" s="259" t="s">
        <v>49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0</v>
      </c>
      <c r="J124" s="260">
        <f>'تقرير المصروفات حسب الشهر'!E903</f>
        <v>0</v>
      </c>
      <c r="K124" s="260">
        <f>'تقرير المصروفات حسب الشهر'!E1030</f>
        <v>0</v>
      </c>
      <c r="L124" s="260">
        <f>IFERROR(VLOOKUP(B124,'تقرير المصروفات حسب الشهر'!$C$1155:$AD$1266,3,FALSE),0)</f>
        <v>0</v>
      </c>
      <c r="M124" s="260">
        <f>IFERROR(VLOOKUP(B124,'تقرير المصروفات حسب الشهر'!$C$1282:$AD$1393,3,FALSE),0)</f>
        <v>0</v>
      </c>
      <c r="N124" s="260" t="e">
        <f>#REF!</f>
        <v>#REF!</v>
      </c>
      <c r="O124" s="264" t="e">
        <f t="shared" si="5"/>
        <v>#REF!</v>
      </c>
    </row>
    <row r="125" spans="2:15" ht="17.399999999999999" customHeight="1">
      <c r="B125" s="259" t="s">
        <v>50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0</v>
      </c>
      <c r="J125" s="260">
        <f>'تقرير المصروفات حسب الشهر'!E904</f>
        <v>0</v>
      </c>
      <c r="K125" s="260">
        <f>'تقرير المصروفات حسب الشهر'!E1031</f>
        <v>0</v>
      </c>
      <c r="L125" s="260">
        <f>IFERROR(VLOOKUP(B125,'تقرير المصروفات حسب الشهر'!$C$1155:$AD$1266,3,FALSE),0)</f>
        <v>0</v>
      </c>
      <c r="M125" s="260">
        <f>IFERROR(VLOOKUP(B125,'تقرير المصروفات حسب الشهر'!$C$1282:$AD$1393,3,FALSE),0)</f>
        <v>0</v>
      </c>
      <c r="N125" s="260" t="e">
        <f>#REF!</f>
        <v>#REF!</v>
      </c>
      <c r="O125" s="264" t="e">
        <f t="shared" si="5"/>
        <v>#REF!</v>
      </c>
    </row>
    <row r="126" spans="2:15" ht="17.399999999999999" customHeight="1">
      <c r="B126" s="259" t="s">
        <v>51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0</v>
      </c>
      <c r="J126" s="260">
        <f>'تقرير المصروفات حسب الشهر'!E905</f>
        <v>0</v>
      </c>
      <c r="K126" s="260">
        <f>'تقرير المصروفات حسب الشهر'!E1032</f>
        <v>0</v>
      </c>
      <c r="L126" s="260">
        <f>IFERROR(VLOOKUP(B126,'تقرير المصروفات حسب الشهر'!$C$1155:$AD$1266,3,FALSE),0)</f>
        <v>0</v>
      </c>
      <c r="M126" s="260">
        <f>IFERROR(VLOOKUP(B126,'تقرير المصروفات حسب الشهر'!$C$1282:$AD$1393,3,FALSE),0)</f>
        <v>0</v>
      </c>
      <c r="N126" s="260" t="e">
        <f>#REF!</f>
        <v>#REF!</v>
      </c>
      <c r="O126" s="264" t="e">
        <f t="shared" si="5"/>
        <v>#REF!</v>
      </c>
    </row>
    <row r="127" spans="2:15" ht="17.399999999999999" customHeight="1">
      <c r="B127" s="259" t="s">
        <v>52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الشهر'!E906</f>
        <v>0</v>
      </c>
      <c r="K127" s="260">
        <f>'تقرير المصروفات حسب الشهر'!E1033</f>
        <v>0</v>
      </c>
      <c r="L127" s="260">
        <f>IFERROR(VLOOKUP(B127,'تقرير المصروفات حسب الشهر'!$C$1155:$AD$1266,3,FALSE),0)</f>
        <v>0</v>
      </c>
      <c r="M127" s="260">
        <f>IFERROR(VLOOKUP(B127,'تقرير المصروفات حسب الشهر'!$C$1282:$AD$1393,3,FALSE),0)</f>
        <v>0</v>
      </c>
      <c r="N127" s="260" t="e">
        <f>#REF!</f>
        <v>#REF!</v>
      </c>
      <c r="O127" s="264" t="e">
        <f t="shared" si="5"/>
        <v>#REF!</v>
      </c>
    </row>
    <row r="128" spans="2:15" ht="17.399999999999999" customHeight="1">
      <c r="B128" s="259" t="s">
        <v>53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0</v>
      </c>
      <c r="J128" s="260">
        <f>'تقرير المصروفات حسب الشهر'!E907</f>
        <v>0</v>
      </c>
      <c r="K128" s="260">
        <f>'تقرير المصروفات حسب الشهر'!E1034</f>
        <v>0</v>
      </c>
      <c r="L128" s="260">
        <f>IFERROR(VLOOKUP(B128,'تقرير المصروفات حسب الشهر'!$C$1155:$AD$1266,3,FALSE),0)</f>
        <v>0</v>
      </c>
      <c r="M128" s="260">
        <f>IFERROR(VLOOKUP(B128,'تقرير المصروفات حسب الشهر'!$C$1282:$AD$1393,3,FALSE),0)</f>
        <v>0</v>
      </c>
      <c r="N128" s="260" t="e">
        <f>#REF!</f>
        <v>#REF!</v>
      </c>
      <c r="O128" s="264" t="e">
        <f t="shared" si="5"/>
        <v>#REF!</v>
      </c>
    </row>
    <row r="129" spans="2:15" ht="17.399999999999999" customHeight="1">
      <c r="B129" s="259" t="s">
        <v>54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الشهر'!E908</f>
        <v>0</v>
      </c>
      <c r="K129" s="260">
        <f>'تقرير المصروفات حسب الشهر'!E1035</f>
        <v>0</v>
      </c>
      <c r="L129" s="260">
        <f>IFERROR(VLOOKUP(B129,'تقرير المصروفات حسب الشهر'!$C$1155:$AD$1266,3,FALSE),0)</f>
        <v>0</v>
      </c>
      <c r="M129" s="260">
        <f>IFERROR(VLOOKUP(B129,'تقرير المصروفات حسب الشهر'!$C$1282:$AD$1393,3,FALSE),0)</f>
        <v>0</v>
      </c>
      <c r="N129" s="260" t="e">
        <f>#REF!</f>
        <v>#REF!</v>
      </c>
      <c r="O129" s="264" t="e">
        <f t="shared" si="5"/>
        <v>#REF!</v>
      </c>
    </row>
    <row r="130" spans="2:15" ht="17.399999999999999" customHeight="1">
      <c r="B130" s="259" t="s">
        <v>55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0</v>
      </c>
      <c r="J130" s="260">
        <f>'تقرير المصروفات حسب الشهر'!E909</f>
        <v>0</v>
      </c>
      <c r="K130" s="260">
        <f>'تقرير المصروفات حسب الشهر'!E1036</f>
        <v>0</v>
      </c>
      <c r="L130" s="260">
        <f>IFERROR(VLOOKUP(B130,'تقرير المصروفات حسب الشهر'!$C$1155:$AD$1266,3,FALSE),0)</f>
        <v>0</v>
      </c>
      <c r="M130" s="260">
        <f>IFERROR(VLOOKUP(B130,'تقرير المصروفات حسب الشهر'!$C$1282:$AD$1393,3,FALSE),0)</f>
        <v>0</v>
      </c>
      <c r="N130" s="260" t="e">
        <f>#REF!</f>
        <v>#REF!</v>
      </c>
      <c r="O130" s="264" t="e">
        <f t="shared" si="5"/>
        <v>#REF!</v>
      </c>
    </row>
    <row r="131" spans="2:15" ht="17.399999999999999" customHeight="1">
      <c r="B131" s="259" t="s">
        <v>56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الشهر'!E910</f>
        <v>0</v>
      </c>
      <c r="K131" s="260">
        <f>'تقرير المصروفات حسب الشهر'!E1037</f>
        <v>0</v>
      </c>
      <c r="L131" s="260">
        <f>IFERROR(VLOOKUP(B131,'تقرير المصروفات حسب الشهر'!$C$1155:$AD$1266,3,FALSE),0)</f>
        <v>0</v>
      </c>
      <c r="M131" s="260">
        <f>IFERROR(VLOOKUP(B131,'تقرير المصروفات حسب الشهر'!$C$1282:$AD$1393,3,FALSE),0)</f>
        <v>0</v>
      </c>
      <c r="N131" s="260" t="e">
        <f>#REF!</f>
        <v>#REF!</v>
      </c>
      <c r="O131" s="264" t="e">
        <f t="shared" si="5"/>
        <v>#REF!</v>
      </c>
    </row>
    <row r="132" spans="2:15" ht="17.399999999999999" customHeight="1">
      <c r="B132" s="259" t="s">
        <v>57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0</v>
      </c>
      <c r="J132" s="260">
        <f>'تقرير المصروفات حسب الشهر'!E911</f>
        <v>0</v>
      </c>
      <c r="K132" s="260">
        <f>'تقرير المصروفات حسب الشهر'!E1038</f>
        <v>0</v>
      </c>
      <c r="L132" s="260">
        <f>IFERROR(VLOOKUP(B132,'تقرير المصروفات حسب الشهر'!$C$1155:$AD$1266,3,FALSE),0)</f>
        <v>0</v>
      </c>
      <c r="M132" s="260">
        <f>IFERROR(VLOOKUP(B132,'تقرير المصروفات حسب الشهر'!$C$1282:$AD$1393,3,FALSE),0)</f>
        <v>0</v>
      </c>
      <c r="N132" s="260" t="e">
        <f>#REF!</f>
        <v>#REF!</v>
      </c>
      <c r="O132" s="264" t="e">
        <f t="shared" si="5"/>
        <v>#REF!</v>
      </c>
    </row>
    <row r="133" spans="2:15" ht="17.399999999999999" customHeight="1">
      <c r="B133" s="259" t="s">
        <v>58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الشهر'!E912</f>
        <v>0</v>
      </c>
      <c r="K133" s="260">
        <f>'تقرير المصروفات حسب الشهر'!E1039</f>
        <v>0</v>
      </c>
      <c r="L133" s="260">
        <f>IFERROR(VLOOKUP(B133,'تقرير المصروفات حسب الشهر'!$C$1155:$AD$1266,3,FALSE),0)</f>
        <v>0</v>
      </c>
      <c r="M133" s="260">
        <f>IFERROR(VLOOKUP(B133,'تقرير المصروفات حسب الشهر'!$C$1282:$AD$1393,3,FALSE),0)</f>
        <v>0</v>
      </c>
      <c r="N133" s="260" t="e">
        <f>#REF!</f>
        <v>#REF!</v>
      </c>
      <c r="O133" s="264" t="e">
        <f t="shared" si="5"/>
        <v>#REF!</v>
      </c>
    </row>
    <row r="134" spans="2:15" ht="17.399999999999999" customHeight="1">
      <c r="B134" s="259" t="s">
        <v>59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0</v>
      </c>
      <c r="J134" s="260">
        <f>'تقرير المصروفات حسب الشهر'!E913</f>
        <v>0</v>
      </c>
      <c r="K134" s="260">
        <f>'تقرير المصروفات حسب الشهر'!E1040</f>
        <v>0</v>
      </c>
      <c r="L134" s="260">
        <f>IFERROR(VLOOKUP(B134,'تقرير المصروفات حسب الشهر'!$C$1155:$AD$1266,3,FALSE),0)</f>
        <v>0</v>
      </c>
      <c r="M134" s="260">
        <f>IFERROR(VLOOKUP(B134,'تقرير المصروفات حسب الشهر'!$C$1282:$AD$1393,3,FALSE),0)</f>
        <v>0</v>
      </c>
      <c r="N134" s="260" t="e">
        <f>#REF!</f>
        <v>#REF!</v>
      </c>
      <c r="O134" s="264" t="e">
        <f t="shared" si="5"/>
        <v>#REF!</v>
      </c>
    </row>
    <row r="135" spans="2:15" ht="17.399999999999999" customHeight="1">
      <c r="B135" s="259" t="s">
        <v>60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الشهر'!E914</f>
        <v>0</v>
      </c>
      <c r="K135" s="260">
        <f>'تقرير المصروفات حسب الشهر'!E1041</f>
        <v>0</v>
      </c>
      <c r="L135" s="260">
        <f>IFERROR(VLOOKUP(B135,'تقرير المصروفات حسب الشهر'!$C$1155:$AD$1266,3,FALSE),0)</f>
        <v>0</v>
      </c>
      <c r="M135" s="260">
        <f>IFERROR(VLOOKUP(B135,'تقرير المصروفات حسب الشهر'!$C$1282:$AD$1393,3,FALSE),0)</f>
        <v>0</v>
      </c>
      <c r="N135" s="260" t="e">
        <f>#REF!</f>
        <v>#REF!</v>
      </c>
      <c r="O135" s="264" t="e">
        <f t="shared" si="5"/>
        <v>#REF!</v>
      </c>
    </row>
    <row r="136" spans="2:15" ht="17.399999999999999" customHeight="1">
      <c r="B136" s="259" t="s">
        <v>61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الشهر'!E915</f>
        <v>0</v>
      </c>
      <c r="K136" s="260">
        <f>'تقرير المصروفات حسب الشهر'!E1042</f>
        <v>0</v>
      </c>
      <c r="L136" s="260">
        <f>IFERROR(VLOOKUP(B136,'تقرير المصروفات حسب الشهر'!$C$1155:$AD$1266,3,FALSE),0)</f>
        <v>0</v>
      </c>
      <c r="M136" s="260">
        <f>IFERROR(VLOOKUP(B136,'تقرير المصروفات حسب الشهر'!$C$1282:$AD$1393,3,FALSE),0)</f>
        <v>0</v>
      </c>
      <c r="N136" s="260" t="e">
        <f>#REF!</f>
        <v>#REF!</v>
      </c>
      <c r="O136" s="264" t="e">
        <f t="shared" si="5"/>
        <v>#REF!</v>
      </c>
    </row>
    <row r="137" spans="2:15" ht="17.399999999999999" customHeight="1">
      <c r="B137" s="259" t="s">
        <v>62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0</v>
      </c>
      <c r="J137" s="260">
        <f>'تقرير المصروفات حسب الشهر'!E916</f>
        <v>0</v>
      </c>
      <c r="K137" s="260">
        <f>'تقرير المصروفات حسب الشهر'!E1043</f>
        <v>0</v>
      </c>
      <c r="L137" s="260">
        <f>IFERROR(VLOOKUP(B137,'تقرير المصروفات حسب الشهر'!$C$1155:$AD$1266,3,FALSE),0)</f>
        <v>0</v>
      </c>
      <c r="M137" s="260">
        <f>IFERROR(VLOOKUP(B137,'تقرير المصروفات حسب الشهر'!$C$1282:$AD$1393,3,FALSE),0)</f>
        <v>0</v>
      </c>
      <c r="N137" s="260" t="e">
        <f>#REF!</f>
        <v>#REF!</v>
      </c>
      <c r="O137" s="264" t="e">
        <f t="shared" si="5"/>
        <v>#REF!</v>
      </c>
    </row>
    <row r="138" spans="2:15" ht="17.399999999999999" customHeight="1">
      <c r="B138" s="259" t="s">
        <v>63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الشهر'!E917</f>
        <v>0</v>
      </c>
      <c r="K138" s="260">
        <f>'تقرير المصروفات حسب الشهر'!E1044</f>
        <v>0</v>
      </c>
      <c r="L138" s="260">
        <f>IFERROR(VLOOKUP(B138,'تقرير المصروفات حسب الشهر'!$C$1155:$AD$1266,3,FALSE),0)</f>
        <v>0</v>
      </c>
      <c r="M138" s="260">
        <f>IFERROR(VLOOKUP(B138,'تقرير المصروفات حسب الشهر'!$C$1282:$AD$1393,3,FALSE),0)</f>
        <v>0</v>
      </c>
      <c r="N138" s="260" t="e">
        <f>#REF!</f>
        <v>#REF!</v>
      </c>
      <c r="O138" s="264" t="e">
        <f t="shared" si="5"/>
        <v>#REF!</v>
      </c>
    </row>
    <row r="139" spans="2:15" ht="17.399999999999999" customHeight="1">
      <c r="B139" s="259" t="s">
        <v>64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الشهر'!E918</f>
        <v>0</v>
      </c>
      <c r="K139" s="260">
        <f>'تقرير المصروفات حسب الشهر'!E1045</f>
        <v>0</v>
      </c>
      <c r="L139" s="260">
        <f>IFERROR(VLOOKUP(B139,'تقرير المصروفات حسب الشهر'!$C$1155:$AD$1266,3,FALSE),0)</f>
        <v>0</v>
      </c>
      <c r="M139" s="260">
        <f>IFERROR(VLOOKUP(B139,'تقرير المصروفات حسب الشهر'!$C$1282:$AD$1393,3,FALSE),0)</f>
        <v>0</v>
      </c>
      <c r="N139" s="260" t="e">
        <f>#REF!</f>
        <v>#REF!</v>
      </c>
      <c r="O139" s="264" t="e">
        <f t="shared" si="5"/>
        <v>#REF!</v>
      </c>
    </row>
    <row r="140" spans="2:15" ht="17.399999999999999" customHeight="1">
      <c r="B140" s="259" t="s">
        <v>65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0</v>
      </c>
      <c r="J140" s="260">
        <f>'تقرير المصروفات حسب الشهر'!E919</f>
        <v>0</v>
      </c>
      <c r="K140" s="260">
        <f>'تقرير المصروفات حسب الشهر'!E1046</f>
        <v>0</v>
      </c>
      <c r="L140" s="260">
        <f>IFERROR(VLOOKUP(B140,'تقرير المصروفات حسب الشهر'!$C$1155:$AD$1266,3,FALSE),0)</f>
        <v>0</v>
      </c>
      <c r="M140" s="260">
        <f>IFERROR(VLOOKUP(B140,'تقرير المصروفات حسب الشهر'!$C$1282:$AD$1393,3,FALSE),0)</f>
        <v>0</v>
      </c>
      <c r="N140" s="260" t="e">
        <f>#REF!</f>
        <v>#REF!</v>
      </c>
      <c r="O140" s="264" t="e">
        <f t="shared" si="5"/>
        <v>#REF!</v>
      </c>
    </row>
    <row r="141" spans="2:15" ht="17.399999999999999" customHeight="1">
      <c r="B141" s="259" t="s">
        <v>66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الشهر'!E920</f>
        <v>0</v>
      </c>
      <c r="K141" s="260">
        <f>'تقرير المصروفات حسب الشهر'!E1047</f>
        <v>0</v>
      </c>
      <c r="L141" s="260">
        <f>IFERROR(VLOOKUP(B141,'تقرير المصروفات حسب الشهر'!$C$1155:$AD$1266,3,FALSE),0)</f>
        <v>0</v>
      </c>
      <c r="M141" s="260">
        <f>IFERROR(VLOOKUP(B141,'تقرير المصروفات حسب الشهر'!$C$1282:$AD$1393,3,FALSE),0)</f>
        <v>0</v>
      </c>
      <c r="N141" s="260" t="e">
        <f>#REF!</f>
        <v>#REF!</v>
      </c>
      <c r="O141" s="264" t="e">
        <f t="shared" si="5"/>
        <v>#REF!</v>
      </c>
    </row>
    <row r="142" spans="2:15" ht="17.399999999999999" customHeight="1">
      <c r="B142" s="259" t="s">
        <v>67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الشهر'!E921</f>
        <v>0</v>
      </c>
      <c r="K142" s="260">
        <f>'تقرير المصروفات حسب الشهر'!E1048</f>
        <v>0</v>
      </c>
      <c r="L142" s="260">
        <f>IFERROR(VLOOKUP(B142,'تقرير المصروفات حسب الشهر'!$C$1155:$AD$1266,3,FALSE),0)</f>
        <v>0</v>
      </c>
      <c r="M142" s="260">
        <f>IFERROR(VLOOKUP(B142,'تقرير المصروفات حسب الشهر'!$C$1282:$AD$1393,3,FALSE),0)</f>
        <v>0</v>
      </c>
      <c r="N142" s="260" t="e">
        <f>#REF!</f>
        <v>#REF!</v>
      </c>
      <c r="O142" s="264" t="e">
        <f t="shared" si="5"/>
        <v>#REF!</v>
      </c>
    </row>
    <row r="143" spans="2:15" ht="17.399999999999999" customHeight="1">
      <c r="B143" s="259" t="s">
        <v>68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0</v>
      </c>
      <c r="J143" s="260">
        <f>'تقرير المصروفات حسب الشهر'!E922</f>
        <v>0</v>
      </c>
      <c r="K143" s="260">
        <f>'تقرير المصروفات حسب الشهر'!E1049</f>
        <v>0</v>
      </c>
      <c r="L143" s="260">
        <f>IFERROR(VLOOKUP(B143,'تقرير المصروفات حسب الشهر'!$C$1155:$AD$1266,3,FALSE),0)</f>
        <v>0</v>
      </c>
      <c r="M143" s="260">
        <f>IFERROR(VLOOKUP(B143,'تقرير المصروفات حسب الشهر'!$C$1282:$AD$1393,3,FALSE),0)</f>
        <v>0</v>
      </c>
      <c r="N143" s="260" t="e">
        <f>#REF!</f>
        <v>#REF!</v>
      </c>
      <c r="O143" s="264" t="e">
        <f t="shared" si="5"/>
        <v>#REF!</v>
      </c>
    </row>
    <row r="144" spans="2:15" ht="17.399999999999999" customHeight="1">
      <c r="B144" s="259" t="s">
        <v>69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الشهر'!E923</f>
        <v>0</v>
      </c>
      <c r="K144" s="260">
        <f>'تقرير المصروفات حسب الشهر'!E1050</f>
        <v>0</v>
      </c>
      <c r="L144" s="260">
        <f>IFERROR(VLOOKUP(B144,'تقرير المصروفات حسب الشهر'!$C$1155:$AD$1266,3,FALSE),0)</f>
        <v>0</v>
      </c>
      <c r="M144" s="260">
        <f>IFERROR(VLOOKUP(B144,'تقرير المصروفات حسب الشهر'!$C$1282:$AD$1393,3,FALSE),0)</f>
        <v>0</v>
      </c>
      <c r="N144" s="260" t="e">
        <f>#REF!</f>
        <v>#REF!</v>
      </c>
      <c r="O144" s="264" t="e">
        <f t="shared" si="5"/>
        <v>#REF!</v>
      </c>
    </row>
    <row r="145" spans="2:15" ht="17.399999999999999" customHeight="1">
      <c r="B145" s="259" t="s">
        <v>70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0</v>
      </c>
      <c r="J145" s="260">
        <f>'تقرير المصروفات حسب الشهر'!E924</f>
        <v>0</v>
      </c>
      <c r="K145" s="260">
        <f>'تقرير المصروفات حسب الشهر'!E1051</f>
        <v>0</v>
      </c>
      <c r="L145" s="260">
        <f>IFERROR(VLOOKUP(B145,'تقرير المصروفات حسب الشهر'!$C$1155:$AD$1266,3,FALSE),0)</f>
        <v>0</v>
      </c>
      <c r="M145" s="260">
        <f>IFERROR(VLOOKUP(B145,'تقرير المصروفات حسب الشهر'!$C$1282:$AD$1393,3,FALSE),0)</f>
        <v>0</v>
      </c>
      <c r="N145" s="260" t="e">
        <f>#REF!</f>
        <v>#REF!</v>
      </c>
      <c r="O145" s="264" t="e">
        <f t="shared" si="5"/>
        <v>#REF!</v>
      </c>
    </row>
    <row r="146" spans="2:15" ht="17.399999999999999" customHeight="1">
      <c r="B146" s="259" t="s">
        <v>71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0</v>
      </c>
      <c r="J146" s="260">
        <f>'تقرير المصروفات حسب الشهر'!E925</f>
        <v>0</v>
      </c>
      <c r="K146" s="260">
        <f>'تقرير المصروفات حسب الشهر'!E1052</f>
        <v>0</v>
      </c>
      <c r="L146" s="260">
        <f>IFERROR(VLOOKUP(B146,'تقرير المصروفات حسب الشهر'!$C$1155:$AD$1266,3,FALSE),0)</f>
        <v>0</v>
      </c>
      <c r="M146" s="260">
        <f>IFERROR(VLOOKUP(B146,'تقرير المصروفات حسب الشهر'!$C$1282:$AD$1393,3,FALSE),0)</f>
        <v>0</v>
      </c>
      <c r="N146" s="260" t="e">
        <f>#REF!</f>
        <v>#REF!</v>
      </c>
      <c r="O146" s="264" t="e">
        <f t="shared" si="5"/>
        <v>#REF!</v>
      </c>
    </row>
    <row r="147" spans="2:15" ht="17.399999999999999" customHeight="1">
      <c r="B147" s="259" t="s">
        <v>72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0</v>
      </c>
      <c r="J147" s="260">
        <f>'تقرير المصروفات حسب الشهر'!E926</f>
        <v>0</v>
      </c>
      <c r="K147" s="260">
        <f>'تقرير المصروفات حسب الشهر'!E1053</f>
        <v>0</v>
      </c>
      <c r="L147" s="260">
        <f>IFERROR(VLOOKUP(B147,'تقرير المصروفات حسب الشهر'!$C$1155:$AD$1266,3,FALSE),0)</f>
        <v>0</v>
      </c>
      <c r="M147" s="260">
        <f>IFERROR(VLOOKUP(B147,'تقرير المصروفات حسب الشهر'!$C$1282:$AD$1393,3,FALSE),0)</f>
        <v>0</v>
      </c>
      <c r="N147" s="260" t="e">
        <f>#REF!</f>
        <v>#REF!</v>
      </c>
      <c r="O147" s="264" t="e">
        <f t="shared" si="5"/>
        <v>#REF!</v>
      </c>
    </row>
    <row r="148" spans="2:15" ht="17.399999999999999" customHeight="1">
      <c r="B148" s="259" t="s">
        <v>73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0</v>
      </c>
      <c r="J148" s="260">
        <f>'تقرير المصروفات حسب الشهر'!E927</f>
        <v>0</v>
      </c>
      <c r="K148" s="260">
        <f>'تقرير المصروفات حسب الشهر'!E1054</f>
        <v>0</v>
      </c>
      <c r="L148" s="260">
        <f>IFERROR(VLOOKUP(B148,'تقرير المصروفات حسب الشهر'!$C$1155:$AD$1266,3,FALSE),0)</f>
        <v>0</v>
      </c>
      <c r="M148" s="260">
        <f>IFERROR(VLOOKUP(B148,'تقرير المصروفات حسب الشهر'!$C$1282:$AD$1393,3,FALSE),0)</f>
        <v>0</v>
      </c>
      <c r="N148" s="260" t="e">
        <f>#REF!</f>
        <v>#REF!</v>
      </c>
      <c r="O148" s="264" t="e">
        <f t="shared" si="5"/>
        <v>#REF!</v>
      </c>
    </row>
    <row r="149" spans="2:15" ht="17.399999999999999" customHeight="1">
      <c r="B149" s="259" t="s">
        <v>74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الشهر'!E928</f>
        <v>0</v>
      </c>
      <c r="K149" s="260">
        <f>'تقرير المصروفات حسب الشهر'!E1055</f>
        <v>0</v>
      </c>
      <c r="L149" s="260">
        <f>IFERROR(VLOOKUP(B149,'تقرير المصروفات حسب الشهر'!$C$1155:$AD$1266,3,FALSE),0)</f>
        <v>0</v>
      </c>
      <c r="M149" s="260">
        <f>IFERROR(VLOOKUP(B149,'تقرير المصروفات حسب الشهر'!$C$1282:$AD$1393,3,FALSE),0)</f>
        <v>0</v>
      </c>
      <c r="N149" s="260" t="e">
        <f>#REF!</f>
        <v>#REF!</v>
      </c>
      <c r="O149" s="264" t="e">
        <f t="shared" si="5"/>
        <v>#REF!</v>
      </c>
    </row>
    <row r="150" spans="2:15" ht="17.399999999999999" customHeight="1">
      <c r="B150" s="259" t="s">
        <v>75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الشهر'!E929</f>
        <v>0</v>
      </c>
      <c r="K150" s="260">
        <f>'تقرير المصروفات حسب الشهر'!E1056</f>
        <v>0</v>
      </c>
      <c r="L150" s="260">
        <f>IFERROR(VLOOKUP(B150,'تقرير المصروفات حسب الشهر'!$C$1155:$AD$1266,3,FALSE),0)</f>
        <v>0</v>
      </c>
      <c r="M150" s="260">
        <f>IFERROR(VLOOKUP(B150,'تقرير المصروفات حسب الشهر'!$C$1282:$AD$1393,3,FALSE),0)</f>
        <v>0</v>
      </c>
      <c r="N150" s="260" t="e">
        <f>#REF!</f>
        <v>#REF!</v>
      </c>
      <c r="O150" s="264" t="e">
        <f t="shared" si="5"/>
        <v>#REF!</v>
      </c>
    </row>
    <row r="151" spans="2:15" ht="17.399999999999999" customHeight="1">
      <c r="B151" s="259" t="s">
        <v>76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الشهر'!E930</f>
        <v>0</v>
      </c>
      <c r="K151" s="260">
        <f>'تقرير المصروفات حسب الشهر'!E1057</f>
        <v>0</v>
      </c>
      <c r="L151" s="260">
        <f>IFERROR(VLOOKUP(B151,'تقرير المصروفات حسب الشهر'!$C$1155:$AD$1266,3,FALSE),0)</f>
        <v>0</v>
      </c>
      <c r="M151" s="260">
        <f>IFERROR(VLOOKUP(B151,'تقرير المصروفات حسب الشهر'!$C$1282:$AD$1393,3,FALSE),0)</f>
        <v>0</v>
      </c>
      <c r="N151" s="260" t="e">
        <f>#REF!</f>
        <v>#REF!</v>
      </c>
      <c r="O151" s="264" t="e">
        <f t="shared" si="5"/>
        <v>#REF!</v>
      </c>
    </row>
    <row r="152" spans="2:15" ht="17.399999999999999" customHeight="1">
      <c r="B152" s="259" t="s">
        <v>77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0</v>
      </c>
      <c r="J152" s="260">
        <f>'تقرير المصروفات حسب الشهر'!E931</f>
        <v>0</v>
      </c>
      <c r="K152" s="260">
        <f>'تقرير المصروفات حسب الشهر'!E1058</f>
        <v>0</v>
      </c>
      <c r="L152" s="260">
        <f>IFERROR(VLOOKUP(B152,'تقرير المصروفات حسب الشهر'!$C$1155:$AD$1266,3,FALSE),0)</f>
        <v>0</v>
      </c>
      <c r="M152" s="260">
        <f>IFERROR(VLOOKUP(B152,'تقرير المصروفات حسب الشهر'!$C$1282:$AD$1393,3,FALSE),0)</f>
        <v>0</v>
      </c>
      <c r="N152" s="260" t="e">
        <f>#REF!</f>
        <v>#REF!</v>
      </c>
      <c r="O152" s="264" t="e">
        <f t="shared" si="5"/>
        <v>#REF!</v>
      </c>
    </row>
    <row r="153" spans="2:15" ht="17.399999999999999" customHeight="1">
      <c r="B153" s="259" t="s">
        <v>78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0</v>
      </c>
      <c r="J153" s="260">
        <f>'تقرير المصروفات حسب الشهر'!E932</f>
        <v>0</v>
      </c>
      <c r="K153" s="260">
        <f>'تقرير المصروفات حسب الشهر'!E1059</f>
        <v>0</v>
      </c>
      <c r="L153" s="260">
        <f>IFERROR(VLOOKUP(B153,'تقرير المصروفات حسب الشهر'!$C$1155:$AD$1266,3,FALSE),0)</f>
        <v>0</v>
      </c>
      <c r="M153" s="260">
        <f>IFERROR(VLOOKUP(B153,'تقرير المصروفات حسب الشهر'!$C$1282:$AD$1393,3,FALSE),0)</f>
        <v>0</v>
      </c>
      <c r="N153" s="260" t="e">
        <f>#REF!</f>
        <v>#REF!</v>
      </c>
      <c r="O153" s="264" t="e">
        <f t="shared" si="5"/>
        <v>#REF!</v>
      </c>
    </row>
    <row r="154" spans="2:15" ht="17.399999999999999" customHeight="1">
      <c r="B154" s="259" t="s">
        <v>79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الشهر'!E933</f>
        <v>0</v>
      </c>
      <c r="K154" s="260">
        <f>'تقرير المصروفات حسب الشهر'!E1060</f>
        <v>0</v>
      </c>
      <c r="L154" s="260">
        <f>IFERROR(VLOOKUP(B154,'تقرير المصروفات حسب الشهر'!$C$1155:$AD$1266,3,FALSE),0)</f>
        <v>0</v>
      </c>
      <c r="M154" s="260">
        <f>IFERROR(VLOOKUP(B154,'تقرير المصروفات حسب الشهر'!$C$1282:$AD$1393,3,FALSE),0)</f>
        <v>0</v>
      </c>
      <c r="N154" s="260" t="e">
        <f>#REF!</f>
        <v>#REF!</v>
      </c>
      <c r="O154" s="264" t="e">
        <f t="shared" si="5"/>
        <v>#REF!</v>
      </c>
    </row>
    <row r="155" spans="2:15" ht="17.399999999999999" customHeight="1">
      <c r="B155" s="259" t="s">
        <v>80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0</v>
      </c>
      <c r="J155" s="260">
        <f>'تقرير المصروفات حسب الشهر'!E934</f>
        <v>0</v>
      </c>
      <c r="K155" s="260">
        <f>'تقرير المصروفات حسب الشهر'!E1061</f>
        <v>0</v>
      </c>
      <c r="L155" s="260">
        <f>IFERROR(VLOOKUP(B155,'تقرير المصروفات حسب الشهر'!$C$1155:$AD$1266,3,FALSE),0)</f>
        <v>0</v>
      </c>
      <c r="M155" s="260">
        <f>IFERROR(VLOOKUP(B155,'تقرير المصروفات حسب الشهر'!$C$1282:$AD$1393,3,FALSE),0)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399999999999999" customHeight="1">
      <c r="B156" s="259" t="s">
        <v>81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الشهر'!E935</f>
        <v>0</v>
      </c>
      <c r="K156" s="260">
        <f>'تقرير المصروفات حسب الشهر'!E1062</f>
        <v>0</v>
      </c>
      <c r="L156" s="260">
        <f>IFERROR(VLOOKUP(B156,'تقرير المصروفات حسب الشهر'!$C$1155:$AD$1266,3,FALSE),0)</f>
        <v>0</v>
      </c>
      <c r="M156" s="260">
        <f>IFERROR(VLOOKUP(B156,'تقرير المصروفات حسب الشهر'!$C$1282:$AD$1393,3,FALSE),0)</f>
        <v>0</v>
      </c>
      <c r="N156" s="260" t="e">
        <f>#REF!</f>
        <v>#REF!</v>
      </c>
      <c r="O156" s="264" t="e">
        <f t="shared" si="6"/>
        <v>#REF!</v>
      </c>
    </row>
    <row r="157" spans="2:15" ht="17.399999999999999" customHeight="1">
      <c r="B157" s="259" t="s">
        <v>82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0</v>
      </c>
      <c r="J157" s="260">
        <f>'تقرير المصروفات حسب الشهر'!E936</f>
        <v>0</v>
      </c>
      <c r="K157" s="260">
        <f>'تقرير المصروفات حسب الشهر'!E1063</f>
        <v>0</v>
      </c>
      <c r="L157" s="260">
        <f>IFERROR(VLOOKUP(B157,'تقرير المصروفات حسب الشهر'!$C$1155:$AD$1266,3,FALSE),0)</f>
        <v>0</v>
      </c>
      <c r="M157" s="260">
        <f>IFERROR(VLOOKUP(B157,'تقرير المصروفات حسب الشهر'!$C$1282:$AD$1393,3,FALSE),0)</f>
        <v>0</v>
      </c>
      <c r="N157" s="260" t="e">
        <f>#REF!</f>
        <v>#REF!</v>
      </c>
      <c r="O157" s="264" t="e">
        <f t="shared" si="6"/>
        <v>#REF!</v>
      </c>
    </row>
    <row r="158" spans="2:15" ht="17.399999999999999" customHeight="1">
      <c r="B158" s="259" t="s">
        <v>83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الشهر'!E937</f>
        <v>0</v>
      </c>
      <c r="K158" s="260">
        <f>'تقرير المصروفات حسب الشهر'!E1064</f>
        <v>0</v>
      </c>
      <c r="L158" s="260">
        <f>IFERROR(VLOOKUP(B158,'تقرير المصروفات حسب الشهر'!$C$1155:$AD$1266,3,FALSE),0)</f>
        <v>0</v>
      </c>
      <c r="M158" s="260">
        <f>IFERROR(VLOOKUP(B158,'تقرير المصروفات حسب الشهر'!$C$1282:$AD$1393,3,FALSE),0)</f>
        <v>0</v>
      </c>
      <c r="N158" s="260" t="e">
        <f>#REF!</f>
        <v>#REF!</v>
      </c>
      <c r="O158" s="264" t="e">
        <f t="shared" si="6"/>
        <v>#REF!</v>
      </c>
    </row>
    <row r="159" spans="2:15" ht="17.399999999999999" customHeight="1">
      <c r="B159" s="259" t="s">
        <v>84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الشهر'!E938</f>
        <v>0</v>
      </c>
      <c r="K159" s="260">
        <f>'تقرير المصروفات حسب الشهر'!E1065</f>
        <v>0</v>
      </c>
      <c r="L159" s="260">
        <f>IFERROR(VLOOKUP(B159,'تقرير المصروفات حسب الشهر'!$C$1155:$AD$1266,3,FALSE),0)</f>
        <v>0</v>
      </c>
      <c r="M159" s="260">
        <f>IFERROR(VLOOKUP(B159,'تقرير المصروفات حسب الشهر'!$C$1282:$AD$1393,3,FALSE),0)</f>
        <v>0</v>
      </c>
      <c r="N159" s="260" t="e">
        <f>#REF!</f>
        <v>#REF!</v>
      </c>
      <c r="O159" s="264" t="e">
        <f t="shared" si="6"/>
        <v>#REF!</v>
      </c>
    </row>
    <row r="160" spans="2:15" ht="17.399999999999999" customHeight="1">
      <c r="B160" s="259" t="s">
        <v>85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الشهر'!E939</f>
        <v>0</v>
      </c>
      <c r="K160" s="260">
        <f>'تقرير المصروفات حسب الشهر'!E1066</f>
        <v>0</v>
      </c>
      <c r="L160" s="260">
        <f>IFERROR(VLOOKUP(B160,'تقرير المصروفات حسب الشهر'!$C$1155:$AD$1266,3,FALSE),0)</f>
        <v>0</v>
      </c>
      <c r="M160" s="260">
        <f>IFERROR(VLOOKUP(B160,'تقرير المصروفات حسب الشهر'!$C$1282:$AD$1393,3,FALSE),0)</f>
        <v>0</v>
      </c>
      <c r="N160" s="260" t="e">
        <f>#REF!</f>
        <v>#REF!</v>
      </c>
      <c r="O160" s="264" t="e">
        <f t="shared" si="6"/>
        <v>#REF!</v>
      </c>
    </row>
    <row r="161" spans="2:15" ht="17.399999999999999" customHeight="1">
      <c r="B161" s="259" t="s">
        <v>86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0</v>
      </c>
      <c r="J161" s="260">
        <f>'تقرير المصروفات حسب الشهر'!E940</f>
        <v>0</v>
      </c>
      <c r="K161" s="260">
        <f>'تقرير المصروفات حسب الشهر'!E1067</f>
        <v>0</v>
      </c>
      <c r="L161" s="260">
        <f>IFERROR(VLOOKUP(B161,'تقرير المصروفات حسب الشهر'!$C$1155:$AD$1266,3,FALSE),0)</f>
        <v>0</v>
      </c>
      <c r="M161" s="260">
        <f>IFERROR(VLOOKUP(B161,'تقرير المصروفات حسب الشهر'!$C$1282:$AD$1393,3,FALSE),0)</f>
        <v>0</v>
      </c>
      <c r="N161" s="260" t="e">
        <f>#REF!</f>
        <v>#REF!</v>
      </c>
      <c r="O161" s="264" t="e">
        <f t="shared" si="6"/>
        <v>#REF!</v>
      </c>
    </row>
    <row r="162" spans="2:15" ht="17.399999999999999" customHeight="1">
      <c r="B162" s="259" t="s">
        <v>87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0</v>
      </c>
      <c r="J162" s="260">
        <f>'تقرير المصروفات حسب الشهر'!E941</f>
        <v>0</v>
      </c>
      <c r="K162" s="260">
        <f>'تقرير المصروفات حسب الشهر'!E1068</f>
        <v>0</v>
      </c>
      <c r="L162" s="260">
        <f>IFERROR(VLOOKUP(B162,'تقرير المصروفات حسب الشهر'!$C$1155:$AD$1266,3,FALSE),0)</f>
        <v>0</v>
      </c>
      <c r="M162" s="260">
        <f>IFERROR(VLOOKUP(B162,'تقرير المصروفات حسب الشهر'!$C$1282:$AD$1393,3,FALSE),0)</f>
        <v>0</v>
      </c>
      <c r="N162" s="260" t="e">
        <f>#REF!</f>
        <v>#REF!</v>
      </c>
      <c r="O162" s="264" t="e">
        <f t="shared" si="6"/>
        <v>#REF!</v>
      </c>
    </row>
    <row r="163" spans="2:15" ht="17.399999999999999" customHeight="1">
      <c r="B163" s="259" t="s">
        <v>88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الشهر'!E942</f>
        <v>0</v>
      </c>
      <c r="K163" s="260">
        <f>'تقرير المصروفات حسب الشهر'!E1069</f>
        <v>0</v>
      </c>
      <c r="L163" s="260">
        <f>IFERROR(VLOOKUP(B163,'تقرير المصروفات حسب الشهر'!$C$1155:$AD$1266,3,FALSE),0)</f>
        <v>0</v>
      </c>
      <c r="M163" s="260">
        <f>IFERROR(VLOOKUP(B163,'تقرير المصروفات حسب الشهر'!$C$1282:$AD$1393,3,FALSE),0)</f>
        <v>0</v>
      </c>
      <c r="N163" s="260" t="e">
        <f>#REF!</f>
        <v>#REF!</v>
      </c>
      <c r="O163" s="264" t="e">
        <f t="shared" si="6"/>
        <v>#REF!</v>
      </c>
    </row>
    <row r="164" spans="2:15" ht="17.399999999999999" customHeight="1">
      <c r="B164" s="259" t="s">
        <v>89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الشهر'!E943</f>
        <v>0</v>
      </c>
      <c r="K164" s="260">
        <f>'تقرير المصروفات حسب الشهر'!E1070</f>
        <v>0</v>
      </c>
      <c r="L164" s="260">
        <f>IFERROR(VLOOKUP(B164,'تقرير المصروفات حسب الشهر'!$C$1155:$AD$1266,3,FALSE),0)</f>
        <v>0</v>
      </c>
      <c r="M164" s="260">
        <f>IFERROR(VLOOKUP(B164,'تقرير المصروفات حسب الشهر'!$C$1282:$AD$1393,3,FALSE),0)</f>
        <v>0</v>
      </c>
      <c r="N164" s="260" t="e">
        <f>#REF!</f>
        <v>#REF!</v>
      </c>
      <c r="O164" s="264" t="e">
        <f t="shared" si="6"/>
        <v>#REF!</v>
      </c>
    </row>
    <row r="165" spans="2:15" ht="17.399999999999999" customHeight="1">
      <c r="B165" s="259" t="s">
        <v>90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الشهر'!E944</f>
        <v>0</v>
      </c>
      <c r="K165" s="260">
        <f>'تقرير المصروفات حسب الشهر'!E1071</f>
        <v>0</v>
      </c>
      <c r="L165" s="260">
        <f>IFERROR(VLOOKUP(B165,'تقرير المصروفات حسب الشهر'!$C$1155:$AD$1266,3,FALSE),0)</f>
        <v>0</v>
      </c>
      <c r="M165" s="260">
        <f>IFERROR(VLOOKUP(B165,'تقرير المصروفات حسب الشهر'!$C$1282:$AD$1393,3,FALSE),0)</f>
        <v>0</v>
      </c>
      <c r="N165" s="260" t="e">
        <f>#REF!</f>
        <v>#REF!</v>
      </c>
      <c r="O165" s="264" t="e">
        <f t="shared" si="6"/>
        <v>#REF!</v>
      </c>
    </row>
    <row r="166" spans="2:15" ht="17.399999999999999" customHeight="1">
      <c r="B166" s="259" t="s">
        <v>91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الشهر'!E945</f>
        <v>0</v>
      </c>
      <c r="K166" s="260">
        <f>'تقرير المصروفات حسب الشهر'!E1072</f>
        <v>0</v>
      </c>
      <c r="L166" s="260">
        <f>IFERROR(VLOOKUP(B166,'تقرير المصروفات حسب الشهر'!$C$1155:$AD$1266,3,FALSE),0)</f>
        <v>0</v>
      </c>
      <c r="M166" s="260">
        <f>IFERROR(VLOOKUP(B166,'تقرير المصروفات حسب الشهر'!$C$1282:$AD$1393,3,FALSE),0)</f>
        <v>0</v>
      </c>
      <c r="N166" s="260" t="e">
        <f>#REF!</f>
        <v>#REF!</v>
      </c>
      <c r="O166" s="264" t="e">
        <f t="shared" si="6"/>
        <v>#REF!</v>
      </c>
    </row>
    <row r="167" spans="2:15" ht="17.399999999999999" customHeight="1">
      <c r="B167" s="259" t="s">
        <v>92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الشهر'!E946</f>
        <v>0</v>
      </c>
      <c r="K167" s="260">
        <f>'تقرير المصروفات حسب الشهر'!E1073</f>
        <v>0</v>
      </c>
      <c r="L167" s="260">
        <f>IFERROR(VLOOKUP(B167,'تقرير المصروفات حسب الشهر'!$C$1155:$AD$1266,3,FALSE),0)</f>
        <v>0</v>
      </c>
      <c r="M167" s="260">
        <f>IFERROR(VLOOKUP(B167,'تقرير المصروفات حسب الشهر'!$C$1282:$AD$1393,3,FALSE),0)</f>
        <v>0</v>
      </c>
      <c r="N167" s="260" t="e">
        <f>#REF!</f>
        <v>#REF!</v>
      </c>
      <c r="O167" s="264" t="e">
        <f t="shared" si="6"/>
        <v>#REF!</v>
      </c>
    </row>
    <row r="168" spans="2:15" ht="17.399999999999999" customHeight="1">
      <c r="B168" s="259" t="s">
        <v>93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الشهر'!E947</f>
        <v>0</v>
      </c>
      <c r="K168" s="260">
        <f>'تقرير المصروفات حسب الشهر'!E1074</f>
        <v>0</v>
      </c>
      <c r="L168" s="260">
        <f>IFERROR(VLOOKUP(B168,'تقرير المصروفات حسب الشهر'!$C$1155:$AD$1266,3,FALSE),0)</f>
        <v>0</v>
      </c>
      <c r="M168" s="260">
        <f>IFERROR(VLOOKUP(B168,'تقرير المصروفات حسب الشهر'!$C$1282:$AD$1393,3,FALSE),0)</f>
        <v>0</v>
      </c>
      <c r="N168" s="260" t="e">
        <f>#REF!</f>
        <v>#REF!</v>
      </c>
      <c r="O168" s="264" t="e">
        <f t="shared" si="6"/>
        <v>#REF!</v>
      </c>
    </row>
    <row r="169" spans="2:15" ht="17.399999999999999" customHeight="1">
      <c r="B169" s="259" t="s">
        <v>94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الشهر'!E948</f>
        <v>0</v>
      </c>
      <c r="K169" s="260">
        <f>'تقرير المصروفات حسب الشهر'!E1075</f>
        <v>0</v>
      </c>
      <c r="L169" s="260">
        <f>IFERROR(VLOOKUP(B169,'تقرير المصروفات حسب الشهر'!$C$1155:$AD$1266,3,FALSE),0)</f>
        <v>0</v>
      </c>
      <c r="M169" s="260">
        <f>IFERROR(VLOOKUP(B169,'تقرير المصروفات حسب الشهر'!$C$1282:$AD$1393,3,FALSE),0)</f>
        <v>0</v>
      </c>
      <c r="N169" s="260" t="e">
        <f>#REF!</f>
        <v>#REF!</v>
      </c>
      <c r="O169" s="264" t="e">
        <f t="shared" si="6"/>
        <v>#REF!</v>
      </c>
    </row>
    <row r="170" spans="2:15" ht="17.399999999999999" customHeight="1">
      <c r="B170" s="259" t="s">
        <v>166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الشهر'!E949</f>
        <v>0</v>
      </c>
      <c r="K170" s="260">
        <f>'تقرير المصروفات حسب الشهر'!E1076</f>
        <v>0</v>
      </c>
      <c r="L170" s="260">
        <f>IFERROR(VLOOKUP(B170,'تقرير المصروفات حسب الشهر'!$C$1155:$AD$1266,3,FALSE),0)</f>
        <v>0</v>
      </c>
      <c r="M170" s="260">
        <f>IFERROR(VLOOKUP(B170,'تقرير المصروفات حسب الشهر'!$C$1282:$AD$1393,3,FALSE),0)</f>
        <v>0</v>
      </c>
      <c r="N170" s="260" t="e">
        <f>#REF!</f>
        <v>#REF!</v>
      </c>
      <c r="O170" s="264" t="e">
        <f t="shared" si="6"/>
        <v>#REF!</v>
      </c>
    </row>
    <row r="171" spans="2:15" ht="17.399999999999999" customHeight="1">
      <c r="B171" s="259" t="s">
        <v>95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الشهر'!E950</f>
        <v>0</v>
      </c>
      <c r="K171" s="260">
        <f>'تقرير المصروفات حسب الشهر'!E1077</f>
        <v>0</v>
      </c>
      <c r="L171" s="260">
        <f>IFERROR(VLOOKUP(B171,'تقرير المصروفات حسب الشهر'!$C$1155:$AD$1266,3,FALSE),0)</f>
        <v>0</v>
      </c>
      <c r="M171" s="260">
        <f>IFERROR(VLOOKUP(B171,'تقرير المصروفات حسب الشهر'!$C$1282:$AD$1393,3,FALSE),0)</f>
        <v>0</v>
      </c>
      <c r="N171" s="260" t="e">
        <f>#REF!</f>
        <v>#REF!</v>
      </c>
      <c r="O171" s="264" t="e">
        <f t="shared" si="6"/>
        <v>#REF!</v>
      </c>
    </row>
    <row r="172" spans="2:15" ht="17.399999999999999" customHeight="1">
      <c r="B172" s="259" t="s">
        <v>96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الشهر'!E951</f>
        <v>0</v>
      </c>
      <c r="K172" s="260">
        <f>'تقرير المصروفات حسب الشهر'!E1078</f>
        <v>0</v>
      </c>
      <c r="L172" s="260">
        <f>IFERROR(VLOOKUP(B172,'تقرير المصروفات حسب الشهر'!$C$1155:$AD$1266,3,FALSE),0)</f>
        <v>0</v>
      </c>
      <c r="M172" s="260">
        <f>IFERROR(VLOOKUP(B172,'تقرير المصروفات حسب الشهر'!$C$1282:$AD$1393,3,FALSE),0)</f>
        <v>0</v>
      </c>
      <c r="N172" s="260" t="e">
        <f>#REF!</f>
        <v>#REF!</v>
      </c>
      <c r="O172" s="264" t="e">
        <f t="shared" si="6"/>
        <v>#REF!</v>
      </c>
    </row>
    <row r="173" spans="2:15" ht="17.399999999999999" customHeight="1">
      <c r="B173" s="259" t="s">
        <v>97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الشهر'!E952</f>
        <v>0</v>
      </c>
      <c r="K173" s="260">
        <f>'تقرير المصروفات حسب الشهر'!E1079</f>
        <v>0</v>
      </c>
      <c r="L173" s="260">
        <f>IFERROR(VLOOKUP(B173,'تقرير المصروفات حسب الشهر'!$C$1155:$AD$1266,3,FALSE),0)</f>
        <v>0</v>
      </c>
      <c r="M173" s="260">
        <f>IFERROR(VLOOKUP(B173,'تقرير المصروفات حسب الشهر'!$C$1282:$AD$1393,3,FALSE),0)</f>
        <v>0</v>
      </c>
      <c r="N173" s="260" t="e">
        <f>#REF!</f>
        <v>#REF!</v>
      </c>
      <c r="O173" s="264" t="e">
        <f t="shared" si="6"/>
        <v>#REF!</v>
      </c>
    </row>
    <row r="174" spans="2:15" ht="17.399999999999999" customHeight="1">
      <c r="B174" s="259" t="s">
        <v>98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الشهر'!E953</f>
        <v>0</v>
      </c>
      <c r="K174" s="260">
        <f>'تقرير المصروفات حسب الشهر'!E1080</f>
        <v>0</v>
      </c>
      <c r="L174" s="260">
        <f>IFERROR(VLOOKUP(B174,'تقرير المصروفات حسب الشهر'!$C$1155:$AD$1266,3,FALSE),0)</f>
        <v>0</v>
      </c>
      <c r="M174" s="260">
        <f>IFERROR(VLOOKUP(B174,'تقرير المصروفات حسب الشهر'!$C$1282:$AD$1393,3,FALSE),0)</f>
        <v>0</v>
      </c>
      <c r="N174" s="260" t="e">
        <f>#REF!</f>
        <v>#REF!</v>
      </c>
      <c r="O174" s="264" t="e">
        <f t="shared" si="6"/>
        <v>#REF!</v>
      </c>
    </row>
    <row r="175" spans="2:15" ht="17.399999999999999" customHeight="1">
      <c r="B175" s="259" t="s">
        <v>99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الشهر'!E954</f>
        <v>0</v>
      </c>
      <c r="K175" s="260">
        <f>'تقرير المصروفات حسب الشهر'!E1081</f>
        <v>0</v>
      </c>
      <c r="L175" s="260">
        <f>IFERROR(VLOOKUP(B175,'تقرير المصروفات حسب الشهر'!$C$1155:$AD$1266,3,FALSE),0)</f>
        <v>0</v>
      </c>
      <c r="M175" s="260">
        <f>IFERROR(VLOOKUP(B175,'تقرير المصروفات حسب الشهر'!$C$1282:$AD$1393,3,FALSE),0)</f>
        <v>0</v>
      </c>
      <c r="N175" s="260" t="e">
        <f>#REF!</f>
        <v>#REF!</v>
      </c>
      <c r="O175" s="264" t="e">
        <f t="shared" si="6"/>
        <v>#REF!</v>
      </c>
    </row>
    <row r="176" spans="2:15" ht="17.399999999999999" customHeight="1">
      <c r="B176" s="259" t="s">
        <v>100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الشهر'!E955</f>
        <v>0</v>
      </c>
      <c r="K176" s="260">
        <f>'تقرير المصروفات حسب الشهر'!E1082</f>
        <v>0</v>
      </c>
      <c r="L176" s="260">
        <f>IFERROR(VLOOKUP(B176,'تقرير المصروفات حسب الشهر'!$C$1155:$AD$1266,3,FALSE),0)</f>
        <v>0</v>
      </c>
      <c r="M176" s="260">
        <f>IFERROR(VLOOKUP(B176,'تقرير المصروفات حسب الشهر'!$C$1282:$AD$1393,3,FALSE),0)</f>
        <v>0</v>
      </c>
      <c r="N176" s="260" t="e">
        <f>#REF!</f>
        <v>#REF!</v>
      </c>
      <c r="O176" s="264" t="e">
        <f t="shared" si="6"/>
        <v>#REF!</v>
      </c>
    </row>
    <row r="177" spans="2:15" ht="17.399999999999999" customHeight="1">
      <c r="B177" s="259" t="s">
        <v>101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الشهر'!E956</f>
        <v>0</v>
      </c>
      <c r="K177" s="260">
        <f>'تقرير المصروفات حسب الشهر'!E1083</f>
        <v>0</v>
      </c>
      <c r="L177" s="260">
        <f>IFERROR(VLOOKUP(B177,'تقرير المصروفات حسب الشهر'!$C$1155:$AD$1266,3,FALSE),0)</f>
        <v>0</v>
      </c>
      <c r="M177" s="260">
        <f>IFERROR(VLOOKUP(B177,'تقرير المصروفات حسب الشهر'!$C$1282:$AD$1393,3,FALSE),0)</f>
        <v>0</v>
      </c>
      <c r="N177" s="260" t="e">
        <f>#REF!</f>
        <v>#REF!</v>
      </c>
      <c r="O177" s="264" t="e">
        <f t="shared" si="6"/>
        <v>#REF!</v>
      </c>
    </row>
    <row r="178" spans="2:15" ht="17.399999999999999" customHeight="1">
      <c r="B178" s="259" t="s">
        <v>102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الشهر'!E957</f>
        <v>0</v>
      </c>
      <c r="K178" s="260">
        <f>'تقرير المصروفات حسب الشهر'!E1084</f>
        <v>0</v>
      </c>
      <c r="L178" s="260">
        <f>IFERROR(VLOOKUP(B178,'تقرير المصروفات حسب الشهر'!$C$1155:$AD$1266,3,FALSE),0)</f>
        <v>0</v>
      </c>
      <c r="M178" s="260">
        <f>IFERROR(VLOOKUP(B178,'تقرير المصروفات حسب الشهر'!$C$1282:$AD$1393,3,FALSE),0)</f>
        <v>0</v>
      </c>
      <c r="N178" s="260" t="e">
        <f>#REF!</f>
        <v>#REF!</v>
      </c>
      <c r="O178" s="264" t="e">
        <f t="shared" si="6"/>
        <v>#REF!</v>
      </c>
    </row>
    <row r="179" spans="2:15" ht="17.399999999999999" customHeight="1">
      <c r="B179" s="259" t="s">
        <v>103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الشهر'!E958</f>
        <v>0</v>
      </c>
      <c r="K179" s="260">
        <f>'تقرير المصروفات حسب الشهر'!E1085</f>
        <v>0</v>
      </c>
      <c r="L179" s="260">
        <f>IFERROR(VLOOKUP(B179,'تقرير المصروفات حسب الشهر'!$C$1155:$AD$1266,3,FALSE),0)</f>
        <v>0</v>
      </c>
      <c r="M179" s="260">
        <f>IFERROR(VLOOKUP(B179,'تقرير المصروفات حسب الشهر'!$C$1282:$AD$1393,3,FALSE),0)</f>
        <v>0</v>
      </c>
      <c r="N179" s="260" t="e">
        <f>#REF!</f>
        <v>#REF!</v>
      </c>
      <c r="O179" s="264" t="e">
        <f t="shared" si="6"/>
        <v>#REF!</v>
      </c>
    </row>
    <row r="180" spans="2:15" ht="17.399999999999999" customHeight="1">
      <c r="B180" s="259" t="s">
        <v>104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الشهر'!E959</f>
        <v>0</v>
      </c>
      <c r="K180" s="260">
        <f>'تقرير المصروفات حسب الشهر'!E1086</f>
        <v>0</v>
      </c>
      <c r="L180" s="260">
        <f>IFERROR(VLOOKUP(B180,'تقرير المصروفات حسب الشهر'!$C$1155:$AD$1266,3,FALSE),0)</f>
        <v>0</v>
      </c>
      <c r="M180" s="260">
        <f>IFERROR(VLOOKUP(B180,'تقرير المصروفات حسب الشهر'!$C$1282:$AD$1393,3,FALSE),0)</f>
        <v>0</v>
      </c>
      <c r="N180" s="260" t="e">
        <f>#REF!</f>
        <v>#REF!</v>
      </c>
      <c r="O180" s="264" t="e">
        <f t="shared" si="6"/>
        <v>#REF!</v>
      </c>
    </row>
    <row r="181" spans="2:15" ht="17.399999999999999" customHeight="1">
      <c r="B181" s="259" t="s">
        <v>105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الشهر'!E960</f>
        <v>0</v>
      </c>
      <c r="K181" s="260">
        <f>'تقرير المصروفات حسب الشهر'!E1087</f>
        <v>0</v>
      </c>
      <c r="L181" s="260">
        <f>IFERROR(VLOOKUP(B181,'تقرير المصروفات حسب الشهر'!$C$1155:$AD$1266,3,FALSE),0)</f>
        <v>0</v>
      </c>
      <c r="M181" s="260">
        <f>IFERROR(VLOOKUP(B181,'تقرير المصروفات حسب الشهر'!$C$1282:$AD$1393,3,FALSE),0)</f>
        <v>0</v>
      </c>
      <c r="N181" s="260" t="e">
        <f>#REF!</f>
        <v>#REF!</v>
      </c>
      <c r="O181" s="264" t="e">
        <f t="shared" si="6"/>
        <v>#REF!</v>
      </c>
    </row>
    <row r="182" spans="2:15" ht="17.399999999999999" customHeight="1">
      <c r="B182" s="259" t="s">
        <v>106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0</v>
      </c>
      <c r="J182" s="260">
        <f>'تقرير المصروفات حسب الشهر'!E961</f>
        <v>0</v>
      </c>
      <c r="K182" s="260">
        <f>'تقرير المصروفات حسب الشهر'!E1088</f>
        <v>0</v>
      </c>
      <c r="L182" s="260">
        <f>IFERROR(VLOOKUP(B182,'تقرير المصروفات حسب الشهر'!$C$1155:$AD$1266,3,FALSE),0)</f>
        <v>0</v>
      </c>
      <c r="M182" s="260">
        <f>IFERROR(VLOOKUP(B182,'تقرير المصروفات حسب الشهر'!$C$1282:$AD$1393,3,FALSE),0)</f>
        <v>0</v>
      </c>
      <c r="N182" s="260" t="e">
        <f>#REF!</f>
        <v>#REF!</v>
      </c>
      <c r="O182" s="264" t="e">
        <f t="shared" si="6"/>
        <v>#REF!</v>
      </c>
    </row>
    <row r="183" spans="2:15" ht="17.399999999999999" customHeight="1">
      <c r="B183" s="259" t="s">
        <v>107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الشهر'!E962</f>
        <v>0</v>
      </c>
      <c r="K183" s="260">
        <f>'تقرير المصروفات حسب الشهر'!E1089</f>
        <v>0</v>
      </c>
      <c r="L183" s="260">
        <f>IFERROR(VLOOKUP(B183,'تقرير المصروفات حسب الشهر'!$C$1155:$AD$1266,3,FALSE),0)</f>
        <v>0</v>
      </c>
      <c r="M183" s="260">
        <f>IFERROR(VLOOKUP(B183,'تقرير المصروفات حسب الشهر'!$C$1282:$AD$1393,3,FALSE),0)</f>
        <v>0</v>
      </c>
      <c r="N183" s="260" t="e">
        <f>#REF!</f>
        <v>#REF!</v>
      </c>
      <c r="O183" s="264" t="e">
        <f t="shared" si="6"/>
        <v>#REF!</v>
      </c>
    </row>
    <row r="184" spans="2:15" ht="17.399999999999999" customHeight="1">
      <c r="B184" s="259" t="s">
        <v>108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الشهر'!E963</f>
        <v>0</v>
      </c>
      <c r="K184" s="260">
        <f>'تقرير المصروفات حسب الشهر'!E1090</f>
        <v>0</v>
      </c>
      <c r="L184" s="260">
        <f>IFERROR(VLOOKUP(B184,'تقرير المصروفات حسب الشهر'!$C$1155:$AD$1266,3,FALSE),0)</f>
        <v>0</v>
      </c>
      <c r="M184" s="260">
        <f>IFERROR(VLOOKUP(B184,'تقرير المصروفات حسب الشهر'!$C$1282:$AD$1393,3,FALSE),0)</f>
        <v>0</v>
      </c>
      <c r="N184" s="260" t="e">
        <f>#REF!</f>
        <v>#REF!</v>
      </c>
      <c r="O184" s="264" t="e">
        <f t="shared" si="6"/>
        <v>#REF!</v>
      </c>
    </row>
    <row r="185" spans="2:15" ht="17.399999999999999" customHeight="1">
      <c r="B185" s="259" t="s">
        <v>109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الشهر'!E964</f>
        <v>0</v>
      </c>
      <c r="K185" s="260">
        <f>'تقرير المصروفات حسب الشهر'!E1091</f>
        <v>0</v>
      </c>
      <c r="L185" s="260">
        <f>IFERROR(VLOOKUP(B185,'تقرير المصروفات حسب الشهر'!$C$1155:$AD$1266,3,FALSE),0)</f>
        <v>0</v>
      </c>
      <c r="M185" s="260">
        <f>IFERROR(VLOOKUP(B185,'تقرير المصروفات حسب الشهر'!$C$1282:$AD$1393,3,FALSE),0)</f>
        <v>0</v>
      </c>
      <c r="N185" s="260" t="e">
        <f>#REF!</f>
        <v>#REF!</v>
      </c>
      <c r="O185" s="264" t="e">
        <f t="shared" si="6"/>
        <v>#REF!</v>
      </c>
    </row>
    <row r="186" spans="2:15" ht="17.399999999999999" customHeight="1">
      <c r="B186" s="259" t="s">
        <v>110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الشهر'!E965</f>
        <v>0</v>
      </c>
      <c r="K186" s="260">
        <f>'تقرير المصروفات حسب الشهر'!E1092</f>
        <v>0</v>
      </c>
      <c r="L186" s="260">
        <f>IFERROR(VLOOKUP(B186,'تقرير المصروفات حسب الشهر'!$C$1155:$AD$1266,3,FALSE),0)</f>
        <v>0</v>
      </c>
      <c r="M186" s="260">
        <f>IFERROR(VLOOKUP(B186,'تقرير المصروفات حسب الشهر'!$C$1282:$AD$1393,3,FALSE),0)</f>
        <v>0</v>
      </c>
      <c r="N186" s="260" t="e">
        <f>#REF!</f>
        <v>#REF!</v>
      </c>
      <c r="O186" s="264" t="e">
        <f t="shared" si="6"/>
        <v>#REF!</v>
      </c>
    </row>
    <row r="187" spans="2:15" ht="17.399999999999999" customHeight="1">
      <c r="B187" s="259" t="s">
        <v>111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الشهر'!E966</f>
        <v>0</v>
      </c>
      <c r="K187" s="260">
        <f>'تقرير المصروفات حسب الشهر'!E1093</f>
        <v>0</v>
      </c>
      <c r="L187" s="260">
        <f>IFERROR(VLOOKUP(B187,'تقرير المصروفات حسب الشهر'!$C$1155:$AD$1266,3,FALSE),0)</f>
        <v>0</v>
      </c>
      <c r="M187" s="260">
        <f>IFERROR(VLOOKUP(B187,'تقرير المصروفات حسب الشهر'!$C$1282:$AD$1393,3,FALSE),0)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399999999999999" customHeight="1">
      <c r="B188" s="259" t="s">
        <v>112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الشهر'!E967</f>
        <v>0</v>
      </c>
      <c r="K188" s="260">
        <f>'تقرير المصروفات حسب الشهر'!E1094</f>
        <v>0</v>
      </c>
      <c r="L188" s="260">
        <f>IFERROR(VLOOKUP(B188,'تقرير المصروفات حسب الشهر'!$C$1155:$AD$1266,3,FALSE),0)</f>
        <v>0</v>
      </c>
      <c r="M188" s="260">
        <f>IFERROR(VLOOKUP(B188,'تقرير المصروفات حسب الشهر'!$C$1282:$AD$1393,3,FALSE),0)</f>
        <v>0</v>
      </c>
      <c r="N188" s="260" t="e">
        <f>#REF!</f>
        <v>#REF!</v>
      </c>
      <c r="O188" s="264" t="e">
        <f t="shared" si="7"/>
        <v>#REF!</v>
      </c>
    </row>
    <row r="189" spans="2:15" ht="17.399999999999999" customHeight="1">
      <c r="B189" s="259" t="s">
        <v>113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0</v>
      </c>
      <c r="J189" s="260">
        <f>'تقرير المصروفات حسب الشهر'!E968</f>
        <v>0</v>
      </c>
      <c r="K189" s="260">
        <f>'تقرير المصروفات حسب الشهر'!E1095</f>
        <v>0</v>
      </c>
      <c r="L189" s="260">
        <f>IFERROR(VLOOKUP(B189,'تقرير المصروفات حسب الشهر'!$C$1155:$AD$1266,3,FALSE),0)</f>
        <v>0</v>
      </c>
      <c r="M189" s="260">
        <f>IFERROR(VLOOKUP(B189,'تقرير المصروفات حسب الشهر'!$C$1282:$AD$1393,3,FALSE),0)</f>
        <v>0</v>
      </c>
      <c r="N189" s="260" t="e">
        <f>#REF!</f>
        <v>#REF!</v>
      </c>
      <c r="O189" s="264" t="e">
        <f t="shared" si="7"/>
        <v>#REF!</v>
      </c>
    </row>
    <row r="190" spans="2:15" ht="17.399999999999999" customHeight="1">
      <c r="B190" s="259" t="s">
        <v>114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الشهر'!E969</f>
        <v>0</v>
      </c>
      <c r="K190" s="260">
        <f>'تقرير المصروفات حسب الشهر'!E1096</f>
        <v>0</v>
      </c>
      <c r="L190" s="260">
        <f>IFERROR(VLOOKUP(B190,'تقرير المصروفات حسب الشهر'!$C$1155:$AD$1266,3,FALSE),0)</f>
        <v>0</v>
      </c>
      <c r="M190" s="260">
        <f>IFERROR(VLOOKUP(B190,'تقرير المصروفات حسب الشهر'!$C$1282:$AD$1393,3,FALSE),0)</f>
        <v>0</v>
      </c>
      <c r="N190" s="260" t="e">
        <f>#REF!</f>
        <v>#REF!</v>
      </c>
      <c r="O190" s="264" t="e">
        <f t="shared" si="7"/>
        <v>#REF!</v>
      </c>
    </row>
    <row r="191" spans="2:15" ht="17.399999999999999" customHeight="1">
      <c r="B191" s="259" t="s">
        <v>115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الشهر'!E970</f>
        <v>0</v>
      </c>
      <c r="K191" s="260">
        <f>'تقرير المصروفات حسب الشهر'!E1097</f>
        <v>0</v>
      </c>
      <c r="L191" s="260">
        <f>IFERROR(VLOOKUP(B191,'تقرير المصروفات حسب الشهر'!$C$1155:$AD$1266,3,FALSE),0)</f>
        <v>0</v>
      </c>
      <c r="M191" s="260">
        <f>IFERROR(VLOOKUP(B191,'تقرير المصروفات حسب الشهر'!$C$1282:$AD$1393,3,FALSE),0)</f>
        <v>0</v>
      </c>
      <c r="N191" s="260" t="e">
        <f>#REF!</f>
        <v>#REF!</v>
      </c>
      <c r="O191" s="264" t="e">
        <f t="shared" si="7"/>
        <v>#REF!</v>
      </c>
    </row>
    <row r="192" spans="2:15" ht="17.399999999999999" customHeight="1">
      <c r="B192" s="259" t="s">
        <v>116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0</v>
      </c>
      <c r="J192" s="260">
        <f>'تقرير المصروفات حسب الشهر'!E971</f>
        <v>0</v>
      </c>
      <c r="K192" s="260">
        <f>'تقرير المصروفات حسب الشهر'!E1098</f>
        <v>0</v>
      </c>
      <c r="L192" s="260">
        <f>IFERROR(VLOOKUP(B192,'تقرير المصروفات حسب الشهر'!$C$1155:$AD$1266,3,FALSE),0)</f>
        <v>0</v>
      </c>
      <c r="M192" s="260">
        <f>IFERROR(VLOOKUP(B192,'تقرير المصروفات حسب الشهر'!$C$1282:$AD$1393,3,FALSE),0)</f>
        <v>0</v>
      </c>
      <c r="N192" s="260" t="e">
        <f>#REF!</f>
        <v>#REF!</v>
      </c>
      <c r="O192" s="264" t="e">
        <f t="shared" si="7"/>
        <v>#REF!</v>
      </c>
    </row>
    <row r="193" spans="2:15" ht="17.399999999999999" customHeight="1">
      <c r="B193" s="259" t="s">
        <v>117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الشهر'!E972</f>
        <v>0</v>
      </c>
      <c r="K193" s="260">
        <f>'تقرير المصروفات حسب الشهر'!E1099</f>
        <v>0</v>
      </c>
      <c r="L193" s="260">
        <f>IFERROR(VLOOKUP(B193,'تقرير المصروفات حسب الشهر'!$C$1155:$AD$1266,3,FALSE),0)</f>
        <v>0</v>
      </c>
      <c r="M193" s="260">
        <f>IFERROR(VLOOKUP(B193,'تقرير المصروفات حسب الشهر'!$C$1282:$AD$1393,3,FALSE),0)</f>
        <v>0</v>
      </c>
      <c r="N193" s="260" t="e">
        <f>#REF!</f>
        <v>#REF!</v>
      </c>
      <c r="O193" s="264" t="e">
        <f t="shared" si="7"/>
        <v>#REF!</v>
      </c>
    </row>
    <row r="194" spans="2:15" ht="17.399999999999999" customHeight="1">
      <c r="B194" s="259" t="s">
        <v>118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0</v>
      </c>
      <c r="J194" s="260">
        <f>'تقرير المصروفات حسب الشهر'!E973</f>
        <v>0</v>
      </c>
      <c r="K194" s="260">
        <f>'تقرير المصروفات حسب الشهر'!E1100</f>
        <v>0</v>
      </c>
      <c r="L194" s="260">
        <f>IFERROR(VLOOKUP(B194,'تقرير المصروفات حسب الشهر'!$C$1155:$AD$1266,3,FALSE),0)</f>
        <v>0</v>
      </c>
      <c r="M194" s="260">
        <f>IFERROR(VLOOKUP(B194,'تقرير المصروفات حسب الشهر'!$C$1282:$AD$1393,3,FALSE),0)</f>
        <v>0</v>
      </c>
      <c r="N194" s="260" t="e">
        <f>#REF!</f>
        <v>#REF!</v>
      </c>
      <c r="O194" s="264" t="e">
        <f t="shared" si="7"/>
        <v>#REF!</v>
      </c>
    </row>
    <row r="195" spans="2:15" ht="17.399999999999999" customHeight="1">
      <c r="B195" s="259" t="s">
        <v>119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الشهر'!E974</f>
        <v>0</v>
      </c>
      <c r="K195" s="260">
        <f>'تقرير المصروفات حسب الشهر'!E1101</f>
        <v>0</v>
      </c>
      <c r="L195" s="260">
        <f>IFERROR(VLOOKUP(B195,'تقرير المصروفات حسب الشهر'!$C$1155:$AD$1266,3,FALSE),0)</f>
        <v>0</v>
      </c>
      <c r="M195" s="260">
        <f>IFERROR(VLOOKUP(B195,'تقرير المصروفات حسب الشهر'!$C$1282:$AD$1393,3,FALSE),0)</f>
        <v>0</v>
      </c>
      <c r="N195" s="260" t="e">
        <f>#REF!</f>
        <v>#REF!</v>
      </c>
      <c r="O195" s="264" t="e">
        <f t="shared" si="7"/>
        <v>#REF!</v>
      </c>
    </row>
    <row r="196" spans="2:15" ht="17.399999999999999" customHeight="1">
      <c r="B196" s="259" t="s">
        <v>120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0</v>
      </c>
      <c r="J196" s="260">
        <f>'تقرير المصروفات حسب الشهر'!E975</f>
        <v>0</v>
      </c>
      <c r="K196" s="260">
        <f>'تقرير المصروفات حسب الشهر'!E1102</f>
        <v>0</v>
      </c>
      <c r="L196" s="260">
        <f>IFERROR(VLOOKUP(B196,'تقرير المصروفات حسب الشهر'!$C$1155:$AD$1266,3,FALSE),0)</f>
        <v>0</v>
      </c>
      <c r="M196" s="260">
        <f>IFERROR(VLOOKUP(B196,'تقرير المصروفات حسب الشهر'!$C$1282:$AD$1393,3,FALSE),0)</f>
        <v>0</v>
      </c>
      <c r="N196" s="260" t="e">
        <f>#REF!</f>
        <v>#REF!</v>
      </c>
      <c r="O196" s="264" t="e">
        <f t="shared" si="7"/>
        <v>#REF!</v>
      </c>
    </row>
    <row r="197" spans="2:15" ht="17.399999999999999" customHeight="1">
      <c r="B197" s="259" t="s">
        <v>121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الشهر'!E976</f>
        <v>0</v>
      </c>
      <c r="K197" s="260">
        <f>'تقرير المصروفات حسب الشهر'!E1103</f>
        <v>0</v>
      </c>
      <c r="L197" s="260">
        <f>IFERROR(VLOOKUP(B197,'تقرير المصروفات حسب الشهر'!$C$1155:$AD$1266,3,FALSE),0)</f>
        <v>0</v>
      </c>
      <c r="M197" s="260">
        <f>IFERROR(VLOOKUP(B197,'تقرير المصروفات حسب الشهر'!$C$1282:$AD$1393,3,FALSE),0)</f>
        <v>0</v>
      </c>
      <c r="N197" s="260" t="e">
        <f>#REF!</f>
        <v>#REF!</v>
      </c>
      <c r="O197" s="264" t="e">
        <f t="shared" si="7"/>
        <v>#REF!</v>
      </c>
    </row>
    <row r="198" spans="2:15" ht="17.399999999999999" customHeight="1">
      <c r="B198" s="259" t="s">
        <v>122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الشهر'!E977</f>
        <v>0</v>
      </c>
      <c r="K198" s="260">
        <f>'تقرير المصروفات حسب الشهر'!E1104</f>
        <v>0</v>
      </c>
      <c r="L198" s="260">
        <f>IFERROR(VLOOKUP(B198,'تقرير المصروفات حسب الشهر'!$C$1155:$AD$1266,3,FALSE),0)</f>
        <v>0</v>
      </c>
      <c r="M198" s="260">
        <f>IFERROR(VLOOKUP(B198,'تقرير المصروفات حسب الشهر'!$C$1282:$AD$1393,3,FALSE),0)</f>
        <v>0</v>
      </c>
      <c r="N198" s="260" t="e">
        <f>#REF!</f>
        <v>#REF!</v>
      </c>
      <c r="O198" s="264" t="e">
        <f t="shared" si="7"/>
        <v>#REF!</v>
      </c>
    </row>
    <row r="199" spans="2:15" ht="17.399999999999999" customHeight="1">
      <c r="B199" s="259" t="s">
        <v>123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الشهر'!E978</f>
        <v>0</v>
      </c>
      <c r="K199" s="260">
        <f>'تقرير المصروفات حسب الشهر'!E1105</f>
        <v>0</v>
      </c>
      <c r="L199" s="260">
        <f>IFERROR(VLOOKUP(B199,'تقرير المصروفات حسب الشهر'!$C$1155:$AD$1266,3,FALSE),0)</f>
        <v>0</v>
      </c>
      <c r="M199" s="260">
        <f>IFERROR(VLOOKUP(B199,'تقرير المصروفات حسب الشهر'!$C$1282:$AD$1393,3,FALSE),0)</f>
        <v>0</v>
      </c>
      <c r="N199" s="260" t="e">
        <f>#REF!</f>
        <v>#REF!</v>
      </c>
      <c r="O199" s="264" t="e">
        <f t="shared" si="7"/>
        <v>#REF!</v>
      </c>
    </row>
    <row r="200" spans="2:15" ht="17.399999999999999" customHeight="1">
      <c r="B200" s="259" t="s">
        <v>124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الشهر'!E979</f>
        <v>0</v>
      </c>
      <c r="K200" s="260">
        <f>'تقرير المصروفات حسب الشهر'!E1106</f>
        <v>0</v>
      </c>
      <c r="L200" s="260">
        <f>IFERROR(VLOOKUP(B200,'تقرير المصروفات حسب الشهر'!$C$1155:$AD$1266,3,FALSE),0)</f>
        <v>0</v>
      </c>
      <c r="M200" s="260">
        <f>IFERROR(VLOOKUP(B200,'تقرير المصروفات حسب الشهر'!$C$1282:$AD$1393,3,FALSE),0)</f>
        <v>0</v>
      </c>
      <c r="N200" s="260" t="e">
        <f>#REF!</f>
        <v>#REF!</v>
      </c>
      <c r="O200" s="264" t="e">
        <f t="shared" si="7"/>
        <v>#REF!</v>
      </c>
    </row>
    <row r="201" spans="2:15" ht="17.399999999999999" customHeight="1">
      <c r="B201" s="259" t="s">
        <v>125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0</v>
      </c>
      <c r="J201" s="260">
        <f>'تقرير المصروفات حسب الشهر'!E980</f>
        <v>0</v>
      </c>
      <c r="K201" s="260">
        <f>'تقرير المصروفات حسب الشهر'!E1107</f>
        <v>0</v>
      </c>
      <c r="L201" s="260">
        <f>IFERROR(VLOOKUP(B201,'تقرير المصروفات حسب الشهر'!$C$1155:$AD$1266,3,FALSE),0)</f>
        <v>0</v>
      </c>
      <c r="M201" s="260">
        <f>IFERROR(VLOOKUP(B201,'تقرير المصروفات حسب الشهر'!$C$1282:$AD$1393,3,FALSE),0)</f>
        <v>0</v>
      </c>
      <c r="N201" s="260" t="e">
        <f>#REF!</f>
        <v>#REF!</v>
      </c>
      <c r="O201" s="264" t="e">
        <f t="shared" si="7"/>
        <v>#REF!</v>
      </c>
    </row>
    <row r="202" spans="2:15" ht="17.399999999999999" customHeight="1">
      <c r="B202" s="259" t="s">
        <v>126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0</v>
      </c>
      <c r="J202" s="260">
        <f>'تقرير المصروفات حسب الشهر'!E981</f>
        <v>0</v>
      </c>
      <c r="K202" s="260">
        <f>'تقرير المصروفات حسب الشهر'!E1108</f>
        <v>0</v>
      </c>
      <c r="L202" s="260">
        <f>IFERROR(VLOOKUP(B202,'تقرير المصروفات حسب الشهر'!$C$1155:$AD$1266,3,FALSE),0)</f>
        <v>0</v>
      </c>
      <c r="M202" s="260">
        <f>IFERROR(VLOOKUP(B202,'تقرير المصروفات حسب الشهر'!$C$1282:$AD$1393,3,FALSE),0)</f>
        <v>0</v>
      </c>
      <c r="N202" s="260" t="e">
        <f>#REF!</f>
        <v>#REF!</v>
      </c>
      <c r="O202" s="264" t="e">
        <f t="shared" si="7"/>
        <v>#REF!</v>
      </c>
    </row>
    <row r="203" spans="2:15" ht="17.399999999999999" customHeight="1">
      <c r="B203" s="259" t="s">
        <v>127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0</v>
      </c>
      <c r="J203" s="260">
        <f>'تقرير المصروفات حسب الشهر'!E982</f>
        <v>0</v>
      </c>
      <c r="K203" s="260">
        <f>'تقرير المصروفات حسب الشهر'!E1109</f>
        <v>0</v>
      </c>
      <c r="L203" s="260">
        <f>IFERROR(VLOOKUP(B203,'تقرير المصروفات حسب الشهر'!$C$1155:$AD$1266,3,FALSE),0)</f>
        <v>0</v>
      </c>
      <c r="M203" s="260">
        <f>IFERROR(VLOOKUP(B203,'تقرير المصروفات حسب الشهر'!$C$1282:$AD$1393,3,FALSE),0)</f>
        <v>0</v>
      </c>
      <c r="N203" s="260" t="e">
        <f>#REF!</f>
        <v>#REF!</v>
      </c>
      <c r="O203" s="264" t="e">
        <f t="shared" si="7"/>
        <v>#REF!</v>
      </c>
    </row>
    <row r="204" spans="2:15" ht="17.399999999999999" customHeight="1">
      <c r="B204" s="259" t="s">
        <v>128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0</v>
      </c>
      <c r="J204" s="260">
        <f>'تقرير المصروفات حسب الشهر'!E983</f>
        <v>0</v>
      </c>
      <c r="K204" s="260">
        <f>'تقرير المصروفات حسب الشهر'!E1110</f>
        <v>0</v>
      </c>
      <c r="L204" s="260">
        <f>IFERROR(VLOOKUP(B204,'تقرير المصروفات حسب الشهر'!$C$1155:$AD$1266,3,FALSE),0)</f>
        <v>0</v>
      </c>
      <c r="M204" s="260">
        <f>IFERROR(VLOOKUP(B204,'تقرير المصروفات حسب الشهر'!$C$1282:$AD$1393,3,FALSE),0)</f>
        <v>0</v>
      </c>
      <c r="N204" s="260" t="e">
        <f>#REF!</f>
        <v>#REF!</v>
      </c>
      <c r="O204" s="264" t="e">
        <f t="shared" si="7"/>
        <v>#REF!</v>
      </c>
    </row>
    <row r="205" spans="2:15" ht="17.399999999999999" customHeight="1">
      <c r="B205" s="259" t="s">
        <v>129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الشهر'!E984</f>
        <v>0</v>
      </c>
      <c r="K205" s="260">
        <f>'تقرير المصروفات حسب الشهر'!E1111</f>
        <v>0</v>
      </c>
      <c r="L205" s="260">
        <f>IFERROR(VLOOKUP(B205,'تقرير المصروفات حسب الشهر'!$C$1155:$AD$1266,3,FALSE),0)</f>
        <v>0</v>
      </c>
      <c r="M205" s="260">
        <f>IFERROR(VLOOKUP(B205,'تقرير المصروفات حسب الشهر'!$C$1282:$AD$1393,3,FALSE),0)</f>
        <v>0</v>
      </c>
      <c r="N205" s="260" t="e">
        <f>#REF!</f>
        <v>#REF!</v>
      </c>
      <c r="O205" s="264" t="e">
        <f t="shared" si="7"/>
        <v>#REF!</v>
      </c>
    </row>
    <row r="206" spans="2:15" ht="17.399999999999999" customHeight="1">
      <c r="B206" s="259" t="s">
        <v>130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الشهر'!E985</f>
        <v>0</v>
      </c>
      <c r="K206" s="260">
        <f>'تقرير المصروفات حسب الشهر'!E1112</f>
        <v>0</v>
      </c>
      <c r="L206" s="260">
        <f>IFERROR(VLOOKUP(B206,'تقرير المصروفات حسب الشهر'!$C$1155:$AD$1266,3,FALSE),0)</f>
        <v>0</v>
      </c>
      <c r="M206" s="260">
        <f>IFERROR(VLOOKUP(B206,'تقرير المصروفات حسب الشهر'!$C$1282:$AD$1393,3,FALSE),0)</f>
        <v>0</v>
      </c>
      <c r="N206" s="260" t="e">
        <f>#REF!</f>
        <v>#REF!</v>
      </c>
      <c r="O206" s="264" t="e">
        <f t="shared" si="7"/>
        <v>#REF!</v>
      </c>
    </row>
    <row r="207" spans="2:15" ht="17.399999999999999" customHeight="1">
      <c r="B207" s="259" t="s">
        <v>131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0</v>
      </c>
      <c r="J207" s="260">
        <f>'تقرير المصروفات حسب الشهر'!E986</f>
        <v>0</v>
      </c>
      <c r="K207" s="260">
        <f>'تقرير المصروفات حسب الشهر'!E1113</f>
        <v>0</v>
      </c>
      <c r="L207" s="260">
        <f>IFERROR(VLOOKUP(B207,'تقرير المصروفات حسب الشهر'!$C$1155:$AD$1266,3,FALSE),0)</f>
        <v>0</v>
      </c>
      <c r="M207" s="260">
        <f>IFERROR(VLOOKUP(B207,'تقرير المصروفات حسب الشهر'!$C$1282:$AD$1393,3,FALSE),0)</f>
        <v>0</v>
      </c>
      <c r="N207" s="260" t="e">
        <f>#REF!</f>
        <v>#REF!</v>
      </c>
      <c r="O207" s="264" t="e">
        <f t="shared" si="7"/>
        <v>#REF!</v>
      </c>
    </row>
    <row r="208" spans="2:15" ht="17.399999999999999" customHeight="1">
      <c r="B208" s="259" t="s">
        <v>132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الشهر'!E987</f>
        <v>0</v>
      </c>
      <c r="K208" s="260">
        <f>'تقرير المصروفات حسب الشهر'!E1114</f>
        <v>0</v>
      </c>
      <c r="L208" s="260">
        <f>IFERROR(VLOOKUP(B208,'تقرير المصروفات حسب الشهر'!$C$1155:$AD$1266,3,FALSE),0)</f>
        <v>0</v>
      </c>
      <c r="M208" s="260">
        <f>IFERROR(VLOOKUP(B208,'تقرير المصروفات حسب الشهر'!$C$1282:$AD$1393,3,FALSE),0)</f>
        <v>0</v>
      </c>
      <c r="N208" s="260" t="e">
        <f>#REF!</f>
        <v>#REF!</v>
      </c>
      <c r="O208" s="264" t="e">
        <f t="shared" si="7"/>
        <v>#REF!</v>
      </c>
    </row>
    <row r="209" spans="2:15" ht="17.399999999999999" customHeight="1">
      <c r="B209" s="259" t="s">
        <v>133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الشهر'!E988</f>
        <v>0</v>
      </c>
      <c r="K209" s="260">
        <f>'تقرير المصروفات حسب الشهر'!E1115</f>
        <v>0</v>
      </c>
      <c r="L209" s="260">
        <f>IFERROR(VLOOKUP(B209,'تقرير المصروفات حسب الشهر'!$C$1155:$AD$1266,3,FALSE),0)</f>
        <v>0</v>
      </c>
      <c r="M209" s="260">
        <f>IFERROR(VLOOKUP(B209,'تقرير المصروفات حسب الشهر'!$C$1282:$AD$1393,3,FALSE),0)</f>
        <v>0</v>
      </c>
      <c r="N209" s="260" t="e">
        <f>#REF!</f>
        <v>#REF!</v>
      </c>
      <c r="O209" s="264" t="e">
        <f t="shared" si="7"/>
        <v>#REF!</v>
      </c>
    </row>
    <row r="210" spans="2:15" ht="17.399999999999999" customHeight="1">
      <c r="B210" s="259" t="s">
        <v>134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0</v>
      </c>
      <c r="J210" s="260">
        <f>'تقرير المصروفات حسب الشهر'!E989</f>
        <v>0</v>
      </c>
      <c r="K210" s="260">
        <f>'تقرير المصروفات حسب الشهر'!E1116</f>
        <v>0</v>
      </c>
      <c r="L210" s="260">
        <f>IFERROR(VLOOKUP(B210,'تقرير المصروفات حسب الشهر'!$C$1155:$AD$1266,3,FALSE),0)</f>
        <v>0</v>
      </c>
      <c r="M210" s="260">
        <f>IFERROR(VLOOKUP(B210,'تقرير المصروفات حسب الشهر'!$C$1282:$AD$1393,3,FALSE),0)</f>
        <v>0</v>
      </c>
      <c r="N210" s="260" t="e">
        <f>#REF!</f>
        <v>#REF!</v>
      </c>
      <c r="O210" s="264" t="e">
        <f t="shared" si="7"/>
        <v>#REF!</v>
      </c>
    </row>
    <row r="211" spans="2:15" ht="17.399999999999999" customHeight="1">
      <c r="B211" s="259" t="s">
        <v>135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الشهر'!E990</f>
        <v>0</v>
      </c>
      <c r="K211" s="260">
        <f>'تقرير المصروفات حسب الشهر'!E1117</f>
        <v>0</v>
      </c>
      <c r="L211" s="260">
        <f>IFERROR(VLOOKUP(B211,'تقرير المصروفات حسب الشهر'!$C$1155:$AD$1266,3,FALSE),0)</f>
        <v>0</v>
      </c>
      <c r="M211" s="260">
        <f>IFERROR(VLOOKUP(B211,'تقرير المصروفات حسب الشهر'!$C$1282:$AD$1393,3,FALSE),0)</f>
        <v>0</v>
      </c>
      <c r="N211" s="260" t="e">
        <f>#REF!</f>
        <v>#REF!</v>
      </c>
      <c r="O211" s="264" t="e">
        <f t="shared" si="7"/>
        <v>#REF!</v>
      </c>
    </row>
    <row r="212" spans="2:15" ht="17.399999999999999" customHeight="1">
      <c r="B212" s="259" t="s">
        <v>136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الشهر'!E991</f>
        <v>0</v>
      </c>
      <c r="K212" s="260">
        <f>'تقرير المصروفات حسب الشهر'!E1118</f>
        <v>0</v>
      </c>
      <c r="L212" s="260">
        <f>IFERROR(VLOOKUP(B212,'تقرير المصروفات حسب الشهر'!$C$1155:$AD$1266,3,FALSE),0)</f>
        <v>0</v>
      </c>
      <c r="M212" s="260">
        <f>IFERROR(VLOOKUP(B212,'تقرير المصروفات حسب الشهر'!$C$1282:$AD$1393,3,FALSE),0)</f>
        <v>0</v>
      </c>
      <c r="N212" s="260" t="e">
        <f>#REF!</f>
        <v>#REF!</v>
      </c>
      <c r="O212" s="264" t="e">
        <f t="shared" si="7"/>
        <v>#REF!</v>
      </c>
    </row>
    <row r="213" spans="2:15" ht="17.399999999999999" customHeight="1">
      <c r="B213" s="259" t="s">
        <v>137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الشهر'!E992</f>
        <v>0</v>
      </c>
      <c r="K213" s="260">
        <f>'تقرير المصروفات حسب الشهر'!E1119</f>
        <v>0</v>
      </c>
      <c r="L213" s="260">
        <f>IFERROR(VLOOKUP(B213,'تقرير المصروفات حسب الشهر'!$C$1155:$AD$1266,3,FALSE),0)</f>
        <v>0</v>
      </c>
      <c r="M213" s="260">
        <f>IFERROR(VLOOKUP(B213,'تقرير المصروفات حسب الشهر'!$C$1282:$AD$1393,3,FALSE),0)</f>
        <v>0</v>
      </c>
      <c r="N213" s="260" t="e">
        <f>#REF!</f>
        <v>#REF!</v>
      </c>
      <c r="O213" s="264" t="e">
        <f t="shared" si="7"/>
        <v>#REF!</v>
      </c>
    </row>
    <row r="214" spans="2:15" ht="17.399999999999999" customHeight="1">
      <c r="B214" s="259" t="s">
        <v>138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الشهر'!E993</f>
        <v>0</v>
      </c>
      <c r="K214" s="260">
        <f>'تقرير المصروفات حسب الشهر'!E1120</f>
        <v>0</v>
      </c>
      <c r="L214" s="260">
        <f>IFERROR(VLOOKUP(B214,'تقرير المصروفات حسب الشهر'!$C$1155:$AD$1266,3,FALSE),0)</f>
        <v>0</v>
      </c>
      <c r="M214" s="260">
        <f>IFERROR(VLOOKUP(B214,'تقرير المصروفات حسب الشهر'!$C$1282:$AD$1393,3,FALSE),0)</f>
        <v>0</v>
      </c>
      <c r="N214" s="260" t="e">
        <f>#REF!</f>
        <v>#REF!</v>
      </c>
      <c r="O214" s="264" t="e">
        <f t="shared" si="7"/>
        <v>#REF!</v>
      </c>
    </row>
    <row r="215" spans="2:15" ht="17.399999999999999" customHeight="1">
      <c r="B215" s="259" t="s">
        <v>139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الشهر'!E994</f>
        <v>0</v>
      </c>
      <c r="K215" s="260">
        <f>'تقرير المصروفات حسب الشهر'!E1121</f>
        <v>0</v>
      </c>
      <c r="L215" s="260">
        <f>IFERROR(VLOOKUP(B215,'تقرير المصروفات حسب الشهر'!$C$1155:$AD$1266,3,FALSE),0)</f>
        <v>0</v>
      </c>
      <c r="M215" s="260">
        <f>IFERROR(VLOOKUP(B215,'تقرير المصروفات حسب الشهر'!$C$1282:$AD$1393,3,FALSE),0)</f>
        <v>0</v>
      </c>
      <c r="N215" s="260" t="e">
        <f>#REF!</f>
        <v>#REF!</v>
      </c>
      <c r="O215" s="264" t="e">
        <f t="shared" si="7"/>
        <v>#REF!</v>
      </c>
    </row>
    <row r="216" spans="2:15" ht="17.399999999999999" customHeight="1">
      <c r="B216" s="259" t="s">
        <v>140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الشهر'!E995</f>
        <v>0</v>
      </c>
      <c r="K216" s="260">
        <f>'تقرير المصروفات حسب الشهر'!E1122</f>
        <v>0</v>
      </c>
      <c r="L216" s="260">
        <f>IFERROR(VLOOKUP(B216,'تقرير المصروفات حسب الشهر'!$C$1155:$AD$1266,3,FALSE),0)</f>
        <v>0</v>
      </c>
      <c r="M216" s="260">
        <f>IFERROR(VLOOKUP(B216,'تقرير المصروفات حسب الشهر'!$C$1282:$AD$1393,3,FALSE),0)</f>
        <v>0</v>
      </c>
      <c r="N216" s="260" t="e">
        <f>#REF!</f>
        <v>#REF!</v>
      </c>
      <c r="O216" s="264" t="e">
        <f t="shared" si="7"/>
        <v>#REF!</v>
      </c>
    </row>
    <row r="217" spans="2:15" ht="17.399999999999999" customHeight="1">
      <c r="B217" s="259" t="s">
        <v>141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الشهر'!E996</f>
        <v>0</v>
      </c>
      <c r="K217" s="260">
        <f>'تقرير المصروفات حسب الشهر'!E1123</f>
        <v>0</v>
      </c>
      <c r="L217" s="260">
        <f>IFERROR(VLOOKUP(B217,'تقرير المصروفات حسب الشهر'!$C$1155:$AD$1266,3,FALSE),0)</f>
        <v>0</v>
      </c>
      <c r="M217" s="260">
        <f>IFERROR(VLOOKUP(B217,'تقرير المصروفات حسب الشهر'!$C$1282:$AD$1393,3,FALSE),0)</f>
        <v>0</v>
      </c>
      <c r="N217" s="260" t="e">
        <f>#REF!</f>
        <v>#REF!</v>
      </c>
      <c r="O217" s="264" t="e">
        <f t="shared" si="7"/>
        <v>#REF!</v>
      </c>
    </row>
    <row r="218" spans="2:15" ht="17.399999999999999" customHeight="1">
      <c r="B218" s="259" t="s">
        <v>142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الشهر'!E997</f>
        <v>0</v>
      </c>
      <c r="K218" s="260">
        <f>'تقرير المصروفات حسب الشهر'!E1124</f>
        <v>0</v>
      </c>
      <c r="L218" s="260">
        <f>IFERROR(VLOOKUP(B218,'تقرير المصروفات حسب الشهر'!$C$1155:$AD$1266,3,FALSE),0)</f>
        <v>0</v>
      </c>
      <c r="M218" s="260">
        <f>IFERROR(VLOOKUP(B218,'تقرير المصروفات حسب الشهر'!$C$1282:$AD$1393,3,FALSE),0)</f>
        <v>0</v>
      </c>
      <c r="N218" s="260" t="e">
        <f>#REF!</f>
        <v>#REF!</v>
      </c>
      <c r="O218" s="264" t="e">
        <f t="shared" si="7"/>
        <v>#REF!</v>
      </c>
    </row>
    <row r="219" spans="2:15" ht="17.399999999999999" customHeight="1">
      <c r="B219" s="259" t="s">
        <v>143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الشهر'!E998</f>
        <v>0</v>
      </c>
      <c r="K219" s="260">
        <f>'تقرير المصروفات حسب الشهر'!E1125</f>
        <v>0</v>
      </c>
      <c r="L219" s="260">
        <f>IFERROR(VLOOKUP(B219,'تقرير المصروفات حسب الشهر'!$C$1155:$AD$1266,3,FALSE),0)</f>
        <v>0</v>
      </c>
      <c r="M219" s="260">
        <f>IFERROR(VLOOKUP(B219,'تقرير المصروفات حسب الشهر'!$C$1282:$AD$1393,3,FALSE),0)</f>
        <v>0</v>
      </c>
      <c r="N219" s="260" t="e">
        <f>#REF!</f>
        <v>#REF!</v>
      </c>
      <c r="O219" s="264" t="e">
        <f t="shared" ref="O219:O231" si="8">SUM(C219:N219)</f>
        <v>#REF!</v>
      </c>
    </row>
    <row r="220" spans="2:15" ht="17.399999999999999" customHeight="1">
      <c r="B220" s="259" t="s">
        <v>144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الشهر'!E999</f>
        <v>0</v>
      </c>
      <c r="K220" s="260">
        <f>'تقرير المصروفات حسب الشهر'!E1126</f>
        <v>0</v>
      </c>
      <c r="L220" s="260">
        <f>IFERROR(VLOOKUP(B220,'تقرير المصروفات حسب الشهر'!$C$1155:$AD$1266,3,FALSE),0)</f>
        <v>0</v>
      </c>
      <c r="M220" s="260">
        <f>IFERROR(VLOOKUP(B220,'تقرير المصروفات حسب الشهر'!$C$1282:$AD$1393,3,FALSE),0)</f>
        <v>0</v>
      </c>
      <c r="N220" s="260" t="e">
        <f>#REF!</f>
        <v>#REF!</v>
      </c>
      <c r="O220" s="264" t="e">
        <f t="shared" si="8"/>
        <v>#REF!</v>
      </c>
    </row>
    <row r="221" spans="2:15" ht="17.399999999999999" customHeight="1">
      <c r="B221" s="259" t="s">
        <v>145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الشهر'!E1000</f>
        <v>0</v>
      </c>
      <c r="K221" s="260">
        <f>'تقرير المصروفات حسب الشهر'!E1127</f>
        <v>0</v>
      </c>
      <c r="L221" s="260">
        <f>IFERROR(VLOOKUP(B221,'تقرير المصروفات حسب الشهر'!$C$1155:$AD$1266,3,FALSE),0)</f>
        <v>0</v>
      </c>
      <c r="M221" s="260">
        <f>IFERROR(VLOOKUP(B221,'تقرير المصروفات حسب الشهر'!$C$1282:$AD$1393,3,FALSE),0)</f>
        <v>0</v>
      </c>
      <c r="N221" s="260" t="e">
        <f>#REF!</f>
        <v>#REF!</v>
      </c>
      <c r="O221" s="264" t="e">
        <f t="shared" si="8"/>
        <v>#REF!</v>
      </c>
    </row>
    <row r="222" spans="2:15" ht="17.399999999999999" customHeight="1">
      <c r="B222" s="259" t="s">
        <v>146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الشهر'!E1001</f>
        <v>0</v>
      </c>
      <c r="K222" s="260">
        <f>'تقرير المصروفات حسب الشهر'!E1128</f>
        <v>0</v>
      </c>
      <c r="L222" s="260">
        <f>IFERROR(VLOOKUP(B222,'تقرير المصروفات حسب الشهر'!$C$1155:$AD$1266,3,FALSE),0)</f>
        <v>0</v>
      </c>
      <c r="M222" s="260">
        <f>IFERROR(VLOOKUP(B222,'تقرير المصروفات حسب الشهر'!$C$1282:$AD$1393,3,FALSE),0)</f>
        <v>0</v>
      </c>
      <c r="N222" s="260" t="e">
        <f>#REF!</f>
        <v>#REF!</v>
      </c>
      <c r="O222" s="264" t="e">
        <f t="shared" si="8"/>
        <v>#REF!</v>
      </c>
    </row>
    <row r="223" spans="2:15" ht="17.399999999999999" customHeight="1">
      <c r="B223" s="259" t="s">
        <v>147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الشهر'!E1002</f>
        <v>0</v>
      </c>
      <c r="K223" s="260">
        <f>'تقرير المصروفات حسب الشهر'!E1129</f>
        <v>0</v>
      </c>
      <c r="L223" s="260">
        <f>IFERROR(VLOOKUP(B223,'تقرير المصروفات حسب الشهر'!$C$1155:$AD$1266,3,FALSE),0)</f>
        <v>0</v>
      </c>
      <c r="M223" s="260">
        <f>IFERROR(VLOOKUP(B223,'تقرير المصروفات حسب الشهر'!$C$1282:$AD$1393,3,FALSE),0)</f>
        <v>0</v>
      </c>
      <c r="N223" s="260" t="e">
        <f>#REF!</f>
        <v>#REF!</v>
      </c>
      <c r="O223" s="264" t="e">
        <f t="shared" si="8"/>
        <v>#REF!</v>
      </c>
    </row>
    <row r="224" spans="2:15" ht="17.399999999999999" customHeight="1">
      <c r="B224" s="259" t="s">
        <v>148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الشهر'!E1003</f>
        <v>0</v>
      </c>
      <c r="K224" s="260">
        <f>'تقرير المصروفات حسب الشهر'!E1130</f>
        <v>0</v>
      </c>
      <c r="L224" s="260">
        <f>IFERROR(VLOOKUP(B224,'تقرير المصروفات حسب الشهر'!$C$1155:$AD$1266,3,FALSE),0)</f>
        <v>0</v>
      </c>
      <c r="M224" s="260">
        <f>IFERROR(VLOOKUP(B224,'تقرير المصروفات حسب الشهر'!$C$1282:$AD$1393,3,FALSE),0)</f>
        <v>0</v>
      </c>
      <c r="N224" s="260" t="e">
        <f>#REF!</f>
        <v>#REF!</v>
      </c>
      <c r="O224" s="264" t="e">
        <f t="shared" si="8"/>
        <v>#REF!</v>
      </c>
    </row>
    <row r="225" spans="2:15" ht="17.399999999999999" customHeight="1">
      <c r="B225" s="259" t="s">
        <v>149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الشهر'!E1004</f>
        <v>0</v>
      </c>
      <c r="K225" s="260">
        <f>'تقرير المصروفات حسب الشهر'!E1131</f>
        <v>0</v>
      </c>
      <c r="L225" s="260">
        <f>IFERROR(VLOOKUP(B225,'تقرير المصروفات حسب الشهر'!$C$1155:$AD$1266,3,FALSE),0)</f>
        <v>0</v>
      </c>
      <c r="M225" s="260">
        <f>IFERROR(VLOOKUP(B225,'تقرير المصروفات حسب الشهر'!$C$1282:$AD$1393,3,FALSE),0)</f>
        <v>0</v>
      </c>
      <c r="N225" s="260" t="e">
        <f>#REF!</f>
        <v>#REF!</v>
      </c>
      <c r="O225" s="264" t="e">
        <f t="shared" si="8"/>
        <v>#REF!</v>
      </c>
    </row>
    <row r="226" spans="2:15" ht="17.399999999999999" customHeight="1">
      <c r="B226" s="259" t="s">
        <v>150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الشهر'!E1005</f>
        <v>0</v>
      </c>
      <c r="K226" s="260">
        <f>'تقرير المصروفات حسب الشهر'!E1132</f>
        <v>0</v>
      </c>
      <c r="L226" s="260">
        <f>IFERROR(VLOOKUP(B226,'تقرير المصروفات حسب الشهر'!$C$1155:$AD$1266,3,FALSE),0)</f>
        <v>0</v>
      </c>
      <c r="M226" s="260">
        <f>IFERROR(VLOOKUP(B226,'تقرير المصروفات حسب الشهر'!$C$1282:$AD$1393,3,FALSE),0)</f>
        <v>0</v>
      </c>
      <c r="N226" s="260" t="e">
        <f>#REF!</f>
        <v>#REF!</v>
      </c>
      <c r="O226" s="264" t="e">
        <f t="shared" si="8"/>
        <v>#REF!</v>
      </c>
    </row>
    <row r="227" spans="2:15" ht="17.399999999999999" customHeight="1">
      <c r="B227" s="259" t="s">
        <v>151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الشهر'!E1006</f>
        <v>0</v>
      </c>
      <c r="K227" s="260">
        <f>'تقرير المصروفات حسب الشهر'!E1133</f>
        <v>0</v>
      </c>
      <c r="L227" s="260">
        <f>IFERROR(VLOOKUP(B227,'تقرير المصروفات حسب الشهر'!$C$1155:$AD$1266,3,FALSE),0)</f>
        <v>0</v>
      </c>
      <c r="M227" s="260">
        <f>IFERROR(VLOOKUP(B227,'تقرير المصروفات حسب الشهر'!$C$1282:$AD$1393,3,FALSE),0)</f>
        <v>0</v>
      </c>
      <c r="N227" s="260" t="e">
        <f>#REF!</f>
        <v>#REF!</v>
      </c>
      <c r="O227" s="264" t="e">
        <f t="shared" si="8"/>
        <v>#REF!</v>
      </c>
    </row>
    <row r="228" spans="2:15" ht="17.399999999999999" customHeight="1">
      <c r="B228" s="259" t="s">
        <v>152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الشهر'!E1007</f>
        <v>0</v>
      </c>
      <c r="K228" s="260">
        <f>'تقرير المصروفات حسب الشهر'!E1134</f>
        <v>0</v>
      </c>
      <c r="L228" s="260">
        <f>IFERROR(VLOOKUP(B228,'تقرير المصروفات حسب الشهر'!$C$1155:$AD$1266,3,FALSE),0)</f>
        <v>0</v>
      </c>
      <c r="M228" s="260">
        <f>IFERROR(VLOOKUP(B228,'تقرير المصروفات حسب الشهر'!$C$1282:$AD$1393,3,FALSE),0)</f>
        <v>0</v>
      </c>
      <c r="N228" s="260" t="e">
        <f>#REF!</f>
        <v>#REF!</v>
      </c>
      <c r="O228" s="264" t="e">
        <f t="shared" si="8"/>
        <v>#REF!</v>
      </c>
    </row>
    <row r="229" spans="2:15" ht="17.399999999999999" customHeight="1">
      <c r="B229" s="259" t="s">
        <v>153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الشهر'!E1008</f>
        <v>0</v>
      </c>
      <c r="K229" s="260">
        <f>'تقرير المصروفات حسب الشهر'!E1135</f>
        <v>0</v>
      </c>
      <c r="L229" s="260">
        <f>IFERROR(VLOOKUP(B229,'تقرير المصروفات حسب الشهر'!$C$1155:$AD$1266,3,FALSE),0)</f>
        <v>0</v>
      </c>
      <c r="M229" s="260">
        <f>IFERROR(VLOOKUP(B229,'تقرير المصروفات حسب الشهر'!$C$1282:$AD$1393,3,FALSE),0)</f>
        <v>0</v>
      </c>
      <c r="N229" s="260" t="e">
        <f>#REF!</f>
        <v>#REF!</v>
      </c>
      <c r="O229" s="264" t="e">
        <f t="shared" si="8"/>
        <v>#REF!</v>
      </c>
    </row>
    <row r="230" spans="2:15" ht="17.399999999999999" customHeight="1">
      <c r="B230" s="259" t="s">
        <v>154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0</v>
      </c>
      <c r="J230" s="260">
        <f>'تقرير المصروفات حسب الشهر'!E1009</f>
        <v>0</v>
      </c>
      <c r="K230" s="260">
        <f>'تقرير المصروفات حسب الشهر'!E1136</f>
        <v>0</v>
      </c>
      <c r="L230" s="260">
        <f>IFERROR(VLOOKUP(B230,'تقرير المصروفات حسب الشهر'!$C$1155:$AD$1266,3,FALSE),0)</f>
        <v>0</v>
      </c>
      <c r="M230" s="260">
        <f>IFERROR(VLOOKUP(B230,'تقرير المصروفات حسب الشهر'!$C$1282:$AD$1393,3,FALSE),0)</f>
        <v>0</v>
      </c>
      <c r="N230" s="260" t="e">
        <f>#REF!</f>
        <v>#REF!</v>
      </c>
      <c r="O230" s="264" t="e">
        <f t="shared" si="8"/>
        <v>#REF!</v>
      </c>
    </row>
    <row r="231" spans="2:15" ht="17.399999999999999" customHeight="1">
      <c r="B231" s="259" t="s">
        <v>155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الشهر'!E1010</f>
        <v>0</v>
      </c>
      <c r="K231" s="260">
        <f>'تقرير المصروفات حسب الشهر'!E1137</f>
        <v>0</v>
      </c>
      <c r="L231" s="260">
        <f>IFERROR(VLOOKUP(B231,'تقرير المصروفات حسب الشهر'!$C$1155:$AD$1266,3,FALSE),0)</f>
        <v>0</v>
      </c>
      <c r="M231" s="260">
        <f>IFERROR(VLOOKUP(B231,'تقرير المصروفات حسب الشهر'!$C$1282:$AD$1393,3,FALSE),0)</f>
        <v>0</v>
      </c>
      <c r="N231" s="260" t="e">
        <f>#REF!</f>
        <v>#REF!</v>
      </c>
      <c r="O231" s="264" t="e">
        <f t="shared" si="8"/>
        <v>#REF!</v>
      </c>
    </row>
    <row r="232" spans="2:15" ht="17.399999999999999" customHeight="1">
      <c r="B232" s="259" t="s">
        <v>156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399999999999999" customHeight="1">
      <c r="B233" s="259" t="s">
        <v>157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399999999999999" customHeight="1">
      <c r="B234" s="259" t="s">
        <v>158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399999999999999" customHeight="1">
      <c r="B235" s="266" t="s">
        <v>158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0</v>
      </c>
      <c r="J235" s="267">
        <f t="shared" si="9"/>
        <v>0</v>
      </c>
      <c r="K235" s="267">
        <f t="shared" si="9"/>
        <v>0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5" customHeight="1" thickBot="1"/>
    <row r="238" spans="2:15" ht="30.6" customHeight="1" thickTop="1">
      <c r="B238" s="642" t="s">
        <v>350</v>
      </c>
      <c r="C238" s="643"/>
      <c r="D238" s="643"/>
      <c r="E238" s="643"/>
      <c r="F238" s="643"/>
      <c r="G238" s="643"/>
      <c r="H238" s="643"/>
      <c r="I238" s="643"/>
      <c r="J238" s="643"/>
      <c r="K238" s="643"/>
      <c r="L238" s="643"/>
      <c r="M238" s="643"/>
      <c r="N238" s="643"/>
      <c r="O238" s="644"/>
    </row>
    <row r="239" spans="2:15" ht="17.399999999999999" customHeight="1">
      <c r="B239" s="263" t="s">
        <v>345</v>
      </c>
      <c r="C239" s="263" t="s">
        <v>310</v>
      </c>
      <c r="D239" s="263" t="s">
        <v>311</v>
      </c>
      <c r="E239" s="263" t="s">
        <v>312</v>
      </c>
      <c r="F239" s="263" t="s">
        <v>346</v>
      </c>
      <c r="G239" s="263" t="s">
        <v>315</v>
      </c>
      <c r="H239" s="263" t="s">
        <v>316</v>
      </c>
      <c r="I239" s="263" t="s">
        <v>317</v>
      </c>
      <c r="J239" s="263" t="s">
        <v>347</v>
      </c>
      <c r="K239" s="263" t="s">
        <v>320</v>
      </c>
      <c r="L239" s="263" t="s">
        <v>16</v>
      </c>
      <c r="M239" s="263" t="s">
        <v>323</v>
      </c>
      <c r="N239" s="263" t="s">
        <v>325</v>
      </c>
      <c r="O239" s="263" t="s">
        <v>348</v>
      </c>
    </row>
    <row r="240" spans="2:15" ht="17.399999999999999" customHeight="1">
      <c r="B240" s="259" t="s">
        <v>48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الشهر'!F902</f>
        <v>0</v>
      </c>
      <c r="K240" s="260">
        <f>'تقرير المصروفات حسب الشهر'!F1029</f>
        <v>0</v>
      </c>
      <c r="L240" s="260">
        <f>IFERROR(VLOOKUP(B240,'تقرير المصروفات حسب الشهر'!$C$1155:$AD$1266,4,FALSE),0)</f>
        <v>0</v>
      </c>
      <c r="M240" s="260">
        <f>IFERROR(VLOOKUP(B240,'تقرير المصروفات حسب الشهر'!$C$1282:$AD$1393,4,FALSE),0)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399999999999999" customHeight="1">
      <c r="B241" s="259" t="s">
        <v>49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0</v>
      </c>
      <c r="J241" s="260">
        <f>'تقرير المصروفات حسب الشهر'!F903</f>
        <v>0</v>
      </c>
      <c r="K241" s="260">
        <f>'تقرير المصروفات حسب الشهر'!F1030</f>
        <v>0</v>
      </c>
      <c r="L241" s="260">
        <f>IFERROR(VLOOKUP(B241,'تقرير المصروفات حسب الشهر'!$C$1155:$AD$1266,4,FALSE),0)</f>
        <v>0</v>
      </c>
      <c r="M241" s="260">
        <f>IFERROR(VLOOKUP(B241,'تقرير المصروفات حسب الشهر'!$C$1282:$AD$1393,4,FALSE),0)</f>
        <v>0</v>
      </c>
      <c r="N241" s="260" t="e">
        <f>#REF!</f>
        <v>#REF!</v>
      </c>
      <c r="O241" s="264" t="e">
        <f t="shared" si="10"/>
        <v>#REF!</v>
      </c>
    </row>
    <row r="242" spans="2:15" ht="17.399999999999999" customHeight="1">
      <c r="B242" s="259" t="s">
        <v>50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0</v>
      </c>
      <c r="J242" s="260">
        <f>'تقرير المصروفات حسب الشهر'!F904</f>
        <v>0</v>
      </c>
      <c r="K242" s="260">
        <f>'تقرير المصروفات حسب الشهر'!F1031</f>
        <v>0</v>
      </c>
      <c r="L242" s="260">
        <f>IFERROR(VLOOKUP(B242,'تقرير المصروفات حسب الشهر'!$C$1155:$AD$1266,4,FALSE),0)</f>
        <v>0</v>
      </c>
      <c r="M242" s="260">
        <f>IFERROR(VLOOKUP(B242,'تقرير المصروفات حسب الشهر'!$C$1282:$AD$1393,4,FALSE),0)</f>
        <v>0</v>
      </c>
      <c r="N242" s="260" t="e">
        <f>#REF!</f>
        <v>#REF!</v>
      </c>
      <c r="O242" s="264" t="e">
        <f t="shared" si="10"/>
        <v>#REF!</v>
      </c>
    </row>
    <row r="243" spans="2:15" ht="17.399999999999999" customHeight="1">
      <c r="B243" s="259" t="s">
        <v>51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الشهر'!F905</f>
        <v>0</v>
      </c>
      <c r="K243" s="260">
        <f>'تقرير المصروفات حسب الشهر'!F1032</f>
        <v>0</v>
      </c>
      <c r="L243" s="260">
        <f>IFERROR(VLOOKUP(B243,'تقرير المصروفات حسب الشهر'!$C$1155:$AD$1266,4,FALSE),0)</f>
        <v>0</v>
      </c>
      <c r="M243" s="260">
        <f>IFERROR(VLOOKUP(B243,'تقرير المصروفات حسب الشهر'!$C$1282:$AD$1393,4,FALSE),0)</f>
        <v>0</v>
      </c>
      <c r="N243" s="260" t="e">
        <f>#REF!</f>
        <v>#REF!</v>
      </c>
      <c r="O243" s="264" t="e">
        <f t="shared" si="10"/>
        <v>#REF!</v>
      </c>
    </row>
    <row r="244" spans="2:15" ht="17.399999999999999" customHeight="1">
      <c r="B244" s="259" t="s">
        <v>52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الشهر'!F906</f>
        <v>0</v>
      </c>
      <c r="K244" s="260">
        <f>'تقرير المصروفات حسب الشهر'!F1033</f>
        <v>0</v>
      </c>
      <c r="L244" s="260">
        <f>IFERROR(VLOOKUP(B244,'تقرير المصروفات حسب الشهر'!$C$1155:$AD$1266,4,FALSE),0)</f>
        <v>0</v>
      </c>
      <c r="M244" s="260">
        <f>IFERROR(VLOOKUP(B244,'تقرير المصروفات حسب الشهر'!$C$1282:$AD$1393,4,FALSE),0)</f>
        <v>0</v>
      </c>
      <c r="N244" s="260" t="e">
        <f>#REF!</f>
        <v>#REF!</v>
      </c>
      <c r="O244" s="264" t="e">
        <f t="shared" si="10"/>
        <v>#REF!</v>
      </c>
    </row>
    <row r="245" spans="2:15" ht="17.399999999999999" customHeight="1">
      <c r="B245" s="259" t="s">
        <v>53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0</v>
      </c>
      <c r="J245" s="260">
        <f>'تقرير المصروفات حسب الشهر'!F907</f>
        <v>0</v>
      </c>
      <c r="K245" s="260">
        <f>'تقرير المصروفات حسب الشهر'!F1034</f>
        <v>0</v>
      </c>
      <c r="L245" s="260">
        <f>IFERROR(VLOOKUP(B245,'تقرير المصروفات حسب الشهر'!$C$1155:$AD$1266,4,FALSE),0)</f>
        <v>0</v>
      </c>
      <c r="M245" s="260">
        <f>IFERROR(VLOOKUP(B245,'تقرير المصروفات حسب الشهر'!$C$1282:$AD$1393,4,FALSE),0)</f>
        <v>0</v>
      </c>
      <c r="N245" s="260" t="e">
        <f>#REF!</f>
        <v>#REF!</v>
      </c>
      <c r="O245" s="264" t="e">
        <f t="shared" si="10"/>
        <v>#REF!</v>
      </c>
    </row>
    <row r="246" spans="2:15" ht="17.399999999999999" customHeight="1">
      <c r="B246" s="259" t="s">
        <v>54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الشهر'!F908</f>
        <v>0</v>
      </c>
      <c r="K246" s="260">
        <f>'تقرير المصروفات حسب الشهر'!F1035</f>
        <v>0</v>
      </c>
      <c r="L246" s="260">
        <f>IFERROR(VLOOKUP(B246,'تقرير المصروفات حسب الشهر'!$C$1155:$AD$1266,4,FALSE),0)</f>
        <v>0</v>
      </c>
      <c r="M246" s="260">
        <f>IFERROR(VLOOKUP(B246,'تقرير المصروفات حسب الشهر'!$C$1282:$AD$1393,4,FALSE),0)</f>
        <v>0</v>
      </c>
      <c r="N246" s="260" t="e">
        <f>#REF!</f>
        <v>#REF!</v>
      </c>
      <c r="O246" s="264" t="e">
        <f t="shared" si="10"/>
        <v>#REF!</v>
      </c>
    </row>
    <row r="247" spans="2:15" ht="17.399999999999999" customHeight="1">
      <c r="B247" s="259" t="s">
        <v>55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0</v>
      </c>
      <c r="J247" s="260">
        <f>'تقرير المصروفات حسب الشهر'!F909</f>
        <v>0</v>
      </c>
      <c r="K247" s="260">
        <f>'تقرير المصروفات حسب الشهر'!F1036</f>
        <v>0</v>
      </c>
      <c r="L247" s="260">
        <f>IFERROR(VLOOKUP(B247,'تقرير المصروفات حسب الشهر'!$C$1155:$AD$1266,4,FALSE),0)</f>
        <v>0</v>
      </c>
      <c r="M247" s="260">
        <f>IFERROR(VLOOKUP(B247,'تقرير المصروفات حسب الشهر'!$C$1282:$AD$1393,4,FALSE),0)</f>
        <v>0</v>
      </c>
      <c r="N247" s="260" t="e">
        <f>#REF!</f>
        <v>#REF!</v>
      </c>
      <c r="O247" s="264" t="e">
        <f t="shared" si="10"/>
        <v>#REF!</v>
      </c>
    </row>
    <row r="248" spans="2:15" ht="17.399999999999999" customHeight="1">
      <c r="B248" s="259" t="s">
        <v>56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الشهر'!F910</f>
        <v>0</v>
      </c>
      <c r="K248" s="260">
        <f>'تقرير المصروفات حسب الشهر'!F1037</f>
        <v>0</v>
      </c>
      <c r="L248" s="260">
        <f>IFERROR(VLOOKUP(B248,'تقرير المصروفات حسب الشهر'!$C$1155:$AD$1266,4,FALSE),0)</f>
        <v>0</v>
      </c>
      <c r="M248" s="260">
        <f>IFERROR(VLOOKUP(B248,'تقرير المصروفات حسب الشهر'!$C$1282:$AD$1393,4,FALSE),0)</f>
        <v>0</v>
      </c>
      <c r="N248" s="260" t="e">
        <f>#REF!</f>
        <v>#REF!</v>
      </c>
      <c r="O248" s="264" t="e">
        <f t="shared" si="10"/>
        <v>#REF!</v>
      </c>
    </row>
    <row r="249" spans="2:15" ht="17.399999999999999" customHeight="1">
      <c r="B249" s="259" t="s">
        <v>57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0</v>
      </c>
      <c r="J249" s="260">
        <f>'تقرير المصروفات حسب الشهر'!F911</f>
        <v>0</v>
      </c>
      <c r="K249" s="260">
        <f>'تقرير المصروفات حسب الشهر'!F1038</f>
        <v>0</v>
      </c>
      <c r="L249" s="260">
        <f>IFERROR(VLOOKUP(B249,'تقرير المصروفات حسب الشهر'!$C$1155:$AD$1266,4,FALSE),0)</f>
        <v>0</v>
      </c>
      <c r="M249" s="260">
        <f>IFERROR(VLOOKUP(B249,'تقرير المصروفات حسب الشهر'!$C$1282:$AD$1393,4,FALSE),0)</f>
        <v>0</v>
      </c>
      <c r="N249" s="260" t="e">
        <f>#REF!</f>
        <v>#REF!</v>
      </c>
      <c r="O249" s="264" t="e">
        <f t="shared" si="10"/>
        <v>#REF!</v>
      </c>
    </row>
    <row r="250" spans="2:15" ht="17.399999999999999" customHeight="1">
      <c r="B250" s="259" t="s">
        <v>58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الشهر'!F912</f>
        <v>0</v>
      </c>
      <c r="K250" s="260">
        <f>'تقرير المصروفات حسب الشهر'!F1039</f>
        <v>0</v>
      </c>
      <c r="L250" s="260">
        <f>IFERROR(VLOOKUP(B250,'تقرير المصروفات حسب الشهر'!$C$1155:$AD$1266,4,FALSE),0)</f>
        <v>0</v>
      </c>
      <c r="M250" s="260">
        <f>IFERROR(VLOOKUP(B250,'تقرير المصروفات حسب الشهر'!$C$1282:$AD$1393,4,FALSE),0)</f>
        <v>0</v>
      </c>
      <c r="N250" s="260" t="e">
        <f>#REF!</f>
        <v>#REF!</v>
      </c>
      <c r="O250" s="264" t="e">
        <f t="shared" si="10"/>
        <v>#REF!</v>
      </c>
    </row>
    <row r="251" spans="2:15" ht="17.399999999999999" customHeight="1">
      <c r="B251" s="259" t="s">
        <v>59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0</v>
      </c>
      <c r="J251" s="260">
        <f>'تقرير المصروفات حسب الشهر'!F913</f>
        <v>0</v>
      </c>
      <c r="K251" s="260">
        <f>'تقرير المصروفات حسب الشهر'!F1040</f>
        <v>0</v>
      </c>
      <c r="L251" s="260">
        <f>IFERROR(VLOOKUP(B251,'تقرير المصروفات حسب الشهر'!$C$1155:$AD$1266,4,FALSE),0)</f>
        <v>0</v>
      </c>
      <c r="M251" s="260">
        <f>IFERROR(VLOOKUP(B251,'تقرير المصروفات حسب الشهر'!$C$1282:$AD$1393,4,FALSE),0)</f>
        <v>0</v>
      </c>
      <c r="N251" s="260" t="e">
        <f>#REF!</f>
        <v>#REF!</v>
      </c>
      <c r="O251" s="264" t="e">
        <f t="shared" si="10"/>
        <v>#REF!</v>
      </c>
    </row>
    <row r="252" spans="2:15" ht="17.399999999999999" customHeight="1">
      <c r="B252" s="259" t="s">
        <v>60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الشهر'!F914</f>
        <v>0</v>
      </c>
      <c r="K252" s="260">
        <f>'تقرير المصروفات حسب الشهر'!F1041</f>
        <v>0</v>
      </c>
      <c r="L252" s="260">
        <f>IFERROR(VLOOKUP(B252,'تقرير المصروفات حسب الشهر'!$C$1155:$AD$1266,4,FALSE),0)</f>
        <v>0</v>
      </c>
      <c r="M252" s="260">
        <f>IFERROR(VLOOKUP(B252,'تقرير المصروفات حسب الشهر'!$C$1282:$AD$1393,4,FALSE),0)</f>
        <v>0</v>
      </c>
      <c r="N252" s="260" t="e">
        <f>#REF!</f>
        <v>#REF!</v>
      </c>
      <c r="O252" s="264" t="e">
        <f t="shared" si="10"/>
        <v>#REF!</v>
      </c>
    </row>
    <row r="253" spans="2:15" ht="17.399999999999999" customHeight="1">
      <c r="B253" s="259" t="s">
        <v>61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الشهر'!F915</f>
        <v>0</v>
      </c>
      <c r="K253" s="260">
        <f>'تقرير المصروفات حسب الشهر'!F1042</f>
        <v>0</v>
      </c>
      <c r="L253" s="260">
        <f>IFERROR(VLOOKUP(B253,'تقرير المصروفات حسب الشهر'!$C$1155:$AD$1266,4,FALSE),0)</f>
        <v>0</v>
      </c>
      <c r="M253" s="260">
        <f>IFERROR(VLOOKUP(B253,'تقرير المصروفات حسب الشهر'!$C$1282:$AD$1393,4,FALSE),0)</f>
        <v>0</v>
      </c>
      <c r="N253" s="260" t="e">
        <f>#REF!</f>
        <v>#REF!</v>
      </c>
      <c r="O253" s="264" t="e">
        <f t="shared" si="10"/>
        <v>#REF!</v>
      </c>
    </row>
    <row r="254" spans="2:15" ht="17.399999999999999" customHeight="1">
      <c r="B254" s="259" t="s">
        <v>62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0</v>
      </c>
      <c r="J254" s="260">
        <f>'تقرير المصروفات حسب الشهر'!F916</f>
        <v>0</v>
      </c>
      <c r="K254" s="260">
        <f>'تقرير المصروفات حسب الشهر'!F1043</f>
        <v>0</v>
      </c>
      <c r="L254" s="260">
        <f>IFERROR(VLOOKUP(B254,'تقرير المصروفات حسب الشهر'!$C$1155:$AD$1266,4,FALSE),0)</f>
        <v>0</v>
      </c>
      <c r="M254" s="260">
        <f>IFERROR(VLOOKUP(B254,'تقرير المصروفات حسب الشهر'!$C$1282:$AD$1393,4,FALSE),0)</f>
        <v>0</v>
      </c>
      <c r="N254" s="260" t="e">
        <f>#REF!</f>
        <v>#REF!</v>
      </c>
      <c r="O254" s="264" t="e">
        <f t="shared" si="10"/>
        <v>#REF!</v>
      </c>
    </row>
    <row r="255" spans="2:15" ht="17.399999999999999" customHeight="1">
      <c r="B255" s="259" t="s">
        <v>63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0</v>
      </c>
      <c r="J255" s="260">
        <f>'تقرير المصروفات حسب الشهر'!F917</f>
        <v>0</v>
      </c>
      <c r="K255" s="260">
        <f>'تقرير المصروفات حسب الشهر'!F1044</f>
        <v>0</v>
      </c>
      <c r="L255" s="260">
        <f>IFERROR(VLOOKUP(B255,'تقرير المصروفات حسب الشهر'!$C$1155:$AD$1266,4,FALSE),0)</f>
        <v>0</v>
      </c>
      <c r="M255" s="260">
        <f>IFERROR(VLOOKUP(B255,'تقرير المصروفات حسب الشهر'!$C$1282:$AD$1393,4,FALSE),0)</f>
        <v>0</v>
      </c>
      <c r="N255" s="260" t="e">
        <f>#REF!</f>
        <v>#REF!</v>
      </c>
      <c r="O255" s="264" t="e">
        <f t="shared" si="10"/>
        <v>#REF!</v>
      </c>
    </row>
    <row r="256" spans="2:15" ht="17.399999999999999" customHeight="1">
      <c r="B256" s="259" t="s">
        <v>64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الشهر'!F918</f>
        <v>0</v>
      </c>
      <c r="K256" s="260">
        <f>'تقرير المصروفات حسب الشهر'!F1045</f>
        <v>0</v>
      </c>
      <c r="L256" s="260">
        <f>IFERROR(VLOOKUP(B256,'تقرير المصروفات حسب الشهر'!$C$1155:$AD$1266,4,FALSE),0)</f>
        <v>0</v>
      </c>
      <c r="M256" s="260">
        <f>IFERROR(VLOOKUP(B256,'تقرير المصروفات حسب الشهر'!$C$1282:$AD$1393,4,FALSE),0)</f>
        <v>0</v>
      </c>
      <c r="N256" s="260" t="e">
        <f>#REF!</f>
        <v>#REF!</v>
      </c>
      <c r="O256" s="264" t="e">
        <f t="shared" si="10"/>
        <v>#REF!</v>
      </c>
    </row>
    <row r="257" spans="2:15" ht="17.399999999999999" customHeight="1">
      <c r="B257" s="259" t="s">
        <v>65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0</v>
      </c>
      <c r="J257" s="260">
        <f>'تقرير المصروفات حسب الشهر'!F919</f>
        <v>0</v>
      </c>
      <c r="K257" s="260">
        <f>'تقرير المصروفات حسب الشهر'!F1046</f>
        <v>0</v>
      </c>
      <c r="L257" s="260">
        <f>IFERROR(VLOOKUP(B257,'تقرير المصروفات حسب الشهر'!$C$1155:$AD$1266,4,FALSE),0)</f>
        <v>0</v>
      </c>
      <c r="M257" s="260">
        <f>IFERROR(VLOOKUP(B257,'تقرير المصروفات حسب الشهر'!$C$1282:$AD$1393,4,FALSE),0)</f>
        <v>0</v>
      </c>
      <c r="N257" s="260" t="e">
        <f>#REF!</f>
        <v>#REF!</v>
      </c>
      <c r="O257" s="264" t="e">
        <f t="shared" si="10"/>
        <v>#REF!</v>
      </c>
    </row>
    <row r="258" spans="2:15" ht="17.399999999999999" customHeight="1">
      <c r="B258" s="259" t="s">
        <v>66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الشهر'!F920</f>
        <v>0</v>
      </c>
      <c r="K258" s="260">
        <f>'تقرير المصروفات حسب الشهر'!F1047</f>
        <v>0</v>
      </c>
      <c r="L258" s="260">
        <f>IFERROR(VLOOKUP(B258,'تقرير المصروفات حسب الشهر'!$C$1155:$AD$1266,4,FALSE),0)</f>
        <v>0</v>
      </c>
      <c r="M258" s="260">
        <f>IFERROR(VLOOKUP(B258,'تقرير المصروفات حسب الشهر'!$C$1282:$AD$1393,4,FALSE),0)</f>
        <v>0</v>
      </c>
      <c r="N258" s="260" t="e">
        <f>#REF!</f>
        <v>#REF!</v>
      </c>
      <c r="O258" s="264" t="e">
        <f t="shared" si="10"/>
        <v>#REF!</v>
      </c>
    </row>
    <row r="259" spans="2:15" ht="17.399999999999999" customHeight="1">
      <c r="B259" s="259" t="s">
        <v>67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0</v>
      </c>
      <c r="J259" s="260">
        <f>'تقرير المصروفات حسب الشهر'!F921</f>
        <v>0</v>
      </c>
      <c r="K259" s="260">
        <f>'تقرير المصروفات حسب الشهر'!F1048</f>
        <v>0</v>
      </c>
      <c r="L259" s="260">
        <f>IFERROR(VLOOKUP(B259,'تقرير المصروفات حسب الشهر'!$C$1155:$AD$1266,4,FALSE),0)</f>
        <v>0</v>
      </c>
      <c r="M259" s="260">
        <f>IFERROR(VLOOKUP(B259,'تقرير المصروفات حسب الشهر'!$C$1282:$AD$1393,4,FALSE),0)</f>
        <v>0</v>
      </c>
      <c r="N259" s="260" t="e">
        <f>#REF!</f>
        <v>#REF!</v>
      </c>
      <c r="O259" s="264" t="e">
        <f t="shared" si="10"/>
        <v>#REF!</v>
      </c>
    </row>
    <row r="260" spans="2:15" ht="17.399999999999999" customHeight="1">
      <c r="B260" s="259" t="s">
        <v>68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0</v>
      </c>
      <c r="J260" s="260">
        <f>'تقرير المصروفات حسب الشهر'!F922</f>
        <v>0</v>
      </c>
      <c r="K260" s="260">
        <f>'تقرير المصروفات حسب الشهر'!F1049</f>
        <v>0</v>
      </c>
      <c r="L260" s="260">
        <f>IFERROR(VLOOKUP(B260,'تقرير المصروفات حسب الشهر'!$C$1155:$AD$1266,4,FALSE),0)</f>
        <v>0</v>
      </c>
      <c r="M260" s="260">
        <f>IFERROR(VLOOKUP(B260,'تقرير المصروفات حسب الشهر'!$C$1282:$AD$1393,4,FALSE),0)</f>
        <v>0</v>
      </c>
      <c r="N260" s="260" t="e">
        <f>#REF!</f>
        <v>#REF!</v>
      </c>
      <c r="O260" s="264" t="e">
        <f t="shared" si="10"/>
        <v>#REF!</v>
      </c>
    </row>
    <row r="261" spans="2:15" ht="17.399999999999999" customHeight="1">
      <c r="B261" s="259" t="s">
        <v>69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الشهر'!F923</f>
        <v>0</v>
      </c>
      <c r="K261" s="260">
        <f>'تقرير المصروفات حسب الشهر'!F1050</f>
        <v>0</v>
      </c>
      <c r="L261" s="260">
        <f>IFERROR(VLOOKUP(B261,'تقرير المصروفات حسب الشهر'!$C$1155:$AD$1266,4,FALSE),0)</f>
        <v>0</v>
      </c>
      <c r="M261" s="260">
        <f>IFERROR(VLOOKUP(B261,'تقرير المصروفات حسب الشهر'!$C$1282:$AD$1393,4,FALSE),0)</f>
        <v>0</v>
      </c>
      <c r="N261" s="260" t="e">
        <f>#REF!</f>
        <v>#REF!</v>
      </c>
      <c r="O261" s="264" t="e">
        <f t="shared" si="10"/>
        <v>#REF!</v>
      </c>
    </row>
    <row r="262" spans="2:15" ht="17.399999999999999" customHeight="1">
      <c r="B262" s="259" t="s">
        <v>70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0</v>
      </c>
      <c r="J262" s="260">
        <f>'تقرير المصروفات حسب الشهر'!F924</f>
        <v>0</v>
      </c>
      <c r="K262" s="260">
        <f>'تقرير المصروفات حسب الشهر'!F1051</f>
        <v>0</v>
      </c>
      <c r="L262" s="260">
        <f>IFERROR(VLOOKUP(B262,'تقرير المصروفات حسب الشهر'!$C$1155:$AD$1266,4,FALSE),0)</f>
        <v>0</v>
      </c>
      <c r="M262" s="260">
        <f>IFERROR(VLOOKUP(B262,'تقرير المصروفات حسب الشهر'!$C$1282:$AD$1393,4,FALSE),0)</f>
        <v>0</v>
      </c>
      <c r="N262" s="260" t="e">
        <f>#REF!</f>
        <v>#REF!</v>
      </c>
      <c r="O262" s="264" t="e">
        <f t="shared" si="10"/>
        <v>#REF!</v>
      </c>
    </row>
    <row r="263" spans="2:15" ht="17.399999999999999" customHeight="1">
      <c r="B263" s="259" t="s">
        <v>71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الشهر'!F925</f>
        <v>0</v>
      </c>
      <c r="K263" s="260">
        <f>'تقرير المصروفات حسب الشهر'!F1052</f>
        <v>0</v>
      </c>
      <c r="L263" s="260">
        <f>IFERROR(VLOOKUP(B263,'تقرير المصروفات حسب الشهر'!$C$1155:$AD$1266,4,FALSE),0)</f>
        <v>0</v>
      </c>
      <c r="M263" s="260">
        <f>IFERROR(VLOOKUP(B263,'تقرير المصروفات حسب الشهر'!$C$1282:$AD$1393,4,FALSE),0)</f>
        <v>0</v>
      </c>
      <c r="N263" s="260" t="e">
        <f>#REF!</f>
        <v>#REF!</v>
      </c>
      <c r="O263" s="264" t="e">
        <f t="shared" si="10"/>
        <v>#REF!</v>
      </c>
    </row>
    <row r="264" spans="2:15" ht="17.399999999999999" customHeight="1">
      <c r="B264" s="259" t="s">
        <v>72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0</v>
      </c>
      <c r="J264" s="260">
        <f>'تقرير المصروفات حسب الشهر'!F926</f>
        <v>0</v>
      </c>
      <c r="K264" s="260">
        <f>'تقرير المصروفات حسب الشهر'!F1053</f>
        <v>0</v>
      </c>
      <c r="L264" s="260">
        <f>IFERROR(VLOOKUP(B264,'تقرير المصروفات حسب الشهر'!$C$1155:$AD$1266,4,FALSE),0)</f>
        <v>0</v>
      </c>
      <c r="M264" s="260">
        <f>IFERROR(VLOOKUP(B264,'تقرير المصروفات حسب الشهر'!$C$1282:$AD$1393,4,FALSE),0)</f>
        <v>0</v>
      </c>
      <c r="N264" s="260" t="e">
        <f>#REF!</f>
        <v>#REF!</v>
      </c>
      <c r="O264" s="264" t="e">
        <f t="shared" si="10"/>
        <v>#REF!</v>
      </c>
    </row>
    <row r="265" spans="2:15" ht="17.399999999999999" customHeight="1">
      <c r="B265" s="259" t="s">
        <v>73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0</v>
      </c>
      <c r="J265" s="260">
        <f>'تقرير المصروفات حسب الشهر'!F927</f>
        <v>0</v>
      </c>
      <c r="K265" s="260">
        <f>'تقرير المصروفات حسب الشهر'!F1054</f>
        <v>0</v>
      </c>
      <c r="L265" s="260">
        <f>IFERROR(VLOOKUP(B265,'تقرير المصروفات حسب الشهر'!$C$1155:$AD$1266,4,FALSE),0)</f>
        <v>0</v>
      </c>
      <c r="M265" s="260">
        <f>IFERROR(VLOOKUP(B265,'تقرير المصروفات حسب الشهر'!$C$1282:$AD$1393,4,FALSE),0)</f>
        <v>0</v>
      </c>
      <c r="N265" s="260" t="e">
        <f>#REF!</f>
        <v>#REF!</v>
      </c>
      <c r="O265" s="264" t="e">
        <f t="shared" si="10"/>
        <v>#REF!</v>
      </c>
    </row>
    <row r="266" spans="2:15" ht="17.399999999999999" customHeight="1">
      <c r="B266" s="259" t="s">
        <v>74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الشهر'!F928</f>
        <v>0</v>
      </c>
      <c r="K266" s="260">
        <f>'تقرير المصروفات حسب الشهر'!F1055</f>
        <v>0</v>
      </c>
      <c r="L266" s="260">
        <f>IFERROR(VLOOKUP(B266,'تقرير المصروفات حسب الشهر'!$C$1155:$AD$1266,4,FALSE),0)</f>
        <v>0</v>
      </c>
      <c r="M266" s="260">
        <f>IFERROR(VLOOKUP(B266,'تقرير المصروفات حسب الشهر'!$C$1282:$AD$1393,4,FALSE),0)</f>
        <v>0</v>
      </c>
      <c r="N266" s="260" t="e">
        <f>#REF!</f>
        <v>#REF!</v>
      </c>
      <c r="O266" s="264" t="e">
        <f t="shared" si="10"/>
        <v>#REF!</v>
      </c>
    </row>
    <row r="267" spans="2:15" ht="17.399999999999999" customHeight="1">
      <c r="B267" s="259" t="s">
        <v>75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الشهر'!F929</f>
        <v>0</v>
      </c>
      <c r="K267" s="260">
        <f>'تقرير المصروفات حسب الشهر'!F1056</f>
        <v>0</v>
      </c>
      <c r="L267" s="260">
        <f>IFERROR(VLOOKUP(B267,'تقرير المصروفات حسب الشهر'!$C$1155:$AD$1266,4,FALSE),0)</f>
        <v>0</v>
      </c>
      <c r="M267" s="260">
        <f>IFERROR(VLOOKUP(B267,'تقرير المصروفات حسب الشهر'!$C$1282:$AD$1393,4,FALSE),0)</f>
        <v>0</v>
      </c>
      <c r="N267" s="260" t="e">
        <f>#REF!</f>
        <v>#REF!</v>
      </c>
      <c r="O267" s="264" t="e">
        <f t="shared" si="10"/>
        <v>#REF!</v>
      </c>
    </row>
    <row r="268" spans="2:15" ht="17.399999999999999" customHeight="1">
      <c r="B268" s="259" t="s">
        <v>76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الشهر'!F930</f>
        <v>0</v>
      </c>
      <c r="K268" s="260">
        <f>'تقرير المصروفات حسب الشهر'!F1057</f>
        <v>0</v>
      </c>
      <c r="L268" s="260">
        <f>IFERROR(VLOOKUP(B268,'تقرير المصروفات حسب الشهر'!$C$1155:$AD$1266,4,FALSE),0)</f>
        <v>0</v>
      </c>
      <c r="M268" s="260">
        <f>IFERROR(VLOOKUP(B268,'تقرير المصروفات حسب الشهر'!$C$1282:$AD$1393,4,FALSE),0)</f>
        <v>0</v>
      </c>
      <c r="N268" s="260" t="e">
        <f>#REF!</f>
        <v>#REF!</v>
      </c>
      <c r="O268" s="264" t="e">
        <f t="shared" si="10"/>
        <v>#REF!</v>
      </c>
    </row>
    <row r="269" spans="2:15" ht="17.399999999999999" customHeight="1">
      <c r="B269" s="259" t="s">
        <v>77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0</v>
      </c>
      <c r="J269" s="260">
        <f>'تقرير المصروفات حسب الشهر'!F931</f>
        <v>0</v>
      </c>
      <c r="K269" s="260">
        <f>'تقرير المصروفات حسب الشهر'!F1058</f>
        <v>0</v>
      </c>
      <c r="L269" s="260">
        <f>IFERROR(VLOOKUP(B269,'تقرير المصروفات حسب الشهر'!$C$1155:$AD$1266,4,FALSE),0)</f>
        <v>0</v>
      </c>
      <c r="M269" s="260">
        <f>IFERROR(VLOOKUP(B269,'تقرير المصروفات حسب الشهر'!$C$1282:$AD$1393,4,FALSE),0)</f>
        <v>0</v>
      </c>
      <c r="N269" s="260" t="e">
        <f>#REF!</f>
        <v>#REF!</v>
      </c>
      <c r="O269" s="264" t="e">
        <f t="shared" si="10"/>
        <v>#REF!</v>
      </c>
    </row>
    <row r="270" spans="2:15" ht="17.399999999999999" customHeight="1">
      <c r="B270" s="259" t="s">
        <v>78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الشهر'!F932</f>
        <v>0</v>
      </c>
      <c r="K270" s="260">
        <f>'تقرير المصروفات حسب الشهر'!F1059</f>
        <v>0</v>
      </c>
      <c r="L270" s="260">
        <f>IFERROR(VLOOKUP(B270,'تقرير المصروفات حسب الشهر'!$C$1155:$AD$1266,4,FALSE),0)</f>
        <v>0</v>
      </c>
      <c r="M270" s="260">
        <f>IFERROR(VLOOKUP(B270,'تقرير المصروفات حسب الشهر'!$C$1282:$AD$1393,4,FALSE),0)</f>
        <v>0</v>
      </c>
      <c r="N270" s="260" t="e">
        <f>#REF!</f>
        <v>#REF!</v>
      </c>
      <c r="O270" s="264" t="e">
        <f t="shared" si="10"/>
        <v>#REF!</v>
      </c>
    </row>
    <row r="271" spans="2:15" ht="17.399999999999999" customHeight="1">
      <c r="B271" s="259" t="s">
        <v>79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الشهر'!F933</f>
        <v>0</v>
      </c>
      <c r="K271" s="260">
        <f>'تقرير المصروفات حسب الشهر'!F1060</f>
        <v>0</v>
      </c>
      <c r="L271" s="260">
        <f>IFERROR(VLOOKUP(B271,'تقرير المصروفات حسب الشهر'!$C$1155:$AD$1266,4,FALSE),0)</f>
        <v>0</v>
      </c>
      <c r="M271" s="260">
        <f>IFERROR(VLOOKUP(B271,'تقرير المصروفات حسب الشهر'!$C$1282:$AD$1393,4,FALSE),0)</f>
        <v>0</v>
      </c>
      <c r="N271" s="260" t="e">
        <f>#REF!</f>
        <v>#REF!</v>
      </c>
      <c r="O271" s="264" t="e">
        <f t="shared" si="10"/>
        <v>#REF!</v>
      </c>
    </row>
    <row r="272" spans="2:15" ht="17.399999999999999" customHeight="1">
      <c r="B272" s="259" t="s">
        <v>80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0</v>
      </c>
      <c r="J272" s="260">
        <f>'تقرير المصروفات حسب الشهر'!F934</f>
        <v>0</v>
      </c>
      <c r="K272" s="260">
        <f>'تقرير المصروفات حسب الشهر'!F1061</f>
        <v>0</v>
      </c>
      <c r="L272" s="260">
        <f>IFERROR(VLOOKUP(B272,'تقرير المصروفات حسب الشهر'!$C$1155:$AD$1266,4,FALSE),0)</f>
        <v>0</v>
      </c>
      <c r="M272" s="260">
        <f>IFERROR(VLOOKUP(B272,'تقرير المصروفات حسب الشهر'!$C$1282:$AD$1393,4,FALSE),0)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399999999999999" customHeight="1">
      <c r="B273" s="259" t="s">
        <v>81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الشهر'!F935</f>
        <v>0</v>
      </c>
      <c r="K273" s="260">
        <f>'تقرير المصروفات حسب الشهر'!F1062</f>
        <v>0</v>
      </c>
      <c r="L273" s="260">
        <f>IFERROR(VLOOKUP(B273,'تقرير المصروفات حسب الشهر'!$C$1155:$AD$1266,4,FALSE),0)</f>
        <v>0</v>
      </c>
      <c r="M273" s="260">
        <f>IFERROR(VLOOKUP(B273,'تقرير المصروفات حسب الشهر'!$C$1282:$AD$1393,4,FALSE),0)</f>
        <v>0</v>
      </c>
      <c r="N273" s="260" t="e">
        <f>#REF!</f>
        <v>#REF!</v>
      </c>
      <c r="O273" s="264" t="e">
        <f t="shared" si="11"/>
        <v>#REF!</v>
      </c>
    </row>
    <row r="274" spans="2:15" ht="17.399999999999999" customHeight="1">
      <c r="B274" s="259" t="s">
        <v>82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الشهر'!F936</f>
        <v>0</v>
      </c>
      <c r="K274" s="260">
        <f>'تقرير المصروفات حسب الشهر'!F1063</f>
        <v>0</v>
      </c>
      <c r="L274" s="260">
        <f>IFERROR(VLOOKUP(B274,'تقرير المصروفات حسب الشهر'!$C$1155:$AD$1266,4,FALSE),0)</f>
        <v>0</v>
      </c>
      <c r="M274" s="260">
        <f>IFERROR(VLOOKUP(B274,'تقرير المصروفات حسب الشهر'!$C$1282:$AD$1393,4,FALSE),0)</f>
        <v>0</v>
      </c>
      <c r="N274" s="260" t="e">
        <f>#REF!</f>
        <v>#REF!</v>
      </c>
      <c r="O274" s="264" t="e">
        <f t="shared" si="11"/>
        <v>#REF!</v>
      </c>
    </row>
    <row r="275" spans="2:15" ht="17.399999999999999" customHeight="1">
      <c r="B275" s="259" t="s">
        <v>83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الشهر'!F937</f>
        <v>0</v>
      </c>
      <c r="K275" s="260">
        <f>'تقرير المصروفات حسب الشهر'!F1064</f>
        <v>0</v>
      </c>
      <c r="L275" s="260">
        <f>IFERROR(VLOOKUP(B275,'تقرير المصروفات حسب الشهر'!$C$1155:$AD$1266,4,FALSE),0)</f>
        <v>0</v>
      </c>
      <c r="M275" s="260">
        <f>IFERROR(VLOOKUP(B275,'تقرير المصروفات حسب الشهر'!$C$1282:$AD$1393,4,FALSE),0)</f>
        <v>0</v>
      </c>
      <c r="N275" s="260" t="e">
        <f>#REF!</f>
        <v>#REF!</v>
      </c>
      <c r="O275" s="264" t="e">
        <f t="shared" si="11"/>
        <v>#REF!</v>
      </c>
    </row>
    <row r="276" spans="2:15" ht="17.399999999999999" customHeight="1">
      <c r="B276" s="259" t="s">
        <v>84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الشهر'!F938</f>
        <v>0</v>
      </c>
      <c r="K276" s="260">
        <f>'تقرير المصروفات حسب الشهر'!F1065</f>
        <v>0</v>
      </c>
      <c r="L276" s="260">
        <f>IFERROR(VLOOKUP(B276,'تقرير المصروفات حسب الشهر'!$C$1155:$AD$1266,4,FALSE),0)</f>
        <v>0</v>
      </c>
      <c r="M276" s="260">
        <f>IFERROR(VLOOKUP(B276,'تقرير المصروفات حسب الشهر'!$C$1282:$AD$1393,4,FALSE),0)</f>
        <v>0</v>
      </c>
      <c r="N276" s="260" t="e">
        <f>#REF!</f>
        <v>#REF!</v>
      </c>
      <c r="O276" s="264" t="e">
        <f t="shared" si="11"/>
        <v>#REF!</v>
      </c>
    </row>
    <row r="277" spans="2:15" ht="17.399999999999999" customHeight="1">
      <c r="B277" s="259" t="s">
        <v>85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0</v>
      </c>
      <c r="J277" s="260">
        <f>'تقرير المصروفات حسب الشهر'!F939</f>
        <v>0</v>
      </c>
      <c r="K277" s="260">
        <f>'تقرير المصروفات حسب الشهر'!F1066</f>
        <v>0</v>
      </c>
      <c r="L277" s="260">
        <f>IFERROR(VLOOKUP(B277,'تقرير المصروفات حسب الشهر'!$C$1155:$AD$1266,4,FALSE),0)</f>
        <v>0</v>
      </c>
      <c r="M277" s="260">
        <f>IFERROR(VLOOKUP(B277,'تقرير المصروفات حسب الشهر'!$C$1282:$AD$1393,4,FALSE),0)</f>
        <v>0</v>
      </c>
      <c r="N277" s="260" t="e">
        <f>#REF!</f>
        <v>#REF!</v>
      </c>
      <c r="O277" s="264" t="e">
        <f t="shared" si="11"/>
        <v>#REF!</v>
      </c>
    </row>
    <row r="278" spans="2:15" ht="17.399999999999999" customHeight="1">
      <c r="B278" s="259" t="s">
        <v>86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0</v>
      </c>
      <c r="J278" s="260">
        <f>'تقرير المصروفات حسب الشهر'!F940</f>
        <v>0</v>
      </c>
      <c r="K278" s="260">
        <f>'تقرير المصروفات حسب الشهر'!F1067</f>
        <v>0</v>
      </c>
      <c r="L278" s="260">
        <f>IFERROR(VLOOKUP(B278,'تقرير المصروفات حسب الشهر'!$C$1155:$AD$1266,4,FALSE),0)</f>
        <v>0</v>
      </c>
      <c r="M278" s="260">
        <f>IFERROR(VLOOKUP(B278,'تقرير المصروفات حسب الشهر'!$C$1282:$AD$1393,4,FALSE),0)</f>
        <v>0</v>
      </c>
      <c r="N278" s="260" t="e">
        <f>#REF!</f>
        <v>#REF!</v>
      </c>
      <c r="O278" s="264" t="e">
        <f t="shared" si="11"/>
        <v>#REF!</v>
      </c>
    </row>
    <row r="279" spans="2:15" ht="17.399999999999999" customHeight="1">
      <c r="B279" s="259" t="s">
        <v>87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0</v>
      </c>
      <c r="J279" s="260">
        <f>'تقرير المصروفات حسب الشهر'!F941</f>
        <v>0</v>
      </c>
      <c r="K279" s="260">
        <f>'تقرير المصروفات حسب الشهر'!F1068</f>
        <v>0</v>
      </c>
      <c r="L279" s="260">
        <f>IFERROR(VLOOKUP(B279,'تقرير المصروفات حسب الشهر'!$C$1155:$AD$1266,4,FALSE),0)</f>
        <v>0</v>
      </c>
      <c r="M279" s="260">
        <f>IFERROR(VLOOKUP(B279,'تقرير المصروفات حسب الشهر'!$C$1282:$AD$1393,4,FALSE),0)</f>
        <v>0</v>
      </c>
      <c r="N279" s="260" t="e">
        <f>#REF!</f>
        <v>#REF!</v>
      </c>
      <c r="O279" s="264" t="e">
        <f t="shared" si="11"/>
        <v>#REF!</v>
      </c>
    </row>
    <row r="280" spans="2:15" ht="17.399999999999999" customHeight="1">
      <c r="B280" s="259" t="s">
        <v>88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الشهر'!F942</f>
        <v>0</v>
      </c>
      <c r="K280" s="260">
        <f>'تقرير المصروفات حسب الشهر'!F1069</f>
        <v>0</v>
      </c>
      <c r="L280" s="260">
        <f>IFERROR(VLOOKUP(B280,'تقرير المصروفات حسب الشهر'!$C$1155:$AD$1266,4,FALSE),0)</f>
        <v>0</v>
      </c>
      <c r="M280" s="260">
        <f>IFERROR(VLOOKUP(B280,'تقرير المصروفات حسب الشهر'!$C$1282:$AD$1393,4,FALSE),0)</f>
        <v>0</v>
      </c>
      <c r="N280" s="260" t="e">
        <f>#REF!</f>
        <v>#REF!</v>
      </c>
      <c r="O280" s="264" t="e">
        <f t="shared" si="11"/>
        <v>#REF!</v>
      </c>
    </row>
    <row r="281" spans="2:15" ht="17.399999999999999" customHeight="1">
      <c r="B281" s="259" t="s">
        <v>89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الشهر'!F943</f>
        <v>0</v>
      </c>
      <c r="K281" s="260">
        <f>'تقرير المصروفات حسب الشهر'!F1070</f>
        <v>0</v>
      </c>
      <c r="L281" s="260">
        <f>IFERROR(VLOOKUP(B281,'تقرير المصروفات حسب الشهر'!$C$1155:$AD$1266,4,FALSE),0)</f>
        <v>0</v>
      </c>
      <c r="M281" s="260">
        <f>IFERROR(VLOOKUP(B281,'تقرير المصروفات حسب الشهر'!$C$1282:$AD$1393,4,FALSE),0)</f>
        <v>0</v>
      </c>
      <c r="N281" s="260" t="e">
        <f>#REF!</f>
        <v>#REF!</v>
      </c>
      <c r="O281" s="264" t="e">
        <f t="shared" si="11"/>
        <v>#REF!</v>
      </c>
    </row>
    <row r="282" spans="2:15" ht="17.399999999999999" customHeight="1">
      <c r="B282" s="259" t="s">
        <v>90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الشهر'!F944</f>
        <v>0</v>
      </c>
      <c r="K282" s="260">
        <f>'تقرير المصروفات حسب الشهر'!F1071</f>
        <v>0</v>
      </c>
      <c r="L282" s="260">
        <f>IFERROR(VLOOKUP(B282,'تقرير المصروفات حسب الشهر'!$C$1155:$AD$1266,4,FALSE),0)</f>
        <v>0</v>
      </c>
      <c r="M282" s="260">
        <f>IFERROR(VLOOKUP(B282,'تقرير المصروفات حسب الشهر'!$C$1282:$AD$1393,4,FALSE),0)</f>
        <v>0</v>
      </c>
      <c r="N282" s="260" t="e">
        <f>#REF!</f>
        <v>#REF!</v>
      </c>
      <c r="O282" s="264" t="e">
        <f t="shared" si="11"/>
        <v>#REF!</v>
      </c>
    </row>
    <row r="283" spans="2:15" ht="17.399999999999999" customHeight="1">
      <c r="B283" s="259" t="s">
        <v>91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الشهر'!F945</f>
        <v>0</v>
      </c>
      <c r="K283" s="260">
        <f>'تقرير المصروفات حسب الشهر'!F1072</f>
        <v>0</v>
      </c>
      <c r="L283" s="260">
        <f>IFERROR(VLOOKUP(B283,'تقرير المصروفات حسب الشهر'!$C$1155:$AD$1266,4,FALSE),0)</f>
        <v>0</v>
      </c>
      <c r="M283" s="260">
        <f>IFERROR(VLOOKUP(B283,'تقرير المصروفات حسب الشهر'!$C$1282:$AD$1393,4,FALSE),0)</f>
        <v>0</v>
      </c>
      <c r="N283" s="260" t="e">
        <f>#REF!</f>
        <v>#REF!</v>
      </c>
      <c r="O283" s="264" t="e">
        <f t="shared" si="11"/>
        <v>#REF!</v>
      </c>
    </row>
    <row r="284" spans="2:15" ht="17.399999999999999" customHeight="1">
      <c r="B284" s="259" t="s">
        <v>92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الشهر'!F946</f>
        <v>0</v>
      </c>
      <c r="K284" s="260">
        <f>'تقرير المصروفات حسب الشهر'!F1073</f>
        <v>0</v>
      </c>
      <c r="L284" s="260">
        <f>IFERROR(VLOOKUP(B284,'تقرير المصروفات حسب الشهر'!$C$1155:$AD$1266,4,FALSE),0)</f>
        <v>0</v>
      </c>
      <c r="M284" s="260">
        <f>IFERROR(VLOOKUP(B284,'تقرير المصروفات حسب الشهر'!$C$1282:$AD$1393,4,FALSE),0)</f>
        <v>0</v>
      </c>
      <c r="N284" s="260" t="e">
        <f>#REF!</f>
        <v>#REF!</v>
      </c>
      <c r="O284" s="264" t="e">
        <f t="shared" si="11"/>
        <v>#REF!</v>
      </c>
    </row>
    <row r="285" spans="2:15" ht="17.399999999999999" customHeight="1">
      <c r="B285" s="259" t="s">
        <v>93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الشهر'!F947</f>
        <v>0</v>
      </c>
      <c r="K285" s="260">
        <f>'تقرير المصروفات حسب الشهر'!F1074</f>
        <v>0</v>
      </c>
      <c r="L285" s="260">
        <f>IFERROR(VLOOKUP(B285,'تقرير المصروفات حسب الشهر'!$C$1155:$AD$1266,4,FALSE),0)</f>
        <v>0</v>
      </c>
      <c r="M285" s="260">
        <f>IFERROR(VLOOKUP(B285,'تقرير المصروفات حسب الشهر'!$C$1282:$AD$1393,4,FALSE),0)</f>
        <v>0</v>
      </c>
      <c r="N285" s="260" t="e">
        <f>#REF!</f>
        <v>#REF!</v>
      </c>
      <c r="O285" s="264" t="e">
        <f t="shared" si="11"/>
        <v>#REF!</v>
      </c>
    </row>
    <row r="286" spans="2:15" ht="17.399999999999999" customHeight="1">
      <c r="B286" s="259" t="s">
        <v>94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الشهر'!F948</f>
        <v>0</v>
      </c>
      <c r="K286" s="260">
        <f>'تقرير المصروفات حسب الشهر'!F1075</f>
        <v>0</v>
      </c>
      <c r="L286" s="260">
        <f>IFERROR(VLOOKUP(B286,'تقرير المصروفات حسب الشهر'!$C$1155:$AD$1266,4,FALSE),0)</f>
        <v>0</v>
      </c>
      <c r="M286" s="260">
        <f>IFERROR(VLOOKUP(B286,'تقرير المصروفات حسب الشهر'!$C$1282:$AD$1393,4,FALSE),0)</f>
        <v>0</v>
      </c>
      <c r="N286" s="260" t="e">
        <f>#REF!</f>
        <v>#REF!</v>
      </c>
      <c r="O286" s="264" t="e">
        <f t="shared" si="11"/>
        <v>#REF!</v>
      </c>
    </row>
    <row r="287" spans="2:15" ht="17.399999999999999" customHeight="1">
      <c r="B287" s="259" t="s">
        <v>166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الشهر'!F949</f>
        <v>0</v>
      </c>
      <c r="K287" s="260">
        <f>'تقرير المصروفات حسب الشهر'!F1076</f>
        <v>0</v>
      </c>
      <c r="L287" s="260">
        <f>IFERROR(VLOOKUP(B287,'تقرير المصروفات حسب الشهر'!$C$1155:$AD$1266,4,FALSE),0)</f>
        <v>0</v>
      </c>
      <c r="M287" s="260">
        <f>IFERROR(VLOOKUP(B287,'تقرير المصروفات حسب الشهر'!$C$1282:$AD$1393,4,FALSE),0)</f>
        <v>0</v>
      </c>
      <c r="N287" s="260" t="e">
        <f>#REF!</f>
        <v>#REF!</v>
      </c>
      <c r="O287" s="264" t="e">
        <f t="shared" si="11"/>
        <v>#REF!</v>
      </c>
    </row>
    <row r="288" spans="2:15" ht="17.399999999999999" customHeight="1">
      <c r="B288" s="259" t="s">
        <v>95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الشهر'!F950</f>
        <v>0</v>
      </c>
      <c r="K288" s="260">
        <f>'تقرير المصروفات حسب الشهر'!F1077</f>
        <v>0</v>
      </c>
      <c r="L288" s="260">
        <f>IFERROR(VLOOKUP(B288,'تقرير المصروفات حسب الشهر'!$C$1155:$AD$1266,4,FALSE),0)</f>
        <v>0</v>
      </c>
      <c r="M288" s="260">
        <f>IFERROR(VLOOKUP(B288,'تقرير المصروفات حسب الشهر'!$C$1282:$AD$1393,4,FALSE),0)</f>
        <v>0</v>
      </c>
      <c r="N288" s="260" t="e">
        <f>#REF!</f>
        <v>#REF!</v>
      </c>
      <c r="O288" s="264" t="e">
        <f t="shared" si="11"/>
        <v>#REF!</v>
      </c>
    </row>
    <row r="289" spans="2:15" ht="17.399999999999999" customHeight="1">
      <c r="B289" s="259" t="s">
        <v>96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الشهر'!F951</f>
        <v>0</v>
      </c>
      <c r="K289" s="260">
        <f>'تقرير المصروفات حسب الشهر'!F1078</f>
        <v>0</v>
      </c>
      <c r="L289" s="260">
        <f>IFERROR(VLOOKUP(B289,'تقرير المصروفات حسب الشهر'!$C$1155:$AD$1266,4,FALSE),0)</f>
        <v>0</v>
      </c>
      <c r="M289" s="260">
        <f>IFERROR(VLOOKUP(B289,'تقرير المصروفات حسب الشهر'!$C$1282:$AD$1393,4,FALSE),0)</f>
        <v>0</v>
      </c>
      <c r="N289" s="260" t="e">
        <f>#REF!</f>
        <v>#REF!</v>
      </c>
      <c r="O289" s="264" t="e">
        <f t="shared" si="11"/>
        <v>#REF!</v>
      </c>
    </row>
    <row r="290" spans="2:15" ht="17.399999999999999" customHeight="1">
      <c r="B290" s="259" t="s">
        <v>97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الشهر'!F952</f>
        <v>0</v>
      </c>
      <c r="K290" s="260">
        <f>'تقرير المصروفات حسب الشهر'!F1079</f>
        <v>0</v>
      </c>
      <c r="L290" s="260">
        <f>IFERROR(VLOOKUP(B290,'تقرير المصروفات حسب الشهر'!$C$1155:$AD$1266,4,FALSE),0)</f>
        <v>0</v>
      </c>
      <c r="M290" s="260">
        <f>IFERROR(VLOOKUP(B290,'تقرير المصروفات حسب الشهر'!$C$1282:$AD$1393,4,FALSE),0)</f>
        <v>0</v>
      </c>
      <c r="N290" s="260" t="e">
        <f>#REF!</f>
        <v>#REF!</v>
      </c>
      <c r="O290" s="264" t="e">
        <f t="shared" si="11"/>
        <v>#REF!</v>
      </c>
    </row>
    <row r="291" spans="2:15" ht="17.399999999999999" customHeight="1">
      <c r="B291" s="259" t="s">
        <v>98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الشهر'!F953</f>
        <v>0</v>
      </c>
      <c r="K291" s="260">
        <f>'تقرير المصروفات حسب الشهر'!F1080</f>
        <v>0</v>
      </c>
      <c r="L291" s="260">
        <f>IFERROR(VLOOKUP(B291,'تقرير المصروفات حسب الشهر'!$C$1155:$AD$1266,4,FALSE),0)</f>
        <v>0</v>
      </c>
      <c r="M291" s="260">
        <f>IFERROR(VLOOKUP(B291,'تقرير المصروفات حسب الشهر'!$C$1282:$AD$1393,4,FALSE),0)</f>
        <v>0</v>
      </c>
      <c r="N291" s="260" t="e">
        <f>#REF!</f>
        <v>#REF!</v>
      </c>
      <c r="O291" s="264" t="e">
        <f t="shared" si="11"/>
        <v>#REF!</v>
      </c>
    </row>
    <row r="292" spans="2:15" ht="17.399999999999999" customHeight="1">
      <c r="B292" s="259" t="s">
        <v>99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الشهر'!F954</f>
        <v>0</v>
      </c>
      <c r="K292" s="260">
        <f>'تقرير المصروفات حسب الشهر'!F1081</f>
        <v>0</v>
      </c>
      <c r="L292" s="260">
        <f>IFERROR(VLOOKUP(B292,'تقرير المصروفات حسب الشهر'!$C$1155:$AD$1266,4,FALSE),0)</f>
        <v>0</v>
      </c>
      <c r="M292" s="260">
        <f>IFERROR(VLOOKUP(B292,'تقرير المصروفات حسب الشهر'!$C$1282:$AD$1393,4,FALSE),0)</f>
        <v>0</v>
      </c>
      <c r="N292" s="260" t="e">
        <f>#REF!</f>
        <v>#REF!</v>
      </c>
      <c r="O292" s="264" t="e">
        <f t="shared" si="11"/>
        <v>#REF!</v>
      </c>
    </row>
    <row r="293" spans="2:15" ht="17.399999999999999" customHeight="1">
      <c r="B293" s="259" t="s">
        <v>100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الشهر'!F955</f>
        <v>0</v>
      </c>
      <c r="K293" s="260">
        <f>'تقرير المصروفات حسب الشهر'!F1082</f>
        <v>0</v>
      </c>
      <c r="L293" s="260">
        <f>IFERROR(VLOOKUP(B293,'تقرير المصروفات حسب الشهر'!$C$1155:$AD$1266,4,FALSE),0)</f>
        <v>0</v>
      </c>
      <c r="M293" s="260">
        <f>IFERROR(VLOOKUP(B293,'تقرير المصروفات حسب الشهر'!$C$1282:$AD$1393,4,FALSE),0)</f>
        <v>0</v>
      </c>
      <c r="N293" s="260" t="e">
        <f>#REF!</f>
        <v>#REF!</v>
      </c>
      <c r="O293" s="264" t="e">
        <f t="shared" si="11"/>
        <v>#REF!</v>
      </c>
    </row>
    <row r="294" spans="2:15" ht="17.399999999999999" customHeight="1">
      <c r="B294" s="259" t="s">
        <v>101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الشهر'!F956</f>
        <v>0</v>
      </c>
      <c r="K294" s="260">
        <f>'تقرير المصروفات حسب الشهر'!F1083</f>
        <v>0</v>
      </c>
      <c r="L294" s="260">
        <f>IFERROR(VLOOKUP(B294,'تقرير المصروفات حسب الشهر'!$C$1155:$AD$1266,4,FALSE),0)</f>
        <v>0</v>
      </c>
      <c r="M294" s="260">
        <f>IFERROR(VLOOKUP(B294,'تقرير المصروفات حسب الشهر'!$C$1282:$AD$1393,4,FALSE),0)</f>
        <v>0</v>
      </c>
      <c r="N294" s="260" t="e">
        <f>#REF!</f>
        <v>#REF!</v>
      </c>
      <c r="O294" s="264" t="e">
        <f t="shared" si="11"/>
        <v>#REF!</v>
      </c>
    </row>
    <row r="295" spans="2:15" ht="17.399999999999999" customHeight="1">
      <c r="B295" s="259" t="s">
        <v>102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الشهر'!F957</f>
        <v>0</v>
      </c>
      <c r="K295" s="260">
        <f>'تقرير المصروفات حسب الشهر'!F1084</f>
        <v>0</v>
      </c>
      <c r="L295" s="260">
        <f>IFERROR(VLOOKUP(B295,'تقرير المصروفات حسب الشهر'!$C$1155:$AD$1266,4,FALSE),0)</f>
        <v>0</v>
      </c>
      <c r="M295" s="260">
        <f>IFERROR(VLOOKUP(B295,'تقرير المصروفات حسب الشهر'!$C$1282:$AD$1393,4,FALSE),0)</f>
        <v>0</v>
      </c>
      <c r="N295" s="260" t="e">
        <f>#REF!</f>
        <v>#REF!</v>
      </c>
      <c r="O295" s="264" t="e">
        <f t="shared" si="11"/>
        <v>#REF!</v>
      </c>
    </row>
    <row r="296" spans="2:15" ht="17.399999999999999" customHeight="1">
      <c r="B296" s="259" t="s">
        <v>103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الشهر'!F958</f>
        <v>0</v>
      </c>
      <c r="K296" s="260">
        <f>'تقرير المصروفات حسب الشهر'!F1085</f>
        <v>0</v>
      </c>
      <c r="L296" s="260">
        <f>IFERROR(VLOOKUP(B296,'تقرير المصروفات حسب الشهر'!$C$1155:$AD$1266,4,FALSE),0)</f>
        <v>0</v>
      </c>
      <c r="M296" s="260">
        <f>IFERROR(VLOOKUP(B296,'تقرير المصروفات حسب الشهر'!$C$1282:$AD$1393,4,FALSE),0)</f>
        <v>0</v>
      </c>
      <c r="N296" s="260" t="e">
        <f>#REF!</f>
        <v>#REF!</v>
      </c>
      <c r="O296" s="264" t="e">
        <f t="shared" si="11"/>
        <v>#REF!</v>
      </c>
    </row>
    <row r="297" spans="2:15" ht="17.399999999999999" customHeight="1">
      <c r="B297" s="259" t="s">
        <v>104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الشهر'!F959</f>
        <v>0</v>
      </c>
      <c r="K297" s="260">
        <f>'تقرير المصروفات حسب الشهر'!F1086</f>
        <v>0</v>
      </c>
      <c r="L297" s="260">
        <f>IFERROR(VLOOKUP(B297,'تقرير المصروفات حسب الشهر'!$C$1155:$AD$1266,4,FALSE),0)</f>
        <v>0</v>
      </c>
      <c r="M297" s="260">
        <f>IFERROR(VLOOKUP(B297,'تقرير المصروفات حسب الشهر'!$C$1282:$AD$1393,4,FALSE),0)</f>
        <v>0</v>
      </c>
      <c r="N297" s="260" t="e">
        <f>#REF!</f>
        <v>#REF!</v>
      </c>
      <c r="O297" s="264" t="e">
        <f t="shared" si="11"/>
        <v>#REF!</v>
      </c>
    </row>
    <row r="298" spans="2:15" ht="17.399999999999999" customHeight="1">
      <c r="B298" s="259" t="s">
        <v>105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الشهر'!F960</f>
        <v>0</v>
      </c>
      <c r="K298" s="260">
        <f>'تقرير المصروفات حسب الشهر'!F1087</f>
        <v>0</v>
      </c>
      <c r="L298" s="260">
        <f>IFERROR(VLOOKUP(B298,'تقرير المصروفات حسب الشهر'!$C$1155:$AD$1266,4,FALSE),0)</f>
        <v>0</v>
      </c>
      <c r="M298" s="260">
        <f>IFERROR(VLOOKUP(B298,'تقرير المصروفات حسب الشهر'!$C$1282:$AD$1393,4,FALSE),0)</f>
        <v>0</v>
      </c>
      <c r="N298" s="260" t="e">
        <f>#REF!</f>
        <v>#REF!</v>
      </c>
      <c r="O298" s="264" t="e">
        <f t="shared" si="11"/>
        <v>#REF!</v>
      </c>
    </row>
    <row r="299" spans="2:15" ht="17.399999999999999" customHeight="1">
      <c r="B299" s="259" t="s">
        <v>106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0</v>
      </c>
      <c r="J299" s="260">
        <f>'تقرير المصروفات حسب الشهر'!F961</f>
        <v>0</v>
      </c>
      <c r="K299" s="260">
        <f>'تقرير المصروفات حسب الشهر'!F1088</f>
        <v>0</v>
      </c>
      <c r="L299" s="260">
        <f>IFERROR(VLOOKUP(B299,'تقرير المصروفات حسب الشهر'!$C$1155:$AD$1266,4,FALSE),0)</f>
        <v>0</v>
      </c>
      <c r="M299" s="260">
        <f>IFERROR(VLOOKUP(B299,'تقرير المصروفات حسب الشهر'!$C$1282:$AD$1393,4,FALSE),0)</f>
        <v>0</v>
      </c>
      <c r="N299" s="260" t="e">
        <f>#REF!</f>
        <v>#REF!</v>
      </c>
      <c r="O299" s="264" t="e">
        <f t="shared" si="11"/>
        <v>#REF!</v>
      </c>
    </row>
    <row r="300" spans="2:15" ht="17.399999999999999" customHeight="1">
      <c r="B300" s="259" t="s">
        <v>107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الشهر'!F962</f>
        <v>0</v>
      </c>
      <c r="K300" s="260">
        <f>'تقرير المصروفات حسب الشهر'!F1089</f>
        <v>0</v>
      </c>
      <c r="L300" s="260">
        <f>IFERROR(VLOOKUP(B300,'تقرير المصروفات حسب الشهر'!$C$1155:$AD$1266,4,FALSE),0)</f>
        <v>0</v>
      </c>
      <c r="M300" s="260">
        <f>IFERROR(VLOOKUP(B300,'تقرير المصروفات حسب الشهر'!$C$1282:$AD$1393,4,FALSE),0)</f>
        <v>0</v>
      </c>
      <c r="N300" s="260" t="e">
        <f>#REF!</f>
        <v>#REF!</v>
      </c>
      <c r="O300" s="264" t="e">
        <f t="shared" si="11"/>
        <v>#REF!</v>
      </c>
    </row>
    <row r="301" spans="2:15" ht="17.399999999999999" customHeight="1">
      <c r="B301" s="259" t="s">
        <v>108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الشهر'!F963</f>
        <v>0</v>
      </c>
      <c r="K301" s="260">
        <f>'تقرير المصروفات حسب الشهر'!F1090</f>
        <v>0</v>
      </c>
      <c r="L301" s="260">
        <f>IFERROR(VLOOKUP(B301,'تقرير المصروفات حسب الشهر'!$C$1155:$AD$1266,4,FALSE),0)</f>
        <v>0</v>
      </c>
      <c r="M301" s="260">
        <f>IFERROR(VLOOKUP(B301,'تقرير المصروفات حسب الشهر'!$C$1282:$AD$1393,4,FALSE),0)</f>
        <v>0</v>
      </c>
      <c r="N301" s="260" t="e">
        <f>#REF!</f>
        <v>#REF!</v>
      </c>
      <c r="O301" s="264" t="e">
        <f t="shared" si="11"/>
        <v>#REF!</v>
      </c>
    </row>
    <row r="302" spans="2:15" ht="17.399999999999999" customHeight="1">
      <c r="B302" s="259" t="s">
        <v>109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الشهر'!F964</f>
        <v>0</v>
      </c>
      <c r="K302" s="260">
        <f>'تقرير المصروفات حسب الشهر'!F1091</f>
        <v>0</v>
      </c>
      <c r="L302" s="260">
        <f>IFERROR(VLOOKUP(B302,'تقرير المصروفات حسب الشهر'!$C$1155:$AD$1266,4,FALSE),0)</f>
        <v>0</v>
      </c>
      <c r="M302" s="260">
        <f>IFERROR(VLOOKUP(B302,'تقرير المصروفات حسب الشهر'!$C$1282:$AD$1393,4,FALSE),0)</f>
        <v>0</v>
      </c>
      <c r="N302" s="260" t="e">
        <f>#REF!</f>
        <v>#REF!</v>
      </c>
      <c r="O302" s="264" t="e">
        <f t="shared" si="11"/>
        <v>#REF!</v>
      </c>
    </row>
    <row r="303" spans="2:15" ht="17.399999999999999" customHeight="1">
      <c r="B303" s="259" t="s">
        <v>110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الشهر'!F965</f>
        <v>0</v>
      </c>
      <c r="K303" s="260">
        <f>'تقرير المصروفات حسب الشهر'!F1092</f>
        <v>0</v>
      </c>
      <c r="L303" s="260">
        <f>IFERROR(VLOOKUP(B303,'تقرير المصروفات حسب الشهر'!$C$1155:$AD$1266,4,FALSE),0)</f>
        <v>0</v>
      </c>
      <c r="M303" s="260">
        <f>IFERROR(VLOOKUP(B303,'تقرير المصروفات حسب الشهر'!$C$1282:$AD$1393,4,FALSE),0)</f>
        <v>0</v>
      </c>
      <c r="N303" s="260" t="e">
        <f>#REF!</f>
        <v>#REF!</v>
      </c>
      <c r="O303" s="264" t="e">
        <f t="shared" si="11"/>
        <v>#REF!</v>
      </c>
    </row>
    <row r="304" spans="2:15" ht="17.399999999999999" customHeight="1">
      <c r="B304" s="259" t="s">
        <v>111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الشهر'!F966</f>
        <v>0</v>
      </c>
      <c r="K304" s="260">
        <f>'تقرير المصروفات حسب الشهر'!F1093</f>
        <v>0</v>
      </c>
      <c r="L304" s="260">
        <f>IFERROR(VLOOKUP(B304,'تقرير المصروفات حسب الشهر'!$C$1155:$AD$1266,4,FALSE),0)</f>
        <v>0</v>
      </c>
      <c r="M304" s="260">
        <f>IFERROR(VLOOKUP(B304,'تقرير المصروفات حسب الشهر'!$C$1282:$AD$1393,4,FALSE),0)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399999999999999" customHeight="1">
      <c r="B305" s="259" t="s">
        <v>112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الشهر'!F967</f>
        <v>0</v>
      </c>
      <c r="K305" s="260">
        <f>'تقرير المصروفات حسب الشهر'!F1094</f>
        <v>0</v>
      </c>
      <c r="L305" s="260">
        <f>IFERROR(VLOOKUP(B305,'تقرير المصروفات حسب الشهر'!$C$1155:$AD$1266,4,FALSE),0)</f>
        <v>0</v>
      </c>
      <c r="M305" s="260">
        <f>IFERROR(VLOOKUP(B305,'تقرير المصروفات حسب الشهر'!$C$1282:$AD$1393,4,FALSE),0)</f>
        <v>0</v>
      </c>
      <c r="N305" s="260" t="e">
        <f>#REF!</f>
        <v>#REF!</v>
      </c>
      <c r="O305" s="264" t="e">
        <f t="shared" si="12"/>
        <v>#REF!</v>
      </c>
    </row>
    <row r="306" spans="2:15" ht="17.399999999999999" customHeight="1">
      <c r="B306" s="259" t="s">
        <v>113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0</v>
      </c>
      <c r="J306" s="260">
        <f>'تقرير المصروفات حسب الشهر'!F968</f>
        <v>0</v>
      </c>
      <c r="K306" s="260">
        <f>'تقرير المصروفات حسب الشهر'!F1095</f>
        <v>0</v>
      </c>
      <c r="L306" s="260">
        <f>IFERROR(VLOOKUP(B306,'تقرير المصروفات حسب الشهر'!$C$1155:$AD$1266,4,FALSE),0)</f>
        <v>0</v>
      </c>
      <c r="M306" s="260">
        <f>IFERROR(VLOOKUP(B306,'تقرير المصروفات حسب الشهر'!$C$1282:$AD$1393,4,FALSE),0)</f>
        <v>0</v>
      </c>
      <c r="N306" s="260" t="e">
        <f>#REF!</f>
        <v>#REF!</v>
      </c>
      <c r="O306" s="264" t="e">
        <f t="shared" si="12"/>
        <v>#REF!</v>
      </c>
    </row>
    <row r="307" spans="2:15" ht="17.399999999999999" customHeight="1">
      <c r="B307" s="259" t="s">
        <v>114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الشهر'!F969</f>
        <v>0</v>
      </c>
      <c r="K307" s="260">
        <f>'تقرير المصروفات حسب الشهر'!F1096</f>
        <v>0</v>
      </c>
      <c r="L307" s="260">
        <f>IFERROR(VLOOKUP(B307,'تقرير المصروفات حسب الشهر'!$C$1155:$AD$1266,4,FALSE),0)</f>
        <v>0</v>
      </c>
      <c r="M307" s="260">
        <f>IFERROR(VLOOKUP(B307,'تقرير المصروفات حسب الشهر'!$C$1282:$AD$1393,4,FALSE),0)</f>
        <v>0</v>
      </c>
      <c r="N307" s="260" t="e">
        <f>#REF!</f>
        <v>#REF!</v>
      </c>
      <c r="O307" s="264" t="e">
        <f t="shared" si="12"/>
        <v>#REF!</v>
      </c>
    </row>
    <row r="308" spans="2:15" ht="17.399999999999999" customHeight="1">
      <c r="B308" s="259" t="s">
        <v>115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الشهر'!F970</f>
        <v>0</v>
      </c>
      <c r="K308" s="260">
        <f>'تقرير المصروفات حسب الشهر'!F1097</f>
        <v>0</v>
      </c>
      <c r="L308" s="260">
        <f>IFERROR(VLOOKUP(B308,'تقرير المصروفات حسب الشهر'!$C$1155:$AD$1266,4,FALSE),0)</f>
        <v>0</v>
      </c>
      <c r="M308" s="260">
        <f>IFERROR(VLOOKUP(B308,'تقرير المصروفات حسب الشهر'!$C$1282:$AD$1393,4,FALSE),0)</f>
        <v>0</v>
      </c>
      <c r="N308" s="260" t="e">
        <f>#REF!</f>
        <v>#REF!</v>
      </c>
      <c r="O308" s="264" t="e">
        <f t="shared" si="12"/>
        <v>#REF!</v>
      </c>
    </row>
    <row r="309" spans="2:15" ht="17.399999999999999" customHeight="1">
      <c r="B309" s="259" t="s">
        <v>116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0</v>
      </c>
      <c r="J309" s="260">
        <f>'تقرير المصروفات حسب الشهر'!F971</f>
        <v>0</v>
      </c>
      <c r="K309" s="260">
        <f>'تقرير المصروفات حسب الشهر'!F1098</f>
        <v>0</v>
      </c>
      <c r="L309" s="260">
        <f>IFERROR(VLOOKUP(B309,'تقرير المصروفات حسب الشهر'!$C$1155:$AD$1266,4,FALSE),0)</f>
        <v>0</v>
      </c>
      <c r="M309" s="260">
        <f>IFERROR(VLOOKUP(B309,'تقرير المصروفات حسب الشهر'!$C$1282:$AD$1393,4,FALSE),0)</f>
        <v>0</v>
      </c>
      <c r="N309" s="260" t="e">
        <f>#REF!</f>
        <v>#REF!</v>
      </c>
      <c r="O309" s="264" t="e">
        <f t="shared" si="12"/>
        <v>#REF!</v>
      </c>
    </row>
    <row r="310" spans="2:15" ht="17.399999999999999" customHeight="1">
      <c r="B310" s="259" t="s">
        <v>117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الشهر'!F972</f>
        <v>0</v>
      </c>
      <c r="K310" s="260">
        <f>'تقرير المصروفات حسب الشهر'!F1099</f>
        <v>0</v>
      </c>
      <c r="L310" s="260">
        <f>IFERROR(VLOOKUP(B310,'تقرير المصروفات حسب الشهر'!$C$1155:$AD$1266,4,FALSE),0)</f>
        <v>0</v>
      </c>
      <c r="M310" s="260">
        <f>IFERROR(VLOOKUP(B310,'تقرير المصروفات حسب الشهر'!$C$1282:$AD$1393,4,FALSE),0)</f>
        <v>0</v>
      </c>
      <c r="N310" s="260" t="e">
        <f>#REF!</f>
        <v>#REF!</v>
      </c>
      <c r="O310" s="264" t="e">
        <f t="shared" si="12"/>
        <v>#REF!</v>
      </c>
    </row>
    <row r="311" spans="2:15" ht="17.399999999999999" customHeight="1">
      <c r="B311" s="259" t="s">
        <v>118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0</v>
      </c>
      <c r="J311" s="260">
        <f>'تقرير المصروفات حسب الشهر'!F973</f>
        <v>0</v>
      </c>
      <c r="K311" s="260">
        <f>'تقرير المصروفات حسب الشهر'!F1100</f>
        <v>0</v>
      </c>
      <c r="L311" s="260">
        <f>IFERROR(VLOOKUP(B311,'تقرير المصروفات حسب الشهر'!$C$1155:$AD$1266,4,FALSE),0)</f>
        <v>0</v>
      </c>
      <c r="M311" s="260">
        <f>IFERROR(VLOOKUP(B311,'تقرير المصروفات حسب الشهر'!$C$1282:$AD$1393,4,FALSE),0)</f>
        <v>0</v>
      </c>
      <c r="N311" s="260" t="e">
        <f>#REF!</f>
        <v>#REF!</v>
      </c>
      <c r="O311" s="264" t="e">
        <f t="shared" si="12"/>
        <v>#REF!</v>
      </c>
    </row>
    <row r="312" spans="2:15" ht="17.399999999999999" customHeight="1">
      <c r="B312" s="259" t="s">
        <v>119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الشهر'!F974</f>
        <v>0</v>
      </c>
      <c r="K312" s="260">
        <f>'تقرير المصروفات حسب الشهر'!F1101</f>
        <v>0</v>
      </c>
      <c r="L312" s="260">
        <f>IFERROR(VLOOKUP(B312,'تقرير المصروفات حسب الشهر'!$C$1155:$AD$1266,4,FALSE),0)</f>
        <v>0</v>
      </c>
      <c r="M312" s="260">
        <f>IFERROR(VLOOKUP(B312,'تقرير المصروفات حسب الشهر'!$C$1282:$AD$1393,4,FALSE),0)</f>
        <v>0</v>
      </c>
      <c r="N312" s="260" t="e">
        <f>#REF!</f>
        <v>#REF!</v>
      </c>
      <c r="O312" s="264" t="e">
        <f t="shared" si="12"/>
        <v>#REF!</v>
      </c>
    </row>
    <row r="313" spans="2:15" ht="17.399999999999999" customHeight="1">
      <c r="B313" s="259" t="s">
        <v>120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0</v>
      </c>
      <c r="J313" s="260">
        <f>'تقرير المصروفات حسب الشهر'!F975</f>
        <v>0</v>
      </c>
      <c r="K313" s="260">
        <f>'تقرير المصروفات حسب الشهر'!F1102</f>
        <v>0</v>
      </c>
      <c r="L313" s="260">
        <f>IFERROR(VLOOKUP(B313,'تقرير المصروفات حسب الشهر'!$C$1155:$AD$1266,4,FALSE),0)</f>
        <v>0</v>
      </c>
      <c r="M313" s="260">
        <f>IFERROR(VLOOKUP(B313,'تقرير المصروفات حسب الشهر'!$C$1282:$AD$1393,4,FALSE),0)</f>
        <v>0</v>
      </c>
      <c r="N313" s="260" t="e">
        <f>#REF!</f>
        <v>#REF!</v>
      </c>
      <c r="O313" s="264" t="e">
        <f t="shared" si="12"/>
        <v>#REF!</v>
      </c>
    </row>
    <row r="314" spans="2:15" ht="17.399999999999999" customHeight="1">
      <c r="B314" s="259" t="s">
        <v>121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الشهر'!F976</f>
        <v>0</v>
      </c>
      <c r="K314" s="260">
        <f>'تقرير المصروفات حسب الشهر'!F1103</f>
        <v>0</v>
      </c>
      <c r="L314" s="260">
        <f>IFERROR(VLOOKUP(B314,'تقرير المصروفات حسب الشهر'!$C$1155:$AD$1266,4,FALSE),0)</f>
        <v>0</v>
      </c>
      <c r="M314" s="260">
        <f>IFERROR(VLOOKUP(B314,'تقرير المصروفات حسب الشهر'!$C$1282:$AD$1393,4,FALSE),0)</f>
        <v>0</v>
      </c>
      <c r="N314" s="260" t="e">
        <f>#REF!</f>
        <v>#REF!</v>
      </c>
      <c r="O314" s="264" t="e">
        <f t="shared" si="12"/>
        <v>#REF!</v>
      </c>
    </row>
    <row r="315" spans="2:15" ht="17.399999999999999" customHeight="1">
      <c r="B315" s="259" t="s">
        <v>122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الشهر'!F977</f>
        <v>0</v>
      </c>
      <c r="K315" s="260">
        <f>'تقرير المصروفات حسب الشهر'!F1104</f>
        <v>0</v>
      </c>
      <c r="L315" s="260">
        <f>IFERROR(VLOOKUP(B315,'تقرير المصروفات حسب الشهر'!$C$1155:$AD$1266,4,FALSE),0)</f>
        <v>0</v>
      </c>
      <c r="M315" s="260">
        <f>IFERROR(VLOOKUP(B315,'تقرير المصروفات حسب الشهر'!$C$1282:$AD$1393,4,FALSE),0)</f>
        <v>0</v>
      </c>
      <c r="N315" s="260" t="e">
        <f>#REF!</f>
        <v>#REF!</v>
      </c>
      <c r="O315" s="264" t="e">
        <f t="shared" si="12"/>
        <v>#REF!</v>
      </c>
    </row>
    <row r="316" spans="2:15" ht="17.399999999999999" customHeight="1">
      <c r="B316" s="259" t="s">
        <v>123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الشهر'!F978</f>
        <v>0</v>
      </c>
      <c r="K316" s="260">
        <f>'تقرير المصروفات حسب الشهر'!F1105</f>
        <v>0</v>
      </c>
      <c r="L316" s="260">
        <f>IFERROR(VLOOKUP(B316,'تقرير المصروفات حسب الشهر'!$C$1155:$AD$1266,4,FALSE),0)</f>
        <v>0</v>
      </c>
      <c r="M316" s="260">
        <f>IFERROR(VLOOKUP(B316,'تقرير المصروفات حسب الشهر'!$C$1282:$AD$1393,4,FALSE),0)</f>
        <v>0</v>
      </c>
      <c r="N316" s="260" t="e">
        <f>#REF!</f>
        <v>#REF!</v>
      </c>
      <c r="O316" s="264" t="e">
        <f t="shared" si="12"/>
        <v>#REF!</v>
      </c>
    </row>
    <row r="317" spans="2:15" ht="17.399999999999999" customHeight="1">
      <c r="B317" s="259" t="s">
        <v>124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0</v>
      </c>
      <c r="J317" s="260">
        <f>'تقرير المصروفات حسب الشهر'!F979</f>
        <v>0</v>
      </c>
      <c r="K317" s="260">
        <f>'تقرير المصروفات حسب الشهر'!F1106</f>
        <v>0</v>
      </c>
      <c r="L317" s="260">
        <f>IFERROR(VLOOKUP(B317,'تقرير المصروفات حسب الشهر'!$C$1155:$AD$1266,4,FALSE),0)</f>
        <v>0</v>
      </c>
      <c r="M317" s="260">
        <f>IFERROR(VLOOKUP(B317,'تقرير المصروفات حسب الشهر'!$C$1282:$AD$1393,4,FALSE),0)</f>
        <v>0</v>
      </c>
      <c r="N317" s="260" t="e">
        <f>#REF!</f>
        <v>#REF!</v>
      </c>
      <c r="O317" s="264" t="e">
        <f t="shared" si="12"/>
        <v>#REF!</v>
      </c>
    </row>
    <row r="318" spans="2:15" ht="17.399999999999999" customHeight="1">
      <c r="B318" s="259" t="s">
        <v>125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0</v>
      </c>
      <c r="J318" s="260">
        <f>'تقرير المصروفات حسب الشهر'!F980</f>
        <v>0</v>
      </c>
      <c r="K318" s="260">
        <f>'تقرير المصروفات حسب الشهر'!F1107</f>
        <v>0</v>
      </c>
      <c r="L318" s="260">
        <f>IFERROR(VLOOKUP(B318,'تقرير المصروفات حسب الشهر'!$C$1155:$AD$1266,4,FALSE),0)</f>
        <v>0</v>
      </c>
      <c r="M318" s="260">
        <f>IFERROR(VLOOKUP(B318,'تقرير المصروفات حسب الشهر'!$C$1282:$AD$1393,4,FALSE),0)</f>
        <v>0</v>
      </c>
      <c r="N318" s="260" t="e">
        <f>#REF!</f>
        <v>#REF!</v>
      </c>
      <c r="O318" s="264" t="e">
        <f t="shared" si="12"/>
        <v>#REF!</v>
      </c>
    </row>
    <row r="319" spans="2:15" ht="17.399999999999999" customHeight="1">
      <c r="B319" s="259" t="s">
        <v>126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0</v>
      </c>
      <c r="J319" s="260">
        <f>'تقرير المصروفات حسب الشهر'!F981</f>
        <v>0</v>
      </c>
      <c r="K319" s="260">
        <f>'تقرير المصروفات حسب الشهر'!F1108</f>
        <v>0</v>
      </c>
      <c r="L319" s="260">
        <f>IFERROR(VLOOKUP(B319,'تقرير المصروفات حسب الشهر'!$C$1155:$AD$1266,4,FALSE),0)</f>
        <v>0</v>
      </c>
      <c r="M319" s="260">
        <f>IFERROR(VLOOKUP(B319,'تقرير المصروفات حسب الشهر'!$C$1282:$AD$1393,4,FALSE),0)</f>
        <v>0</v>
      </c>
      <c r="N319" s="260" t="e">
        <f>#REF!</f>
        <v>#REF!</v>
      </c>
      <c r="O319" s="264" t="e">
        <f t="shared" si="12"/>
        <v>#REF!</v>
      </c>
    </row>
    <row r="320" spans="2:15" ht="17.399999999999999" customHeight="1">
      <c r="B320" s="259" t="s">
        <v>127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0</v>
      </c>
      <c r="J320" s="260">
        <f>'تقرير المصروفات حسب الشهر'!F982</f>
        <v>0</v>
      </c>
      <c r="K320" s="260">
        <f>'تقرير المصروفات حسب الشهر'!F1109</f>
        <v>0</v>
      </c>
      <c r="L320" s="260">
        <f>IFERROR(VLOOKUP(B320,'تقرير المصروفات حسب الشهر'!$C$1155:$AD$1266,4,FALSE),0)</f>
        <v>0</v>
      </c>
      <c r="M320" s="260">
        <f>IFERROR(VLOOKUP(B320,'تقرير المصروفات حسب الشهر'!$C$1282:$AD$1393,4,FALSE),0)</f>
        <v>0</v>
      </c>
      <c r="N320" s="260" t="e">
        <f>#REF!</f>
        <v>#REF!</v>
      </c>
      <c r="O320" s="264" t="e">
        <f t="shared" si="12"/>
        <v>#REF!</v>
      </c>
    </row>
    <row r="321" spans="2:15" ht="17.399999999999999" customHeight="1">
      <c r="B321" s="259" t="s">
        <v>128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0</v>
      </c>
      <c r="J321" s="260">
        <f>'تقرير المصروفات حسب الشهر'!F983</f>
        <v>0</v>
      </c>
      <c r="K321" s="260">
        <f>'تقرير المصروفات حسب الشهر'!F1110</f>
        <v>0</v>
      </c>
      <c r="L321" s="260">
        <f>IFERROR(VLOOKUP(B321,'تقرير المصروفات حسب الشهر'!$C$1155:$AD$1266,4,FALSE),0)</f>
        <v>0</v>
      </c>
      <c r="M321" s="260">
        <f>IFERROR(VLOOKUP(B321,'تقرير المصروفات حسب الشهر'!$C$1282:$AD$1393,4,FALSE),0)</f>
        <v>0</v>
      </c>
      <c r="N321" s="260" t="e">
        <f>#REF!</f>
        <v>#REF!</v>
      </c>
      <c r="O321" s="264" t="e">
        <f t="shared" si="12"/>
        <v>#REF!</v>
      </c>
    </row>
    <row r="322" spans="2:15" ht="17.399999999999999" customHeight="1">
      <c r="B322" s="259" t="s">
        <v>129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الشهر'!F984</f>
        <v>0</v>
      </c>
      <c r="K322" s="260">
        <f>'تقرير المصروفات حسب الشهر'!F1111</f>
        <v>0</v>
      </c>
      <c r="L322" s="260">
        <f>IFERROR(VLOOKUP(B322,'تقرير المصروفات حسب الشهر'!$C$1155:$AD$1266,4,FALSE),0)</f>
        <v>0</v>
      </c>
      <c r="M322" s="260">
        <f>IFERROR(VLOOKUP(B322,'تقرير المصروفات حسب الشهر'!$C$1282:$AD$1393,4,FALSE),0)</f>
        <v>0</v>
      </c>
      <c r="N322" s="260" t="e">
        <f>#REF!</f>
        <v>#REF!</v>
      </c>
      <c r="O322" s="264" t="e">
        <f t="shared" si="12"/>
        <v>#REF!</v>
      </c>
    </row>
    <row r="323" spans="2:15" ht="17.399999999999999" customHeight="1">
      <c r="B323" s="259" t="s">
        <v>130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الشهر'!F985</f>
        <v>0</v>
      </c>
      <c r="K323" s="260">
        <f>'تقرير المصروفات حسب الشهر'!F1112</f>
        <v>0</v>
      </c>
      <c r="L323" s="260">
        <f>IFERROR(VLOOKUP(B323,'تقرير المصروفات حسب الشهر'!$C$1155:$AD$1266,4,FALSE),0)</f>
        <v>0</v>
      </c>
      <c r="M323" s="260">
        <f>IFERROR(VLOOKUP(B323,'تقرير المصروفات حسب الشهر'!$C$1282:$AD$1393,4,FALSE),0)</f>
        <v>0</v>
      </c>
      <c r="N323" s="260" t="e">
        <f>#REF!</f>
        <v>#REF!</v>
      </c>
      <c r="O323" s="264" t="e">
        <f t="shared" si="12"/>
        <v>#REF!</v>
      </c>
    </row>
    <row r="324" spans="2:15" ht="17.399999999999999" customHeight="1">
      <c r="B324" s="259" t="s">
        <v>131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0</v>
      </c>
      <c r="J324" s="260">
        <f>'تقرير المصروفات حسب الشهر'!F986</f>
        <v>0</v>
      </c>
      <c r="K324" s="260">
        <f>'تقرير المصروفات حسب الشهر'!F1113</f>
        <v>0</v>
      </c>
      <c r="L324" s="260">
        <f>IFERROR(VLOOKUP(B324,'تقرير المصروفات حسب الشهر'!$C$1155:$AD$1266,4,FALSE),0)</f>
        <v>0</v>
      </c>
      <c r="M324" s="260">
        <f>IFERROR(VLOOKUP(B324,'تقرير المصروفات حسب الشهر'!$C$1282:$AD$1393,4,FALSE),0)</f>
        <v>0</v>
      </c>
      <c r="N324" s="260" t="e">
        <f>#REF!</f>
        <v>#REF!</v>
      </c>
      <c r="O324" s="264" t="e">
        <f t="shared" si="12"/>
        <v>#REF!</v>
      </c>
    </row>
    <row r="325" spans="2:15" ht="17.399999999999999" customHeight="1">
      <c r="B325" s="259" t="s">
        <v>132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الشهر'!F987</f>
        <v>0</v>
      </c>
      <c r="K325" s="260">
        <f>'تقرير المصروفات حسب الشهر'!F1114</f>
        <v>0</v>
      </c>
      <c r="L325" s="260">
        <f>IFERROR(VLOOKUP(B325,'تقرير المصروفات حسب الشهر'!$C$1155:$AD$1266,4,FALSE),0)</f>
        <v>0</v>
      </c>
      <c r="M325" s="260">
        <f>IFERROR(VLOOKUP(B325,'تقرير المصروفات حسب الشهر'!$C$1282:$AD$1393,4,FALSE),0)</f>
        <v>0</v>
      </c>
      <c r="N325" s="260" t="e">
        <f>#REF!</f>
        <v>#REF!</v>
      </c>
      <c r="O325" s="264" t="e">
        <f t="shared" si="12"/>
        <v>#REF!</v>
      </c>
    </row>
    <row r="326" spans="2:15" ht="17.399999999999999" customHeight="1">
      <c r="B326" s="259" t="s">
        <v>133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الشهر'!F988</f>
        <v>0</v>
      </c>
      <c r="K326" s="260">
        <f>'تقرير المصروفات حسب الشهر'!F1115</f>
        <v>0</v>
      </c>
      <c r="L326" s="260">
        <f>IFERROR(VLOOKUP(B326,'تقرير المصروفات حسب الشهر'!$C$1155:$AD$1266,4,FALSE),0)</f>
        <v>0</v>
      </c>
      <c r="M326" s="260">
        <f>IFERROR(VLOOKUP(B326,'تقرير المصروفات حسب الشهر'!$C$1282:$AD$1393,4,FALSE),0)</f>
        <v>0</v>
      </c>
      <c r="N326" s="260" t="e">
        <f>#REF!</f>
        <v>#REF!</v>
      </c>
      <c r="O326" s="264" t="e">
        <f t="shared" si="12"/>
        <v>#REF!</v>
      </c>
    </row>
    <row r="327" spans="2:15" ht="17.399999999999999" customHeight="1">
      <c r="B327" s="259" t="s">
        <v>134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الشهر'!F989</f>
        <v>0</v>
      </c>
      <c r="K327" s="260">
        <f>'تقرير المصروفات حسب الشهر'!F1116</f>
        <v>0</v>
      </c>
      <c r="L327" s="260">
        <f>IFERROR(VLOOKUP(B327,'تقرير المصروفات حسب الشهر'!$C$1155:$AD$1266,4,FALSE),0)</f>
        <v>0</v>
      </c>
      <c r="M327" s="260">
        <f>IFERROR(VLOOKUP(B327,'تقرير المصروفات حسب الشهر'!$C$1282:$AD$1393,4,FALSE),0)</f>
        <v>0</v>
      </c>
      <c r="N327" s="260" t="e">
        <f>#REF!</f>
        <v>#REF!</v>
      </c>
      <c r="O327" s="264" t="e">
        <f t="shared" si="12"/>
        <v>#REF!</v>
      </c>
    </row>
    <row r="328" spans="2:15" ht="17.399999999999999" customHeight="1">
      <c r="B328" s="259" t="s">
        <v>135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الشهر'!F990</f>
        <v>0</v>
      </c>
      <c r="K328" s="260">
        <f>'تقرير المصروفات حسب الشهر'!F1117</f>
        <v>0</v>
      </c>
      <c r="L328" s="260">
        <f>IFERROR(VLOOKUP(B328,'تقرير المصروفات حسب الشهر'!$C$1155:$AD$1266,4,FALSE),0)</f>
        <v>0</v>
      </c>
      <c r="M328" s="260">
        <f>IFERROR(VLOOKUP(B328,'تقرير المصروفات حسب الشهر'!$C$1282:$AD$1393,4,FALSE),0)</f>
        <v>0</v>
      </c>
      <c r="N328" s="260" t="e">
        <f>#REF!</f>
        <v>#REF!</v>
      </c>
      <c r="O328" s="264" t="e">
        <f t="shared" si="12"/>
        <v>#REF!</v>
      </c>
    </row>
    <row r="329" spans="2:15" ht="17.399999999999999" customHeight="1">
      <c r="B329" s="259" t="s">
        <v>136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الشهر'!F991</f>
        <v>0</v>
      </c>
      <c r="K329" s="260">
        <f>'تقرير المصروفات حسب الشهر'!F1118</f>
        <v>0</v>
      </c>
      <c r="L329" s="260">
        <f>IFERROR(VLOOKUP(B329,'تقرير المصروفات حسب الشهر'!$C$1155:$AD$1266,4,FALSE),0)</f>
        <v>0</v>
      </c>
      <c r="M329" s="260">
        <f>IFERROR(VLOOKUP(B329,'تقرير المصروفات حسب الشهر'!$C$1282:$AD$1393,4,FALSE),0)</f>
        <v>0</v>
      </c>
      <c r="N329" s="260" t="e">
        <f>#REF!</f>
        <v>#REF!</v>
      </c>
      <c r="O329" s="264" t="e">
        <f t="shared" si="12"/>
        <v>#REF!</v>
      </c>
    </row>
    <row r="330" spans="2:15" ht="17.399999999999999" customHeight="1">
      <c r="B330" s="259" t="s">
        <v>137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الشهر'!F992</f>
        <v>0</v>
      </c>
      <c r="K330" s="260">
        <f>'تقرير المصروفات حسب الشهر'!F1119</f>
        <v>0</v>
      </c>
      <c r="L330" s="260">
        <f>IFERROR(VLOOKUP(B330,'تقرير المصروفات حسب الشهر'!$C$1155:$AD$1266,4,FALSE),0)</f>
        <v>0</v>
      </c>
      <c r="M330" s="260">
        <f>IFERROR(VLOOKUP(B330,'تقرير المصروفات حسب الشهر'!$C$1282:$AD$1393,4,FALSE),0)</f>
        <v>0</v>
      </c>
      <c r="N330" s="260" t="e">
        <f>#REF!</f>
        <v>#REF!</v>
      </c>
      <c r="O330" s="264" t="e">
        <f t="shared" si="12"/>
        <v>#REF!</v>
      </c>
    </row>
    <row r="331" spans="2:15" ht="17.399999999999999" customHeight="1">
      <c r="B331" s="259" t="s">
        <v>138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الشهر'!F993</f>
        <v>0</v>
      </c>
      <c r="K331" s="260">
        <f>'تقرير المصروفات حسب الشهر'!F1120</f>
        <v>0</v>
      </c>
      <c r="L331" s="260">
        <f>IFERROR(VLOOKUP(B331,'تقرير المصروفات حسب الشهر'!$C$1155:$AD$1266,4,FALSE),0)</f>
        <v>0</v>
      </c>
      <c r="M331" s="260">
        <f>IFERROR(VLOOKUP(B331,'تقرير المصروفات حسب الشهر'!$C$1282:$AD$1393,4,FALSE),0)</f>
        <v>0</v>
      </c>
      <c r="N331" s="260" t="e">
        <f>#REF!</f>
        <v>#REF!</v>
      </c>
      <c r="O331" s="264" t="e">
        <f t="shared" si="12"/>
        <v>#REF!</v>
      </c>
    </row>
    <row r="332" spans="2:15" ht="17.399999999999999" customHeight="1">
      <c r="B332" s="259" t="s">
        <v>139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الشهر'!F994</f>
        <v>0</v>
      </c>
      <c r="K332" s="260">
        <f>'تقرير المصروفات حسب الشهر'!F1121</f>
        <v>0</v>
      </c>
      <c r="L332" s="260">
        <f>IFERROR(VLOOKUP(B332,'تقرير المصروفات حسب الشهر'!$C$1155:$AD$1266,4,FALSE),0)</f>
        <v>0</v>
      </c>
      <c r="M332" s="260">
        <f>IFERROR(VLOOKUP(B332,'تقرير المصروفات حسب الشهر'!$C$1282:$AD$1393,4,FALSE),0)</f>
        <v>0</v>
      </c>
      <c r="N332" s="260" t="e">
        <f>#REF!</f>
        <v>#REF!</v>
      </c>
      <c r="O332" s="264" t="e">
        <f t="shared" si="12"/>
        <v>#REF!</v>
      </c>
    </row>
    <row r="333" spans="2:15" ht="17.399999999999999" customHeight="1">
      <c r="B333" s="259" t="s">
        <v>140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الشهر'!F995</f>
        <v>0</v>
      </c>
      <c r="K333" s="260">
        <f>'تقرير المصروفات حسب الشهر'!F1122</f>
        <v>0</v>
      </c>
      <c r="L333" s="260">
        <f>IFERROR(VLOOKUP(B333,'تقرير المصروفات حسب الشهر'!$C$1155:$AD$1266,4,FALSE),0)</f>
        <v>0</v>
      </c>
      <c r="M333" s="260">
        <f>IFERROR(VLOOKUP(B333,'تقرير المصروفات حسب الشهر'!$C$1282:$AD$1393,4,FALSE),0)</f>
        <v>0</v>
      </c>
      <c r="N333" s="260" t="e">
        <f>#REF!</f>
        <v>#REF!</v>
      </c>
      <c r="O333" s="264" t="e">
        <f t="shared" si="12"/>
        <v>#REF!</v>
      </c>
    </row>
    <row r="334" spans="2:15" ht="17.399999999999999" customHeight="1">
      <c r="B334" s="259" t="s">
        <v>141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الشهر'!F996</f>
        <v>0</v>
      </c>
      <c r="K334" s="260">
        <f>'تقرير المصروفات حسب الشهر'!F1123</f>
        <v>0</v>
      </c>
      <c r="L334" s="260">
        <f>IFERROR(VLOOKUP(B334,'تقرير المصروفات حسب الشهر'!$C$1155:$AD$1266,4,FALSE),0)</f>
        <v>0</v>
      </c>
      <c r="M334" s="260">
        <f>IFERROR(VLOOKUP(B334,'تقرير المصروفات حسب الشهر'!$C$1282:$AD$1393,4,FALSE),0)</f>
        <v>0</v>
      </c>
      <c r="N334" s="260" t="e">
        <f>#REF!</f>
        <v>#REF!</v>
      </c>
      <c r="O334" s="264" t="e">
        <f t="shared" si="12"/>
        <v>#REF!</v>
      </c>
    </row>
    <row r="335" spans="2:15" ht="17.399999999999999" customHeight="1">
      <c r="B335" s="259" t="s">
        <v>142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الشهر'!F997</f>
        <v>0</v>
      </c>
      <c r="K335" s="260">
        <f>'تقرير المصروفات حسب الشهر'!F1124</f>
        <v>0</v>
      </c>
      <c r="L335" s="260">
        <f>IFERROR(VLOOKUP(B335,'تقرير المصروفات حسب الشهر'!$C$1155:$AD$1266,4,FALSE),0)</f>
        <v>0</v>
      </c>
      <c r="M335" s="260">
        <f>IFERROR(VLOOKUP(B335,'تقرير المصروفات حسب الشهر'!$C$1282:$AD$1393,4,FALSE),0)</f>
        <v>0</v>
      </c>
      <c r="N335" s="260" t="e">
        <f>#REF!</f>
        <v>#REF!</v>
      </c>
      <c r="O335" s="264" t="e">
        <f t="shared" si="12"/>
        <v>#REF!</v>
      </c>
    </row>
    <row r="336" spans="2:15" ht="17.399999999999999" customHeight="1">
      <c r="B336" s="259" t="s">
        <v>143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الشهر'!F998</f>
        <v>0</v>
      </c>
      <c r="K336" s="260">
        <f>'تقرير المصروفات حسب الشهر'!F1125</f>
        <v>0</v>
      </c>
      <c r="L336" s="260">
        <f>IFERROR(VLOOKUP(B336,'تقرير المصروفات حسب الشهر'!$C$1155:$AD$1266,4,FALSE),0)</f>
        <v>0</v>
      </c>
      <c r="M336" s="260">
        <f>IFERROR(VLOOKUP(B336,'تقرير المصروفات حسب الشهر'!$C$1282:$AD$1393,4,FALSE),0)</f>
        <v>0</v>
      </c>
      <c r="N336" s="260" t="e">
        <f>#REF!</f>
        <v>#REF!</v>
      </c>
      <c r="O336" s="264" t="e">
        <f t="shared" ref="O336:O348" si="13">SUM(C336:N336)</f>
        <v>#REF!</v>
      </c>
    </row>
    <row r="337" spans="2:15" ht="17.399999999999999" customHeight="1">
      <c r="B337" s="259" t="s">
        <v>144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الشهر'!F999</f>
        <v>0</v>
      </c>
      <c r="K337" s="260">
        <f>'تقرير المصروفات حسب الشهر'!F1126</f>
        <v>0</v>
      </c>
      <c r="L337" s="260">
        <f>IFERROR(VLOOKUP(B337,'تقرير المصروفات حسب الشهر'!$C$1155:$AD$1266,4,FALSE),0)</f>
        <v>0</v>
      </c>
      <c r="M337" s="260">
        <f>IFERROR(VLOOKUP(B337,'تقرير المصروفات حسب الشهر'!$C$1282:$AD$1393,4,FALSE),0)</f>
        <v>0</v>
      </c>
      <c r="N337" s="260" t="e">
        <f>#REF!</f>
        <v>#REF!</v>
      </c>
      <c r="O337" s="264" t="e">
        <f t="shared" si="13"/>
        <v>#REF!</v>
      </c>
    </row>
    <row r="338" spans="2:15" ht="17.399999999999999" customHeight="1">
      <c r="B338" s="259" t="s">
        <v>145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الشهر'!F1000</f>
        <v>0</v>
      </c>
      <c r="K338" s="260">
        <f>'تقرير المصروفات حسب الشهر'!F1127</f>
        <v>0</v>
      </c>
      <c r="L338" s="260">
        <f>IFERROR(VLOOKUP(B338,'تقرير المصروفات حسب الشهر'!$C$1155:$AD$1266,4,FALSE),0)</f>
        <v>0</v>
      </c>
      <c r="M338" s="260">
        <f>IFERROR(VLOOKUP(B338,'تقرير المصروفات حسب الشهر'!$C$1282:$AD$1393,4,FALSE),0)</f>
        <v>0</v>
      </c>
      <c r="N338" s="260" t="e">
        <f>#REF!</f>
        <v>#REF!</v>
      </c>
      <c r="O338" s="264" t="e">
        <f t="shared" si="13"/>
        <v>#REF!</v>
      </c>
    </row>
    <row r="339" spans="2:15" ht="17.399999999999999" customHeight="1">
      <c r="B339" s="259" t="s">
        <v>146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الشهر'!F1001</f>
        <v>0</v>
      </c>
      <c r="K339" s="260">
        <f>'تقرير المصروفات حسب الشهر'!F1128</f>
        <v>0</v>
      </c>
      <c r="L339" s="260">
        <f>IFERROR(VLOOKUP(B339,'تقرير المصروفات حسب الشهر'!$C$1155:$AD$1266,4,FALSE),0)</f>
        <v>0</v>
      </c>
      <c r="M339" s="260">
        <f>IFERROR(VLOOKUP(B339,'تقرير المصروفات حسب الشهر'!$C$1282:$AD$1393,4,FALSE),0)</f>
        <v>0</v>
      </c>
      <c r="N339" s="260" t="e">
        <f>#REF!</f>
        <v>#REF!</v>
      </c>
      <c r="O339" s="264" t="e">
        <f t="shared" si="13"/>
        <v>#REF!</v>
      </c>
    </row>
    <row r="340" spans="2:15" ht="17.399999999999999" customHeight="1">
      <c r="B340" s="259" t="s">
        <v>147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الشهر'!F1002</f>
        <v>0</v>
      </c>
      <c r="K340" s="260">
        <f>'تقرير المصروفات حسب الشهر'!F1129</f>
        <v>0</v>
      </c>
      <c r="L340" s="260">
        <f>IFERROR(VLOOKUP(B340,'تقرير المصروفات حسب الشهر'!$C$1155:$AD$1266,4,FALSE),0)</f>
        <v>0</v>
      </c>
      <c r="M340" s="260">
        <f>IFERROR(VLOOKUP(B340,'تقرير المصروفات حسب الشهر'!$C$1282:$AD$1393,4,FALSE),0)</f>
        <v>0</v>
      </c>
      <c r="N340" s="260" t="e">
        <f>#REF!</f>
        <v>#REF!</v>
      </c>
      <c r="O340" s="264" t="e">
        <f t="shared" si="13"/>
        <v>#REF!</v>
      </c>
    </row>
    <row r="341" spans="2:15" ht="17.399999999999999" customHeight="1">
      <c r="B341" s="259" t="s">
        <v>148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الشهر'!F1003</f>
        <v>0</v>
      </c>
      <c r="K341" s="260">
        <f>'تقرير المصروفات حسب الشهر'!F1130</f>
        <v>0</v>
      </c>
      <c r="L341" s="260">
        <f>IFERROR(VLOOKUP(B341,'تقرير المصروفات حسب الشهر'!$C$1155:$AD$1266,4,FALSE),0)</f>
        <v>0</v>
      </c>
      <c r="M341" s="260">
        <f>IFERROR(VLOOKUP(B341,'تقرير المصروفات حسب الشهر'!$C$1282:$AD$1393,4,FALSE),0)</f>
        <v>0</v>
      </c>
      <c r="N341" s="260" t="e">
        <f>#REF!</f>
        <v>#REF!</v>
      </c>
      <c r="O341" s="264" t="e">
        <f t="shared" si="13"/>
        <v>#REF!</v>
      </c>
    </row>
    <row r="342" spans="2:15" ht="17.399999999999999" customHeight="1">
      <c r="B342" s="259" t="s">
        <v>149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الشهر'!F1004</f>
        <v>0</v>
      </c>
      <c r="K342" s="260">
        <f>'تقرير المصروفات حسب الشهر'!F1131</f>
        <v>0</v>
      </c>
      <c r="L342" s="260">
        <f>IFERROR(VLOOKUP(B342,'تقرير المصروفات حسب الشهر'!$C$1155:$AD$1266,4,FALSE),0)</f>
        <v>0</v>
      </c>
      <c r="M342" s="260">
        <f>IFERROR(VLOOKUP(B342,'تقرير المصروفات حسب الشهر'!$C$1282:$AD$1393,4,FALSE),0)</f>
        <v>0</v>
      </c>
      <c r="N342" s="260" t="e">
        <f>#REF!</f>
        <v>#REF!</v>
      </c>
      <c r="O342" s="264" t="e">
        <f t="shared" si="13"/>
        <v>#REF!</v>
      </c>
    </row>
    <row r="343" spans="2:15" ht="17.399999999999999" customHeight="1">
      <c r="B343" s="259" t="s">
        <v>150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الشهر'!F1005</f>
        <v>0</v>
      </c>
      <c r="K343" s="260">
        <f>'تقرير المصروفات حسب الشهر'!F1132</f>
        <v>0</v>
      </c>
      <c r="L343" s="260">
        <f>IFERROR(VLOOKUP(B343,'تقرير المصروفات حسب الشهر'!$C$1155:$AD$1266,4,FALSE),0)</f>
        <v>0</v>
      </c>
      <c r="M343" s="260">
        <f>IFERROR(VLOOKUP(B343,'تقرير المصروفات حسب الشهر'!$C$1282:$AD$1393,4,FALSE),0)</f>
        <v>0</v>
      </c>
      <c r="N343" s="260" t="e">
        <f>#REF!</f>
        <v>#REF!</v>
      </c>
      <c r="O343" s="264" t="e">
        <f t="shared" si="13"/>
        <v>#REF!</v>
      </c>
    </row>
    <row r="344" spans="2:15" ht="17.399999999999999" customHeight="1">
      <c r="B344" s="259" t="s">
        <v>151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الشهر'!F1006</f>
        <v>0</v>
      </c>
      <c r="K344" s="260">
        <f>'تقرير المصروفات حسب الشهر'!F1133</f>
        <v>0</v>
      </c>
      <c r="L344" s="260">
        <f>IFERROR(VLOOKUP(B344,'تقرير المصروفات حسب الشهر'!$C$1155:$AD$1266,4,FALSE),0)</f>
        <v>0</v>
      </c>
      <c r="M344" s="260">
        <f>IFERROR(VLOOKUP(B344,'تقرير المصروفات حسب الشهر'!$C$1282:$AD$1393,4,FALSE),0)</f>
        <v>0</v>
      </c>
      <c r="N344" s="260" t="e">
        <f>#REF!</f>
        <v>#REF!</v>
      </c>
      <c r="O344" s="264" t="e">
        <f t="shared" si="13"/>
        <v>#REF!</v>
      </c>
    </row>
    <row r="345" spans="2:15" ht="17.399999999999999" customHeight="1">
      <c r="B345" s="259" t="s">
        <v>152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الشهر'!F1007</f>
        <v>0</v>
      </c>
      <c r="K345" s="260">
        <f>'تقرير المصروفات حسب الشهر'!F1134</f>
        <v>0</v>
      </c>
      <c r="L345" s="260">
        <f>IFERROR(VLOOKUP(B345,'تقرير المصروفات حسب الشهر'!$C$1155:$AD$1266,4,FALSE),0)</f>
        <v>0</v>
      </c>
      <c r="M345" s="260">
        <f>IFERROR(VLOOKUP(B345,'تقرير المصروفات حسب الشهر'!$C$1282:$AD$1393,4,FALSE),0)</f>
        <v>0</v>
      </c>
      <c r="N345" s="260" t="e">
        <f>#REF!</f>
        <v>#REF!</v>
      </c>
      <c r="O345" s="264" t="e">
        <f t="shared" si="13"/>
        <v>#REF!</v>
      </c>
    </row>
    <row r="346" spans="2:15" ht="17.399999999999999" customHeight="1">
      <c r="B346" s="259" t="s">
        <v>153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الشهر'!F1008</f>
        <v>0</v>
      </c>
      <c r="K346" s="260">
        <f>'تقرير المصروفات حسب الشهر'!F1135</f>
        <v>0</v>
      </c>
      <c r="L346" s="260">
        <f>IFERROR(VLOOKUP(B346,'تقرير المصروفات حسب الشهر'!$C$1155:$AD$1266,4,FALSE),0)</f>
        <v>0</v>
      </c>
      <c r="M346" s="260">
        <f>IFERROR(VLOOKUP(B346,'تقرير المصروفات حسب الشهر'!$C$1282:$AD$1393,4,FALSE),0)</f>
        <v>0</v>
      </c>
      <c r="N346" s="260" t="e">
        <f>#REF!</f>
        <v>#REF!</v>
      </c>
      <c r="O346" s="264" t="e">
        <f t="shared" si="13"/>
        <v>#REF!</v>
      </c>
    </row>
    <row r="347" spans="2:15" ht="17.399999999999999" customHeight="1">
      <c r="B347" s="259" t="s">
        <v>154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0</v>
      </c>
      <c r="J347" s="260">
        <f>'تقرير المصروفات حسب الشهر'!F1009</f>
        <v>0</v>
      </c>
      <c r="K347" s="260">
        <f>'تقرير المصروفات حسب الشهر'!F1136</f>
        <v>0</v>
      </c>
      <c r="L347" s="260">
        <f>IFERROR(VLOOKUP(B347,'تقرير المصروفات حسب الشهر'!$C$1155:$AD$1266,4,FALSE),0)</f>
        <v>0</v>
      </c>
      <c r="M347" s="260">
        <f>IFERROR(VLOOKUP(B347,'تقرير المصروفات حسب الشهر'!$C$1282:$AD$1393,4,FALSE),0)</f>
        <v>0</v>
      </c>
      <c r="N347" s="260" t="e">
        <f>#REF!</f>
        <v>#REF!</v>
      </c>
      <c r="O347" s="264" t="e">
        <f t="shared" si="13"/>
        <v>#REF!</v>
      </c>
    </row>
    <row r="348" spans="2:15" ht="17.399999999999999" customHeight="1">
      <c r="B348" s="259" t="s">
        <v>155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الشهر'!F1010</f>
        <v>0</v>
      </c>
      <c r="K348" s="260">
        <f>'تقرير المصروفات حسب الشهر'!F1137</f>
        <v>0</v>
      </c>
      <c r="L348" s="260">
        <f>IFERROR(VLOOKUP(B348,'تقرير المصروفات حسب الشهر'!$C$1155:$AD$1266,4,FALSE),0)</f>
        <v>0</v>
      </c>
      <c r="M348" s="260">
        <f>IFERROR(VLOOKUP(B348,'تقرير المصروفات حسب الشهر'!$C$1282:$AD$1393,4,FALSE),0)</f>
        <v>0</v>
      </c>
      <c r="N348" s="260" t="e">
        <f>#REF!</f>
        <v>#REF!</v>
      </c>
      <c r="O348" s="264" t="e">
        <f t="shared" si="13"/>
        <v>#REF!</v>
      </c>
    </row>
    <row r="349" spans="2:15" ht="17.399999999999999" customHeight="1">
      <c r="B349" s="259" t="s">
        <v>156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399999999999999" customHeight="1">
      <c r="B350" s="259" t="s">
        <v>157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399999999999999" customHeight="1">
      <c r="B351" s="259" t="s">
        <v>158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399999999999999" customHeight="1">
      <c r="B352" s="265" t="s">
        <v>348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0</v>
      </c>
      <c r="J352" s="264">
        <f t="shared" si="14"/>
        <v>0</v>
      </c>
      <c r="K352" s="264">
        <f t="shared" si="14"/>
        <v>0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5" customHeight="1" thickBot="1"/>
    <row r="355" spans="2:15" ht="30.6" customHeight="1" thickTop="1">
      <c r="B355" s="642" t="s">
        <v>351</v>
      </c>
      <c r="C355" s="643"/>
      <c r="D355" s="643"/>
      <c r="E355" s="643"/>
      <c r="F355" s="643"/>
      <c r="G355" s="643"/>
      <c r="H355" s="643"/>
      <c r="I355" s="643"/>
      <c r="J355" s="643"/>
      <c r="K355" s="643"/>
      <c r="L355" s="643"/>
      <c r="M355" s="643"/>
      <c r="N355" s="643"/>
      <c r="O355" s="644"/>
    </row>
    <row r="356" spans="2:15" ht="17.399999999999999" customHeight="1">
      <c r="B356" s="263" t="s">
        <v>345</v>
      </c>
      <c r="C356" s="263" t="s">
        <v>310</v>
      </c>
      <c r="D356" s="263" t="s">
        <v>311</v>
      </c>
      <c r="E356" s="263" t="s">
        <v>312</v>
      </c>
      <c r="F356" s="263" t="s">
        <v>346</v>
      </c>
      <c r="G356" s="263" t="s">
        <v>315</v>
      </c>
      <c r="H356" s="263" t="s">
        <v>316</v>
      </c>
      <c r="I356" s="263" t="s">
        <v>317</v>
      </c>
      <c r="J356" s="263" t="s">
        <v>347</v>
      </c>
      <c r="K356" s="263" t="s">
        <v>320</v>
      </c>
      <c r="L356" s="263" t="s">
        <v>16</v>
      </c>
      <c r="M356" s="263" t="s">
        <v>323</v>
      </c>
      <c r="N356" s="263" t="s">
        <v>325</v>
      </c>
      <c r="O356" s="263" t="s">
        <v>348</v>
      </c>
    </row>
    <row r="357" spans="2:15" ht="17.399999999999999" customHeight="1">
      <c r="B357" s="259" t="s">
        <v>48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الشهر'!G902</f>
        <v>0</v>
      </c>
      <c r="K357" s="260">
        <f>'تقرير المصروفات حسب الشهر'!G1029</f>
        <v>0</v>
      </c>
      <c r="L357" s="260">
        <f>IFERROR(VLOOKUP(B357,'تقرير المصروفات حسب الشهر'!$C$1155:$AD$1266,5,FALSE),0)</f>
        <v>0</v>
      </c>
      <c r="M357" s="260">
        <f>IFERROR(VLOOKUP(B357,'تقرير المصروفات حسب الشهر'!$C$1282:$AD$1393,5,FALSE),0)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399999999999999" customHeight="1">
      <c r="B358" s="259" t="s">
        <v>49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0</v>
      </c>
      <c r="J358" s="260">
        <f>'تقرير المصروفات حسب الشهر'!G903</f>
        <v>0</v>
      </c>
      <c r="K358" s="260">
        <f>'تقرير المصروفات حسب الشهر'!G1030</f>
        <v>0</v>
      </c>
      <c r="L358" s="260">
        <f>IFERROR(VLOOKUP(B358,'تقرير المصروفات حسب الشهر'!$C$1155:$AD$1266,5,FALSE),0)</f>
        <v>0</v>
      </c>
      <c r="M358" s="260">
        <f>IFERROR(VLOOKUP(B358,'تقرير المصروفات حسب الشهر'!$C$1282:$AD$1393,5,FALSE),0)</f>
        <v>0</v>
      </c>
      <c r="N358" s="260" t="e">
        <f>#REF!</f>
        <v>#REF!</v>
      </c>
      <c r="O358" s="264" t="e">
        <f t="shared" si="15"/>
        <v>#REF!</v>
      </c>
    </row>
    <row r="359" spans="2:15" ht="17.399999999999999" customHeight="1">
      <c r="B359" s="259" t="s">
        <v>50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0</v>
      </c>
      <c r="J359" s="260">
        <f>'تقرير المصروفات حسب الشهر'!G904</f>
        <v>0</v>
      </c>
      <c r="K359" s="260">
        <f>'تقرير المصروفات حسب الشهر'!G1031</f>
        <v>0</v>
      </c>
      <c r="L359" s="260">
        <f>IFERROR(VLOOKUP(B359,'تقرير المصروفات حسب الشهر'!$C$1155:$AD$1266,5,FALSE),0)</f>
        <v>0</v>
      </c>
      <c r="M359" s="260">
        <f>IFERROR(VLOOKUP(B359,'تقرير المصروفات حسب الشهر'!$C$1282:$AD$1393,5,FALSE),0)</f>
        <v>0</v>
      </c>
      <c r="N359" s="260" t="e">
        <f>#REF!</f>
        <v>#REF!</v>
      </c>
      <c r="O359" s="264" t="e">
        <f t="shared" si="15"/>
        <v>#REF!</v>
      </c>
    </row>
    <row r="360" spans="2:15" ht="17.399999999999999" customHeight="1">
      <c r="B360" s="259" t="s">
        <v>51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الشهر'!G905</f>
        <v>0</v>
      </c>
      <c r="K360" s="260">
        <f>'تقرير المصروفات حسب الشهر'!G1032</f>
        <v>0</v>
      </c>
      <c r="L360" s="260">
        <f>IFERROR(VLOOKUP(B360,'تقرير المصروفات حسب الشهر'!$C$1155:$AD$1266,5,FALSE),0)</f>
        <v>0</v>
      </c>
      <c r="M360" s="260">
        <f>IFERROR(VLOOKUP(B360,'تقرير المصروفات حسب الشهر'!$C$1282:$AD$1393,5,FALSE),0)</f>
        <v>0</v>
      </c>
      <c r="N360" s="260" t="e">
        <f>#REF!</f>
        <v>#REF!</v>
      </c>
      <c r="O360" s="264" t="e">
        <f t="shared" si="15"/>
        <v>#REF!</v>
      </c>
    </row>
    <row r="361" spans="2:15" ht="17.399999999999999" customHeight="1">
      <c r="B361" s="259" t="s">
        <v>52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الشهر'!G906</f>
        <v>0</v>
      </c>
      <c r="K361" s="260">
        <f>'تقرير المصروفات حسب الشهر'!G1033</f>
        <v>0</v>
      </c>
      <c r="L361" s="260">
        <f>IFERROR(VLOOKUP(B361,'تقرير المصروفات حسب الشهر'!$C$1155:$AD$1266,5,FALSE),0)</f>
        <v>0</v>
      </c>
      <c r="M361" s="260">
        <f>IFERROR(VLOOKUP(B361,'تقرير المصروفات حسب الشهر'!$C$1282:$AD$1393,5,FALSE),0)</f>
        <v>0</v>
      </c>
      <c r="N361" s="260" t="e">
        <f>#REF!</f>
        <v>#REF!</v>
      </c>
      <c r="O361" s="264" t="e">
        <f t="shared" si="15"/>
        <v>#REF!</v>
      </c>
    </row>
    <row r="362" spans="2:15" ht="17.399999999999999" customHeight="1">
      <c r="B362" s="259" t="s">
        <v>53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0</v>
      </c>
      <c r="J362" s="260">
        <f>'تقرير المصروفات حسب الشهر'!G907</f>
        <v>0</v>
      </c>
      <c r="K362" s="260">
        <f>'تقرير المصروفات حسب الشهر'!G1034</f>
        <v>0</v>
      </c>
      <c r="L362" s="260">
        <f>IFERROR(VLOOKUP(B362,'تقرير المصروفات حسب الشهر'!$C$1155:$AD$1266,5,FALSE),0)</f>
        <v>0</v>
      </c>
      <c r="M362" s="260">
        <f>IFERROR(VLOOKUP(B362,'تقرير المصروفات حسب الشهر'!$C$1282:$AD$1393,5,FALSE),0)</f>
        <v>0</v>
      </c>
      <c r="N362" s="260" t="e">
        <f>#REF!</f>
        <v>#REF!</v>
      </c>
      <c r="O362" s="264" t="e">
        <f t="shared" si="15"/>
        <v>#REF!</v>
      </c>
    </row>
    <row r="363" spans="2:15" ht="17.399999999999999" customHeight="1">
      <c r="B363" s="259" t="s">
        <v>54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الشهر'!G908</f>
        <v>0</v>
      </c>
      <c r="K363" s="260">
        <f>'تقرير المصروفات حسب الشهر'!G1035</f>
        <v>0</v>
      </c>
      <c r="L363" s="260">
        <f>IFERROR(VLOOKUP(B363,'تقرير المصروفات حسب الشهر'!$C$1155:$AD$1266,5,FALSE),0)</f>
        <v>0</v>
      </c>
      <c r="M363" s="260">
        <f>IFERROR(VLOOKUP(B363,'تقرير المصروفات حسب الشهر'!$C$1282:$AD$1393,5,FALSE),0)</f>
        <v>0</v>
      </c>
      <c r="N363" s="260" t="e">
        <f>#REF!</f>
        <v>#REF!</v>
      </c>
      <c r="O363" s="264" t="e">
        <f t="shared" si="15"/>
        <v>#REF!</v>
      </c>
    </row>
    <row r="364" spans="2:15" ht="17.399999999999999" customHeight="1">
      <c r="B364" s="259" t="s">
        <v>55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الشهر'!G909</f>
        <v>0</v>
      </c>
      <c r="K364" s="260">
        <f>'تقرير المصروفات حسب الشهر'!G1036</f>
        <v>0</v>
      </c>
      <c r="L364" s="260">
        <f>IFERROR(VLOOKUP(B364,'تقرير المصروفات حسب الشهر'!$C$1155:$AD$1266,5,FALSE),0)</f>
        <v>0</v>
      </c>
      <c r="M364" s="260">
        <f>IFERROR(VLOOKUP(B364,'تقرير المصروفات حسب الشهر'!$C$1282:$AD$1393,5,FALSE),0)</f>
        <v>0</v>
      </c>
      <c r="N364" s="260" t="e">
        <f>#REF!</f>
        <v>#REF!</v>
      </c>
      <c r="O364" s="264" t="e">
        <f t="shared" si="15"/>
        <v>#REF!</v>
      </c>
    </row>
    <row r="365" spans="2:15" ht="17.399999999999999" customHeight="1">
      <c r="B365" s="259" t="s">
        <v>56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الشهر'!G910</f>
        <v>0</v>
      </c>
      <c r="K365" s="260">
        <f>'تقرير المصروفات حسب الشهر'!G1037</f>
        <v>0</v>
      </c>
      <c r="L365" s="260">
        <f>IFERROR(VLOOKUP(B365,'تقرير المصروفات حسب الشهر'!$C$1155:$AD$1266,5,FALSE),0)</f>
        <v>0</v>
      </c>
      <c r="M365" s="260">
        <f>IFERROR(VLOOKUP(B365,'تقرير المصروفات حسب الشهر'!$C$1282:$AD$1393,5,FALSE),0)</f>
        <v>0</v>
      </c>
      <c r="N365" s="260" t="e">
        <f>#REF!</f>
        <v>#REF!</v>
      </c>
      <c r="O365" s="264" t="e">
        <f t="shared" si="15"/>
        <v>#REF!</v>
      </c>
    </row>
    <row r="366" spans="2:15" ht="17.399999999999999" customHeight="1">
      <c r="B366" s="259" t="s">
        <v>57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0</v>
      </c>
      <c r="J366" s="260">
        <f>'تقرير المصروفات حسب الشهر'!G911</f>
        <v>0</v>
      </c>
      <c r="K366" s="260">
        <f>'تقرير المصروفات حسب الشهر'!G1038</f>
        <v>0</v>
      </c>
      <c r="L366" s="260">
        <f>IFERROR(VLOOKUP(B366,'تقرير المصروفات حسب الشهر'!$C$1155:$AD$1266,5,FALSE),0)</f>
        <v>0</v>
      </c>
      <c r="M366" s="260">
        <f>IFERROR(VLOOKUP(B366,'تقرير المصروفات حسب الشهر'!$C$1282:$AD$1393,5,FALSE),0)</f>
        <v>0</v>
      </c>
      <c r="N366" s="260" t="e">
        <f>#REF!</f>
        <v>#REF!</v>
      </c>
      <c r="O366" s="264" t="e">
        <f t="shared" si="15"/>
        <v>#REF!</v>
      </c>
    </row>
    <row r="367" spans="2:15" ht="17.399999999999999" customHeight="1">
      <c r="B367" s="259" t="s">
        <v>58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الشهر'!G912</f>
        <v>0</v>
      </c>
      <c r="K367" s="260">
        <f>'تقرير المصروفات حسب الشهر'!G1039</f>
        <v>0</v>
      </c>
      <c r="L367" s="260">
        <f>IFERROR(VLOOKUP(B367,'تقرير المصروفات حسب الشهر'!$C$1155:$AD$1266,5,FALSE),0)</f>
        <v>0</v>
      </c>
      <c r="M367" s="260">
        <f>IFERROR(VLOOKUP(B367,'تقرير المصروفات حسب الشهر'!$C$1282:$AD$1393,5,FALSE),0)</f>
        <v>0</v>
      </c>
      <c r="N367" s="260" t="e">
        <f>#REF!</f>
        <v>#REF!</v>
      </c>
      <c r="O367" s="264" t="e">
        <f t="shared" si="15"/>
        <v>#REF!</v>
      </c>
    </row>
    <row r="368" spans="2:15" ht="17.399999999999999" customHeight="1">
      <c r="B368" s="259" t="s">
        <v>59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0</v>
      </c>
      <c r="J368" s="260">
        <f>'تقرير المصروفات حسب الشهر'!G913</f>
        <v>0</v>
      </c>
      <c r="K368" s="260">
        <f>'تقرير المصروفات حسب الشهر'!G1040</f>
        <v>0</v>
      </c>
      <c r="L368" s="260">
        <f>IFERROR(VLOOKUP(B368,'تقرير المصروفات حسب الشهر'!$C$1155:$AD$1266,5,FALSE),0)</f>
        <v>0</v>
      </c>
      <c r="M368" s="260">
        <f>IFERROR(VLOOKUP(B368,'تقرير المصروفات حسب الشهر'!$C$1282:$AD$1393,5,FALSE),0)</f>
        <v>0</v>
      </c>
      <c r="N368" s="260" t="e">
        <f>#REF!</f>
        <v>#REF!</v>
      </c>
      <c r="O368" s="264" t="e">
        <f t="shared" si="15"/>
        <v>#REF!</v>
      </c>
    </row>
    <row r="369" spans="2:15" ht="17.399999999999999" customHeight="1">
      <c r="B369" s="259" t="s">
        <v>60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الشهر'!G914</f>
        <v>0</v>
      </c>
      <c r="K369" s="260">
        <f>'تقرير المصروفات حسب الشهر'!G1041</f>
        <v>0</v>
      </c>
      <c r="L369" s="260">
        <f>IFERROR(VLOOKUP(B369,'تقرير المصروفات حسب الشهر'!$C$1155:$AD$1266,5,FALSE),0)</f>
        <v>0</v>
      </c>
      <c r="M369" s="260">
        <f>IFERROR(VLOOKUP(B369,'تقرير المصروفات حسب الشهر'!$C$1282:$AD$1393,5,FALSE),0)</f>
        <v>0</v>
      </c>
      <c r="N369" s="260" t="e">
        <f>#REF!</f>
        <v>#REF!</v>
      </c>
      <c r="O369" s="264" t="e">
        <f t="shared" si="15"/>
        <v>#REF!</v>
      </c>
    </row>
    <row r="370" spans="2:15" ht="17.399999999999999" customHeight="1">
      <c r="B370" s="259" t="s">
        <v>61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الشهر'!G915</f>
        <v>0</v>
      </c>
      <c r="K370" s="260">
        <f>'تقرير المصروفات حسب الشهر'!G1042</f>
        <v>0</v>
      </c>
      <c r="L370" s="260">
        <f>IFERROR(VLOOKUP(B370,'تقرير المصروفات حسب الشهر'!$C$1155:$AD$1266,5,FALSE),0)</f>
        <v>0</v>
      </c>
      <c r="M370" s="260">
        <f>IFERROR(VLOOKUP(B370,'تقرير المصروفات حسب الشهر'!$C$1282:$AD$1393,5,FALSE),0)</f>
        <v>0</v>
      </c>
      <c r="N370" s="260" t="e">
        <f>#REF!</f>
        <v>#REF!</v>
      </c>
      <c r="O370" s="264" t="e">
        <f t="shared" si="15"/>
        <v>#REF!</v>
      </c>
    </row>
    <row r="371" spans="2:15" ht="17.399999999999999" customHeight="1">
      <c r="B371" s="259" t="s">
        <v>62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0</v>
      </c>
      <c r="J371" s="260">
        <f>'تقرير المصروفات حسب الشهر'!G916</f>
        <v>0</v>
      </c>
      <c r="K371" s="260">
        <f>'تقرير المصروفات حسب الشهر'!G1043</f>
        <v>0</v>
      </c>
      <c r="L371" s="260">
        <f>IFERROR(VLOOKUP(B371,'تقرير المصروفات حسب الشهر'!$C$1155:$AD$1266,5,FALSE),0)</f>
        <v>0</v>
      </c>
      <c r="M371" s="260">
        <f>IFERROR(VLOOKUP(B371,'تقرير المصروفات حسب الشهر'!$C$1282:$AD$1393,5,FALSE),0)</f>
        <v>0</v>
      </c>
      <c r="N371" s="260" t="e">
        <f>#REF!</f>
        <v>#REF!</v>
      </c>
      <c r="O371" s="264" t="e">
        <f t="shared" si="15"/>
        <v>#REF!</v>
      </c>
    </row>
    <row r="372" spans="2:15" ht="17.399999999999999" customHeight="1">
      <c r="B372" s="259" t="s">
        <v>63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0</v>
      </c>
      <c r="J372" s="260">
        <f>'تقرير المصروفات حسب الشهر'!G917</f>
        <v>0</v>
      </c>
      <c r="K372" s="260">
        <f>'تقرير المصروفات حسب الشهر'!G1044</f>
        <v>0</v>
      </c>
      <c r="L372" s="260">
        <f>IFERROR(VLOOKUP(B372,'تقرير المصروفات حسب الشهر'!$C$1155:$AD$1266,5,FALSE),0)</f>
        <v>0</v>
      </c>
      <c r="M372" s="260">
        <f>IFERROR(VLOOKUP(B372,'تقرير المصروفات حسب الشهر'!$C$1282:$AD$1393,5,FALSE),0)</f>
        <v>0</v>
      </c>
      <c r="N372" s="260" t="e">
        <f>#REF!</f>
        <v>#REF!</v>
      </c>
      <c r="O372" s="264" t="e">
        <f t="shared" si="15"/>
        <v>#REF!</v>
      </c>
    </row>
    <row r="373" spans="2:15" ht="17.399999999999999" customHeight="1">
      <c r="B373" s="259" t="s">
        <v>64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الشهر'!G918</f>
        <v>0</v>
      </c>
      <c r="K373" s="260">
        <f>'تقرير المصروفات حسب الشهر'!G1045</f>
        <v>0</v>
      </c>
      <c r="L373" s="260">
        <f>IFERROR(VLOOKUP(B373,'تقرير المصروفات حسب الشهر'!$C$1155:$AD$1266,5,FALSE),0)</f>
        <v>0</v>
      </c>
      <c r="M373" s="260">
        <f>IFERROR(VLOOKUP(B373,'تقرير المصروفات حسب الشهر'!$C$1282:$AD$1393,5,FALSE),0)</f>
        <v>0</v>
      </c>
      <c r="N373" s="260" t="e">
        <f>#REF!</f>
        <v>#REF!</v>
      </c>
      <c r="O373" s="264" t="e">
        <f t="shared" si="15"/>
        <v>#REF!</v>
      </c>
    </row>
    <row r="374" spans="2:15" ht="17.399999999999999" customHeight="1">
      <c r="B374" s="259" t="s">
        <v>65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0</v>
      </c>
      <c r="J374" s="260">
        <f>'تقرير المصروفات حسب الشهر'!G919</f>
        <v>0</v>
      </c>
      <c r="K374" s="260">
        <f>'تقرير المصروفات حسب الشهر'!G1046</f>
        <v>0</v>
      </c>
      <c r="L374" s="260">
        <f>IFERROR(VLOOKUP(B374,'تقرير المصروفات حسب الشهر'!$C$1155:$AD$1266,5,FALSE),0)</f>
        <v>0</v>
      </c>
      <c r="M374" s="260">
        <f>IFERROR(VLOOKUP(B374,'تقرير المصروفات حسب الشهر'!$C$1282:$AD$1393,5,FALSE),0)</f>
        <v>0</v>
      </c>
      <c r="N374" s="260" t="e">
        <f>#REF!</f>
        <v>#REF!</v>
      </c>
      <c r="O374" s="264" t="e">
        <f t="shared" si="15"/>
        <v>#REF!</v>
      </c>
    </row>
    <row r="375" spans="2:15" ht="17.399999999999999" customHeight="1">
      <c r="B375" s="259" t="s">
        <v>66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0</v>
      </c>
      <c r="J375" s="260">
        <f>'تقرير المصروفات حسب الشهر'!G920</f>
        <v>0</v>
      </c>
      <c r="K375" s="260">
        <f>'تقرير المصروفات حسب الشهر'!G1047</f>
        <v>0</v>
      </c>
      <c r="L375" s="260">
        <f>IFERROR(VLOOKUP(B375,'تقرير المصروفات حسب الشهر'!$C$1155:$AD$1266,5,FALSE),0)</f>
        <v>0</v>
      </c>
      <c r="M375" s="260">
        <f>IFERROR(VLOOKUP(B375,'تقرير المصروفات حسب الشهر'!$C$1282:$AD$1393,5,FALSE),0)</f>
        <v>0</v>
      </c>
      <c r="N375" s="260" t="e">
        <f>#REF!</f>
        <v>#REF!</v>
      </c>
      <c r="O375" s="264" t="e">
        <f t="shared" si="15"/>
        <v>#REF!</v>
      </c>
    </row>
    <row r="376" spans="2:15" ht="17.399999999999999" customHeight="1">
      <c r="B376" s="259" t="s">
        <v>67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الشهر'!G921</f>
        <v>0</v>
      </c>
      <c r="K376" s="260">
        <f>'تقرير المصروفات حسب الشهر'!G1048</f>
        <v>0</v>
      </c>
      <c r="L376" s="260">
        <f>IFERROR(VLOOKUP(B376,'تقرير المصروفات حسب الشهر'!$C$1155:$AD$1266,5,FALSE),0)</f>
        <v>0</v>
      </c>
      <c r="M376" s="260">
        <f>IFERROR(VLOOKUP(B376,'تقرير المصروفات حسب الشهر'!$C$1282:$AD$1393,5,FALSE),0)</f>
        <v>0</v>
      </c>
      <c r="N376" s="260" t="e">
        <f>#REF!</f>
        <v>#REF!</v>
      </c>
      <c r="O376" s="264" t="e">
        <f t="shared" si="15"/>
        <v>#REF!</v>
      </c>
    </row>
    <row r="377" spans="2:15" ht="17.399999999999999" customHeight="1">
      <c r="B377" s="259" t="s">
        <v>68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</v>
      </c>
      <c r="J377" s="260">
        <f>'تقرير المصروفات حسب الشهر'!G922</f>
        <v>0</v>
      </c>
      <c r="K377" s="260">
        <f>'تقرير المصروفات حسب الشهر'!G1049</f>
        <v>0</v>
      </c>
      <c r="L377" s="260">
        <f>IFERROR(VLOOKUP(B377,'تقرير المصروفات حسب الشهر'!$C$1155:$AD$1266,5,FALSE),0)</f>
        <v>0</v>
      </c>
      <c r="M377" s="260">
        <f>IFERROR(VLOOKUP(B377,'تقرير المصروفات حسب الشهر'!$C$1282:$AD$1393,5,FALSE),0)</f>
        <v>0</v>
      </c>
      <c r="N377" s="260" t="e">
        <f>#REF!</f>
        <v>#REF!</v>
      </c>
      <c r="O377" s="264" t="e">
        <f t="shared" si="15"/>
        <v>#REF!</v>
      </c>
    </row>
    <row r="378" spans="2:15" ht="17.399999999999999" customHeight="1">
      <c r="B378" s="259" t="s">
        <v>69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الشهر'!G923</f>
        <v>0</v>
      </c>
      <c r="K378" s="260">
        <f>'تقرير المصروفات حسب الشهر'!G1050</f>
        <v>0</v>
      </c>
      <c r="L378" s="260">
        <f>IFERROR(VLOOKUP(B378,'تقرير المصروفات حسب الشهر'!$C$1155:$AD$1266,5,FALSE),0)</f>
        <v>0</v>
      </c>
      <c r="M378" s="260">
        <f>IFERROR(VLOOKUP(B378,'تقرير المصروفات حسب الشهر'!$C$1282:$AD$1393,5,FALSE),0)</f>
        <v>0</v>
      </c>
      <c r="N378" s="260" t="e">
        <f>#REF!</f>
        <v>#REF!</v>
      </c>
      <c r="O378" s="264" t="e">
        <f t="shared" si="15"/>
        <v>#REF!</v>
      </c>
    </row>
    <row r="379" spans="2:15" ht="17.399999999999999" customHeight="1">
      <c r="B379" s="259" t="s">
        <v>70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0</v>
      </c>
      <c r="J379" s="260">
        <f>'تقرير المصروفات حسب الشهر'!G924</f>
        <v>0</v>
      </c>
      <c r="K379" s="260">
        <f>'تقرير المصروفات حسب الشهر'!G1051</f>
        <v>0</v>
      </c>
      <c r="L379" s="260">
        <f>IFERROR(VLOOKUP(B379,'تقرير المصروفات حسب الشهر'!$C$1155:$AD$1266,5,FALSE),0)</f>
        <v>0</v>
      </c>
      <c r="M379" s="260">
        <f>IFERROR(VLOOKUP(B379,'تقرير المصروفات حسب الشهر'!$C$1282:$AD$1393,5,FALSE),0)</f>
        <v>0</v>
      </c>
      <c r="N379" s="260" t="e">
        <f>#REF!</f>
        <v>#REF!</v>
      </c>
      <c r="O379" s="264" t="e">
        <f t="shared" si="15"/>
        <v>#REF!</v>
      </c>
    </row>
    <row r="380" spans="2:15" ht="17.399999999999999" customHeight="1">
      <c r="B380" s="259" t="s">
        <v>71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الشهر'!G925</f>
        <v>0</v>
      </c>
      <c r="K380" s="260">
        <f>'تقرير المصروفات حسب الشهر'!G1052</f>
        <v>0</v>
      </c>
      <c r="L380" s="260">
        <f>IFERROR(VLOOKUP(B380,'تقرير المصروفات حسب الشهر'!$C$1155:$AD$1266,5,FALSE),0)</f>
        <v>0</v>
      </c>
      <c r="M380" s="260">
        <f>IFERROR(VLOOKUP(B380,'تقرير المصروفات حسب الشهر'!$C$1282:$AD$1393,5,FALSE),0)</f>
        <v>0</v>
      </c>
      <c r="N380" s="260" t="e">
        <f>#REF!</f>
        <v>#REF!</v>
      </c>
      <c r="O380" s="264" t="e">
        <f t="shared" si="15"/>
        <v>#REF!</v>
      </c>
    </row>
    <row r="381" spans="2:15" ht="17.399999999999999" customHeight="1">
      <c r="B381" s="259" t="s">
        <v>72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0</v>
      </c>
      <c r="J381" s="260">
        <f>'تقرير المصروفات حسب الشهر'!G926</f>
        <v>0</v>
      </c>
      <c r="K381" s="260">
        <f>'تقرير المصروفات حسب الشهر'!G1053</f>
        <v>0</v>
      </c>
      <c r="L381" s="260">
        <f>IFERROR(VLOOKUP(B381,'تقرير المصروفات حسب الشهر'!$C$1155:$AD$1266,5,FALSE),0)</f>
        <v>0</v>
      </c>
      <c r="M381" s="260">
        <f>IFERROR(VLOOKUP(B381,'تقرير المصروفات حسب الشهر'!$C$1282:$AD$1393,5,FALSE),0)</f>
        <v>0</v>
      </c>
      <c r="N381" s="260" t="e">
        <f>#REF!</f>
        <v>#REF!</v>
      </c>
      <c r="O381" s="264" t="e">
        <f t="shared" si="15"/>
        <v>#REF!</v>
      </c>
    </row>
    <row r="382" spans="2:15" ht="17.399999999999999" customHeight="1">
      <c r="B382" s="259" t="s">
        <v>73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0</v>
      </c>
      <c r="J382" s="260">
        <f>'تقرير المصروفات حسب الشهر'!G927</f>
        <v>0</v>
      </c>
      <c r="K382" s="260">
        <f>'تقرير المصروفات حسب الشهر'!G1054</f>
        <v>0</v>
      </c>
      <c r="L382" s="260">
        <f>IFERROR(VLOOKUP(B382,'تقرير المصروفات حسب الشهر'!$C$1155:$AD$1266,5,FALSE),0)</f>
        <v>0</v>
      </c>
      <c r="M382" s="260">
        <f>IFERROR(VLOOKUP(B382,'تقرير المصروفات حسب الشهر'!$C$1282:$AD$1393,5,FALSE),0)</f>
        <v>0</v>
      </c>
      <c r="N382" s="260" t="e">
        <f>#REF!</f>
        <v>#REF!</v>
      </c>
      <c r="O382" s="264" t="e">
        <f t="shared" si="15"/>
        <v>#REF!</v>
      </c>
    </row>
    <row r="383" spans="2:15" ht="17.399999999999999" customHeight="1">
      <c r="B383" s="259" t="s">
        <v>74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الشهر'!G928</f>
        <v>0</v>
      </c>
      <c r="K383" s="260">
        <f>'تقرير المصروفات حسب الشهر'!G1055</f>
        <v>0</v>
      </c>
      <c r="L383" s="260">
        <f>IFERROR(VLOOKUP(B383,'تقرير المصروفات حسب الشهر'!$C$1155:$AD$1266,5,FALSE),0)</f>
        <v>0</v>
      </c>
      <c r="M383" s="260">
        <f>IFERROR(VLOOKUP(B383,'تقرير المصروفات حسب الشهر'!$C$1282:$AD$1393,5,FALSE),0)</f>
        <v>0</v>
      </c>
      <c r="N383" s="260" t="e">
        <f>#REF!</f>
        <v>#REF!</v>
      </c>
      <c r="O383" s="264" t="e">
        <f t="shared" si="15"/>
        <v>#REF!</v>
      </c>
    </row>
    <row r="384" spans="2:15" ht="17.399999999999999" customHeight="1">
      <c r="B384" s="259" t="s">
        <v>75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الشهر'!G929</f>
        <v>0</v>
      </c>
      <c r="K384" s="260">
        <f>'تقرير المصروفات حسب الشهر'!G1056</f>
        <v>0</v>
      </c>
      <c r="L384" s="260">
        <f>IFERROR(VLOOKUP(B384,'تقرير المصروفات حسب الشهر'!$C$1155:$AD$1266,5,FALSE),0)</f>
        <v>0</v>
      </c>
      <c r="M384" s="260">
        <f>IFERROR(VLOOKUP(B384,'تقرير المصروفات حسب الشهر'!$C$1282:$AD$1393,5,FALSE),0)</f>
        <v>0</v>
      </c>
      <c r="N384" s="260" t="e">
        <f>#REF!</f>
        <v>#REF!</v>
      </c>
      <c r="O384" s="264" t="e">
        <f t="shared" si="15"/>
        <v>#REF!</v>
      </c>
    </row>
    <row r="385" spans="2:15" ht="17.399999999999999" customHeight="1">
      <c r="B385" s="259" t="s">
        <v>76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الشهر'!G930</f>
        <v>0</v>
      </c>
      <c r="K385" s="260">
        <f>'تقرير المصروفات حسب الشهر'!G1057</f>
        <v>0</v>
      </c>
      <c r="L385" s="260">
        <f>IFERROR(VLOOKUP(B385,'تقرير المصروفات حسب الشهر'!$C$1155:$AD$1266,5,FALSE),0)</f>
        <v>0</v>
      </c>
      <c r="M385" s="260">
        <f>IFERROR(VLOOKUP(B385,'تقرير المصروفات حسب الشهر'!$C$1282:$AD$1393,5,FALSE),0)</f>
        <v>0</v>
      </c>
      <c r="N385" s="260" t="e">
        <f>#REF!</f>
        <v>#REF!</v>
      </c>
      <c r="O385" s="264" t="e">
        <f t="shared" si="15"/>
        <v>#REF!</v>
      </c>
    </row>
    <row r="386" spans="2:15" ht="17.399999999999999" customHeight="1">
      <c r="B386" s="259" t="s">
        <v>77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الشهر'!G931</f>
        <v>0</v>
      </c>
      <c r="K386" s="260">
        <f>'تقرير المصروفات حسب الشهر'!G1058</f>
        <v>0</v>
      </c>
      <c r="L386" s="260">
        <f>IFERROR(VLOOKUP(B386,'تقرير المصروفات حسب الشهر'!$C$1155:$AD$1266,5,FALSE),0)</f>
        <v>0</v>
      </c>
      <c r="M386" s="260">
        <f>IFERROR(VLOOKUP(B386,'تقرير المصروفات حسب الشهر'!$C$1282:$AD$1393,5,FALSE),0)</f>
        <v>0</v>
      </c>
      <c r="N386" s="260" t="e">
        <f>#REF!</f>
        <v>#REF!</v>
      </c>
      <c r="O386" s="264" t="e">
        <f t="shared" si="15"/>
        <v>#REF!</v>
      </c>
    </row>
    <row r="387" spans="2:15" ht="17.399999999999999" customHeight="1">
      <c r="B387" s="259" t="s">
        <v>78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الشهر'!G932</f>
        <v>0</v>
      </c>
      <c r="K387" s="260">
        <f>'تقرير المصروفات حسب الشهر'!G1059</f>
        <v>0</v>
      </c>
      <c r="L387" s="260">
        <f>IFERROR(VLOOKUP(B387,'تقرير المصروفات حسب الشهر'!$C$1155:$AD$1266,5,FALSE),0)</f>
        <v>0</v>
      </c>
      <c r="M387" s="260">
        <f>IFERROR(VLOOKUP(B387,'تقرير المصروفات حسب الشهر'!$C$1282:$AD$1393,5,FALSE),0)</f>
        <v>0</v>
      </c>
      <c r="N387" s="260" t="e">
        <f>#REF!</f>
        <v>#REF!</v>
      </c>
      <c r="O387" s="264" t="e">
        <f t="shared" si="15"/>
        <v>#REF!</v>
      </c>
    </row>
    <row r="388" spans="2:15" ht="17.399999999999999" customHeight="1">
      <c r="B388" s="259" t="s">
        <v>79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الشهر'!G933</f>
        <v>0</v>
      </c>
      <c r="K388" s="260">
        <f>'تقرير المصروفات حسب الشهر'!G1060</f>
        <v>0</v>
      </c>
      <c r="L388" s="260">
        <f>IFERROR(VLOOKUP(B388,'تقرير المصروفات حسب الشهر'!$C$1155:$AD$1266,5,FALSE),0)</f>
        <v>0</v>
      </c>
      <c r="M388" s="260">
        <f>IFERROR(VLOOKUP(B388,'تقرير المصروفات حسب الشهر'!$C$1282:$AD$1393,5,FALSE),0)</f>
        <v>0</v>
      </c>
      <c r="N388" s="260" t="e">
        <f>#REF!</f>
        <v>#REF!</v>
      </c>
      <c r="O388" s="264" t="e">
        <f t="shared" si="15"/>
        <v>#REF!</v>
      </c>
    </row>
    <row r="389" spans="2:15" ht="17.399999999999999" customHeight="1">
      <c r="B389" s="259" t="s">
        <v>80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0</v>
      </c>
      <c r="J389" s="260">
        <f>'تقرير المصروفات حسب الشهر'!G934</f>
        <v>0</v>
      </c>
      <c r="K389" s="260">
        <f>'تقرير المصروفات حسب الشهر'!G1061</f>
        <v>0</v>
      </c>
      <c r="L389" s="260">
        <f>IFERROR(VLOOKUP(B389,'تقرير المصروفات حسب الشهر'!$C$1155:$AD$1266,5,FALSE),0)</f>
        <v>0</v>
      </c>
      <c r="M389" s="260">
        <f>IFERROR(VLOOKUP(B389,'تقرير المصروفات حسب الشهر'!$C$1282:$AD$1393,5,FALSE),0)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399999999999999" customHeight="1">
      <c r="B390" s="259" t="s">
        <v>81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الشهر'!G935</f>
        <v>0</v>
      </c>
      <c r="K390" s="260">
        <f>'تقرير المصروفات حسب الشهر'!G1062</f>
        <v>0</v>
      </c>
      <c r="L390" s="260">
        <f>IFERROR(VLOOKUP(B390,'تقرير المصروفات حسب الشهر'!$C$1155:$AD$1266,5,FALSE),0)</f>
        <v>0</v>
      </c>
      <c r="M390" s="260">
        <f>IFERROR(VLOOKUP(B390,'تقرير المصروفات حسب الشهر'!$C$1282:$AD$1393,5,FALSE),0)</f>
        <v>0</v>
      </c>
      <c r="N390" s="260" t="e">
        <f>#REF!</f>
        <v>#REF!</v>
      </c>
      <c r="O390" s="264" t="e">
        <f t="shared" si="16"/>
        <v>#REF!</v>
      </c>
    </row>
    <row r="391" spans="2:15" ht="17.399999999999999" customHeight="1">
      <c r="B391" s="259" t="s">
        <v>82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0</v>
      </c>
      <c r="J391" s="260">
        <f>'تقرير المصروفات حسب الشهر'!G936</f>
        <v>0</v>
      </c>
      <c r="K391" s="260">
        <f>'تقرير المصروفات حسب الشهر'!G1063</f>
        <v>0</v>
      </c>
      <c r="L391" s="260">
        <f>IFERROR(VLOOKUP(B391,'تقرير المصروفات حسب الشهر'!$C$1155:$AD$1266,5,FALSE),0)</f>
        <v>0</v>
      </c>
      <c r="M391" s="260">
        <f>IFERROR(VLOOKUP(B391,'تقرير المصروفات حسب الشهر'!$C$1282:$AD$1393,5,FALSE),0)</f>
        <v>0</v>
      </c>
      <c r="N391" s="260" t="e">
        <f>#REF!</f>
        <v>#REF!</v>
      </c>
      <c r="O391" s="264" t="e">
        <f t="shared" si="16"/>
        <v>#REF!</v>
      </c>
    </row>
    <row r="392" spans="2:15" ht="17.399999999999999" customHeight="1">
      <c r="B392" s="259" t="s">
        <v>83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الشهر'!G937</f>
        <v>0</v>
      </c>
      <c r="K392" s="260">
        <f>'تقرير المصروفات حسب الشهر'!G1064</f>
        <v>0</v>
      </c>
      <c r="L392" s="260">
        <f>IFERROR(VLOOKUP(B392,'تقرير المصروفات حسب الشهر'!$C$1155:$AD$1266,5,FALSE),0)</f>
        <v>0</v>
      </c>
      <c r="M392" s="260">
        <f>IFERROR(VLOOKUP(B392,'تقرير المصروفات حسب الشهر'!$C$1282:$AD$1393,5,FALSE),0)</f>
        <v>0</v>
      </c>
      <c r="N392" s="260" t="e">
        <f>#REF!</f>
        <v>#REF!</v>
      </c>
      <c r="O392" s="264" t="e">
        <f t="shared" si="16"/>
        <v>#REF!</v>
      </c>
    </row>
    <row r="393" spans="2:15" ht="17.399999999999999" customHeight="1">
      <c r="B393" s="259" t="s">
        <v>84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الشهر'!G938</f>
        <v>0</v>
      </c>
      <c r="K393" s="260">
        <f>'تقرير المصروفات حسب الشهر'!G1065</f>
        <v>0</v>
      </c>
      <c r="L393" s="260">
        <f>IFERROR(VLOOKUP(B393,'تقرير المصروفات حسب الشهر'!$C$1155:$AD$1266,5,FALSE),0)</f>
        <v>0</v>
      </c>
      <c r="M393" s="260">
        <f>IFERROR(VLOOKUP(B393,'تقرير المصروفات حسب الشهر'!$C$1282:$AD$1393,5,FALSE),0)</f>
        <v>0</v>
      </c>
      <c r="N393" s="260" t="e">
        <f>#REF!</f>
        <v>#REF!</v>
      </c>
      <c r="O393" s="264" t="e">
        <f t="shared" si="16"/>
        <v>#REF!</v>
      </c>
    </row>
    <row r="394" spans="2:15" ht="17.399999999999999" customHeight="1">
      <c r="B394" s="259" t="s">
        <v>85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الشهر'!G939</f>
        <v>0</v>
      </c>
      <c r="K394" s="260">
        <f>'تقرير المصروفات حسب الشهر'!G1066</f>
        <v>0</v>
      </c>
      <c r="L394" s="260">
        <f>IFERROR(VLOOKUP(B394,'تقرير المصروفات حسب الشهر'!$C$1155:$AD$1266,5,FALSE),0)</f>
        <v>0</v>
      </c>
      <c r="M394" s="260">
        <f>IFERROR(VLOOKUP(B394,'تقرير المصروفات حسب الشهر'!$C$1282:$AD$1393,5,FALSE),0)</f>
        <v>0</v>
      </c>
      <c r="N394" s="260" t="e">
        <f>#REF!</f>
        <v>#REF!</v>
      </c>
      <c r="O394" s="264" t="e">
        <f t="shared" si="16"/>
        <v>#REF!</v>
      </c>
    </row>
    <row r="395" spans="2:15" ht="17.399999999999999" customHeight="1">
      <c r="B395" s="259" t="s">
        <v>86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الشهر'!G940</f>
        <v>0</v>
      </c>
      <c r="K395" s="260">
        <f>'تقرير المصروفات حسب الشهر'!G1067</f>
        <v>0</v>
      </c>
      <c r="L395" s="260">
        <f>IFERROR(VLOOKUP(B395,'تقرير المصروفات حسب الشهر'!$C$1155:$AD$1266,5,FALSE),0)</f>
        <v>0</v>
      </c>
      <c r="M395" s="260">
        <f>IFERROR(VLOOKUP(B395,'تقرير المصروفات حسب الشهر'!$C$1282:$AD$1393,5,FALSE),0)</f>
        <v>0</v>
      </c>
      <c r="N395" s="260" t="e">
        <f>#REF!</f>
        <v>#REF!</v>
      </c>
      <c r="O395" s="264" t="e">
        <f t="shared" si="16"/>
        <v>#REF!</v>
      </c>
    </row>
    <row r="396" spans="2:15" ht="17.399999999999999" customHeight="1">
      <c r="B396" s="259" t="s">
        <v>87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0</v>
      </c>
      <c r="J396" s="260">
        <f>'تقرير المصروفات حسب الشهر'!G941</f>
        <v>0</v>
      </c>
      <c r="K396" s="260">
        <f>'تقرير المصروفات حسب الشهر'!G1068</f>
        <v>0</v>
      </c>
      <c r="L396" s="260">
        <f>IFERROR(VLOOKUP(B396,'تقرير المصروفات حسب الشهر'!$C$1155:$AD$1266,5,FALSE),0)</f>
        <v>0</v>
      </c>
      <c r="M396" s="260">
        <f>IFERROR(VLOOKUP(B396,'تقرير المصروفات حسب الشهر'!$C$1282:$AD$1393,5,FALSE),0)</f>
        <v>0</v>
      </c>
      <c r="N396" s="260" t="e">
        <f>#REF!</f>
        <v>#REF!</v>
      </c>
      <c r="O396" s="264" t="e">
        <f t="shared" si="16"/>
        <v>#REF!</v>
      </c>
    </row>
    <row r="397" spans="2:15" ht="17.399999999999999" customHeight="1">
      <c r="B397" s="259" t="s">
        <v>88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الشهر'!G942</f>
        <v>0</v>
      </c>
      <c r="K397" s="260">
        <f>'تقرير المصروفات حسب الشهر'!G1069</f>
        <v>0</v>
      </c>
      <c r="L397" s="260">
        <f>IFERROR(VLOOKUP(B397,'تقرير المصروفات حسب الشهر'!$C$1155:$AD$1266,5,FALSE),0)</f>
        <v>0</v>
      </c>
      <c r="M397" s="260">
        <f>IFERROR(VLOOKUP(B397,'تقرير المصروفات حسب الشهر'!$C$1282:$AD$1393,5,FALSE),0)</f>
        <v>0</v>
      </c>
      <c r="N397" s="260" t="e">
        <f>#REF!</f>
        <v>#REF!</v>
      </c>
      <c r="O397" s="264" t="e">
        <f t="shared" si="16"/>
        <v>#REF!</v>
      </c>
    </row>
    <row r="398" spans="2:15" ht="17.399999999999999" customHeight="1">
      <c r="B398" s="259" t="s">
        <v>89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الشهر'!G943</f>
        <v>0</v>
      </c>
      <c r="K398" s="260">
        <f>'تقرير المصروفات حسب الشهر'!G1070</f>
        <v>0</v>
      </c>
      <c r="L398" s="260">
        <f>IFERROR(VLOOKUP(B398,'تقرير المصروفات حسب الشهر'!$C$1155:$AD$1266,5,FALSE),0)</f>
        <v>0</v>
      </c>
      <c r="M398" s="260">
        <f>IFERROR(VLOOKUP(B398,'تقرير المصروفات حسب الشهر'!$C$1282:$AD$1393,5,FALSE),0)</f>
        <v>0</v>
      </c>
      <c r="N398" s="260" t="e">
        <f>#REF!</f>
        <v>#REF!</v>
      </c>
      <c r="O398" s="264" t="e">
        <f t="shared" si="16"/>
        <v>#REF!</v>
      </c>
    </row>
    <row r="399" spans="2:15" ht="17.399999999999999" customHeight="1">
      <c r="B399" s="259" t="s">
        <v>90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الشهر'!G944</f>
        <v>0</v>
      </c>
      <c r="K399" s="260">
        <f>'تقرير المصروفات حسب الشهر'!G1071</f>
        <v>0</v>
      </c>
      <c r="L399" s="260">
        <f>IFERROR(VLOOKUP(B399,'تقرير المصروفات حسب الشهر'!$C$1155:$AD$1266,5,FALSE),0)</f>
        <v>0</v>
      </c>
      <c r="M399" s="260">
        <f>IFERROR(VLOOKUP(B399,'تقرير المصروفات حسب الشهر'!$C$1282:$AD$1393,5,FALSE),0)</f>
        <v>0</v>
      </c>
      <c r="N399" s="260" t="e">
        <f>#REF!</f>
        <v>#REF!</v>
      </c>
      <c r="O399" s="264" t="e">
        <f t="shared" si="16"/>
        <v>#REF!</v>
      </c>
    </row>
    <row r="400" spans="2:15" ht="17.399999999999999" customHeight="1">
      <c r="B400" s="259" t="s">
        <v>91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الشهر'!G945</f>
        <v>0</v>
      </c>
      <c r="K400" s="260">
        <f>'تقرير المصروفات حسب الشهر'!G1072</f>
        <v>0</v>
      </c>
      <c r="L400" s="260">
        <f>IFERROR(VLOOKUP(B400,'تقرير المصروفات حسب الشهر'!$C$1155:$AD$1266,5,FALSE),0)</f>
        <v>0</v>
      </c>
      <c r="M400" s="260">
        <f>IFERROR(VLOOKUP(B400,'تقرير المصروفات حسب الشهر'!$C$1282:$AD$1393,5,FALSE),0)</f>
        <v>0</v>
      </c>
      <c r="N400" s="260" t="e">
        <f>#REF!</f>
        <v>#REF!</v>
      </c>
      <c r="O400" s="264" t="e">
        <f t="shared" si="16"/>
        <v>#REF!</v>
      </c>
    </row>
    <row r="401" spans="2:15" ht="17.399999999999999" customHeight="1">
      <c r="B401" s="259" t="s">
        <v>92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الشهر'!G946</f>
        <v>0</v>
      </c>
      <c r="K401" s="260">
        <f>'تقرير المصروفات حسب الشهر'!G1073</f>
        <v>0</v>
      </c>
      <c r="L401" s="260">
        <f>IFERROR(VLOOKUP(B401,'تقرير المصروفات حسب الشهر'!$C$1155:$AD$1266,5,FALSE),0)</f>
        <v>0</v>
      </c>
      <c r="M401" s="260">
        <f>IFERROR(VLOOKUP(B401,'تقرير المصروفات حسب الشهر'!$C$1282:$AD$1393,5,FALSE),0)</f>
        <v>0</v>
      </c>
      <c r="N401" s="260" t="e">
        <f>#REF!</f>
        <v>#REF!</v>
      </c>
      <c r="O401" s="264" t="e">
        <f t="shared" si="16"/>
        <v>#REF!</v>
      </c>
    </row>
    <row r="402" spans="2:15" ht="17.399999999999999" customHeight="1">
      <c r="B402" s="259" t="s">
        <v>93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الشهر'!G947</f>
        <v>0</v>
      </c>
      <c r="K402" s="260">
        <f>'تقرير المصروفات حسب الشهر'!G1074</f>
        <v>0</v>
      </c>
      <c r="L402" s="260">
        <f>IFERROR(VLOOKUP(B402,'تقرير المصروفات حسب الشهر'!$C$1155:$AD$1266,5,FALSE),0)</f>
        <v>0</v>
      </c>
      <c r="M402" s="260">
        <f>IFERROR(VLOOKUP(B402,'تقرير المصروفات حسب الشهر'!$C$1282:$AD$1393,5,FALSE),0)</f>
        <v>0</v>
      </c>
      <c r="N402" s="260" t="e">
        <f>#REF!</f>
        <v>#REF!</v>
      </c>
      <c r="O402" s="264" t="e">
        <f t="shared" si="16"/>
        <v>#REF!</v>
      </c>
    </row>
    <row r="403" spans="2:15" ht="17.399999999999999" customHeight="1">
      <c r="B403" s="259" t="s">
        <v>94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الشهر'!G948</f>
        <v>0</v>
      </c>
      <c r="K403" s="260">
        <f>'تقرير المصروفات حسب الشهر'!G1075</f>
        <v>0</v>
      </c>
      <c r="L403" s="260">
        <f>IFERROR(VLOOKUP(B403,'تقرير المصروفات حسب الشهر'!$C$1155:$AD$1266,5,FALSE),0)</f>
        <v>0</v>
      </c>
      <c r="M403" s="260">
        <f>IFERROR(VLOOKUP(B403,'تقرير المصروفات حسب الشهر'!$C$1282:$AD$1393,5,FALSE),0)</f>
        <v>0</v>
      </c>
      <c r="N403" s="260" t="e">
        <f>#REF!</f>
        <v>#REF!</v>
      </c>
      <c r="O403" s="264" t="e">
        <f t="shared" si="16"/>
        <v>#REF!</v>
      </c>
    </row>
    <row r="404" spans="2:15" ht="17.399999999999999" customHeight="1">
      <c r="B404" s="259" t="s">
        <v>166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الشهر'!G949</f>
        <v>0</v>
      </c>
      <c r="K404" s="260">
        <f>'تقرير المصروفات حسب الشهر'!G1076</f>
        <v>0</v>
      </c>
      <c r="L404" s="260">
        <f>IFERROR(VLOOKUP(B404,'تقرير المصروفات حسب الشهر'!$C$1155:$AD$1266,5,FALSE),0)</f>
        <v>0</v>
      </c>
      <c r="M404" s="260">
        <f>IFERROR(VLOOKUP(B404,'تقرير المصروفات حسب الشهر'!$C$1282:$AD$1393,5,FALSE),0)</f>
        <v>0</v>
      </c>
      <c r="N404" s="260" t="e">
        <f>#REF!</f>
        <v>#REF!</v>
      </c>
      <c r="O404" s="264" t="e">
        <f t="shared" si="16"/>
        <v>#REF!</v>
      </c>
    </row>
    <row r="405" spans="2:15" ht="17.399999999999999" customHeight="1">
      <c r="B405" s="259" t="s">
        <v>95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الشهر'!G950</f>
        <v>0</v>
      </c>
      <c r="K405" s="260">
        <f>'تقرير المصروفات حسب الشهر'!G1077</f>
        <v>0</v>
      </c>
      <c r="L405" s="260">
        <f>IFERROR(VLOOKUP(B405,'تقرير المصروفات حسب الشهر'!$C$1155:$AD$1266,5,FALSE),0)</f>
        <v>0</v>
      </c>
      <c r="M405" s="260">
        <f>IFERROR(VLOOKUP(B405,'تقرير المصروفات حسب الشهر'!$C$1282:$AD$1393,5,FALSE),0)</f>
        <v>0</v>
      </c>
      <c r="N405" s="260" t="e">
        <f>#REF!</f>
        <v>#REF!</v>
      </c>
      <c r="O405" s="264" t="e">
        <f t="shared" si="16"/>
        <v>#REF!</v>
      </c>
    </row>
    <row r="406" spans="2:15" ht="17.399999999999999" customHeight="1">
      <c r="B406" s="259" t="s">
        <v>96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الشهر'!G951</f>
        <v>0</v>
      </c>
      <c r="K406" s="260">
        <f>'تقرير المصروفات حسب الشهر'!G1078</f>
        <v>0</v>
      </c>
      <c r="L406" s="260">
        <f>IFERROR(VLOOKUP(B406,'تقرير المصروفات حسب الشهر'!$C$1155:$AD$1266,5,FALSE),0)</f>
        <v>0</v>
      </c>
      <c r="M406" s="260">
        <f>IFERROR(VLOOKUP(B406,'تقرير المصروفات حسب الشهر'!$C$1282:$AD$1393,5,FALSE),0)</f>
        <v>0</v>
      </c>
      <c r="N406" s="260" t="e">
        <f>#REF!</f>
        <v>#REF!</v>
      </c>
      <c r="O406" s="264" t="e">
        <f t="shared" si="16"/>
        <v>#REF!</v>
      </c>
    </row>
    <row r="407" spans="2:15" ht="17.399999999999999" customHeight="1">
      <c r="B407" s="259" t="s">
        <v>97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الشهر'!G952</f>
        <v>0</v>
      </c>
      <c r="K407" s="260">
        <f>'تقرير المصروفات حسب الشهر'!G1079</f>
        <v>0</v>
      </c>
      <c r="L407" s="260">
        <f>IFERROR(VLOOKUP(B407,'تقرير المصروفات حسب الشهر'!$C$1155:$AD$1266,5,FALSE),0)</f>
        <v>0</v>
      </c>
      <c r="M407" s="260">
        <f>IFERROR(VLOOKUP(B407,'تقرير المصروفات حسب الشهر'!$C$1282:$AD$1393,5,FALSE),0)</f>
        <v>0</v>
      </c>
      <c r="N407" s="260" t="e">
        <f>#REF!</f>
        <v>#REF!</v>
      </c>
      <c r="O407" s="264" t="e">
        <f t="shared" si="16"/>
        <v>#REF!</v>
      </c>
    </row>
    <row r="408" spans="2:15" ht="17.399999999999999" customHeight="1">
      <c r="B408" s="259" t="s">
        <v>98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الشهر'!G953</f>
        <v>0</v>
      </c>
      <c r="K408" s="260">
        <f>'تقرير المصروفات حسب الشهر'!G1080</f>
        <v>0</v>
      </c>
      <c r="L408" s="260">
        <f>IFERROR(VLOOKUP(B408,'تقرير المصروفات حسب الشهر'!$C$1155:$AD$1266,5,FALSE),0)</f>
        <v>0</v>
      </c>
      <c r="M408" s="260">
        <f>IFERROR(VLOOKUP(B408,'تقرير المصروفات حسب الشهر'!$C$1282:$AD$1393,5,FALSE),0)</f>
        <v>0</v>
      </c>
      <c r="N408" s="260" t="e">
        <f>#REF!</f>
        <v>#REF!</v>
      </c>
      <c r="O408" s="264" t="e">
        <f t="shared" si="16"/>
        <v>#REF!</v>
      </c>
    </row>
    <row r="409" spans="2:15" ht="17.399999999999999" customHeight="1">
      <c r="B409" s="259" t="s">
        <v>99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الشهر'!G954</f>
        <v>0</v>
      </c>
      <c r="K409" s="260">
        <f>'تقرير المصروفات حسب الشهر'!G1081</f>
        <v>0</v>
      </c>
      <c r="L409" s="260">
        <f>IFERROR(VLOOKUP(B409,'تقرير المصروفات حسب الشهر'!$C$1155:$AD$1266,5,FALSE),0)</f>
        <v>0</v>
      </c>
      <c r="M409" s="260">
        <f>IFERROR(VLOOKUP(B409,'تقرير المصروفات حسب الشهر'!$C$1282:$AD$1393,5,FALSE),0)</f>
        <v>0</v>
      </c>
      <c r="N409" s="260" t="e">
        <f>#REF!</f>
        <v>#REF!</v>
      </c>
      <c r="O409" s="264" t="e">
        <f t="shared" si="16"/>
        <v>#REF!</v>
      </c>
    </row>
    <row r="410" spans="2:15" ht="17.399999999999999" customHeight="1">
      <c r="B410" s="259" t="s">
        <v>100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الشهر'!G955</f>
        <v>0</v>
      </c>
      <c r="K410" s="260">
        <f>'تقرير المصروفات حسب الشهر'!G1082</f>
        <v>0</v>
      </c>
      <c r="L410" s="260">
        <f>IFERROR(VLOOKUP(B410,'تقرير المصروفات حسب الشهر'!$C$1155:$AD$1266,5,FALSE),0)</f>
        <v>0</v>
      </c>
      <c r="M410" s="260">
        <f>IFERROR(VLOOKUP(B410,'تقرير المصروفات حسب الشهر'!$C$1282:$AD$1393,5,FALSE),0)</f>
        <v>0</v>
      </c>
      <c r="N410" s="260" t="e">
        <f>#REF!</f>
        <v>#REF!</v>
      </c>
      <c r="O410" s="264" t="e">
        <f t="shared" si="16"/>
        <v>#REF!</v>
      </c>
    </row>
    <row r="411" spans="2:15" ht="17.399999999999999" customHeight="1">
      <c r="B411" s="259" t="s">
        <v>101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الشهر'!G956</f>
        <v>0</v>
      </c>
      <c r="K411" s="260">
        <f>'تقرير المصروفات حسب الشهر'!G1083</f>
        <v>0</v>
      </c>
      <c r="L411" s="260">
        <f>IFERROR(VLOOKUP(B411,'تقرير المصروفات حسب الشهر'!$C$1155:$AD$1266,5,FALSE),0)</f>
        <v>0</v>
      </c>
      <c r="M411" s="260">
        <f>IFERROR(VLOOKUP(B411,'تقرير المصروفات حسب الشهر'!$C$1282:$AD$1393,5,FALSE),0)</f>
        <v>0</v>
      </c>
      <c r="N411" s="260" t="e">
        <f>#REF!</f>
        <v>#REF!</v>
      </c>
      <c r="O411" s="264" t="e">
        <f t="shared" si="16"/>
        <v>#REF!</v>
      </c>
    </row>
    <row r="412" spans="2:15" ht="17.399999999999999" customHeight="1">
      <c r="B412" s="259" t="s">
        <v>102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الشهر'!G957</f>
        <v>0</v>
      </c>
      <c r="K412" s="260">
        <f>'تقرير المصروفات حسب الشهر'!G1084</f>
        <v>0</v>
      </c>
      <c r="L412" s="260">
        <f>IFERROR(VLOOKUP(B412,'تقرير المصروفات حسب الشهر'!$C$1155:$AD$1266,5,FALSE),0)</f>
        <v>0</v>
      </c>
      <c r="M412" s="260">
        <f>IFERROR(VLOOKUP(B412,'تقرير المصروفات حسب الشهر'!$C$1282:$AD$1393,5,FALSE),0)</f>
        <v>0</v>
      </c>
      <c r="N412" s="260" t="e">
        <f>#REF!</f>
        <v>#REF!</v>
      </c>
      <c r="O412" s="264" t="e">
        <f t="shared" si="16"/>
        <v>#REF!</v>
      </c>
    </row>
    <row r="413" spans="2:15" ht="17.399999999999999" customHeight="1">
      <c r="B413" s="259" t="s">
        <v>103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الشهر'!G958</f>
        <v>0</v>
      </c>
      <c r="K413" s="260">
        <f>'تقرير المصروفات حسب الشهر'!G1085</f>
        <v>0</v>
      </c>
      <c r="L413" s="260">
        <f>IFERROR(VLOOKUP(B413,'تقرير المصروفات حسب الشهر'!$C$1155:$AD$1266,5,FALSE),0)</f>
        <v>0</v>
      </c>
      <c r="M413" s="260">
        <f>IFERROR(VLOOKUP(B413,'تقرير المصروفات حسب الشهر'!$C$1282:$AD$1393,5,FALSE),0)</f>
        <v>0</v>
      </c>
      <c r="N413" s="260" t="e">
        <f>#REF!</f>
        <v>#REF!</v>
      </c>
      <c r="O413" s="264" t="e">
        <f t="shared" si="16"/>
        <v>#REF!</v>
      </c>
    </row>
    <row r="414" spans="2:15" ht="17.399999999999999" customHeight="1">
      <c r="B414" s="259" t="s">
        <v>104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الشهر'!G959</f>
        <v>0</v>
      </c>
      <c r="K414" s="260">
        <f>'تقرير المصروفات حسب الشهر'!G1086</f>
        <v>0</v>
      </c>
      <c r="L414" s="260">
        <f>IFERROR(VLOOKUP(B414,'تقرير المصروفات حسب الشهر'!$C$1155:$AD$1266,5,FALSE),0)</f>
        <v>0</v>
      </c>
      <c r="M414" s="260">
        <f>IFERROR(VLOOKUP(B414,'تقرير المصروفات حسب الشهر'!$C$1282:$AD$1393,5,FALSE),0)</f>
        <v>0</v>
      </c>
      <c r="N414" s="260" t="e">
        <f>#REF!</f>
        <v>#REF!</v>
      </c>
      <c r="O414" s="264" t="e">
        <f t="shared" si="16"/>
        <v>#REF!</v>
      </c>
    </row>
    <row r="415" spans="2:15" ht="17.399999999999999" customHeight="1">
      <c r="B415" s="259" t="s">
        <v>105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الشهر'!G960</f>
        <v>0</v>
      </c>
      <c r="K415" s="260">
        <f>'تقرير المصروفات حسب الشهر'!G1087</f>
        <v>0</v>
      </c>
      <c r="L415" s="260">
        <f>IFERROR(VLOOKUP(B415,'تقرير المصروفات حسب الشهر'!$C$1155:$AD$1266,5,FALSE),0)</f>
        <v>0</v>
      </c>
      <c r="M415" s="260">
        <f>IFERROR(VLOOKUP(B415,'تقرير المصروفات حسب الشهر'!$C$1282:$AD$1393,5,FALSE),0)</f>
        <v>0</v>
      </c>
      <c r="N415" s="260" t="e">
        <f>#REF!</f>
        <v>#REF!</v>
      </c>
      <c r="O415" s="264" t="e">
        <f t="shared" si="16"/>
        <v>#REF!</v>
      </c>
    </row>
    <row r="416" spans="2:15" ht="17.399999999999999" customHeight="1">
      <c r="B416" s="259" t="s">
        <v>106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0</v>
      </c>
      <c r="J416" s="260">
        <f>'تقرير المصروفات حسب الشهر'!G961</f>
        <v>0</v>
      </c>
      <c r="K416" s="260">
        <f>'تقرير المصروفات حسب الشهر'!G1088</f>
        <v>0</v>
      </c>
      <c r="L416" s="260">
        <f>IFERROR(VLOOKUP(B416,'تقرير المصروفات حسب الشهر'!$C$1155:$AD$1266,5,FALSE),0)</f>
        <v>0</v>
      </c>
      <c r="M416" s="260">
        <f>IFERROR(VLOOKUP(B416,'تقرير المصروفات حسب الشهر'!$C$1282:$AD$1393,5,FALSE),0)</f>
        <v>0</v>
      </c>
      <c r="N416" s="260" t="e">
        <f>#REF!</f>
        <v>#REF!</v>
      </c>
      <c r="O416" s="264" t="e">
        <f t="shared" si="16"/>
        <v>#REF!</v>
      </c>
    </row>
    <row r="417" spans="2:15" ht="17.399999999999999" customHeight="1">
      <c r="B417" s="259" t="s">
        <v>107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الشهر'!G962</f>
        <v>0</v>
      </c>
      <c r="K417" s="260">
        <f>'تقرير المصروفات حسب الشهر'!G1089</f>
        <v>0</v>
      </c>
      <c r="L417" s="260">
        <f>IFERROR(VLOOKUP(B417,'تقرير المصروفات حسب الشهر'!$C$1155:$AD$1266,5,FALSE),0)</f>
        <v>0</v>
      </c>
      <c r="M417" s="260">
        <f>IFERROR(VLOOKUP(B417,'تقرير المصروفات حسب الشهر'!$C$1282:$AD$1393,5,FALSE),0)</f>
        <v>0</v>
      </c>
      <c r="N417" s="260" t="e">
        <f>#REF!</f>
        <v>#REF!</v>
      </c>
      <c r="O417" s="264" t="e">
        <f t="shared" si="16"/>
        <v>#REF!</v>
      </c>
    </row>
    <row r="418" spans="2:15" ht="17.399999999999999" customHeight="1">
      <c r="B418" s="259" t="s">
        <v>108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الشهر'!G963</f>
        <v>0</v>
      </c>
      <c r="K418" s="260">
        <f>'تقرير المصروفات حسب الشهر'!G1090</f>
        <v>0</v>
      </c>
      <c r="L418" s="260">
        <f>IFERROR(VLOOKUP(B418,'تقرير المصروفات حسب الشهر'!$C$1155:$AD$1266,5,FALSE),0)</f>
        <v>0</v>
      </c>
      <c r="M418" s="260">
        <f>IFERROR(VLOOKUP(B418,'تقرير المصروفات حسب الشهر'!$C$1282:$AD$1393,5,FALSE),0)</f>
        <v>0</v>
      </c>
      <c r="N418" s="260" t="e">
        <f>#REF!</f>
        <v>#REF!</v>
      </c>
      <c r="O418" s="264" t="e">
        <f t="shared" si="16"/>
        <v>#REF!</v>
      </c>
    </row>
    <row r="419" spans="2:15" ht="17.399999999999999" customHeight="1">
      <c r="B419" s="259" t="s">
        <v>109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الشهر'!G964</f>
        <v>0</v>
      </c>
      <c r="K419" s="260">
        <f>'تقرير المصروفات حسب الشهر'!G1091</f>
        <v>0</v>
      </c>
      <c r="L419" s="260">
        <f>IFERROR(VLOOKUP(B419,'تقرير المصروفات حسب الشهر'!$C$1155:$AD$1266,5,FALSE),0)</f>
        <v>0</v>
      </c>
      <c r="M419" s="260">
        <f>IFERROR(VLOOKUP(B419,'تقرير المصروفات حسب الشهر'!$C$1282:$AD$1393,5,FALSE),0)</f>
        <v>0</v>
      </c>
      <c r="N419" s="260" t="e">
        <f>#REF!</f>
        <v>#REF!</v>
      </c>
      <c r="O419" s="264" t="e">
        <f t="shared" si="16"/>
        <v>#REF!</v>
      </c>
    </row>
    <row r="420" spans="2:15" ht="17.399999999999999" customHeight="1">
      <c r="B420" s="259" t="s">
        <v>110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الشهر'!G965</f>
        <v>0</v>
      </c>
      <c r="K420" s="260">
        <f>'تقرير المصروفات حسب الشهر'!G1092</f>
        <v>0</v>
      </c>
      <c r="L420" s="260">
        <f>IFERROR(VLOOKUP(B420,'تقرير المصروفات حسب الشهر'!$C$1155:$AD$1266,5,FALSE),0)</f>
        <v>0</v>
      </c>
      <c r="M420" s="260">
        <f>IFERROR(VLOOKUP(B420,'تقرير المصروفات حسب الشهر'!$C$1282:$AD$1393,5,FALSE),0)</f>
        <v>0</v>
      </c>
      <c r="N420" s="260" t="e">
        <f>#REF!</f>
        <v>#REF!</v>
      </c>
      <c r="O420" s="264" t="e">
        <f t="shared" si="16"/>
        <v>#REF!</v>
      </c>
    </row>
    <row r="421" spans="2:15" ht="17.399999999999999" customHeight="1">
      <c r="B421" s="259" t="s">
        <v>111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الشهر'!G966</f>
        <v>0</v>
      </c>
      <c r="K421" s="260">
        <f>'تقرير المصروفات حسب الشهر'!G1093</f>
        <v>0</v>
      </c>
      <c r="L421" s="260">
        <f>IFERROR(VLOOKUP(B421,'تقرير المصروفات حسب الشهر'!$C$1155:$AD$1266,5,FALSE),0)</f>
        <v>0</v>
      </c>
      <c r="M421" s="260">
        <f>IFERROR(VLOOKUP(B421,'تقرير المصروفات حسب الشهر'!$C$1282:$AD$1393,5,FALSE),0)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399999999999999" customHeight="1">
      <c r="B422" s="259" t="s">
        <v>112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الشهر'!G967</f>
        <v>0</v>
      </c>
      <c r="K422" s="260">
        <f>'تقرير المصروفات حسب الشهر'!G1094</f>
        <v>0</v>
      </c>
      <c r="L422" s="260">
        <f>IFERROR(VLOOKUP(B422,'تقرير المصروفات حسب الشهر'!$C$1155:$AD$1266,5,FALSE),0)</f>
        <v>0</v>
      </c>
      <c r="M422" s="260">
        <f>IFERROR(VLOOKUP(B422,'تقرير المصروفات حسب الشهر'!$C$1282:$AD$1393,5,FALSE),0)</f>
        <v>0</v>
      </c>
      <c r="N422" s="260" t="e">
        <f>#REF!</f>
        <v>#REF!</v>
      </c>
      <c r="O422" s="264" t="e">
        <f t="shared" si="17"/>
        <v>#REF!</v>
      </c>
    </row>
    <row r="423" spans="2:15" ht="17.399999999999999" customHeight="1">
      <c r="B423" s="259" t="s">
        <v>113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0</v>
      </c>
      <c r="J423" s="260">
        <f>'تقرير المصروفات حسب الشهر'!G968</f>
        <v>0</v>
      </c>
      <c r="K423" s="260">
        <f>'تقرير المصروفات حسب الشهر'!G1095</f>
        <v>0</v>
      </c>
      <c r="L423" s="260">
        <f>IFERROR(VLOOKUP(B423,'تقرير المصروفات حسب الشهر'!$C$1155:$AD$1266,5,FALSE),0)</f>
        <v>0</v>
      </c>
      <c r="M423" s="260">
        <f>IFERROR(VLOOKUP(B423,'تقرير المصروفات حسب الشهر'!$C$1282:$AD$1393,5,FALSE),0)</f>
        <v>0</v>
      </c>
      <c r="N423" s="260" t="e">
        <f>#REF!</f>
        <v>#REF!</v>
      </c>
      <c r="O423" s="264" t="e">
        <f t="shared" si="17"/>
        <v>#REF!</v>
      </c>
    </row>
    <row r="424" spans="2:15" ht="17.399999999999999" customHeight="1">
      <c r="B424" s="259" t="s">
        <v>114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الشهر'!G969</f>
        <v>0</v>
      </c>
      <c r="K424" s="260">
        <f>'تقرير المصروفات حسب الشهر'!G1096</f>
        <v>0</v>
      </c>
      <c r="L424" s="260">
        <f>IFERROR(VLOOKUP(B424,'تقرير المصروفات حسب الشهر'!$C$1155:$AD$1266,5,FALSE),0)</f>
        <v>0</v>
      </c>
      <c r="M424" s="260">
        <f>IFERROR(VLOOKUP(B424,'تقرير المصروفات حسب الشهر'!$C$1282:$AD$1393,5,FALSE),0)</f>
        <v>0</v>
      </c>
      <c r="N424" s="260" t="e">
        <f>#REF!</f>
        <v>#REF!</v>
      </c>
      <c r="O424" s="264" t="e">
        <f t="shared" si="17"/>
        <v>#REF!</v>
      </c>
    </row>
    <row r="425" spans="2:15" ht="17.399999999999999" customHeight="1">
      <c r="B425" s="259" t="s">
        <v>115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الشهر'!G970</f>
        <v>0</v>
      </c>
      <c r="K425" s="260">
        <f>'تقرير المصروفات حسب الشهر'!G1097</f>
        <v>0</v>
      </c>
      <c r="L425" s="260">
        <f>IFERROR(VLOOKUP(B425,'تقرير المصروفات حسب الشهر'!$C$1155:$AD$1266,5,FALSE),0)</f>
        <v>0</v>
      </c>
      <c r="M425" s="260">
        <f>IFERROR(VLOOKUP(B425,'تقرير المصروفات حسب الشهر'!$C$1282:$AD$1393,5,FALSE),0)</f>
        <v>0</v>
      </c>
      <c r="N425" s="260" t="e">
        <f>#REF!</f>
        <v>#REF!</v>
      </c>
      <c r="O425" s="264" t="e">
        <f t="shared" si="17"/>
        <v>#REF!</v>
      </c>
    </row>
    <row r="426" spans="2:15" ht="17.399999999999999" customHeight="1">
      <c r="B426" s="259" t="s">
        <v>116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0</v>
      </c>
      <c r="J426" s="260">
        <f>'تقرير المصروفات حسب الشهر'!G971</f>
        <v>0</v>
      </c>
      <c r="K426" s="260">
        <f>'تقرير المصروفات حسب الشهر'!G1098</f>
        <v>0</v>
      </c>
      <c r="L426" s="260">
        <f>IFERROR(VLOOKUP(B426,'تقرير المصروفات حسب الشهر'!$C$1155:$AD$1266,5,FALSE),0)</f>
        <v>0</v>
      </c>
      <c r="M426" s="260">
        <f>IFERROR(VLOOKUP(B426,'تقرير المصروفات حسب الشهر'!$C$1282:$AD$1393,5,FALSE),0)</f>
        <v>0</v>
      </c>
      <c r="N426" s="260" t="e">
        <f>#REF!</f>
        <v>#REF!</v>
      </c>
      <c r="O426" s="264" t="e">
        <f t="shared" si="17"/>
        <v>#REF!</v>
      </c>
    </row>
    <row r="427" spans="2:15" ht="17.399999999999999" customHeight="1">
      <c r="B427" s="259" t="s">
        <v>117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الشهر'!G972</f>
        <v>0</v>
      </c>
      <c r="K427" s="260">
        <f>'تقرير المصروفات حسب الشهر'!G1099</f>
        <v>0</v>
      </c>
      <c r="L427" s="260">
        <f>IFERROR(VLOOKUP(B427,'تقرير المصروفات حسب الشهر'!$C$1155:$AD$1266,5,FALSE),0)</f>
        <v>0</v>
      </c>
      <c r="M427" s="260">
        <f>IFERROR(VLOOKUP(B427,'تقرير المصروفات حسب الشهر'!$C$1282:$AD$1393,5,FALSE),0)</f>
        <v>0</v>
      </c>
      <c r="N427" s="260" t="e">
        <f>#REF!</f>
        <v>#REF!</v>
      </c>
      <c r="O427" s="264" t="e">
        <f t="shared" si="17"/>
        <v>#REF!</v>
      </c>
    </row>
    <row r="428" spans="2:15" ht="17.399999999999999" customHeight="1">
      <c r="B428" s="259" t="s">
        <v>118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0</v>
      </c>
      <c r="J428" s="260">
        <f>'تقرير المصروفات حسب الشهر'!G973</f>
        <v>0</v>
      </c>
      <c r="K428" s="260">
        <f>'تقرير المصروفات حسب الشهر'!G1100</f>
        <v>0</v>
      </c>
      <c r="L428" s="260">
        <f>IFERROR(VLOOKUP(B428,'تقرير المصروفات حسب الشهر'!$C$1155:$AD$1266,5,FALSE),0)</f>
        <v>0</v>
      </c>
      <c r="M428" s="260">
        <f>IFERROR(VLOOKUP(B428,'تقرير المصروفات حسب الشهر'!$C$1282:$AD$1393,5,FALSE),0)</f>
        <v>0</v>
      </c>
      <c r="N428" s="260" t="e">
        <f>#REF!</f>
        <v>#REF!</v>
      </c>
      <c r="O428" s="264" t="e">
        <f t="shared" si="17"/>
        <v>#REF!</v>
      </c>
    </row>
    <row r="429" spans="2:15" ht="17.399999999999999" customHeight="1">
      <c r="B429" s="259" t="s">
        <v>119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0</v>
      </c>
      <c r="J429" s="260">
        <f>'تقرير المصروفات حسب الشهر'!G974</f>
        <v>0</v>
      </c>
      <c r="K429" s="260">
        <f>'تقرير المصروفات حسب الشهر'!G1101</f>
        <v>0</v>
      </c>
      <c r="L429" s="260">
        <f>IFERROR(VLOOKUP(B429,'تقرير المصروفات حسب الشهر'!$C$1155:$AD$1266,5,FALSE),0)</f>
        <v>0</v>
      </c>
      <c r="M429" s="260">
        <f>IFERROR(VLOOKUP(B429,'تقرير المصروفات حسب الشهر'!$C$1282:$AD$1393,5,FALSE),0)</f>
        <v>0</v>
      </c>
      <c r="N429" s="260" t="e">
        <f>#REF!</f>
        <v>#REF!</v>
      </c>
      <c r="O429" s="264" t="e">
        <f t="shared" si="17"/>
        <v>#REF!</v>
      </c>
    </row>
    <row r="430" spans="2:15" ht="17.399999999999999" customHeight="1">
      <c r="B430" s="259" t="s">
        <v>120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0</v>
      </c>
      <c r="J430" s="260">
        <f>'تقرير المصروفات حسب الشهر'!G975</f>
        <v>0</v>
      </c>
      <c r="K430" s="260">
        <f>'تقرير المصروفات حسب الشهر'!G1102</f>
        <v>0</v>
      </c>
      <c r="L430" s="260">
        <f>IFERROR(VLOOKUP(B430,'تقرير المصروفات حسب الشهر'!$C$1155:$AD$1266,5,FALSE),0)</f>
        <v>0</v>
      </c>
      <c r="M430" s="260">
        <f>IFERROR(VLOOKUP(B430,'تقرير المصروفات حسب الشهر'!$C$1282:$AD$1393,5,FALSE),0)</f>
        <v>0</v>
      </c>
      <c r="N430" s="260" t="e">
        <f>#REF!</f>
        <v>#REF!</v>
      </c>
      <c r="O430" s="264" t="e">
        <f t="shared" si="17"/>
        <v>#REF!</v>
      </c>
    </row>
    <row r="431" spans="2:15" ht="17.399999999999999" customHeight="1">
      <c r="B431" s="259" t="s">
        <v>121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الشهر'!G976</f>
        <v>0</v>
      </c>
      <c r="K431" s="260">
        <f>'تقرير المصروفات حسب الشهر'!G1103</f>
        <v>0</v>
      </c>
      <c r="L431" s="260">
        <f>IFERROR(VLOOKUP(B431,'تقرير المصروفات حسب الشهر'!$C$1155:$AD$1266,5,FALSE),0)</f>
        <v>0</v>
      </c>
      <c r="M431" s="260">
        <f>IFERROR(VLOOKUP(B431,'تقرير المصروفات حسب الشهر'!$C$1282:$AD$1393,5,FALSE),0)</f>
        <v>0</v>
      </c>
      <c r="N431" s="260" t="e">
        <f>#REF!</f>
        <v>#REF!</v>
      </c>
      <c r="O431" s="264" t="e">
        <f t="shared" si="17"/>
        <v>#REF!</v>
      </c>
    </row>
    <row r="432" spans="2:15" ht="17.399999999999999" customHeight="1">
      <c r="B432" s="259" t="s">
        <v>122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الشهر'!G977</f>
        <v>0</v>
      </c>
      <c r="K432" s="260">
        <f>'تقرير المصروفات حسب الشهر'!G1104</f>
        <v>0</v>
      </c>
      <c r="L432" s="260">
        <f>IFERROR(VLOOKUP(B432,'تقرير المصروفات حسب الشهر'!$C$1155:$AD$1266,5,FALSE),0)</f>
        <v>0</v>
      </c>
      <c r="M432" s="260">
        <f>IFERROR(VLOOKUP(B432,'تقرير المصروفات حسب الشهر'!$C$1282:$AD$1393,5,FALSE),0)</f>
        <v>0</v>
      </c>
      <c r="N432" s="260" t="e">
        <f>#REF!</f>
        <v>#REF!</v>
      </c>
      <c r="O432" s="264" t="e">
        <f t="shared" si="17"/>
        <v>#REF!</v>
      </c>
    </row>
    <row r="433" spans="2:15" ht="17.399999999999999" customHeight="1">
      <c r="B433" s="259" t="s">
        <v>123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الشهر'!G978</f>
        <v>0</v>
      </c>
      <c r="K433" s="260">
        <f>'تقرير المصروفات حسب الشهر'!G1105</f>
        <v>0</v>
      </c>
      <c r="L433" s="260">
        <f>IFERROR(VLOOKUP(B433,'تقرير المصروفات حسب الشهر'!$C$1155:$AD$1266,5,FALSE),0)</f>
        <v>0</v>
      </c>
      <c r="M433" s="260">
        <f>IFERROR(VLOOKUP(B433,'تقرير المصروفات حسب الشهر'!$C$1282:$AD$1393,5,FALSE),0)</f>
        <v>0</v>
      </c>
      <c r="N433" s="260" t="e">
        <f>#REF!</f>
        <v>#REF!</v>
      </c>
      <c r="O433" s="264" t="e">
        <f t="shared" si="17"/>
        <v>#REF!</v>
      </c>
    </row>
    <row r="434" spans="2:15" ht="17.399999999999999" customHeight="1">
      <c r="B434" s="259" t="s">
        <v>124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0</v>
      </c>
      <c r="J434" s="260">
        <f>'تقرير المصروفات حسب الشهر'!G979</f>
        <v>0</v>
      </c>
      <c r="K434" s="260">
        <f>'تقرير المصروفات حسب الشهر'!G1106</f>
        <v>0</v>
      </c>
      <c r="L434" s="260">
        <f>IFERROR(VLOOKUP(B434,'تقرير المصروفات حسب الشهر'!$C$1155:$AD$1266,5,FALSE),0)</f>
        <v>0</v>
      </c>
      <c r="M434" s="260">
        <f>IFERROR(VLOOKUP(B434,'تقرير المصروفات حسب الشهر'!$C$1282:$AD$1393,5,FALSE),0)</f>
        <v>0</v>
      </c>
      <c r="N434" s="260" t="e">
        <f>#REF!</f>
        <v>#REF!</v>
      </c>
      <c r="O434" s="264" t="e">
        <f t="shared" si="17"/>
        <v>#REF!</v>
      </c>
    </row>
    <row r="435" spans="2:15" ht="17.399999999999999" customHeight="1">
      <c r="B435" s="259" t="s">
        <v>125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0</v>
      </c>
      <c r="J435" s="260">
        <f>'تقرير المصروفات حسب الشهر'!G980</f>
        <v>0</v>
      </c>
      <c r="K435" s="260">
        <f>'تقرير المصروفات حسب الشهر'!G1107</f>
        <v>0</v>
      </c>
      <c r="L435" s="260">
        <f>IFERROR(VLOOKUP(B435,'تقرير المصروفات حسب الشهر'!$C$1155:$AD$1266,5,FALSE),0)</f>
        <v>0</v>
      </c>
      <c r="M435" s="260">
        <f>IFERROR(VLOOKUP(B435,'تقرير المصروفات حسب الشهر'!$C$1282:$AD$1393,5,FALSE),0)</f>
        <v>0</v>
      </c>
      <c r="N435" s="260" t="e">
        <f>#REF!</f>
        <v>#REF!</v>
      </c>
      <c r="O435" s="264" t="e">
        <f t="shared" si="17"/>
        <v>#REF!</v>
      </c>
    </row>
    <row r="436" spans="2:15" ht="17.399999999999999" customHeight="1">
      <c r="B436" s="259" t="s">
        <v>126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0</v>
      </c>
      <c r="J436" s="260">
        <f>'تقرير المصروفات حسب الشهر'!G981</f>
        <v>0</v>
      </c>
      <c r="K436" s="260">
        <f>'تقرير المصروفات حسب الشهر'!G1108</f>
        <v>0</v>
      </c>
      <c r="L436" s="260">
        <f>IFERROR(VLOOKUP(B436,'تقرير المصروفات حسب الشهر'!$C$1155:$AD$1266,5,FALSE),0)</f>
        <v>0</v>
      </c>
      <c r="M436" s="260">
        <f>IFERROR(VLOOKUP(B436,'تقرير المصروفات حسب الشهر'!$C$1282:$AD$1393,5,FALSE),0)</f>
        <v>0</v>
      </c>
      <c r="N436" s="260" t="e">
        <f>#REF!</f>
        <v>#REF!</v>
      </c>
      <c r="O436" s="264" t="e">
        <f t="shared" si="17"/>
        <v>#REF!</v>
      </c>
    </row>
    <row r="437" spans="2:15" ht="17.399999999999999" customHeight="1">
      <c r="B437" s="259" t="s">
        <v>127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0</v>
      </c>
      <c r="J437" s="260">
        <f>'تقرير المصروفات حسب الشهر'!G982</f>
        <v>0</v>
      </c>
      <c r="K437" s="260">
        <f>'تقرير المصروفات حسب الشهر'!G1109</f>
        <v>0</v>
      </c>
      <c r="L437" s="260">
        <f>IFERROR(VLOOKUP(B437,'تقرير المصروفات حسب الشهر'!$C$1155:$AD$1266,5,FALSE),0)</f>
        <v>0</v>
      </c>
      <c r="M437" s="260">
        <f>IFERROR(VLOOKUP(B437,'تقرير المصروفات حسب الشهر'!$C$1282:$AD$1393,5,FALSE),0)</f>
        <v>0</v>
      </c>
      <c r="N437" s="260" t="e">
        <f>#REF!</f>
        <v>#REF!</v>
      </c>
      <c r="O437" s="264" t="e">
        <f t="shared" si="17"/>
        <v>#REF!</v>
      </c>
    </row>
    <row r="438" spans="2:15" ht="17.399999999999999" customHeight="1">
      <c r="B438" s="259" t="s">
        <v>128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0</v>
      </c>
      <c r="J438" s="260">
        <f>'تقرير المصروفات حسب الشهر'!G983</f>
        <v>0</v>
      </c>
      <c r="K438" s="260">
        <f>'تقرير المصروفات حسب الشهر'!G1110</f>
        <v>0</v>
      </c>
      <c r="L438" s="260">
        <f>IFERROR(VLOOKUP(B438,'تقرير المصروفات حسب الشهر'!$C$1155:$AD$1266,5,FALSE),0)</f>
        <v>0</v>
      </c>
      <c r="M438" s="260">
        <f>IFERROR(VLOOKUP(B438,'تقرير المصروفات حسب الشهر'!$C$1282:$AD$1393,5,FALSE),0)</f>
        <v>0</v>
      </c>
      <c r="N438" s="260" t="e">
        <f>#REF!</f>
        <v>#REF!</v>
      </c>
      <c r="O438" s="264" t="e">
        <f t="shared" si="17"/>
        <v>#REF!</v>
      </c>
    </row>
    <row r="439" spans="2:15" ht="17.399999999999999" customHeight="1">
      <c r="B439" s="259" t="s">
        <v>129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الشهر'!G984</f>
        <v>0</v>
      </c>
      <c r="K439" s="260">
        <f>'تقرير المصروفات حسب الشهر'!G1111</f>
        <v>0</v>
      </c>
      <c r="L439" s="260">
        <f>IFERROR(VLOOKUP(B439,'تقرير المصروفات حسب الشهر'!$C$1155:$AD$1266,5,FALSE),0)</f>
        <v>0</v>
      </c>
      <c r="M439" s="260">
        <f>IFERROR(VLOOKUP(B439,'تقرير المصروفات حسب الشهر'!$C$1282:$AD$1393,5,FALSE),0)</f>
        <v>0</v>
      </c>
      <c r="N439" s="260" t="e">
        <f>#REF!</f>
        <v>#REF!</v>
      </c>
      <c r="O439" s="264" t="e">
        <f t="shared" si="17"/>
        <v>#REF!</v>
      </c>
    </row>
    <row r="440" spans="2:15" ht="17.399999999999999" customHeight="1">
      <c r="B440" s="259" t="s">
        <v>130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الشهر'!G985</f>
        <v>0</v>
      </c>
      <c r="K440" s="260">
        <f>'تقرير المصروفات حسب الشهر'!G1112</f>
        <v>0</v>
      </c>
      <c r="L440" s="260">
        <f>IFERROR(VLOOKUP(B440,'تقرير المصروفات حسب الشهر'!$C$1155:$AD$1266,5,FALSE),0)</f>
        <v>0</v>
      </c>
      <c r="M440" s="260">
        <f>IFERROR(VLOOKUP(B440,'تقرير المصروفات حسب الشهر'!$C$1282:$AD$1393,5,FALSE),0)</f>
        <v>0</v>
      </c>
      <c r="N440" s="260" t="e">
        <f>#REF!</f>
        <v>#REF!</v>
      </c>
      <c r="O440" s="264" t="e">
        <f t="shared" si="17"/>
        <v>#REF!</v>
      </c>
    </row>
    <row r="441" spans="2:15" ht="17.399999999999999" customHeight="1">
      <c r="B441" s="259" t="s">
        <v>131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0</v>
      </c>
      <c r="J441" s="260">
        <f>'تقرير المصروفات حسب الشهر'!G986</f>
        <v>0</v>
      </c>
      <c r="K441" s="260">
        <f>'تقرير المصروفات حسب الشهر'!G1113</f>
        <v>0</v>
      </c>
      <c r="L441" s="260">
        <f>IFERROR(VLOOKUP(B441,'تقرير المصروفات حسب الشهر'!$C$1155:$AD$1266,5,FALSE),0)</f>
        <v>0</v>
      </c>
      <c r="M441" s="260">
        <f>IFERROR(VLOOKUP(B441,'تقرير المصروفات حسب الشهر'!$C$1282:$AD$1393,5,FALSE),0)</f>
        <v>0</v>
      </c>
      <c r="N441" s="260" t="e">
        <f>#REF!</f>
        <v>#REF!</v>
      </c>
      <c r="O441" s="264" t="e">
        <f t="shared" si="17"/>
        <v>#REF!</v>
      </c>
    </row>
    <row r="442" spans="2:15" ht="17.399999999999999" customHeight="1">
      <c r="B442" s="259" t="s">
        <v>132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الشهر'!G987</f>
        <v>0</v>
      </c>
      <c r="K442" s="260">
        <f>'تقرير المصروفات حسب الشهر'!G1114</f>
        <v>0</v>
      </c>
      <c r="L442" s="260">
        <f>IFERROR(VLOOKUP(B442,'تقرير المصروفات حسب الشهر'!$C$1155:$AD$1266,5,FALSE),0)</f>
        <v>0</v>
      </c>
      <c r="M442" s="260">
        <f>IFERROR(VLOOKUP(B442,'تقرير المصروفات حسب الشهر'!$C$1282:$AD$1393,5,FALSE),0)</f>
        <v>0</v>
      </c>
      <c r="N442" s="260" t="e">
        <f>#REF!</f>
        <v>#REF!</v>
      </c>
      <c r="O442" s="264" t="e">
        <f t="shared" si="17"/>
        <v>#REF!</v>
      </c>
    </row>
    <row r="443" spans="2:15" ht="17.399999999999999" customHeight="1">
      <c r="B443" s="259" t="s">
        <v>133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الشهر'!G988</f>
        <v>0</v>
      </c>
      <c r="K443" s="260">
        <f>'تقرير المصروفات حسب الشهر'!G1115</f>
        <v>0</v>
      </c>
      <c r="L443" s="260">
        <f>IFERROR(VLOOKUP(B443,'تقرير المصروفات حسب الشهر'!$C$1155:$AD$1266,5,FALSE),0)</f>
        <v>0</v>
      </c>
      <c r="M443" s="260">
        <f>IFERROR(VLOOKUP(B443,'تقرير المصروفات حسب الشهر'!$C$1282:$AD$1393,5,FALSE),0)</f>
        <v>0</v>
      </c>
      <c r="N443" s="260" t="e">
        <f>#REF!</f>
        <v>#REF!</v>
      </c>
      <c r="O443" s="264" t="e">
        <f t="shared" si="17"/>
        <v>#REF!</v>
      </c>
    </row>
    <row r="444" spans="2:15" ht="17.399999999999999" customHeight="1">
      <c r="B444" s="259" t="s">
        <v>134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0</v>
      </c>
      <c r="J444" s="260">
        <f>'تقرير المصروفات حسب الشهر'!G989</f>
        <v>0</v>
      </c>
      <c r="K444" s="260">
        <f>'تقرير المصروفات حسب الشهر'!G1116</f>
        <v>0</v>
      </c>
      <c r="L444" s="260">
        <f>IFERROR(VLOOKUP(B444,'تقرير المصروفات حسب الشهر'!$C$1155:$AD$1266,5,FALSE),0)</f>
        <v>0</v>
      </c>
      <c r="M444" s="260">
        <f>IFERROR(VLOOKUP(B444,'تقرير المصروفات حسب الشهر'!$C$1282:$AD$1393,5,FALSE),0)</f>
        <v>0</v>
      </c>
      <c r="N444" s="260" t="e">
        <f>#REF!</f>
        <v>#REF!</v>
      </c>
      <c r="O444" s="264" t="e">
        <f t="shared" si="17"/>
        <v>#REF!</v>
      </c>
    </row>
    <row r="445" spans="2:15" ht="17.399999999999999" customHeight="1">
      <c r="B445" s="259" t="s">
        <v>135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الشهر'!G990</f>
        <v>0</v>
      </c>
      <c r="K445" s="260">
        <f>'تقرير المصروفات حسب الشهر'!G1117</f>
        <v>0</v>
      </c>
      <c r="L445" s="260">
        <f>IFERROR(VLOOKUP(B445,'تقرير المصروفات حسب الشهر'!$C$1155:$AD$1266,5,FALSE),0)</f>
        <v>0</v>
      </c>
      <c r="M445" s="260">
        <f>IFERROR(VLOOKUP(B445,'تقرير المصروفات حسب الشهر'!$C$1282:$AD$1393,5,FALSE),0)</f>
        <v>0</v>
      </c>
      <c r="N445" s="260" t="e">
        <f>#REF!</f>
        <v>#REF!</v>
      </c>
      <c r="O445" s="264" t="e">
        <f t="shared" si="17"/>
        <v>#REF!</v>
      </c>
    </row>
    <row r="446" spans="2:15" ht="17.399999999999999" customHeight="1">
      <c r="B446" s="259" t="s">
        <v>136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الشهر'!G991</f>
        <v>0</v>
      </c>
      <c r="K446" s="260">
        <f>'تقرير المصروفات حسب الشهر'!G1118</f>
        <v>0</v>
      </c>
      <c r="L446" s="260">
        <f>IFERROR(VLOOKUP(B446,'تقرير المصروفات حسب الشهر'!$C$1155:$AD$1266,5,FALSE),0)</f>
        <v>0</v>
      </c>
      <c r="M446" s="260">
        <f>IFERROR(VLOOKUP(B446,'تقرير المصروفات حسب الشهر'!$C$1282:$AD$1393,5,FALSE),0)</f>
        <v>0</v>
      </c>
      <c r="N446" s="260" t="e">
        <f>#REF!</f>
        <v>#REF!</v>
      </c>
      <c r="O446" s="264" t="e">
        <f t="shared" si="17"/>
        <v>#REF!</v>
      </c>
    </row>
    <row r="447" spans="2:15" ht="17.399999999999999" customHeight="1">
      <c r="B447" s="259" t="s">
        <v>137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0</v>
      </c>
      <c r="J447" s="260">
        <f>'تقرير المصروفات حسب الشهر'!G992</f>
        <v>0</v>
      </c>
      <c r="K447" s="260">
        <f>'تقرير المصروفات حسب الشهر'!G1119</f>
        <v>0</v>
      </c>
      <c r="L447" s="260">
        <f>IFERROR(VLOOKUP(B447,'تقرير المصروفات حسب الشهر'!$C$1155:$AD$1266,5,FALSE),0)</f>
        <v>0</v>
      </c>
      <c r="M447" s="260">
        <f>IFERROR(VLOOKUP(B447,'تقرير المصروفات حسب الشهر'!$C$1282:$AD$1393,5,FALSE),0)</f>
        <v>0</v>
      </c>
      <c r="N447" s="260" t="e">
        <f>#REF!</f>
        <v>#REF!</v>
      </c>
      <c r="O447" s="264" t="e">
        <f t="shared" si="17"/>
        <v>#REF!</v>
      </c>
    </row>
    <row r="448" spans="2:15" ht="17.399999999999999" customHeight="1">
      <c r="B448" s="259" t="s">
        <v>138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الشهر'!G993</f>
        <v>0</v>
      </c>
      <c r="K448" s="260">
        <f>'تقرير المصروفات حسب الشهر'!G1120</f>
        <v>0</v>
      </c>
      <c r="L448" s="260">
        <f>IFERROR(VLOOKUP(B448,'تقرير المصروفات حسب الشهر'!$C$1155:$AD$1266,5,FALSE),0)</f>
        <v>0</v>
      </c>
      <c r="M448" s="260">
        <f>IFERROR(VLOOKUP(B448,'تقرير المصروفات حسب الشهر'!$C$1282:$AD$1393,5,FALSE),0)</f>
        <v>0</v>
      </c>
      <c r="N448" s="260" t="e">
        <f>#REF!</f>
        <v>#REF!</v>
      </c>
      <c r="O448" s="264" t="e">
        <f t="shared" si="17"/>
        <v>#REF!</v>
      </c>
    </row>
    <row r="449" spans="2:15" ht="17.399999999999999" customHeight="1">
      <c r="B449" s="259" t="s">
        <v>139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الشهر'!G994</f>
        <v>0</v>
      </c>
      <c r="K449" s="260">
        <f>'تقرير المصروفات حسب الشهر'!G1121</f>
        <v>0</v>
      </c>
      <c r="L449" s="260">
        <f>IFERROR(VLOOKUP(B449,'تقرير المصروفات حسب الشهر'!$C$1155:$AD$1266,5,FALSE),0)</f>
        <v>0</v>
      </c>
      <c r="M449" s="260">
        <f>IFERROR(VLOOKUP(B449,'تقرير المصروفات حسب الشهر'!$C$1282:$AD$1393,5,FALSE),0)</f>
        <v>0</v>
      </c>
      <c r="N449" s="260" t="e">
        <f>#REF!</f>
        <v>#REF!</v>
      </c>
      <c r="O449" s="264" t="e">
        <f t="shared" si="17"/>
        <v>#REF!</v>
      </c>
    </row>
    <row r="450" spans="2:15" ht="17.399999999999999" customHeight="1">
      <c r="B450" s="259" t="s">
        <v>140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الشهر'!G995</f>
        <v>0</v>
      </c>
      <c r="K450" s="260">
        <f>'تقرير المصروفات حسب الشهر'!G1122</f>
        <v>0</v>
      </c>
      <c r="L450" s="260">
        <f>IFERROR(VLOOKUP(B450,'تقرير المصروفات حسب الشهر'!$C$1155:$AD$1266,5,FALSE),0)</f>
        <v>0</v>
      </c>
      <c r="M450" s="260">
        <f>IFERROR(VLOOKUP(B450,'تقرير المصروفات حسب الشهر'!$C$1282:$AD$1393,5,FALSE),0)</f>
        <v>0</v>
      </c>
      <c r="N450" s="260" t="e">
        <f>#REF!</f>
        <v>#REF!</v>
      </c>
      <c r="O450" s="264" t="e">
        <f t="shared" si="17"/>
        <v>#REF!</v>
      </c>
    </row>
    <row r="451" spans="2:15" ht="17.399999999999999" customHeight="1">
      <c r="B451" s="259" t="s">
        <v>141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الشهر'!G996</f>
        <v>0</v>
      </c>
      <c r="K451" s="260">
        <f>'تقرير المصروفات حسب الشهر'!G1123</f>
        <v>0</v>
      </c>
      <c r="L451" s="260">
        <f>IFERROR(VLOOKUP(B451,'تقرير المصروفات حسب الشهر'!$C$1155:$AD$1266,5,FALSE),0)</f>
        <v>0</v>
      </c>
      <c r="M451" s="260">
        <f>IFERROR(VLOOKUP(B451,'تقرير المصروفات حسب الشهر'!$C$1282:$AD$1393,5,FALSE),0)</f>
        <v>0</v>
      </c>
      <c r="N451" s="260" t="e">
        <f>#REF!</f>
        <v>#REF!</v>
      </c>
      <c r="O451" s="264" t="e">
        <f t="shared" si="17"/>
        <v>#REF!</v>
      </c>
    </row>
    <row r="452" spans="2:15" ht="17.399999999999999" customHeight="1">
      <c r="B452" s="259" t="s">
        <v>142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الشهر'!G997</f>
        <v>0</v>
      </c>
      <c r="K452" s="260">
        <f>'تقرير المصروفات حسب الشهر'!G1124</f>
        <v>0</v>
      </c>
      <c r="L452" s="260">
        <f>IFERROR(VLOOKUP(B452,'تقرير المصروفات حسب الشهر'!$C$1155:$AD$1266,5,FALSE),0)</f>
        <v>0</v>
      </c>
      <c r="M452" s="260">
        <f>IFERROR(VLOOKUP(B452,'تقرير المصروفات حسب الشهر'!$C$1282:$AD$1393,5,FALSE),0)</f>
        <v>0</v>
      </c>
      <c r="N452" s="260" t="e">
        <f>#REF!</f>
        <v>#REF!</v>
      </c>
      <c r="O452" s="264" t="e">
        <f t="shared" si="17"/>
        <v>#REF!</v>
      </c>
    </row>
    <row r="453" spans="2:15" ht="17.399999999999999" customHeight="1">
      <c r="B453" s="259" t="s">
        <v>143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الشهر'!G998</f>
        <v>0</v>
      </c>
      <c r="K453" s="260">
        <f>'تقرير المصروفات حسب الشهر'!G1125</f>
        <v>0</v>
      </c>
      <c r="L453" s="260">
        <f>IFERROR(VLOOKUP(B453,'تقرير المصروفات حسب الشهر'!$C$1155:$AD$1266,5,FALSE),0)</f>
        <v>0</v>
      </c>
      <c r="M453" s="260">
        <f>IFERROR(VLOOKUP(B453,'تقرير المصروفات حسب الشهر'!$C$1282:$AD$1393,5,FALSE),0)</f>
        <v>0</v>
      </c>
      <c r="N453" s="260" t="e">
        <f>#REF!</f>
        <v>#REF!</v>
      </c>
      <c r="O453" s="264" t="e">
        <f t="shared" ref="O453:O465" si="18">SUM(C453:N453)</f>
        <v>#REF!</v>
      </c>
    </row>
    <row r="454" spans="2:15" ht="17.399999999999999" customHeight="1">
      <c r="B454" s="259" t="s">
        <v>144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الشهر'!G999</f>
        <v>0</v>
      </c>
      <c r="K454" s="260">
        <f>'تقرير المصروفات حسب الشهر'!G1126</f>
        <v>0</v>
      </c>
      <c r="L454" s="260">
        <f>IFERROR(VLOOKUP(B454,'تقرير المصروفات حسب الشهر'!$C$1155:$AD$1266,5,FALSE),0)</f>
        <v>0</v>
      </c>
      <c r="M454" s="260">
        <f>IFERROR(VLOOKUP(B454,'تقرير المصروفات حسب الشهر'!$C$1282:$AD$1393,5,FALSE),0)</f>
        <v>0</v>
      </c>
      <c r="N454" s="260" t="e">
        <f>#REF!</f>
        <v>#REF!</v>
      </c>
      <c r="O454" s="264" t="e">
        <f t="shared" si="18"/>
        <v>#REF!</v>
      </c>
    </row>
    <row r="455" spans="2:15" ht="17.399999999999999" customHeight="1">
      <c r="B455" s="259" t="s">
        <v>145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الشهر'!G1000</f>
        <v>0</v>
      </c>
      <c r="K455" s="260">
        <f>'تقرير المصروفات حسب الشهر'!G1127</f>
        <v>0</v>
      </c>
      <c r="L455" s="260">
        <f>IFERROR(VLOOKUP(B455,'تقرير المصروفات حسب الشهر'!$C$1155:$AD$1266,5,FALSE),0)</f>
        <v>0</v>
      </c>
      <c r="M455" s="260">
        <f>IFERROR(VLOOKUP(B455,'تقرير المصروفات حسب الشهر'!$C$1282:$AD$1393,5,FALSE),0)</f>
        <v>0</v>
      </c>
      <c r="N455" s="260" t="e">
        <f>#REF!</f>
        <v>#REF!</v>
      </c>
      <c r="O455" s="264" t="e">
        <f t="shared" si="18"/>
        <v>#REF!</v>
      </c>
    </row>
    <row r="456" spans="2:15" ht="17.399999999999999" customHeight="1">
      <c r="B456" s="259" t="s">
        <v>146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الشهر'!G1001</f>
        <v>0</v>
      </c>
      <c r="K456" s="260">
        <f>'تقرير المصروفات حسب الشهر'!G1128</f>
        <v>0</v>
      </c>
      <c r="L456" s="260">
        <f>IFERROR(VLOOKUP(B456,'تقرير المصروفات حسب الشهر'!$C$1155:$AD$1266,5,FALSE),0)</f>
        <v>0</v>
      </c>
      <c r="M456" s="260">
        <f>IFERROR(VLOOKUP(B456,'تقرير المصروفات حسب الشهر'!$C$1282:$AD$1393,5,FALSE),0)</f>
        <v>0</v>
      </c>
      <c r="N456" s="260" t="e">
        <f>#REF!</f>
        <v>#REF!</v>
      </c>
      <c r="O456" s="264" t="e">
        <f t="shared" si="18"/>
        <v>#REF!</v>
      </c>
    </row>
    <row r="457" spans="2:15" ht="17.399999999999999" customHeight="1">
      <c r="B457" s="259" t="s">
        <v>147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الشهر'!G1002</f>
        <v>0</v>
      </c>
      <c r="K457" s="260">
        <f>'تقرير المصروفات حسب الشهر'!G1129</f>
        <v>0</v>
      </c>
      <c r="L457" s="260">
        <f>IFERROR(VLOOKUP(B457,'تقرير المصروفات حسب الشهر'!$C$1155:$AD$1266,5,FALSE),0)</f>
        <v>0</v>
      </c>
      <c r="M457" s="260">
        <f>IFERROR(VLOOKUP(B457,'تقرير المصروفات حسب الشهر'!$C$1282:$AD$1393,5,FALSE),0)</f>
        <v>0</v>
      </c>
      <c r="N457" s="260" t="e">
        <f>#REF!</f>
        <v>#REF!</v>
      </c>
      <c r="O457" s="264" t="e">
        <f t="shared" si="18"/>
        <v>#REF!</v>
      </c>
    </row>
    <row r="458" spans="2:15" ht="17.399999999999999" customHeight="1">
      <c r="B458" s="259" t="s">
        <v>148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الشهر'!G1003</f>
        <v>0</v>
      </c>
      <c r="K458" s="260">
        <f>'تقرير المصروفات حسب الشهر'!G1130</f>
        <v>0</v>
      </c>
      <c r="L458" s="260">
        <f>IFERROR(VLOOKUP(B458,'تقرير المصروفات حسب الشهر'!$C$1155:$AD$1266,5,FALSE),0)</f>
        <v>0</v>
      </c>
      <c r="M458" s="260">
        <f>IFERROR(VLOOKUP(B458,'تقرير المصروفات حسب الشهر'!$C$1282:$AD$1393,5,FALSE),0)</f>
        <v>0</v>
      </c>
      <c r="N458" s="260" t="e">
        <f>#REF!</f>
        <v>#REF!</v>
      </c>
      <c r="O458" s="264" t="e">
        <f t="shared" si="18"/>
        <v>#REF!</v>
      </c>
    </row>
    <row r="459" spans="2:15" ht="17.399999999999999" customHeight="1">
      <c r="B459" s="259" t="s">
        <v>149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الشهر'!G1004</f>
        <v>0</v>
      </c>
      <c r="K459" s="260">
        <f>'تقرير المصروفات حسب الشهر'!G1131</f>
        <v>0</v>
      </c>
      <c r="L459" s="260">
        <f>IFERROR(VLOOKUP(B459,'تقرير المصروفات حسب الشهر'!$C$1155:$AD$1266,5,FALSE),0)</f>
        <v>0</v>
      </c>
      <c r="M459" s="260">
        <f>IFERROR(VLOOKUP(B459,'تقرير المصروفات حسب الشهر'!$C$1282:$AD$1393,5,FALSE),0)</f>
        <v>0</v>
      </c>
      <c r="N459" s="260" t="e">
        <f>#REF!</f>
        <v>#REF!</v>
      </c>
      <c r="O459" s="264" t="e">
        <f t="shared" si="18"/>
        <v>#REF!</v>
      </c>
    </row>
    <row r="460" spans="2:15" ht="17.399999999999999" customHeight="1">
      <c r="B460" s="259" t="s">
        <v>150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الشهر'!G1005</f>
        <v>0</v>
      </c>
      <c r="K460" s="260">
        <f>'تقرير المصروفات حسب الشهر'!G1132</f>
        <v>0</v>
      </c>
      <c r="L460" s="260">
        <f>IFERROR(VLOOKUP(B460,'تقرير المصروفات حسب الشهر'!$C$1155:$AD$1266,5,FALSE),0)</f>
        <v>0</v>
      </c>
      <c r="M460" s="260">
        <f>IFERROR(VLOOKUP(B460,'تقرير المصروفات حسب الشهر'!$C$1282:$AD$1393,5,FALSE),0)</f>
        <v>0</v>
      </c>
      <c r="N460" s="260" t="e">
        <f>#REF!</f>
        <v>#REF!</v>
      </c>
      <c r="O460" s="264" t="e">
        <f t="shared" si="18"/>
        <v>#REF!</v>
      </c>
    </row>
    <row r="461" spans="2:15" ht="17.399999999999999" customHeight="1">
      <c r="B461" s="259" t="s">
        <v>151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الشهر'!G1006</f>
        <v>0</v>
      </c>
      <c r="K461" s="260">
        <f>'تقرير المصروفات حسب الشهر'!G1133</f>
        <v>0</v>
      </c>
      <c r="L461" s="260">
        <f>IFERROR(VLOOKUP(B461,'تقرير المصروفات حسب الشهر'!$C$1155:$AD$1266,5,FALSE),0)</f>
        <v>0</v>
      </c>
      <c r="M461" s="260">
        <f>IFERROR(VLOOKUP(B461,'تقرير المصروفات حسب الشهر'!$C$1282:$AD$1393,5,FALSE),0)</f>
        <v>0</v>
      </c>
      <c r="N461" s="260" t="e">
        <f>#REF!</f>
        <v>#REF!</v>
      </c>
      <c r="O461" s="264" t="e">
        <f t="shared" si="18"/>
        <v>#REF!</v>
      </c>
    </row>
    <row r="462" spans="2:15" ht="17.399999999999999" customHeight="1">
      <c r="B462" s="259" t="s">
        <v>152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الشهر'!G1007</f>
        <v>0</v>
      </c>
      <c r="K462" s="260">
        <f>'تقرير المصروفات حسب الشهر'!G1134</f>
        <v>0</v>
      </c>
      <c r="L462" s="260">
        <f>IFERROR(VLOOKUP(B462,'تقرير المصروفات حسب الشهر'!$C$1155:$AD$1266,5,FALSE),0)</f>
        <v>0</v>
      </c>
      <c r="M462" s="260">
        <f>IFERROR(VLOOKUP(B462,'تقرير المصروفات حسب الشهر'!$C$1282:$AD$1393,5,FALSE),0)</f>
        <v>0</v>
      </c>
      <c r="N462" s="260" t="e">
        <f>#REF!</f>
        <v>#REF!</v>
      </c>
      <c r="O462" s="264" t="e">
        <f t="shared" si="18"/>
        <v>#REF!</v>
      </c>
    </row>
    <row r="463" spans="2:15" ht="17.399999999999999" customHeight="1">
      <c r="B463" s="259" t="s">
        <v>153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الشهر'!G1008</f>
        <v>0</v>
      </c>
      <c r="K463" s="260">
        <f>'تقرير المصروفات حسب الشهر'!G1135</f>
        <v>0</v>
      </c>
      <c r="L463" s="260">
        <f>IFERROR(VLOOKUP(B463,'تقرير المصروفات حسب الشهر'!$C$1155:$AD$1266,5,FALSE),0)</f>
        <v>0</v>
      </c>
      <c r="M463" s="260">
        <f>IFERROR(VLOOKUP(B463,'تقرير المصروفات حسب الشهر'!$C$1282:$AD$1393,5,FALSE),0)</f>
        <v>0</v>
      </c>
      <c r="N463" s="260" t="e">
        <f>#REF!</f>
        <v>#REF!</v>
      </c>
      <c r="O463" s="264" t="e">
        <f t="shared" si="18"/>
        <v>#REF!</v>
      </c>
    </row>
    <row r="464" spans="2:15" ht="17.399999999999999" customHeight="1">
      <c r="B464" s="259" t="s">
        <v>154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0</v>
      </c>
      <c r="J464" s="260">
        <f>'تقرير المصروفات حسب الشهر'!G1009</f>
        <v>0</v>
      </c>
      <c r="K464" s="260">
        <f>'تقرير المصروفات حسب الشهر'!G1136</f>
        <v>0</v>
      </c>
      <c r="L464" s="260">
        <f>IFERROR(VLOOKUP(B464,'تقرير المصروفات حسب الشهر'!$C$1155:$AD$1266,5,FALSE),0)</f>
        <v>0</v>
      </c>
      <c r="M464" s="260">
        <f>IFERROR(VLOOKUP(B464,'تقرير المصروفات حسب الشهر'!$C$1282:$AD$1393,5,FALSE),0)</f>
        <v>0</v>
      </c>
      <c r="N464" s="260" t="e">
        <f>#REF!</f>
        <v>#REF!</v>
      </c>
      <c r="O464" s="264" t="e">
        <f t="shared" si="18"/>
        <v>#REF!</v>
      </c>
    </row>
    <row r="465" spans="2:15" ht="17.399999999999999" customHeight="1">
      <c r="B465" s="259" t="s">
        <v>155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الشهر'!G1010</f>
        <v>0</v>
      </c>
      <c r="K465" s="260">
        <f>'تقرير المصروفات حسب الشهر'!G1137</f>
        <v>0</v>
      </c>
      <c r="L465" s="260">
        <f>IFERROR(VLOOKUP(B465,'تقرير المصروفات حسب الشهر'!$C$1155:$AD$1266,5,FALSE),0)</f>
        <v>0</v>
      </c>
      <c r="M465" s="260">
        <f>IFERROR(VLOOKUP(B465,'تقرير المصروفات حسب الشهر'!$C$1282:$AD$1393,5,FALSE),0)</f>
        <v>0</v>
      </c>
      <c r="N465" s="260" t="e">
        <f>#REF!</f>
        <v>#REF!</v>
      </c>
      <c r="O465" s="264" t="e">
        <f t="shared" si="18"/>
        <v>#REF!</v>
      </c>
    </row>
    <row r="466" spans="2:15" ht="17.399999999999999" customHeight="1">
      <c r="B466" s="259" t="s">
        <v>156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399999999999999" customHeight="1">
      <c r="B467" s="259" t="s">
        <v>157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399999999999999" customHeight="1">
      <c r="B468" s="259" t="s">
        <v>158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399999999999999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0</v>
      </c>
      <c r="J469" s="306">
        <f t="shared" si="19"/>
        <v>0</v>
      </c>
      <c r="K469" s="306">
        <f t="shared" si="19"/>
        <v>0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5" customHeight="1" thickBot="1"/>
    <row r="472" spans="2:15" ht="30.6" customHeight="1" thickTop="1">
      <c r="B472" s="642" t="s">
        <v>352</v>
      </c>
      <c r="C472" s="643"/>
      <c r="D472" s="643"/>
      <c r="E472" s="643"/>
      <c r="F472" s="643"/>
      <c r="G472" s="643"/>
      <c r="H472" s="643"/>
      <c r="I472" s="643"/>
      <c r="J472" s="643"/>
      <c r="K472" s="643"/>
      <c r="L472" s="643"/>
      <c r="M472" s="643"/>
      <c r="N472" s="643"/>
      <c r="O472" s="644"/>
    </row>
    <row r="473" spans="2:15" ht="17.399999999999999" customHeight="1">
      <c r="B473" s="263" t="s">
        <v>345</v>
      </c>
      <c r="C473" s="263" t="s">
        <v>310</v>
      </c>
      <c r="D473" s="263" t="s">
        <v>311</v>
      </c>
      <c r="E473" s="263" t="s">
        <v>312</v>
      </c>
      <c r="F473" s="263" t="s">
        <v>346</v>
      </c>
      <c r="G473" s="263" t="s">
        <v>315</v>
      </c>
      <c r="H473" s="263" t="s">
        <v>316</v>
      </c>
      <c r="I473" s="263" t="s">
        <v>317</v>
      </c>
      <c r="J473" s="263" t="s">
        <v>347</v>
      </c>
      <c r="K473" s="263" t="s">
        <v>320</v>
      </c>
      <c r="L473" s="263" t="s">
        <v>16</v>
      </c>
      <c r="M473" s="263" t="s">
        <v>323</v>
      </c>
      <c r="N473" s="263" t="s">
        <v>325</v>
      </c>
      <c r="O473" s="263" t="s">
        <v>348</v>
      </c>
    </row>
    <row r="474" spans="2:15" ht="17.399999999999999" customHeight="1">
      <c r="B474" s="259" t="s">
        <v>48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الشهر'!H902</f>
        <v>0</v>
      </c>
      <c r="K474" s="260">
        <f>'تقرير المصروفات حسب الشهر'!H1029</f>
        <v>0</v>
      </c>
      <c r="L474" s="260">
        <f>IFERROR(VLOOKUP(B474,'تقرير المصروفات حسب الشهر'!$C$1155:$AD$1266,6,FALSE),0)</f>
        <v>0</v>
      </c>
      <c r="M474" s="260">
        <f>IFERROR(VLOOKUP(B474,'تقرير المصروفات حسب الشهر'!$C$1282:$AD$1393,6,FALSE),0)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399999999999999" customHeight="1">
      <c r="B475" s="259" t="s">
        <v>49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0</v>
      </c>
      <c r="J475" s="260">
        <f>'تقرير المصروفات حسب الشهر'!H903</f>
        <v>0</v>
      </c>
      <c r="K475" s="260">
        <f>'تقرير المصروفات حسب الشهر'!H1030</f>
        <v>0</v>
      </c>
      <c r="L475" s="260">
        <f>IFERROR(VLOOKUP(B475,'تقرير المصروفات حسب الشهر'!$C$1155:$AD$1266,6,FALSE),0)</f>
        <v>0</v>
      </c>
      <c r="M475" s="260">
        <f>IFERROR(VLOOKUP(B475,'تقرير المصروفات حسب الشهر'!$C$1282:$AD$1393,6,FALSE),0)</f>
        <v>0</v>
      </c>
      <c r="N475" s="260" t="e">
        <f>#REF!</f>
        <v>#REF!</v>
      </c>
      <c r="O475" s="264" t="e">
        <f t="shared" si="20"/>
        <v>#REF!</v>
      </c>
    </row>
    <row r="476" spans="2:15" ht="17.399999999999999" customHeight="1">
      <c r="B476" s="259" t="s">
        <v>50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0</v>
      </c>
      <c r="J476" s="260">
        <f>'تقرير المصروفات حسب الشهر'!H904</f>
        <v>0</v>
      </c>
      <c r="K476" s="260">
        <f>'تقرير المصروفات حسب الشهر'!H1031</f>
        <v>0</v>
      </c>
      <c r="L476" s="260">
        <f>IFERROR(VLOOKUP(B476,'تقرير المصروفات حسب الشهر'!$C$1155:$AD$1266,6,FALSE),0)</f>
        <v>0</v>
      </c>
      <c r="M476" s="260">
        <f>IFERROR(VLOOKUP(B476,'تقرير المصروفات حسب الشهر'!$C$1282:$AD$1393,6,FALSE),0)</f>
        <v>0</v>
      </c>
      <c r="N476" s="260" t="e">
        <f>#REF!</f>
        <v>#REF!</v>
      </c>
      <c r="O476" s="264" t="e">
        <f t="shared" si="20"/>
        <v>#REF!</v>
      </c>
    </row>
    <row r="477" spans="2:15" ht="17.399999999999999" customHeight="1">
      <c r="B477" s="259" t="s">
        <v>51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الشهر'!H905</f>
        <v>0</v>
      </c>
      <c r="K477" s="260">
        <f>'تقرير المصروفات حسب الشهر'!H1032</f>
        <v>0</v>
      </c>
      <c r="L477" s="260">
        <f>IFERROR(VLOOKUP(B477,'تقرير المصروفات حسب الشهر'!$C$1155:$AD$1266,6,FALSE),0)</f>
        <v>0</v>
      </c>
      <c r="M477" s="260">
        <f>IFERROR(VLOOKUP(B477,'تقرير المصروفات حسب الشهر'!$C$1282:$AD$1393,6,FALSE),0)</f>
        <v>0</v>
      </c>
      <c r="N477" s="260" t="e">
        <f>#REF!</f>
        <v>#REF!</v>
      </c>
      <c r="O477" s="264" t="e">
        <f t="shared" si="20"/>
        <v>#REF!</v>
      </c>
    </row>
    <row r="478" spans="2:15" ht="17.399999999999999" customHeight="1">
      <c r="B478" s="259" t="s">
        <v>52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الشهر'!H906</f>
        <v>0</v>
      </c>
      <c r="K478" s="260">
        <f>'تقرير المصروفات حسب الشهر'!H1033</f>
        <v>0</v>
      </c>
      <c r="L478" s="260">
        <f>IFERROR(VLOOKUP(B478,'تقرير المصروفات حسب الشهر'!$C$1155:$AD$1266,6,FALSE),0)</f>
        <v>0</v>
      </c>
      <c r="M478" s="260">
        <f>IFERROR(VLOOKUP(B478,'تقرير المصروفات حسب الشهر'!$C$1282:$AD$1393,6,FALSE),0)</f>
        <v>0</v>
      </c>
      <c r="N478" s="260" t="e">
        <f>#REF!</f>
        <v>#REF!</v>
      </c>
      <c r="O478" s="264" t="e">
        <f t="shared" si="20"/>
        <v>#REF!</v>
      </c>
    </row>
    <row r="479" spans="2:15" ht="17.399999999999999" customHeight="1">
      <c r="B479" s="259" t="s">
        <v>53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الشهر'!H907</f>
        <v>0</v>
      </c>
      <c r="K479" s="260">
        <f>'تقرير المصروفات حسب الشهر'!H1034</f>
        <v>0</v>
      </c>
      <c r="L479" s="260">
        <f>IFERROR(VLOOKUP(B479,'تقرير المصروفات حسب الشهر'!$C$1155:$AD$1266,6,FALSE),0)</f>
        <v>0</v>
      </c>
      <c r="M479" s="260">
        <f>IFERROR(VLOOKUP(B479,'تقرير المصروفات حسب الشهر'!$C$1282:$AD$1393,6,FALSE),0)</f>
        <v>0</v>
      </c>
      <c r="N479" s="260" t="e">
        <f>#REF!</f>
        <v>#REF!</v>
      </c>
      <c r="O479" s="264" t="e">
        <f t="shared" si="20"/>
        <v>#REF!</v>
      </c>
    </row>
    <row r="480" spans="2:15" ht="17.399999999999999" customHeight="1">
      <c r="B480" s="259" t="s">
        <v>54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الشهر'!H908</f>
        <v>0</v>
      </c>
      <c r="K480" s="260">
        <f>'تقرير المصروفات حسب الشهر'!H1035</f>
        <v>0</v>
      </c>
      <c r="L480" s="260">
        <f>IFERROR(VLOOKUP(B480,'تقرير المصروفات حسب الشهر'!$C$1155:$AD$1266,6,FALSE),0)</f>
        <v>0</v>
      </c>
      <c r="M480" s="260">
        <f>IFERROR(VLOOKUP(B480,'تقرير المصروفات حسب الشهر'!$C$1282:$AD$1393,6,FALSE),0)</f>
        <v>0</v>
      </c>
      <c r="N480" s="260" t="e">
        <f>#REF!</f>
        <v>#REF!</v>
      </c>
      <c r="O480" s="264" t="e">
        <f t="shared" si="20"/>
        <v>#REF!</v>
      </c>
    </row>
    <row r="481" spans="2:15" ht="17.399999999999999" customHeight="1">
      <c r="B481" s="259" t="s">
        <v>55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0</v>
      </c>
      <c r="J481" s="260">
        <f>'تقرير المصروفات حسب الشهر'!H909</f>
        <v>0</v>
      </c>
      <c r="K481" s="260">
        <f>'تقرير المصروفات حسب الشهر'!H1036</f>
        <v>0</v>
      </c>
      <c r="L481" s="260">
        <f>IFERROR(VLOOKUP(B481,'تقرير المصروفات حسب الشهر'!$C$1155:$AD$1266,6,FALSE),0)</f>
        <v>0</v>
      </c>
      <c r="M481" s="260">
        <f>IFERROR(VLOOKUP(B481,'تقرير المصروفات حسب الشهر'!$C$1282:$AD$1393,6,FALSE),0)</f>
        <v>0</v>
      </c>
      <c r="N481" s="260" t="e">
        <f>#REF!</f>
        <v>#REF!</v>
      </c>
      <c r="O481" s="264" t="e">
        <f t="shared" si="20"/>
        <v>#REF!</v>
      </c>
    </row>
    <row r="482" spans="2:15" ht="17.399999999999999" customHeight="1">
      <c r="B482" s="259" t="s">
        <v>56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0</v>
      </c>
      <c r="J482" s="260">
        <f>'تقرير المصروفات حسب الشهر'!H910</f>
        <v>0</v>
      </c>
      <c r="K482" s="260">
        <f>'تقرير المصروفات حسب الشهر'!H1037</f>
        <v>0</v>
      </c>
      <c r="L482" s="260">
        <f>IFERROR(VLOOKUP(B482,'تقرير المصروفات حسب الشهر'!$C$1155:$AD$1266,6,FALSE),0)</f>
        <v>0</v>
      </c>
      <c r="M482" s="260">
        <f>IFERROR(VLOOKUP(B482,'تقرير المصروفات حسب الشهر'!$C$1282:$AD$1393,6,FALSE),0)</f>
        <v>0</v>
      </c>
      <c r="N482" s="260" t="e">
        <f>#REF!</f>
        <v>#REF!</v>
      </c>
      <c r="O482" s="264" t="e">
        <f t="shared" si="20"/>
        <v>#REF!</v>
      </c>
    </row>
    <row r="483" spans="2:15" ht="17.399999999999999" customHeight="1">
      <c r="B483" s="259" t="s">
        <v>57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0</v>
      </c>
      <c r="J483" s="260">
        <f>'تقرير المصروفات حسب الشهر'!H911</f>
        <v>0</v>
      </c>
      <c r="K483" s="260">
        <f>'تقرير المصروفات حسب الشهر'!H1038</f>
        <v>0</v>
      </c>
      <c r="L483" s="260">
        <f>IFERROR(VLOOKUP(B483,'تقرير المصروفات حسب الشهر'!$C$1155:$AD$1266,6,FALSE),0)</f>
        <v>0</v>
      </c>
      <c r="M483" s="260">
        <f>IFERROR(VLOOKUP(B483,'تقرير المصروفات حسب الشهر'!$C$1282:$AD$1393,6,FALSE),0)</f>
        <v>0</v>
      </c>
      <c r="N483" s="260" t="e">
        <f>#REF!</f>
        <v>#REF!</v>
      </c>
      <c r="O483" s="264" t="e">
        <f t="shared" si="20"/>
        <v>#REF!</v>
      </c>
    </row>
    <row r="484" spans="2:15" ht="17.399999999999999" customHeight="1">
      <c r="B484" s="259" t="s">
        <v>58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الشهر'!H912</f>
        <v>0</v>
      </c>
      <c r="K484" s="260">
        <f>'تقرير المصروفات حسب الشهر'!H1039</f>
        <v>0</v>
      </c>
      <c r="L484" s="260">
        <f>IFERROR(VLOOKUP(B484,'تقرير المصروفات حسب الشهر'!$C$1155:$AD$1266,6,FALSE),0)</f>
        <v>0</v>
      </c>
      <c r="M484" s="260">
        <f>IFERROR(VLOOKUP(B484,'تقرير المصروفات حسب الشهر'!$C$1282:$AD$1393,6,FALSE),0)</f>
        <v>0</v>
      </c>
      <c r="N484" s="260" t="e">
        <f>#REF!</f>
        <v>#REF!</v>
      </c>
      <c r="O484" s="264" t="e">
        <f t="shared" si="20"/>
        <v>#REF!</v>
      </c>
    </row>
    <row r="485" spans="2:15" ht="17.399999999999999" customHeight="1">
      <c r="B485" s="259" t="s">
        <v>59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الشهر'!H913</f>
        <v>0</v>
      </c>
      <c r="K485" s="260">
        <f>'تقرير المصروفات حسب الشهر'!H1040</f>
        <v>0</v>
      </c>
      <c r="L485" s="260">
        <f>IFERROR(VLOOKUP(B485,'تقرير المصروفات حسب الشهر'!$C$1155:$AD$1266,6,FALSE),0)</f>
        <v>0</v>
      </c>
      <c r="M485" s="260">
        <f>IFERROR(VLOOKUP(B485,'تقرير المصروفات حسب الشهر'!$C$1282:$AD$1393,6,FALSE),0)</f>
        <v>0</v>
      </c>
      <c r="N485" s="260" t="e">
        <f>#REF!</f>
        <v>#REF!</v>
      </c>
      <c r="O485" s="264" t="e">
        <f t="shared" si="20"/>
        <v>#REF!</v>
      </c>
    </row>
    <row r="486" spans="2:15" ht="17.399999999999999" customHeight="1">
      <c r="B486" s="259" t="s">
        <v>60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الشهر'!H914</f>
        <v>0</v>
      </c>
      <c r="K486" s="260">
        <f>'تقرير المصروفات حسب الشهر'!H1041</f>
        <v>0</v>
      </c>
      <c r="L486" s="260">
        <f>IFERROR(VLOOKUP(B486,'تقرير المصروفات حسب الشهر'!$C$1155:$AD$1266,6,FALSE),0)</f>
        <v>0</v>
      </c>
      <c r="M486" s="260">
        <f>IFERROR(VLOOKUP(B486,'تقرير المصروفات حسب الشهر'!$C$1282:$AD$1393,6,FALSE),0)</f>
        <v>0</v>
      </c>
      <c r="N486" s="260" t="e">
        <f>#REF!</f>
        <v>#REF!</v>
      </c>
      <c r="O486" s="264" t="e">
        <f t="shared" si="20"/>
        <v>#REF!</v>
      </c>
    </row>
    <row r="487" spans="2:15" ht="17.399999999999999" customHeight="1">
      <c r="B487" s="259" t="s">
        <v>61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الشهر'!H915</f>
        <v>0</v>
      </c>
      <c r="K487" s="260">
        <f>'تقرير المصروفات حسب الشهر'!H1042</f>
        <v>0</v>
      </c>
      <c r="L487" s="260">
        <f>IFERROR(VLOOKUP(B487,'تقرير المصروفات حسب الشهر'!$C$1155:$AD$1266,6,FALSE),0)</f>
        <v>0</v>
      </c>
      <c r="M487" s="260">
        <f>IFERROR(VLOOKUP(B487,'تقرير المصروفات حسب الشهر'!$C$1282:$AD$1393,6,FALSE),0)</f>
        <v>0</v>
      </c>
      <c r="N487" s="260" t="e">
        <f>#REF!</f>
        <v>#REF!</v>
      </c>
      <c r="O487" s="264" t="e">
        <f t="shared" si="20"/>
        <v>#REF!</v>
      </c>
    </row>
    <row r="488" spans="2:15" ht="17.399999999999999" customHeight="1">
      <c r="B488" s="259" t="s">
        <v>62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0</v>
      </c>
      <c r="J488" s="260">
        <f>'تقرير المصروفات حسب الشهر'!H916</f>
        <v>0</v>
      </c>
      <c r="K488" s="260">
        <f>'تقرير المصروفات حسب الشهر'!H1043</f>
        <v>0</v>
      </c>
      <c r="L488" s="260">
        <f>IFERROR(VLOOKUP(B488,'تقرير المصروفات حسب الشهر'!$C$1155:$AD$1266,6,FALSE),0)</f>
        <v>0</v>
      </c>
      <c r="M488" s="260">
        <f>IFERROR(VLOOKUP(B488,'تقرير المصروفات حسب الشهر'!$C$1282:$AD$1393,6,FALSE),0)</f>
        <v>0</v>
      </c>
      <c r="N488" s="260" t="e">
        <f>#REF!</f>
        <v>#REF!</v>
      </c>
      <c r="O488" s="264" t="e">
        <f t="shared" si="20"/>
        <v>#REF!</v>
      </c>
    </row>
    <row r="489" spans="2:15" ht="17.399999999999999" customHeight="1">
      <c r="B489" s="259" t="s">
        <v>63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الشهر'!H917</f>
        <v>0</v>
      </c>
      <c r="K489" s="260">
        <f>'تقرير المصروفات حسب الشهر'!H1044</f>
        <v>0</v>
      </c>
      <c r="L489" s="260">
        <f>IFERROR(VLOOKUP(B489,'تقرير المصروفات حسب الشهر'!$C$1155:$AD$1266,6,FALSE),0)</f>
        <v>0</v>
      </c>
      <c r="M489" s="260">
        <f>IFERROR(VLOOKUP(B489,'تقرير المصروفات حسب الشهر'!$C$1282:$AD$1393,6,FALSE),0)</f>
        <v>0</v>
      </c>
      <c r="N489" s="260" t="e">
        <f>#REF!</f>
        <v>#REF!</v>
      </c>
      <c r="O489" s="264" t="e">
        <f t="shared" si="20"/>
        <v>#REF!</v>
      </c>
    </row>
    <row r="490" spans="2:15" ht="17.399999999999999" customHeight="1">
      <c r="B490" s="259" t="s">
        <v>64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الشهر'!H918</f>
        <v>0</v>
      </c>
      <c r="K490" s="260">
        <f>'تقرير المصروفات حسب الشهر'!H1045</f>
        <v>0</v>
      </c>
      <c r="L490" s="260">
        <f>IFERROR(VLOOKUP(B490,'تقرير المصروفات حسب الشهر'!$C$1155:$AD$1266,6,FALSE),0)</f>
        <v>0</v>
      </c>
      <c r="M490" s="260">
        <f>IFERROR(VLOOKUP(B490,'تقرير المصروفات حسب الشهر'!$C$1282:$AD$1393,6,FALSE),0)</f>
        <v>0</v>
      </c>
      <c r="N490" s="260" t="e">
        <f>#REF!</f>
        <v>#REF!</v>
      </c>
      <c r="O490" s="264" t="e">
        <f t="shared" si="20"/>
        <v>#REF!</v>
      </c>
    </row>
    <row r="491" spans="2:15" ht="17.399999999999999" customHeight="1">
      <c r="B491" s="259" t="s">
        <v>65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0</v>
      </c>
      <c r="J491" s="260">
        <f>'تقرير المصروفات حسب الشهر'!H919</f>
        <v>0</v>
      </c>
      <c r="K491" s="260">
        <f>'تقرير المصروفات حسب الشهر'!H1046</f>
        <v>0</v>
      </c>
      <c r="L491" s="260">
        <f>IFERROR(VLOOKUP(B491,'تقرير المصروفات حسب الشهر'!$C$1155:$AD$1266,6,FALSE),0)</f>
        <v>0</v>
      </c>
      <c r="M491" s="260">
        <f>IFERROR(VLOOKUP(B491,'تقرير المصروفات حسب الشهر'!$C$1282:$AD$1393,6,FALSE),0)</f>
        <v>0</v>
      </c>
      <c r="N491" s="260" t="e">
        <f>#REF!</f>
        <v>#REF!</v>
      </c>
      <c r="O491" s="264" t="e">
        <f t="shared" si="20"/>
        <v>#REF!</v>
      </c>
    </row>
    <row r="492" spans="2:15" ht="17.399999999999999" customHeight="1">
      <c r="B492" s="259" t="s">
        <v>66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الشهر'!H920</f>
        <v>0</v>
      </c>
      <c r="K492" s="260">
        <f>'تقرير المصروفات حسب الشهر'!H1047</f>
        <v>0</v>
      </c>
      <c r="L492" s="260">
        <f>IFERROR(VLOOKUP(B492,'تقرير المصروفات حسب الشهر'!$C$1155:$AD$1266,6,FALSE),0)</f>
        <v>0</v>
      </c>
      <c r="M492" s="260">
        <f>IFERROR(VLOOKUP(B492,'تقرير المصروفات حسب الشهر'!$C$1282:$AD$1393,6,FALSE),0)</f>
        <v>0</v>
      </c>
      <c r="N492" s="260" t="e">
        <f>#REF!</f>
        <v>#REF!</v>
      </c>
      <c r="O492" s="264" t="e">
        <f t="shared" si="20"/>
        <v>#REF!</v>
      </c>
    </row>
    <row r="493" spans="2:15" ht="17.399999999999999" customHeight="1">
      <c r="B493" s="259" t="s">
        <v>67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الشهر'!H921</f>
        <v>0</v>
      </c>
      <c r="K493" s="260">
        <f>'تقرير المصروفات حسب الشهر'!H1048</f>
        <v>0</v>
      </c>
      <c r="L493" s="260">
        <f>IFERROR(VLOOKUP(B493,'تقرير المصروفات حسب الشهر'!$C$1155:$AD$1266,6,FALSE),0)</f>
        <v>0</v>
      </c>
      <c r="M493" s="260">
        <f>IFERROR(VLOOKUP(B493,'تقرير المصروفات حسب الشهر'!$C$1282:$AD$1393,6,FALSE),0)</f>
        <v>0</v>
      </c>
      <c r="N493" s="260" t="e">
        <f>#REF!</f>
        <v>#REF!</v>
      </c>
      <c r="O493" s="264" t="e">
        <f t="shared" si="20"/>
        <v>#REF!</v>
      </c>
    </row>
    <row r="494" spans="2:15" ht="17.399999999999999" customHeight="1">
      <c r="B494" s="259" t="s">
        <v>68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الشهر'!H922</f>
        <v>0</v>
      </c>
      <c r="K494" s="260">
        <f>'تقرير المصروفات حسب الشهر'!H1049</f>
        <v>0</v>
      </c>
      <c r="L494" s="260">
        <f>IFERROR(VLOOKUP(B494,'تقرير المصروفات حسب الشهر'!$C$1155:$AD$1266,6,FALSE),0)</f>
        <v>0</v>
      </c>
      <c r="M494" s="260">
        <f>IFERROR(VLOOKUP(B494,'تقرير المصروفات حسب الشهر'!$C$1282:$AD$1393,6,FALSE),0)</f>
        <v>0</v>
      </c>
      <c r="N494" s="260" t="e">
        <f>#REF!</f>
        <v>#REF!</v>
      </c>
      <c r="O494" s="264" t="e">
        <f t="shared" si="20"/>
        <v>#REF!</v>
      </c>
    </row>
    <row r="495" spans="2:15" ht="17.399999999999999" customHeight="1">
      <c r="B495" s="259" t="s">
        <v>69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الشهر'!H923</f>
        <v>0</v>
      </c>
      <c r="K495" s="260">
        <f>'تقرير المصروفات حسب الشهر'!H1050</f>
        <v>0</v>
      </c>
      <c r="L495" s="260">
        <f>IFERROR(VLOOKUP(B495,'تقرير المصروفات حسب الشهر'!$C$1155:$AD$1266,6,FALSE),0)</f>
        <v>0</v>
      </c>
      <c r="M495" s="260">
        <f>IFERROR(VLOOKUP(B495,'تقرير المصروفات حسب الشهر'!$C$1282:$AD$1393,6,FALSE),0)</f>
        <v>0</v>
      </c>
      <c r="N495" s="260" t="e">
        <f>#REF!</f>
        <v>#REF!</v>
      </c>
      <c r="O495" s="264" t="e">
        <f t="shared" si="20"/>
        <v>#REF!</v>
      </c>
    </row>
    <row r="496" spans="2:15" ht="17.399999999999999" customHeight="1">
      <c r="B496" s="259" t="s">
        <v>70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0</v>
      </c>
      <c r="J496" s="260">
        <f>'تقرير المصروفات حسب الشهر'!H924</f>
        <v>0</v>
      </c>
      <c r="K496" s="260">
        <f>'تقرير المصروفات حسب الشهر'!H1051</f>
        <v>0</v>
      </c>
      <c r="L496" s="260">
        <f>IFERROR(VLOOKUP(B496,'تقرير المصروفات حسب الشهر'!$C$1155:$AD$1266,6,FALSE),0)</f>
        <v>0</v>
      </c>
      <c r="M496" s="260">
        <f>IFERROR(VLOOKUP(B496,'تقرير المصروفات حسب الشهر'!$C$1282:$AD$1393,6,FALSE),0)</f>
        <v>0</v>
      </c>
      <c r="N496" s="260" t="e">
        <f>#REF!</f>
        <v>#REF!</v>
      </c>
      <c r="O496" s="264" t="e">
        <f t="shared" si="20"/>
        <v>#REF!</v>
      </c>
    </row>
    <row r="497" spans="2:15" ht="17.399999999999999" customHeight="1">
      <c r="B497" s="259" t="s">
        <v>71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الشهر'!H925</f>
        <v>0</v>
      </c>
      <c r="K497" s="260">
        <f>'تقرير المصروفات حسب الشهر'!H1052</f>
        <v>0</v>
      </c>
      <c r="L497" s="260">
        <f>IFERROR(VLOOKUP(B497,'تقرير المصروفات حسب الشهر'!$C$1155:$AD$1266,6,FALSE),0)</f>
        <v>0</v>
      </c>
      <c r="M497" s="260">
        <f>IFERROR(VLOOKUP(B497,'تقرير المصروفات حسب الشهر'!$C$1282:$AD$1393,6,FALSE),0)</f>
        <v>0</v>
      </c>
      <c r="N497" s="260" t="e">
        <f>#REF!</f>
        <v>#REF!</v>
      </c>
      <c r="O497" s="264" t="e">
        <f t="shared" si="20"/>
        <v>#REF!</v>
      </c>
    </row>
    <row r="498" spans="2:15" ht="17.399999999999999" customHeight="1">
      <c r="B498" s="259" t="s">
        <v>72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0</v>
      </c>
      <c r="J498" s="260">
        <f>'تقرير المصروفات حسب الشهر'!H926</f>
        <v>0</v>
      </c>
      <c r="K498" s="260">
        <f>'تقرير المصروفات حسب الشهر'!H1053</f>
        <v>0</v>
      </c>
      <c r="L498" s="260">
        <f>IFERROR(VLOOKUP(B498,'تقرير المصروفات حسب الشهر'!$C$1155:$AD$1266,6,FALSE),0)</f>
        <v>0</v>
      </c>
      <c r="M498" s="260">
        <f>IFERROR(VLOOKUP(B498,'تقرير المصروفات حسب الشهر'!$C$1282:$AD$1393,6,FALSE),0)</f>
        <v>0</v>
      </c>
      <c r="N498" s="260" t="e">
        <f>#REF!</f>
        <v>#REF!</v>
      </c>
      <c r="O498" s="264" t="e">
        <f t="shared" si="20"/>
        <v>#REF!</v>
      </c>
    </row>
    <row r="499" spans="2:15" ht="17.399999999999999" customHeight="1">
      <c r="B499" s="259" t="s">
        <v>73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0</v>
      </c>
      <c r="J499" s="260">
        <f>'تقرير المصروفات حسب الشهر'!H927</f>
        <v>0</v>
      </c>
      <c r="K499" s="260">
        <f>'تقرير المصروفات حسب الشهر'!H1054</f>
        <v>0</v>
      </c>
      <c r="L499" s="260">
        <f>IFERROR(VLOOKUP(B499,'تقرير المصروفات حسب الشهر'!$C$1155:$AD$1266,6,FALSE),0)</f>
        <v>0</v>
      </c>
      <c r="M499" s="260">
        <f>IFERROR(VLOOKUP(B499,'تقرير المصروفات حسب الشهر'!$C$1282:$AD$1393,6,FALSE),0)</f>
        <v>0</v>
      </c>
      <c r="N499" s="260" t="e">
        <f>#REF!</f>
        <v>#REF!</v>
      </c>
      <c r="O499" s="264" t="e">
        <f t="shared" si="20"/>
        <v>#REF!</v>
      </c>
    </row>
    <row r="500" spans="2:15" ht="17.399999999999999" customHeight="1">
      <c r="B500" s="259" t="s">
        <v>74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الشهر'!H928</f>
        <v>0</v>
      </c>
      <c r="K500" s="260">
        <f>'تقرير المصروفات حسب الشهر'!H1055</f>
        <v>0</v>
      </c>
      <c r="L500" s="260">
        <f>IFERROR(VLOOKUP(B500,'تقرير المصروفات حسب الشهر'!$C$1155:$AD$1266,6,FALSE),0)</f>
        <v>0</v>
      </c>
      <c r="M500" s="260">
        <f>IFERROR(VLOOKUP(B500,'تقرير المصروفات حسب الشهر'!$C$1282:$AD$1393,6,FALSE),0)</f>
        <v>0</v>
      </c>
      <c r="N500" s="260" t="e">
        <f>#REF!</f>
        <v>#REF!</v>
      </c>
      <c r="O500" s="264" t="e">
        <f t="shared" si="20"/>
        <v>#REF!</v>
      </c>
    </row>
    <row r="501" spans="2:15" ht="17.399999999999999" customHeight="1">
      <c r="B501" s="259" t="s">
        <v>75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الشهر'!H929</f>
        <v>0</v>
      </c>
      <c r="K501" s="260">
        <f>'تقرير المصروفات حسب الشهر'!H1056</f>
        <v>0</v>
      </c>
      <c r="L501" s="260">
        <f>IFERROR(VLOOKUP(B501,'تقرير المصروفات حسب الشهر'!$C$1155:$AD$1266,6,FALSE),0)</f>
        <v>0</v>
      </c>
      <c r="M501" s="260">
        <f>IFERROR(VLOOKUP(B501,'تقرير المصروفات حسب الشهر'!$C$1282:$AD$1393,6,FALSE),0)</f>
        <v>0</v>
      </c>
      <c r="N501" s="260" t="e">
        <f>#REF!</f>
        <v>#REF!</v>
      </c>
      <c r="O501" s="264" t="e">
        <f t="shared" si="20"/>
        <v>#REF!</v>
      </c>
    </row>
    <row r="502" spans="2:15" ht="17.399999999999999" customHeight="1">
      <c r="B502" s="259" t="s">
        <v>76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الشهر'!H930</f>
        <v>0</v>
      </c>
      <c r="K502" s="260">
        <f>'تقرير المصروفات حسب الشهر'!H1057</f>
        <v>0</v>
      </c>
      <c r="L502" s="260">
        <f>IFERROR(VLOOKUP(B502,'تقرير المصروفات حسب الشهر'!$C$1155:$AD$1266,6,FALSE),0)</f>
        <v>0</v>
      </c>
      <c r="M502" s="260">
        <f>IFERROR(VLOOKUP(B502,'تقرير المصروفات حسب الشهر'!$C$1282:$AD$1393,6,FALSE),0)</f>
        <v>0</v>
      </c>
      <c r="N502" s="260" t="e">
        <f>#REF!</f>
        <v>#REF!</v>
      </c>
      <c r="O502" s="264" t="e">
        <f t="shared" si="20"/>
        <v>#REF!</v>
      </c>
    </row>
    <row r="503" spans="2:15" ht="17.399999999999999" customHeight="1">
      <c r="B503" s="259" t="s">
        <v>77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0</v>
      </c>
      <c r="J503" s="260">
        <f>'تقرير المصروفات حسب الشهر'!H931</f>
        <v>0</v>
      </c>
      <c r="K503" s="260">
        <f>'تقرير المصروفات حسب الشهر'!H1058</f>
        <v>0</v>
      </c>
      <c r="L503" s="260">
        <f>IFERROR(VLOOKUP(B503,'تقرير المصروفات حسب الشهر'!$C$1155:$AD$1266,6,FALSE),0)</f>
        <v>0</v>
      </c>
      <c r="M503" s="260">
        <f>IFERROR(VLOOKUP(B503,'تقرير المصروفات حسب الشهر'!$C$1282:$AD$1393,6,FALSE),0)</f>
        <v>0</v>
      </c>
      <c r="N503" s="260" t="e">
        <f>#REF!</f>
        <v>#REF!</v>
      </c>
      <c r="O503" s="264" t="e">
        <f t="shared" si="20"/>
        <v>#REF!</v>
      </c>
    </row>
    <row r="504" spans="2:15" ht="17.399999999999999" customHeight="1">
      <c r="B504" s="259" t="s">
        <v>78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0</v>
      </c>
      <c r="J504" s="260">
        <f>'تقرير المصروفات حسب الشهر'!H932</f>
        <v>0</v>
      </c>
      <c r="K504" s="260">
        <f>'تقرير المصروفات حسب الشهر'!H1059</f>
        <v>0</v>
      </c>
      <c r="L504" s="260">
        <f>IFERROR(VLOOKUP(B504,'تقرير المصروفات حسب الشهر'!$C$1155:$AD$1266,6,FALSE),0)</f>
        <v>0</v>
      </c>
      <c r="M504" s="260">
        <f>IFERROR(VLOOKUP(B504,'تقرير المصروفات حسب الشهر'!$C$1282:$AD$1393,6,FALSE),0)</f>
        <v>0</v>
      </c>
      <c r="N504" s="260" t="e">
        <f>#REF!</f>
        <v>#REF!</v>
      </c>
      <c r="O504" s="264" t="e">
        <f t="shared" si="20"/>
        <v>#REF!</v>
      </c>
    </row>
    <row r="505" spans="2:15" ht="17.399999999999999" customHeight="1">
      <c r="B505" s="259" t="s">
        <v>79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الشهر'!H933</f>
        <v>0</v>
      </c>
      <c r="K505" s="260">
        <f>'تقرير المصروفات حسب الشهر'!H1060</f>
        <v>0</v>
      </c>
      <c r="L505" s="260">
        <f>IFERROR(VLOOKUP(B505,'تقرير المصروفات حسب الشهر'!$C$1155:$AD$1266,6,FALSE),0)</f>
        <v>0</v>
      </c>
      <c r="M505" s="260">
        <f>IFERROR(VLOOKUP(B505,'تقرير المصروفات حسب الشهر'!$C$1282:$AD$1393,6,FALSE),0)</f>
        <v>0</v>
      </c>
      <c r="N505" s="260" t="e">
        <f>#REF!</f>
        <v>#REF!</v>
      </c>
      <c r="O505" s="264" t="e">
        <f t="shared" si="20"/>
        <v>#REF!</v>
      </c>
    </row>
    <row r="506" spans="2:15" ht="17.399999999999999" customHeight="1">
      <c r="B506" s="259" t="s">
        <v>80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0</v>
      </c>
      <c r="J506" s="260">
        <f>'تقرير المصروفات حسب الشهر'!H934</f>
        <v>0</v>
      </c>
      <c r="K506" s="260">
        <f>'تقرير المصروفات حسب الشهر'!H1061</f>
        <v>0</v>
      </c>
      <c r="L506" s="260">
        <f>IFERROR(VLOOKUP(B506,'تقرير المصروفات حسب الشهر'!$C$1155:$AD$1266,6,FALSE),0)</f>
        <v>0</v>
      </c>
      <c r="M506" s="260">
        <f>IFERROR(VLOOKUP(B506,'تقرير المصروفات حسب الشهر'!$C$1282:$AD$1393,6,FALSE),0)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399999999999999" customHeight="1">
      <c r="B507" s="259" t="s">
        <v>81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الشهر'!H935</f>
        <v>0</v>
      </c>
      <c r="K507" s="260">
        <f>'تقرير المصروفات حسب الشهر'!H1062</f>
        <v>0</v>
      </c>
      <c r="L507" s="260">
        <f>IFERROR(VLOOKUP(B507,'تقرير المصروفات حسب الشهر'!$C$1155:$AD$1266,6,FALSE),0)</f>
        <v>0</v>
      </c>
      <c r="M507" s="260">
        <f>IFERROR(VLOOKUP(B507,'تقرير المصروفات حسب الشهر'!$C$1282:$AD$1393,6,FALSE),0)</f>
        <v>0</v>
      </c>
      <c r="N507" s="260" t="e">
        <f>#REF!</f>
        <v>#REF!</v>
      </c>
      <c r="O507" s="264" t="e">
        <f t="shared" si="21"/>
        <v>#REF!</v>
      </c>
    </row>
    <row r="508" spans="2:15" ht="17.399999999999999" customHeight="1">
      <c r="B508" s="259" t="s">
        <v>82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الشهر'!H936</f>
        <v>0</v>
      </c>
      <c r="K508" s="260">
        <f>'تقرير المصروفات حسب الشهر'!H1063</f>
        <v>0</v>
      </c>
      <c r="L508" s="260">
        <f>IFERROR(VLOOKUP(B508,'تقرير المصروفات حسب الشهر'!$C$1155:$AD$1266,6,FALSE),0)</f>
        <v>0</v>
      </c>
      <c r="M508" s="260">
        <f>IFERROR(VLOOKUP(B508,'تقرير المصروفات حسب الشهر'!$C$1282:$AD$1393,6,FALSE),0)</f>
        <v>0</v>
      </c>
      <c r="N508" s="260" t="e">
        <f>#REF!</f>
        <v>#REF!</v>
      </c>
      <c r="O508" s="264" t="e">
        <f t="shared" si="21"/>
        <v>#REF!</v>
      </c>
    </row>
    <row r="509" spans="2:15" ht="17.399999999999999" customHeight="1">
      <c r="B509" s="259" t="s">
        <v>83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الشهر'!H937</f>
        <v>0</v>
      </c>
      <c r="K509" s="260">
        <f>'تقرير المصروفات حسب الشهر'!H1064</f>
        <v>0</v>
      </c>
      <c r="L509" s="260">
        <f>IFERROR(VLOOKUP(B509,'تقرير المصروفات حسب الشهر'!$C$1155:$AD$1266,6,FALSE),0)</f>
        <v>0</v>
      </c>
      <c r="M509" s="260">
        <f>IFERROR(VLOOKUP(B509,'تقرير المصروفات حسب الشهر'!$C$1282:$AD$1393,6,FALSE),0)</f>
        <v>0</v>
      </c>
      <c r="N509" s="260" t="e">
        <f>#REF!</f>
        <v>#REF!</v>
      </c>
      <c r="O509" s="264" t="e">
        <f t="shared" si="21"/>
        <v>#REF!</v>
      </c>
    </row>
    <row r="510" spans="2:15" ht="17.399999999999999" customHeight="1">
      <c r="B510" s="259" t="s">
        <v>84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الشهر'!H938</f>
        <v>0</v>
      </c>
      <c r="K510" s="260">
        <f>'تقرير المصروفات حسب الشهر'!H1065</f>
        <v>0</v>
      </c>
      <c r="L510" s="260">
        <f>IFERROR(VLOOKUP(B510,'تقرير المصروفات حسب الشهر'!$C$1155:$AD$1266,6,FALSE),0)</f>
        <v>0</v>
      </c>
      <c r="M510" s="260">
        <f>IFERROR(VLOOKUP(B510,'تقرير المصروفات حسب الشهر'!$C$1282:$AD$1393,6,FALSE),0)</f>
        <v>0</v>
      </c>
      <c r="N510" s="260" t="e">
        <f>#REF!</f>
        <v>#REF!</v>
      </c>
      <c r="O510" s="264" t="e">
        <f t="shared" si="21"/>
        <v>#REF!</v>
      </c>
    </row>
    <row r="511" spans="2:15" ht="17.399999999999999" customHeight="1">
      <c r="B511" s="259" t="s">
        <v>85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الشهر'!H939</f>
        <v>0</v>
      </c>
      <c r="K511" s="260">
        <f>'تقرير المصروفات حسب الشهر'!H1066</f>
        <v>0</v>
      </c>
      <c r="L511" s="260">
        <f>IFERROR(VLOOKUP(B511,'تقرير المصروفات حسب الشهر'!$C$1155:$AD$1266,6,FALSE),0)</f>
        <v>0</v>
      </c>
      <c r="M511" s="260">
        <f>IFERROR(VLOOKUP(B511,'تقرير المصروفات حسب الشهر'!$C$1282:$AD$1393,6,FALSE),0)</f>
        <v>0</v>
      </c>
      <c r="N511" s="260" t="e">
        <f>#REF!</f>
        <v>#REF!</v>
      </c>
      <c r="O511" s="264" t="e">
        <f t="shared" si="21"/>
        <v>#REF!</v>
      </c>
    </row>
    <row r="512" spans="2:15" ht="17.399999999999999" customHeight="1">
      <c r="B512" s="259" t="s">
        <v>86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0</v>
      </c>
      <c r="J512" s="260">
        <f>'تقرير المصروفات حسب الشهر'!H940</f>
        <v>0</v>
      </c>
      <c r="K512" s="260">
        <f>'تقرير المصروفات حسب الشهر'!H1067</f>
        <v>0</v>
      </c>
      <c r="L512" s="260">
        <f>IFERROR(VLOOKUP(B512,'تقرير المصروفات حسب الشهر'!$C$1155:$AD$1266,6,FALSE),0)</f>
        <v>0</v>
      </c>
      <c r="M512" s="260">
        <f>IFERROR(VLOOKUP(B512,'تقرير المصروفات حسب الشهر'!$C$1282:$AD$1393,6,FALSE),0)</f>
        <v>0</v>
      </c>
      <c r="N512" s="260" t="e">
        <f>#REF!</f>
        <v>#REF!</v>
      </c>
      <c r="O512" s="264" t="e">
        <f t="shared" si="21"/>
        <v>#REF!</v>
      </c>
    </row>
    <row r="513" spans="2:15" ht="17.399999999999999" customHeight="1">
      <c r="B513" s="259" t="s">
        <v>87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0</v>
      </c>
      <c r="J513" s="260">
        <f>'تقرير المصروفات حسب الشهر'!H941</f>
        <v>0</v>
      </c>
      <c r="K513" s="260">
        <f>'تقرير المصروفات حسب الشهر'!H1068</f>
        <v>0</v>
      </c>
      <c r="L513" s="260">
        <f>IFERROR(VLOOKUP(B513,'تقرير المصروفات حسب الشهر'!$C$1155:$AD$1266,6,FALSE),0)</f>
        <v>0</v>
      </c>
      <c r="M513" s="260">
        <f>IFERROR(VLOOKUP(B513,'تقرير المصروفات حسب الشهر'!$C$1282:$AD$1393,6,FALSE),0)</f>
        <v>0</v>
      </c>
      <c r="N513" s="260" t="e">
        <f>#REF!</f>
        <v>#REF!</v>
      </c>
      <c r="O513" s="264" t="e">
        <f t="shared" si="21"/>
        <v>#REF!</v>
      </c>
    </row>
    <row r="514" spans="2:15" ht="17.399999999999999" customHeight="1">
      <c r="B514" s="259" t="s">
        <v>88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الشهر'!H942</f>
        <v>0</v>
      </c>
      <c r="K514" s="260">
        <f>'تقرير المصروفات حسب الشهر'!H1069</f>
        <v>0</v>
      </c>
      <c r="L514" s="260">
        <f>IFERROR(VLOOKUP(B514,'تقرير المصروفات حسب الشهر'!$C$1155:$AD$1266,6,FALSE),0)</f>
        <v>0</v>
      </c>
      <c r="M514" s="260">
        <f>IFERROR(VLOOKUP(B514,'تقرير المصروفات حسب الشهر'!$C$1282:$AD$1393,6,FALSE),0)</f>
        <v>0</v>
      </c>
      <c r="N514" s="260" t="e">
        <f>#REF!</f>
        <v>#REF!</v>
      </c>
      <c r="O514" s="264" t="e">
        <f t="shared" si="21"/>
        <v>#REF!</v>
      </c>
    </row>
    <row r="515" spans="2:15" ht="17.399999999999999" customHeight="1">
      <c r="B515" s="259" t="s">
        <v>89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الشهر'!H943</f>
        <v>0</v>
      </c>
      <c r="K515" s="260">
        <f>'تقرير المصروفات حسب الشهر'!H1070</f>
        <v>0</v>
      </c>
      <c r="L515" s="260">
        <f>IFERROR(VLOOKUP(B515,'تقرير المصروفات حسب الشهر'!$C$1155:$AD$1266,6,FALSE),0)</f>
        <v>0</v>
      </c>
      <c r="M515" s="260">
        <f>IFERROR(VLOOKUP(B515,'تقرير المصروفات حسب الشهر'!$C$1282:$AD$1393,6,FALSE),0)</f>
        <v>0</v>
      </c>
      <c r="N515" s="260" t="e">
        <f>#REF!</f>
        <v>#REF!</v>
      </c>
      <c r="O515" s="264" t="e">
        <f t="shared" si="21"/>
        <v>#REF!</v>
      </c>
    </row>
    <row r="516" spans="2:15" ht="17.399999999999999" customHeight="1">
      <c r="B516" s="259" t="s">
        <v>90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الشهر'!H944</f>
        <v>0</v>
      </c>
      <c r="K516" s="260">
        <f>'تقرير المصروفات حسب الشهر'!H1071</f>
        <v>0</v>
      </c>
      <c r="L516" s="260">
        <f>IFERROR(VLOOKUP(B516,'تقرير المصروفات حسب الشهر'!$C$1155:$AD$1266,6,FALSE),0)</f>
        <v>0</v>
      </c>
      <c r="M516" s="260">
        <f>IFERROR(VLOOKUP(B516,'تقرير المصروفات حسب الشهر'!$C$1282:$AD$1393,6,FALSE),0)</f>
        <v>0</v>
      </c>
      <c r="N516" s="260" t="e">
        <f>#REF!</f>
        <v>#REF!</v>
      </c>
      <c r="O516" s="264" t="e">
        <f t="shared" si="21"/>
        <v>#REF!</v>
      </c>
    </row>
    <row r="517" spans="2:15" ht="17.399999999999999" customHeight="1">
      <c r="B517" s="259" t="s">
        <v>91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الشهر'!H945</f>
        <v>0</v>
      </c>
      <c r="K517" s="260">
        <f>'تقرير المصروفات حسب الشهر'!H1072</f>
        <v>0</v>
      </c>
      <c r="L517" s="260">
        <f>IFERROR(VLOOKUP(B517,'تقرير المصروفات حسب الشهر'!$C$1155:$AD$1266,6,FALSE),0)</f>
        <v>0</v>
      </c>
      <c r="M517" s="260">
        <f>IFERROR(VLOOKUP(B517,'تقرير المصروفات حسب الشهر'!$C$1282:$AD$1393,6,FALSE),0)</f>
        <v>0</v>
      </c>
      <c r="N517" s="260" t="e">
        <f>#REF!</f>
        <v>#REF!</v>
      </c>
      <c r="O517" s="264" t="e">
        <f t="shared" si="21"/>
        <v>#REF!</v>
      </c>
    </row>
    <row r="518" spans="2:15" ht="17.399999999999999" customHeight="1">
      <c r="B518" s="259" t="s">
        <v>92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الشهر'!H946</f>
        <v>0</v>
      </c>
      <c r="K518" s="260">
        <f>'تقرير المصروفات حسب الشهر'!H1073</f>
        <v>0</v>
      </c>
      <c r="L518" s="260">
        <f>IFERROR(VLOOKUP(B518,'تقرير المصروفات حسب الشهر'!$C$1155:$AD$1266,6,FALSE),0)</f>
        <v>0</v>
      </c>
      <c r="M518" s="260">
        <f>IFERROR(VLOOKUP(B518,'تقرير المصروفات حسب الشهر'!$C$1282:$AD$1393,6,FALSE),0)</f>
        <v>0</v>
      </c>
      <c r="N518" s="260" t="e">
        <f>#REF!</f>
        <v>#REF!</v>
      </c>
      <c r="O518" s="264" t="e">
        <f t="shared" si="21"/>
        <v>#REF!</v>
      </c>
    </row>
    <row r="519" spans="2:15" ht="17.399999999999999" customHeight="1">
      <c r="B519" s="259" t="s">
        <v>93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الشهر'!H947</f>
        <v>0</v>
      </c>
      <c r="K519" s="260">
        <f>'تقرير المصروفات حسب الشهر'!H1074</f>
        <v>0</v>
      </c>
      <c r="L519" s="260">
        <f>IFERROR(VLOOKUP(B519,'تقرير المصروفات حسب الشهر'!$C$1155:$AD$1266,6,FALSE),0)</f>
        <v>0</v>
      </c>
      <c r="M519" s="260">
        <f>IFERROR(VLOOKUP(B519,'تقرير المصروفات حسب الشهر'!$C$1282:$AD$1393,6,FALSE),0)</f>
        <v>0</v>
      </c>
      <c r="N519" s="260" t="e">
        <f>#REF!</f>
        <v>#REF!</v>
      </c>
      <c r="O519" s="264" t="e">
        <f t="shared" si="21"/>
        <v>#REF!</v>
      </c>
    </row>
    <row r="520" spans="2:15" ht="17.399999999999999" customHeight="1">
      <c r="B520" s="259" t="s">
        <v>94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الشهر'!H948</f>
        <v>0</v>
      </c>
      <c r="K520" s="260">
        <f>'تقرير المصروفات حسب الشهر'!H1075</f>
        <v>0</v>
      </c>
      <c r="L520" s="260">
        <f>IFERROR(VLOOKUP(B520,'تقرير المصروفات حسب الشهر'!$C$1155:$AD$1266,6,FALSE),0)</f>
        <v>0</v>
      </c>
      <c r="M520" s="260">
        <f>IFERROR(VLOOKUP(B520,'تقرير المصروفات حسب الشهر'!$C$1282:$AD$1393,6,FALSE),0)</f>
        <v>0</v>
      </c>
      <c r="N520" s="260" t="e">
        <f>#REF!</f>
        <v>#REF!</v>
      </c>
      <c r="O520" s="264" t="e">
        <f t="shared" si="21"/>
        <v>#REF!</v>
      </c>
    </row>
    <row r="521" spans="2:15" ht="17.399999999999999" customHeight="1">
      <c r="B521" s="259" t="s">
        <v>166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الشهر'!H949</f>
        <v>0</v>
      </c>
      <c r="K521" s="260">
        <f>'تقرير المصروفات حسب الشهر'!H1076</f>
        <v>0</v>
      </c>
      <c r="L521" s="260">
        <f>IFERROR(VLOOKUP(B521,'تقرير المصروفات حسب الشهر'!$C$1155:$AD$1266,6,FALSE),0)</f>
        <v>0</v>
      </c>
      <c r="M521" s="260">
        <f>IFERROR(VLOOKUP(B521,'تقرير المصروفات حسب الشهر'!$C$1282:$AD$1393,6,FALSE),0)</f>
        <v>0</v>
      </c>
      <c r="N521" s="260" t="e">
        <f>#REF!</f>
        <v>#REF!</v>
      </c>
      <c r="O521" s="264" t="e">
        <f t="shared" si="21"/>
        <v>#REF!</v>
      </c>
    </row>
    <row r="522" spans="2:15" ht="17.399999999999999" customHeight="1">
      <c r="B522" s="259" t="s">
        <v>95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الشهر'!H950</f>
        <v>0</v>
      </c>
      <c r="K522" s="260">
        <f>'تقرير المصروفات حسب الشهر'!H1077</f>
        <v>0</v>
      </c>
      <c r="L522" s="260">
        <f>IFERROR(VLOOKUP(B522,'تقرير المصروفات حسب الشهر'!$C$1155:$AD$1266,6,FALSE),0)</f>
        <v>0</v>
      </c>
      <c r="M522" s="260">
        <f>IFERROR(VLOOKUP(B522,'تقرير المصروفات حسب الشهر'!$C$1282:$AD$1393,6,FALSE),0)</f>
        <v>0</v>
      </c>
      <c r="N522" s="260" t="e">
        <f>#REF!</f>
        <v>#REF!</v>
      </c>
      <c r="O522" s="264" t="e">
        <f t="shared" si="21"/>
        <v>#REF!</v>
      </c>
    </row>
    <row r="523" spans="2:15" ht="17.399999999999999" customHeight="1">
      <c r="B523" s="259" t="s">
        <v>96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الشهر'!H951</f>
        <v>0</v>
      </c>
      <c r="K523" s="260">
        <f>'تقرير المصروفات حسب الشهر'!H1078</f>
        <v>0</v>
      </c>
      <c r="L523" s="260">
        <f>IFERROR(VLOOKUP(B523,'تقرير المصروفات حسب الشهر'!$C$1155:$AD$1266,6,FALSE),0)</f>
        <v>0</v>
      </c>
      <c r="M523" s="260">
        <f>IFERROR(VLOOKUP(B523,'تقرير المصروفات حسب الشهر'!$C$1282:$AD$1393,6,FALSE),0)</f>
        <v>0</v>
      </c>
      <c r="N523" s="260" t="e">
        <f>#REF!</f>
        <v>#REF!</v>
      </c>
      <c r="O523" s="264" t="e">
        <f t="shared" si="21"/>
        <v>#REF!</v>
      </c>
    </row>
    <row r="524" spans="2:15" ht="17.399999999999999" customHeight="1">
      <c r="B524" s="259" t="s">
        <v>97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الشهر'!H952</f>
        <v>0</v>
      </c>
      <c r="K524" s="260">
        <f>'تقرير المصروفات حسب الشهر'!H1079</f>
        <v>0</v>
      </c>
      <c r="L524" s="260">
        <f>IFERROR(VLOOKUP(B524,'تقرير المصروفات حسب الشهر'!$C$1155:$AD$1266,6,FALSE),0)</f>
        <v>0</v>
      </c>
      <c r="M524" s="260">
        <f>IFERROR(VLOOKUP(B524,'تقرير المصروفات حسب الشهر'!$C$1282:$AD$1393,6,FALSE),0)</f>
        <v>0</v>
      </c>
      <c r="N524" s="260" t="e">
        <f>#REF!</f>
        <v>#REF!</v>
      </c>
      <c r="O524" s="264" t="e">
        <f t="shared" si="21"/>
        <v>#REF!</v>
      </c>
    </row>
    <row r="525" spans="2:15" ht="17.399999999999999" customHeight="1">
      <c r="B525" s="259" t="s">
        <v>98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الشهر'!H953</f>
        <v>0</v>
      </c>
      <c r="K525" s="260">
        <f>'تقرير المصروفات حسب الشهر'!H1080</f>
        <v>0</v>
      </c>
      <c r="L525" s="260">
        <f>IFERROR(VLOOKUP(B525,'تقرير المصروفات حسب الشهر'!$C$1155:$AD$1266,6,FALSE),0)</f>
        <v>0</v>
      </c>
      <c r="M525" s="260">
        <f>IFERROR(VLOOKUP(B525,'تقرير المصروفات حسب الشهر'!$C$1282:$AD$1393,6,FALSE),0)</f>
        <v>0</v>
      </c>
      <c r="N525" s="260" t="e">
        <f>#REF!</f>
        <v>#REF!</v>
      </c>
      <c r="O525" s="264" t="e">
        <f t="shared" si="21"/>
        <v>#REF!</v>
      </c>
    </row>
    <row r="526" spans="2:15" ht="17.399999999999999" customHeight="1">
      <c r="B526" s="259" t="s">
        <v>99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الشهر'!H954</f>
        <v>0</v>
      </c>
      <c r="K526" s="260">
        <f>'تقرير المصروفات حسب الشهر'!H1081</f>
        <v>0</v>
      </c>
      <c r="L526" s="260">
        <f>IFERROR(VLOOKUP(B526,'تقرير المصروفات حسب الشهر'!$C$1155:$AD$1266,6,FALSE),0)</f>
        <v>0</v>
      </c>
      <c r="M526" s="260">
        <f>IFERROR(VLOOKUP(B526,'تقرير المصروفات حسب الشهر'!$C$1282:$AD$1393,6,FALSE),0)</f>
        <v>0</v>
      </c>
      <c r="N526" s="260" t="e">
        <f>#REF!</f>
        <v>#REF!</v>
      </c>
      <c r="O526" s="264" t="e">
        <f t="shared" si="21"/>
        <v>#REF!</v>
      </c>
    </row>
    <row r="527" spans="2:15" ht="17.399999999999999" customHeight="1">
      <c r="B527" s="259" t="s">
        <v>100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الشهر'!H955</f>
        <v>0</v>
      </c>
      <c r="K527" s="260">
        <f>'تقرير المصروفات حسب الشهر'!H1082</f>
        <v>0</v>
      </c>
      <c r="L527" s="260">
        <f>IFERROR(VLOOKUP(B527,'تقرير المصروفات حسب الشهر'!$C$1155:$AD$1266,6,FALSE),0)</f>
        <v>0</v>
      </c>
      <c r="M527" s="260">
        <f>IFERROR(VLOOKUP(B527,'تقرير المصروفات حسب الشهر'!$C$1282:$AD$1393,6,FALSE),0)</f>
        <v>0</v>
      </c>
      <c r="N527" s="260" t="e">
        <f>#REF!</f>
        <v>#REF!</v>
      </c>
      <c r="O527" s="264" t="e">
        <f t="shared" si="21"/>
        <v>#REF!</v>
      </c>
    </row>
    <row r="528" spans="2:15" ht="17.399999999999999" customHeight="1">
      <c r="B528" s="259" t="s">
        <v>101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الشهر'!H956</f>
        <v>0</v>
      </c>
      <c r="K528" s="260">
        <f>'تقرير المصروفات حسب الشهر'!H1083</f>
        <v>0</v>
      </c>
      <c r="L528" s="260">
        <f>IFERROR(VLOOKUP(B528,'تقرير المصروفات حسب الشهر'!$C$1155:$AD$1266,6,FALSE),0)</f>
        <v>0</v>
      </c>
      <c r="M528" s="260">
        <f>IFERROR(VLOOKUP(B528,'تقرير المصروفات حسب الشهر'!$C$1282:$AD$1393,6,FALSE),0)</f>
        <v>0</v>
      </c>
      <c r="N528" s="260" t="e">
        <f>#REF!</f>
        <v>#REF!</v>
      </c>
      <c r="O528" s="264" t="e">
        <f t="shared" si="21"/>
        <v>#REF!</v>
      </c>
    </row>
    <row r="529" spans="2:15" ht="17.399999999999999" customHeight="1">
      <c r="B529" s="259" t="s">
        <v>102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الشهر'!H957</f>
        <v>0</v>
      </c>
      <c r="K529" s="260">
        <f>'تقرير المصروفات حسب الشهر'!H1084</f>
        <v>0</v>
      </c>
      <c r="L529" s="260">
        <f>IFERROR(VLOOKUP(B529,'تقرير المصروفات حسب الشهر'!$C$1155:$AD$1266,6,FALSE),0)</f>
        <v>0</v>
      </c>
      <c r="M529" s="260">
        <f>IFERROR(VLOOKUP(B529,'تقرير المصروفات حسب الشهر'!$C$1282:$AD$1393,6,FALSE),0)</f>
        <v>0</v>
      </c>
      <c r="N529" s="260" t="e">
        <f>#REF!</f>
        <v>#REF!</v>
      </c>
      <c r="O529" s="264" t="e">
        <f t="shared" si="21"/>
        <v>#REF!</v>
      </c>
    </row>
    <row r="530" spans="2:15" ht="17.399999999999999" customHeight="1">
      <c r="B530" s="259" t="s">
        <v>103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الشهر'!H958</f>
        <v>0</v>
      </c>
      <c r="K530" s="260">
        <f>'تقرير المصروفات حسب الشهر'!H1085</f>
        <v>0</v>
      </c>
      <c r="L530" s="260">
        <f>IFERROR(VLOOKUP(B530,'تقرير المصروفات حسب الشهر'!$C$1155:$AD$1266,6,FALSE),0)</f>
        <v>0</v>
      </c>
      <c r="M530" s="260">
        <f>IFERROR(VLOOKUP(B530,'تقرير المصروفات حسب الشهر'!$C$1282:$AD$1393,6,FALSE),0)</f>
        <v>0</v>
      </c>
      <c r="N530" s="260" t="e">
        <f>#REF!</f>
        <v>#REF!</v>
      </c>
      <c r="O530" s="264" t="e">
        <f t="shared" si="21"/>
        <v>#REF!</v>
      </c>
    </row>
    <row r="531" spans="2:15" ht="17.399999999999999" customHeight="1">
      <c r="B531" s="259" t="s">
        <v>104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الشهر'!H959</f>
        <v>0</v>
      </c>
      <c r="K531" s="260">
        <f>'تقرير المصروفات حسب الشهر'!H1086</f>
        <v>0</v>
      </c>
      <c r="L531" s="260">
        <f>IFERROR(VLOOKUP(B531,'تقرير المصروفات حسب الشهر'!$C$1155:$AD$1266,6,FALSE),0)</f>
        <v>0</v>
      </c>
      <c r="M531" s="260">
        <f>IFERROR(VLOOKUP(B531,'تقرير المصروفات حسب الشهر'!$C$1282:$AD$1393,6,FALSE),0)</f>
        <v>0</v>
      </c>
      <c r="N531" s="260" t="e">
        <f>#REF!</f>
        <v>#REF!</v>
      </c>
      <c r="O531" s="264" t="e">
        <f t="shared" si="21"/>
        <v>#REF!</v>
      </c>
    </row>
    <row r="532" spans="2:15" ht="17.399999999999999" customHeight="1">
      <c r="B532" s="259" t="s">
        <v>105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الشهر'!H960</f>
        <v>0</v>
      </c>
      <c r="K532" s="260">
        <f>'تقرير المصروفات حسب الشهر'!H1087</f>
        <v>0</v>
      </c>
      <c r="L532" s="260">
        <f>IFERROR(VLOOKUP(B532,'تقرير المصروفات حسب الشهر'!$C$1155:$AD$1266,6,FALSE),0)</f>
        <v>0</v>
      </c>
      <c r="M532" s="260">
        <f>IFERROR(VLOOKUP(B532,'تقرير المصروفات حسب الشهر'!$C$1282:$AD$1393,6,FALSE),0)</f>
        <v>0</v>
      </c>
      <c r="N532" s="260" t="e">
        <f>#REF!</f>
        <v>#REF!</v>
      </c>
      <c r="O532" s="264" t="e">
        <f t="shared" si="21"/>
        <v>#REF!</v>
      </c>
    </row>
    <row r="533" spans="2:15" ht="17.399999999999999" customHeight="1">
      <c r="B533" s="259" t="s">
        <v>106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0</v>
      </c>
      <c r="J533" s="260">
        <f>'تقرير المصروفات حسب الشهر'!H961</f>
        <v>0</v>
      </c>
      <c r="K533" s="260">
        <f>'تقرير المصروفات حسب الشهر'!H1088</f>
        <v>0</v>
      </c>
      <c r="L533" s="260">
        <f>IFERROR(VLOOKUP(B533,'تقرير المصروفات حسب الشهر'!$C$1155:$AD$1266,6,FALSE),0)</f>
        <v>0</v>
      </c>
      <c r="M533" s="260">
        <f>IFERROR(VLOOKUP(B533,'تقرير المصروفات حسب الشهر'!$C$1282:$AD$1393,6,FALSE),0)</f>
        <v>0</v>
      </c>
      <c r="N533" s="260" t="e">
        <f>#REF!</f>
        <v>#REF!</v>
      </c>
      <c r="O533" s="264" t="e">
        <f t="shared" si="21"/>
        <v>#REF!</v>
      </c>
    </row>
    <row r="534" spans="2:15" ht="17.399999999999999" customHeight="1">
      <c r="B534" s="259" t="s">
        <v>107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الشهر'!H962</f>
        <v>0</v>
      </c>
      <c r="K534" s="260">
        <f>'تقرير المصروفات حسب الشهر'!H1089</f>
        <v>0</v>
      </c>
      <c r="L534" s="260">
        <f>IFERROR(VLOOKUP(B534,'تقرير المصروفات حسب الشهر'!$C$1155:$AD$1266,6,FALSE),0)</f>
        <v>0</v>
      </c>
      <c r="M534" s="260">
        <f>IFERROR(VLOOKUP(B534,'تقرير المصروفات حسب الشهر'!$C$1282:$AD$1393,6,FALSE),0)</f>
        <v>0</v>
      </c>
      <c r="N534" s="260" t="e">
        <f>#REF!</f>
        <v>#REF!</v>
      </c>
      <c r="O534" s="264" t="e">
        <f t="shared" si="21"/>
        <v>#REF!</v>
      </c>
    </row>
    <row r="535" spans="2:15" ht="17.399999999999999" customHeight="1">
      <c r="B535" s="259" t="s">
        <v>108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الشهر'!H963</f>
        <v>0</v>
      </c>
      <c r="K535" s="260">
        <f>'تقرير المصروفات حسب الشهر'!H1090</f>
        <v>0</v>
      </c>
      <c r="L535" s="260">
        <f>IFERROR(VLOOKUP(B535,'تقرير المصروفات حسب الشهر'!$C$1155:$AD$1266,6,FALSE),0)</f>
        <v>0</v>
      </c>
      <c r="M535" s="260">
        <f>IFERROR(VLOOKUP(B535,'تقرير المصروفات حسب الشهر'!$C$1282:$AD$1393,6,FALSE),0)</f>
        <v>0</v>
      </c>
      <c r="N535" s="260" t="e">
        <f>#REF!</f>
        <v>#REF!</v>
      </c>
      <c r="O535" s="264" t="e">
        <f t="shared" si="21"/>
        <v>#REF!</v>
      </c>
    </row>
    <row r="536" spans="2:15" ht="17.399999999999999" customHeight="1">
      <c r="B536" s="259" t="s">
        <v>109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الشهر'!H964</f>
        <v>0</v>
      </c>
      <c r="K536" s="260">
        <f>'تقرير المصروفات حسب الشهر'!H1091</f>
        <v>0</v>
      </c>
      <c r="L536" s="260">
        <f>IFERROR(VLOOKUP(B536,'تقرير المصروفات حسب الشهر'!$C$1155:$AD$1266,6,FALSE),0)</f>
        <v>0</v>
      </c>
      <c r="M536" s="260">
        <f>IFERROR(VLOOKUP(B536,'تقرير المصروفات حسب الشهر'!$C$1282:$AD$1393,6,FALSE),0)</f>
        <v>0</v>
      </c>
      <c r="N536" s="260" t="e">
        <f>#REF!</f>
        <v>#REF!</v>
      </c>
      <c r="O536" s="264" t="e">
        <f t="shared" si="21"/>
        <v>#REF!</v>
      </c>
    </row>
    <row r="537" spans="2:15" ht="17.399999999999999" customHeight="1">
      <c r="B537" s="259" t="s">
        <v>110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الشهر'!H965</f>
        <v>0</v>
      </c>
      <c r="K537" s="260">
        <f>'تقرير المصروفات حسب الشهر'!H1092</f>
        <v>0</v>
      </c>
      <c r="L537" s="260">
        <f>IFERROR(VLOOKUP(B537,'تقرير المصروفات حسب الشهر'!$C$1155:$AD$1266,6,FALSE),0)</f>
        <v>0</v>
      </c>
      <c r="M537" s="260">
        <f>IFERROR(VLOOKUP(B537,'تقرير المصروفات حسب الشهر'!$C$1282:$AD$1393,6,FALSE),0)</f>
        <v>0</v>
      </c>
      <c r="N537" s="260" t="e">
        <f>#REF!</f>
        <v>#REF!</v>
      </c>
      <c r="O537" s="264" t="e">
        <f t="shared" si="21"/>
        <v>#REF!</v>
      </c>
    </row>
    <row r="538" spans="2:15" ht="17.399999999999999" customHeight="1">
      <c r="B538" s="259" t="s">
        <v>111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الشهر'!H966</f>
        <v>0</v>
      </c>
      <c r="K538" s="260">
        <f>'تقرير المصروفات حسب الشهر'!H1093</f>
        <v>0</v>
      </c>
      <c r="L538" s="260">
        <f>IFERROR(VLOOKUP(B538,'تقرير المصروفات حسب الشهر'!$C$1155:$AD$1266,6,FALSE),0)</f>
        <v>0</v>
      </c>
      <c r="M538" s="260">
        <f>IFERROR(VLOOKUP(B538,'تقرير المصروفات حسب الشهر'!$C$1282:$AD$1393,6,FALSE),0)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399999999999999" customHeight="1">
      <c r="B539" s="259" t="s">
        <v>112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الشهر'!H967</f>
        <v>0</v>
      </c>
      <c r="K539" s="260">
        <f>'تقرير المصروفات حسب الشهر'!H1094</f>
        <v>0</v>
      </c>
      <c r="L539" s="260">
        <f>IFERROR(VLOOKUP(B539,'تقرير المصروفات حسب الشهر'!$C$1155:$AD$1266,6,FALSE),0)</f>
        <v>0</v>
      </c>
      <c r="M539" s="260">
        <f>IFERROR(VLOOKUP(B539,'تقرير المصروفات حسب الشهر'!$C$1282:$AD$1393,6,FALSE),0)</f>
        <v>0</v>
      </c>
      <c r="N539" s="260" t="e">
        <f>#REF!</f>
        <v>#REF!</v>
      </c>
      <c r="O539" s="264" t="e">
        <f t="shared" si="22"/>
        <v>#REF!</v>
      </c>
    </row>
    <row r="540" spans="2:15" ht="17.399999999999999" customHeight="1">
      <c r="B540" s="259" t="s">
        <v>113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0</v>
      </c>
      <c r="J540" s="260">
        <f>'تقرير المصروفات حسب الشهر'!H968</f>
        <v>0</v>
      </c>
      <c r="K540" s="260">
        <f>'تقرير المصروفات حسب الشهر'!H1095</f>
        <v>0</v>
      </c>
      <c r="L540" s="260">
        <f>IFERROR(VLOOKUP(B540,'تقرير المصروفات حسب الشهر'!$C$1155:$AD$1266,6,FALSE),0)</f>
        <v>0</v>
      </c>
      <c r="M540" s="260">
        <f>IFERROR(VLOOKUP(B540,'تقرير المصروفات حسب الشهر'!$C$1282:$AD$1393,6,FALSE),0)</f>
        <v>0</v>
      </c>
      <c r="N540" s="260" t="e">
        <f>#REF!</f>
        <v>#REF!</v>
      </c>
      <c r="O540" s="264" t="e">
        <f t="shared" si="22"/>
        <v>#REF!</v>
      </c>
    </row>
    <row r="541" spans="2:15" ht="17.399999999999999" customHeight="1">
      <c r="B541" s="259" t="s">
        <v>114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الشهر'!H969</f>
        <v>0</v>
      </c>
      <c r="K541" s="260">
        <f>'تقرير المصروفات حسب الشهر'!H1096</f>
        <v>0</v>
      </c>
      <c r="L541" s="260">
        <f>IFERROR(VLOOKUP(B541,'تقرير المصروفات حسب الشهر'!$C$1155:$AD$1266,6,FALSE),0)</f>
        <v>0</v>
      </c>
      <c r="M541" s="260">
        <f>IFERROR(VLOOKUP(B541,'تقرير المصروفات حسب الشهر'!$C$1282:$AD$1393,6,FALSE),0)</f>
        <v>0</v>
      </c>
      <c r="N541" s="260" t="e">
        <f>#REF!</f>
        <v>#REF!</v>
      </c>
      <c r="O541" s="264" t="e">
        <f t="shared" si="22"/>
        <v>#REF!</v>
      </c>
    </row>
    <row r="542" spans="2:15" ht="17.399999999999999" customHeight="1">
      <c r="B542" s="259" t="s">
        <v>115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الشهر'!H970</f>
        <v>0</v>
      </c>
      <c r="K542" s="260">
        <f>'تقرير المصروفات حسب الشهر'!H1097</f>
        <v>0</v>
      </c>
      <c r="L542" s="260">
        <f>IFERROR(VLOOKUP(B542,'تقرير المصروفات حسب الشهر'!$C$1155:$AD$1266,6,FALSE),0)</f>
        <v>0</v>
      </c>
      <c r="M542" s="260">
        <f>IFERROR(VLOOKUP(B542,'تقرير المصروفات حسب الشهر'!$C$1282:$AD$1393,6,FALSE),0)</f>
        <v>0</v>
      </c>
      <c r="N542" s="260" t="e">
        <f>#REF!</f>
        <v>#REF!</v>
      </c>
      <c r="O542" s="264" t="e">
        <f t="shared" si="22"/>
        <v>#REF!</v>
      </c>
    </row>
    <row r="543" spans="2:15" ht="17.399999999999999" customHeight="1">
      <c r="B543" s="259" t="s">
        <v>116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0</v>
      </c>
      <c r="J543" s="260">
        <f>'تقرير المصروفات حسب الشهر'!H971</f>
        <v>0</v>
      </c>
      <c r="K543" s="260">
        <f>'تقرير المصروفات حسب الشهر'!H1098</f>
        <v>0</v>
      </c>
      <c r="L543" s="260">
        <f>IFERROR(VLOOKUP(B543,'تقرير المصروفات حسب الشهر'!$C$1155:$AD$1266,6,FALSE),0)</f>
        <v>0</v>
      </c>
      <c r="M543" s="260">
        <f>IFERROR(VLOOKUP(B543,'تقرير المصروفات حسب الشهر'!$C$1282:$AD$1393,6,FALSE),0)</f>
        <v>0</v>
      </c>
      <c r="N543" s="260" t="e">
        <f>#REF!</f>
        <v>#REF!</v>
      </c>
      <c r="O543" s="264" t="e">
        <f t="shared" si="22"/>
        <v>#REF!</v>
      </c>
    </row>
    <row r="544" spans="2:15" ht="17.399999999999999" customHeight="1">
      <c r="B544" s="259" t="s">
        <v>117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الشهر'!H972</f>
        <v>0</v>
      </c>
      <c r="K544" s="260">
        <f>'تقرير المصروفات حسب الشهر'!H1099</f>
        <v>0</v>
      </c>
      <c r="L544" s="260">
        <f>IFERROR(VLOOKUP(B544,'تقرير المصروفات حسب الشهر'!$C$1155:$AD$1266,6,FALSE),0)</f>
        <v>0</v>
      </c>
      <c r="M544" s="260">
        <f>IFERROR(VLOOKUP(B544,'تقرير المصروفات حسب الشهر'!$C$1282:$AD$1393,6,FALSE),0)</f>
        <v>0</v>
      </c>
      <c r="N544" s="260" t="e">
        <f>#REF!</f>
        <v>#REF!</v>
      </c>
      <c r="O544" s="264" t="e">
        <f t="shared" si="22"/>
        <v>#REF!</v>
      </c>
    </row>
    <row r="545" spans="2:15" ht="17.399999999999999" customHeight="1">
      <c r="B545" s="259" t="s">
        <v>118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0</v>
      </c>
      <c r="J545" s="260">
        <f>'تقرير المصروفات حسب الشهر'!H973</f>
        <v>0</v>
      </c>
      <c r="K545" s="260">
        <f>'تقرير المصروفات حسب الشهر'!H1100</f>
        <v>0</v>
      </c>
      <c r="L545" s="260">
        <f>IFERROR(VLOOKUP(B545,'تقرير المصروفات حسب الشهر'!$C$1155:$AD$1266,6,FALSE),0)</f>
        <v>0</v>
      </c>
      <c r="M545" s="260">
        <f>IFERROR(VLOOKUP(B545,'تقرير المصروفات حسب الشهر'!$C$1282:$AD$1393,6,FALSE),0)</f>
        <v>0</v>
      </c>
      <c r="N545" s="260" t="e">
        <f>#REF!</f>
        <v>#REF!</v>
      </c>
      <c r="O545" s="264" t="e">
        <f t="shared" si="22"/>
        <v>#REF!</v>
      </c>
    </row>
    <row r="546" spans="2:15" ht="17.399999999999999" customHeight="1">
      <c r="B546" s="259" t="s">
        <v>119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0</v>
      </c>
      <c r="J546" s="260">
        <f>'تقرير المصروفات حسب الشهر'!H974</f>
        <v>0</v>
      </c>
      <c r="K546" s="260">
        <f>'تقرير المصروفات حسب الشهر'!H1101</f>
        <v>0</v>
      </c>
      <c r="L546" s="260">
        <f>IFERROR(VLOOKUP(B546,'تقرير المصروفات حسب الشهر'!$C$1155:$AD$1266,6,FALSE),0)</f>
        <v>0</v>
      </c>
      <c r="M546" s="260">
        <f>IFERROR(VLOOKUP(B546,'تقرير المصروفات حسب الشهر'!$C$1282:$AD$1393,6,FALSE),0)</f>
        <v>0</v>
      </c>
      <c r="N546" s="260" t="e">
        <f>#REF!</f>
        <v>#REF!</v>
      </c>
      <c r="O546" s="264" t="e">
        <f t="shared" si="22"/>
        <v>#REF!</v>
      </c>
    </row>
    <row r="547" spans="2:15" ht="17.399999999999999" customHeight="1">
      <c r="B547" s="259" t="s">
        <v>120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0</v>
      </c>
      <c r="J547" s="260">
        <f>'تقرير المصروفات حسب الشهر'!H975</f>
        <v>0</v>
      </c>
      <c r="K547" s="260">
        <f>'تقرير المصروفات حسب الشهر'!H1102</f>
        <v>0</v>
      </c>
      <c r="L547" s="260">
        <f>IFERROR(VLOOKUP(B547,'تقرير المصروفات حسب الشهر'!$C$1155:$AD$1266,6,FALSE),0)</f>
        <v>0</v>
      </c>
      <c r="M547" s="260">
        <f>IFERROR(VLOOKUP(B547,'تقرير المصروفات حسب الشهر'!$C$1282:$AD$1393,6,FALSE),0)</f>
        <v>0</v>
      </c>
      <c r="N547" s="260" t="e">
        <f>#REF!</f>
        <v>#REF!</v>
      </c>
      <c r="O547" s="264" t="e">
        <f t="shared" si="22"/>
        <v>#REF!</v>
      </c>
    </row>
    <row r="548" spans="2:15" ht="17.399999999999999" customHeight="1">
      <c r="B548" s="259" t="s">
        <v>121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الشهر'!H976</f>
        <v>0</v>
      </c>
      <c r="K548" s="260">
        <f>'تقرير المصروفات حسب الشهر'!H1103</f>
        <v>0</v>
      </c>
      <c r="L548" s="260">
        <f>IFERROR(VLOOKUP(B548,'تقرير المصروفات حسب الشهر'!$C$1155:$AD$1266,6,FALSE),0)</f>
        <v>0</v>
      </c>
      <c r="M548" s="260">
        <f>IFERROR(VLOOKUP(B548,'تقرير المصروفات حسب الشهر'!$C$1282:$AD$1393,6,FALSE),0)</f>
        <v>0</v>
      </c>
      <c r="N548" s="260" t="e">
        <f>#REF!</f>
        <v>#REF!</v>
      </c>
      <c r="O548" s="264" t="e">
        <f t="shared" si="22"/>
        <v>#REF!</v>
      </c>
    </row>
    <row r="549" spans="2:15" ht="17.399999999999999" customHeight="1">
      <c r="B549" s="259" t="s">
        <v>122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الشهر'!H977</f>
        <v>0</v>
      </c>
      <c r="K549" s="260">
        <f>'تقرير المصروفات حسب الشهر'!H1104</f>
        <v>0</v>
      </c>
      <c r="L549" s="260">
        <f>IFERROR(VLOOKUP(B549,'تقرير المصروفات حسب الشهر'!$C$1155:$AD$1266,6,FALSE),0)</f>
        <v>0</v>
      </c>
      <c r="M549" s="260">
        <f>IFERROR(VLOOKUP(B549,'تقرير المصروفات حسب الشهر'!$C$1282:$AD$1393,6,FALSE),0)</f>
        <v>0</v>
      </c>
      <c r="N549" s="260" t="e">
        <f>#REF!</f>
        <v>#REF!</v>
      </c>
      <c r="O549" s="264" t="e">
        <f t="shared" si="22"/>
        <v>#REF!</v>
      </c>
    </row>
    <row r="550" spans="2:15" ht="17.399999999999999" customHeight="1">
      <c r="B550" s="259" t="s">
        <v>123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الشهر'!H978</f>
        <v>0</v>
      </c>
      <c r="K550" s="260">
        <f>'تقرير المصروفات حسب الشهر'!H1105</f>
        <v>0</v>
      </c>
      <c r="L550" s="260">
        <f>IFERROR(VLOOKUP(B550,'تقرير المصروفات حسب الشهر'!$C$1155:$AD$1266,6,FALSE),0)</f>
        <v>0</v>
      </c>
      <c r="M550" s="260">
        <f>IFERROR(VLOOKUP(B550,'تقرير المصروفات حسب الشهر'!$C$1282:$AD$1393,6,FALSE),0)</f>
        <v>0</v>
      </c>
      <c r="N550" s="260" t="e">
        <f>#REF!</f>
        <v>#REF!</v>
      </c>
      <c r="O550" s="264" t="e">
        <f t="shared" si="22"/>
        <v>#REF!</v>
      </c>
    </row>
    <row r="551" spans="2:15" ht="17.399999999999999" customHeight="1">
      <c r="B551" s="259" t="s">
        <v>124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0</v>
      </c>
      <c r="J551" s="260">
        <f>'تقرير المصروفات حسب الشهر'!H979</f>
        <v>0</v>
      </c>
      <c r="K551" s="260">
        <f>'تقرير المصروفات حسب الشهر'!H1106</f>
        <v>0</v>
      </c>
      <c r="L551" s="260">
        <f>IFERROR(VLOOKUP(B551,'تقرير المصروفات حسب الشهر'!$C$1155:$AD$1266,6,FALSE),0)</f>
        <v>0</v>
      </c>
      <c r="M551" s="260">
        <f>IFERROR(VLOOKUP(B551,'تقرير المصروفات حسب الشهر'!$C$1282:$AD$1393,6,FALSE),0)</f>
        <v>0</v>
      </c>
      <c r="N551" s="260" t="e">
        <f>#REF!</f>
        <v>#REF!</v>
      </c>
      <c r="O551" s="264" t="e">
        <f t="shared" si="22"/>
        <v>#REF!</v>
      </c>
    </row>
    <row r="552" spans="2:15" ht="17.399999999999999" customHeight="1">
      <c r="B552" s="259" t="s">
        <v>125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0</v>
      </c>
      <c r="J552" s="260">
        <f>'تقرير المصروفات حسب الشهر'!H980</f>
        <v>0</v>
      </c>
      <c r="K552" s="260">
        <f>'تقرير المصروفات حسب الشهر'!H1107</f>
        <v>0</v>
      </c>
      <c r="L552" s="260">
        <f>IFERROR(VLOOKUP(B552,'تقرير المصروفات حسب الشهر'!$C$1155:$AD$1266,6,FALSE),0)</f>
        <v>0</v>
      </c>
      <c r="M552" s="260">
        <f>IFERROR(VLOOKUP(B552,'تقرير المصروفات حسب الشهر'!$C$1282:$AD$1393,6,FALSE),0)</f>
        <v>0</v>
      </c>
      <c r="N552" s="260" t="e">
        <f>#REF!</f>
        <v>#REF!</v>
      </c>
      <c r="O552" s="264" t="e">
        <f t="shared" si="22"/>
        <v>#REF!</v>
      </c>
    </row>
    <row r="553" spans="2:15" ht="17.399999999999999" customHeight="1">
      <c r="B553" s="259" t="s">
        <v>126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0</v>
      </c>
      <c r="J553" s="260">
        <f>'تقرير المصروفات حسب الشهر'!H981</f>
        <v>0</v>
      </c>
      <c r="K553" s="260">
        <f>'تقرير المصروفات حسب الشهر'!H1108</f>
        <v>0</v>
      </c>
      <c r="L553" s="260">
        <f>IFERROR(VLOOKUP(B553,'تقرير المصروفات حسب الشهر'!$C$1155:$AD$1266,6,FALSE),0)</f>
        <v>0</v>
      </c>
      <c r="M553" s="260">
        <f>IFERROR(VLOOKUP(B553,'تقرير المصروفات حسب الشهر'!$C$1282:$AD$1393,6,FALSE),0)</f>
        <v>0</v>
      </c>
      <c r="N553" s="260" t="e">
        <f>#REF!</f>
        <v>#REF!</v>
      </c>
      <c r="O553" s="264" t="e">
        <f t="shared" si="22"/>
        <v>#REF!</v>
      </c>
    </row>
    <row r="554" spans="2:15" ht="17.399999999999999" customHeight="1">
      <c r="B554" s="259" t="s">
        <v>127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0</v>
      </c>
      <c r="J554" s="260">
        <f>'تقرير المصروفات حسب الشهر'!H982</f>
        <v>0</v>
      </c>
      <c r="K554" s="260">
        <f>'تقرير المصروفات حسب الشهر'!H1109</f>
        <v>0</v>
      </c>
      <c r="L554" s="260">
        <f>IFERROR(VLOOKUP(B554,'تقرير المصروفات حسب الشهر'!$C$1155:$AD$1266,6,FALSE),0)</f>
        <v>0</v>
      </c>
      <c r="M554" s="260">
        <f>IFERROR(VLOOKUP(B554,'تقرير المصروفات حسب الشهر'!$C$1282:$AD$1393,6,FALSE),0)</f>
        <v>0</v>
      </c>
      <c r="N554" s="260" t="e">
        <f>#REF!</f>
        <v>#REF!</v>
      </c>
      <c r="O554" s="264" t="e">
        <f t="shared" si="22"/>
        <v>#REF!</v>
      </c>
    </row>
    <row r="555" spans="2:15" ht="17.399999999999999" customHeight="1">
      <c r="B555" s="259" t="s">
        <v>128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الشهر'!H983</f>
        <v>0</v>
      </c>
      <c r="K555" s="260">
        <f>'تقرير المصروفات حسب الشهر'!H1110</f>
        <v>0</v>
      </c>
      <c r="L555" s="260">
        <f>IFERROR(VLOOKUP(B555,'تقرير المصروفات حسب الشهر'!$C$1155:$AD$1266,6,FALSE),0)</f>
        <v>0</v>
      </c>
      <c r="M555" s="260">
        <f>IFERROR(VLOOKUP(B555,'تقرير المصروفات حسب الشهر'!$C$1282:$AD$1393,6,FALSE),0)</f>
        <v>0</v>
      </c>
      <c r="N555" s="260" t="e">
        <f>#REF!</f>
        <v>#REF!</v>
      </c>
      <c r="O555" s="264" t="e">
        <f t="shared" si="22"/>
        <v>#REF!</v>
      </c>
    </row>
    <row r="556" spans="2:15" ht="17.399999999999999" customHeight="1">
      <c r="B556" s="259" t="s">
        <v>129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الشهر'!H984</f>
        <v>0</v>
      </c>
      <c r="K556" s="260">
        <f>'تقرير المصروفات حسب الشهر'!H1111</f>
        <v>0</v>
      </c>
      <c r="L556" s="260">
        <f>IFERROR(VLOOKUP(B556,'تقرير المصروفات حسب الشهر'!$C$1155:$AD$1266,6,FALSE),0)</f>
        <v>0</v>
      </c>
      <c r="M556" s="260">
        <f>IFERROR(VLOOKUP(B556,'تقرير المصروفات حسب الشهر'!$C$1282:$AD$1393,6,FALSE),0)</f>
        <v>0</v>
      </c>
      <c r="N556" s="260" t="e">
        <f>#REF!</f>
        <v>#REF!</v>
      </c>
      <c r="O556" s="264" t="e">
        <f t="shared" si="22"/>
        <v>#REF!</v>
      </c>
    </row>
    <row r="557" spans="2:15" ht="17.399999999999999" customHeight="1">
      <c r="B557" s="259" t="s">
        <v>130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الشهر'!H985</f>
        <v>0</v>
      </c>
      <c r="K557" s="260">
        <f>'تقرير المصروفات حسب الشهر'!H1112</f>
        <v>0</v>
      </c>
      <c r="L557" s="260">
        <f>IFERROR(VLOOKUP(B557,'تقرير المصروفات حسب الشهر'!$C$1155:$AD$1266,6,FALSE),0)</f>
        <v>0</v>
      </c>
      <c r="M557" s="260">
        <f>IFERROR(VLOOKUP(B557,'تقرير المصروفات حسب الشهر'!$C$1282:$AD$1393,6,FALSE),0)</f>
        <v>0</v>
      </c>
      <c r="N557" s="260" t="e">
        <f>#REF!</f>
        <v>#REF!</v>
      </c>
      <c r="O557" s="264" t="e">
        <f t="shared" si="22"/>
        <v>#REF!</v>
      </c>
    </row>
    <row r="558" spans="2:15" ht="17.399999999999999" customHeight="1">
      <c r="B558" s="259" t="s">
        <v>131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0</v>
      </c>
      <c r="J558" s="260">
        <f>'تقرير المصروفات حسب الشهر'!H986</f>
        <v>0</v>
      </c>
      <c r="K558" s="260">
        <f>'تقرير المصروفات حسب الشهر'!H1113</f>
        <v>0</v>
      </c>
      <c r="L558" s="260">
        <f>IFERROR(VLOOKUP(B558,'تقرير المصروفات حسب الشهر'!$C$1155:$AD$1266,6,FALSE),0)</f>
        <v>0</v>
      </c>
      <c r="M558" s="260">
        <f>IFERROR(VLOOKUP(B558,'تقرير المصروفات حسب الشهر'!$C$1282:$AD$1393,6,FALSE),0)</f>
        <v>0</v>
      </c>
      <c r="N558" s="260" t="e">
        <f>#REF!</f>
        <v>#REF!</v>
      </c>
      <c r="O558" s="264" t="e">
        <f t="shared" si="22"/>
        <v>#REF!</v>
      </c>
    </row>
    <row r="559" spans="2:15" ht="17.399999999999999" customHeight="1">
      <c r="B559" s="259" t="s">
        <v>132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الشهر'!H987</f>
        <v>0</v>
      </c>
      <c r="K559" s="260">
        <f>'تقرير المصروفات حسب الشهر'!H1114</f>
        <v>0</v>
      </c>
      <c r="L559" s="260">
        <f>IFERROR(VLOOKUP(B559,'تقرير المصروفات حسب الشهر'!$C$1155:$AD$1266,6,FALSE),0)</f>
        <v>0</v>
      </c>
      <c r="M559" s="260">
        <f>IFERROR(VLOOKUP(B559,'تقرير المصروفات حسب الشهر'!$C$1282:$AD$1393,6,FALSE),0)</f>
        <v>0</v>
      </c>
      <c r="N559" s="260" t="e">
        <f>#REF!</f>
        <v>#REF!</v>
      </c>
      <c r="O559" s="264" t="e">
        <f t="shared" si="22"/>
        <v>#REF!</v>
      </c>
    </row>
    <row r="560" spans="2:15" ht="17.399999999999999" customHeight="1">
      <c r="B560" s="259" t="s">
        <v>133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الشهر'!H988</f>
        <v>0</v>
      </c>
      <c r="K560" s="260">
        <f>'تقرير المصروفات حسب الشهر'!H1115</f>
        <v>0</v>
      </c>
      <c r="L560" s="260">
        <f>IFERROR(VLOOKUP(B560,'تقرير المصروفات حسب الشهر'!$C$1155:$AD$1266,6,FALSE),0)</f>
        <v>0</v>
      </c>
      <c r="M560" s="260">
        <f>IFERROR(VLOOKUP(B560,'تقرير المصروفات حسب الشهر'!$C$1282:$AD$1393,6,FALSE),0)</f>
        <v>0</v>
      </c>
      <c r="N560" s="260" t="e">
        <f>#REF!</f>
        <v>#REF!</v>
      </c>
      <c r="O560" s="264" t="e">
        <f t="shared" si="22"/>
        <v>#REF!</v>
      </c>
    </row>
    <row r="561" spans="2:15" ht="17.399999999999999" customHeight="1">
      <c r="B561" s="259" t="s">
        <v>134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الشهر'!H989</f>
        <v>0</v>
      </c>
      <c r="K561" s="260">
        <f>'تقرير المصروفات حسب الشهر'!H1116</f>
        <v>0</v>
      </c>
      <c r="L561" s="260">
        <f>IFERROR(VLOOKUP(B561,'تقرير المصروفات حسب الشهر'!$C$1155:$AD$1266,6,FALSE),0)</f>
        <v>0</v>
      </c>
      <c r="M561" s="260">
        <f>IFERROR(VLOOKUP(B561,'تقرير المصروفات حسب الشهر'!$C$1282:$AD$1393,6,FALSE),0)</f>
        <v>0</v>
      </c>
      <c r="N561" s="260" t="e">
        <f>#REF!</f>
        <v>#REF!</v>
      </c>
      <c r="O561" s="264" t="e">
        <f t="shared" si="22"/>
        <v>#REF!</v>
      </c>
    </row>
    <row r="562" spans="2:15" ht="17.399999999999999" customHeight="1">
      <c r="B562" s="259" t="s">
        <v>135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الشهر'!H990</f>
        <v>0</v>
      </c>
      <c r="K562" s="260">
        <f>'تقرير المصروفات حسب الشهر'!H1117</f>
        <v>0</v>
      </c>
      <c r="L562" s="260">
        <f>IFERROR(VLOOKUP(B562,'تقرير المصروفات حسب الشهر'!$C$1155:$AD$1266,6,FALSE),0)</f>
        <v>0</v>
      </c>
      <c r="M562" s="260">
        <f>IFERROR(VLOOKUP(B562,'تقرير المصروفات حسب الشهر'!$C$1282:$AD$1393,6,FALSE),0)</f>
        <v>0</v>
      </c>
      <c r="N562" s="260" t="e">
        <f>#REF!</f>
        <v>#REF!</v>
      </c>
      <c r="O562" s="264" t="e">
        <f t="shared" si="22"/>
        <v>#REF!</v>
      </c>
    </row>
    <row r="563" spans="2:15" ht="17.399999999999999" customHeight="1">
      <c r="B563" s="259" t="s">
        <v>136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الشهر'!H991</f>
        <v>0</v>
      </c>
      <c r="K563" s="260">
        <f>'تقرير المصروفات حسب الشهر'!H1118</f>
        <v>0</v>
      </c>
      <c r="L563" s="260">
        <f>IFERROR(VLOOKUP(B563,'تقرير المصروفات حسب الشهر'!$C$1155:$AD$1266,6,FALSE),0)</f>
        <v>0</v>
      </c>
      <c r="M563" s="260">
        <f>IFERROR(VLOOKUP(B563,'تقرير المصروفات حسب الشهر'!$C$1282:$AD$1393,6,FALSE),0)</f>
        <v>0</v>
      </c>
      <c r="N563" s="260" t="e">
        <f>#REF!</f>
        <v>#REF!</v>
      </c>
      <c r="O563" s="264" t="e">
        <f t="shared" si="22"/>
        <v>#REF!</v>
      </c>
    </row>
    <row r="564" spans="2:15" ht="17.399999999999999" customHeight="1">
      <c r="B564" s="259" t="s">
        <v>137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0</v>
      </c>
      <c r="J564" s="260">
        <f>'تقرير المصروفات حسب الشهر'!H992</f>
        <v>0</v>
      </c>
      <c r="K564" s="260">
        <f>'تقرير المصروفات حسب الشهر'!H1119</f>
        <v>0</v>
      </c>
      <c r="L564" s="260">
        <f>IFERROR(VLOOKUP(B564,'تقرير المصروفات حسب الشهر'!$C$1155:$AD$1266,6,FALSE),0)</f>
        <v>0</v>
      </c>
      <c r="M564" s="260">
        <f>IFERROR(VLOOKUP(B564,'تقرير المصروفات حسب الشهر'!$C$1282:$AD$1393,6,FALSE),0)</f>
        <v>0</v>
      </c>
      <c r="N564" s="260" t="e">
        <f>#REF!</f>
        <v>#REF!</v>
      </c>
      <c r="O564" s="264" t="e">
        <f t="shared" si="22"/>
        <v>#REF!</v>
      </c>
    </row>
    <row r="565" spans="2:15" ht="17.399999999999999" customHeight="1">
      <c r="B565" s="259" t="s">
        <v>138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الشهر'!H993</f>
        <v>0</v>
      </c>
      <c r="K565" s="260">
        <f>'تقرير المصروفات حسب الشهر'!H1120</f>
        <v>0</v>
      </c>
      <c r="L565" s="260">
        <f>IFERROR(VLOOKUP(B565,'تقرير المصروفات حسب الشهر'!$C$1155:$AD$1266,6,FALSE),0)</f>
        <v>0</v>
      </c>
      <c r="M565" s="260">
        <f>IFERROR(VLOOKUP(B565,'تقرير المصروفات حسب الشهر'!$C$1282:$AD$1393,6,FALSE),0)</f>
        <v>0</v>
      </c>
      <c r="N565" s="260" t="e">
        <f>#REF!</f>
        <v>#REF!</v>
      </c>
      <c r="O565" s="264" t="e">
        <f t="shared" si="22"/>
        <v>#REF!</v>
      </c>
    </row>
    <row r="566" spans="2:15" ht="17.399999999999999" customHeight="1">
      <c r="B566" s="259" t="s">
        <v>139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الشهر'!H994</f>
        <v>0</v>
      </c>
      <c r="K566" s="260">
        <f>'تقرير المصروفات حسب الشهر'!H1121</f>
        <v>0</v>
      </c>
      <c r="L566" s="260">
        <f>IFERROR(VLOOKUP(B566,'تقرير المصروفات حسب الشهر'!$C$1155:$AD$1266,6,FALSE),0)</f>
        <v>0</v>
      </c>
      <c r="M566" s="260">
        <f>IFERROR(VLOOKUP(B566,'تقرير المصروفات حسب الشهر'!$C$1282:$AD$1393,6,FALSE),0)</f>
        <v>0</v>
      </c>
      <c r="N566" s="260" t="e">
        <f>#REF!</f>
        <v>#REF!</v>
      </c>
      <c r="O566" s="264" t="e">
        <f t="shared" si="22"/>
        <v>#REF!</v>
      </c>
    </row>
    <row r="567" spans="2:15" ht="17.399999999999999" customHeight="1">
      <c r="B567" s="259" t="s">
        <v>140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الشهر'!H995</f>
        <v>0</v>
      </c>
      <c r="K567" s="260">
        <f>'تقرير المصروفات حسب الشهر'!H1122</f>
        <v>0</v>
      </c>
      <c r="L567" s="260">
        <f>IFERROR(VLOOKUP(B567,'تقرير المصروفات حسب الشهر'!$C$1155:$AD$1266,6,FALSE),0)</f>
        <v>0</v>
      </c>
      <c r="M567" s="260">
        <f>IFERROR(VLOOKUP(B567,'تقرير المصروفات حسب الشهر'!$C$1282:$AD$1393,6,FALSE),0)</f>
        <v>0</v>
      </c>
      <c r="N567" s="260" t="e">
        <f>#REF!</f>
        <v>#REF!</v>
      </c>
      <c r="O567" s="264" t="e">
        <f t="shared" si="22"/>
        <v>#REF!</v>
      </c>
    </row>
    <row r="568" spans="2:15" ht="17.399999999999999" customHeight="1">
      <c r="B568" s="259" t="s">
        <v>141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الشهر'!H996</f>
        <v>0</v>
      </c>
      <c r="K568" s="260">
        <f>'تقرير المصروفات حسب الشهر'!H1123</f>
        <v>0</v>
      </c>
      <c r="L568" s="260">
        <f>IFERROR(VLOOKUP(B568,'تقرير المصروفات حسب الشهر'!$C$1155:$AD$1266,6,FALSE),0)</f>
        <v>0</v>
      </c>
      <c r="M568" s="260">
        <f>IFERROR(VLOOKUP(B568,'تقرير المصروفات حسب الشهر'!$C$1282:$AD$1393,6,FALSE),0)</f>
        <v>0</v>
      </c>
      <c r="N568" s="260" t="e">
        <f>#REF!</f>
        <v>#REF!</v>
      </c>
      <c r="O568" s="264" t="e">
        <f t="shared" si="22"/>
        <v>#REF!</v>
      </c>
    </row>
    <row r="569" spans="2:15" ht="17.399999999999999" customHeight="1">
      <c r="B569" s="259" t="s">
        <v>142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الشهر'!H997</f>
        <v>0</v>
      </c>
      <c r="K569" s="260">
        <f>'تقرير المصروفات حسب الشهر'!H1124</f>
        <v>0</v>
      </c>
      <c r="L569" s="260">
        <f>IFERROR(VLOOKUP(B569,'تقرير المصروفات حسب الشهر'!$C$1155:$AD$1266,6,FALSE),0)</f>
        <v>0</v>
      </c>
      <c r="M569" s="260">
        <f>IFERROR(VLOOKUP(B569,'تقرير المصروفات حسب الشهر'!$C$1282:$AD$1393,6,FALSE),0)</f>
        <v>0</v>
      </c>
      <c r="N569" s="260" t="e">
        <f>#REF!</f>
        <v>#REF!</v>
      </c>
      <c r="O569" s="264" t="e">
        <f t="shared" si="22"/>
        <v>#REF!</v>
      </c>
    </row>
    <row r="570" spans="2:15" ht="17.399999999999999" customHeight="1">
      <c r="B570" s="259" t="s">
        <v>143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الشهر'!H998</f>
        <v>0</v>
      </c>
      <c r="K570" s="260">
        <f>'تقرير المصروفات حسب الشهر'!H1125</f>
        <v>0</v>
      </c>
      <c r="L570" s="260">
        <f>IFERROR(VLOOKUP(B570,'تقرير المصروفات حسب الشهر'!$C$1155:$AD$1266,6,FALSE),0)</f>
        <v>0</v>
      </c>
      <c r="M570" s="260">
        <f>IFERROR(VLOOKUP(B570,'تقرير المصروفات حسب الشهر'!$C$1282:$AD$1393,6,FALSE),0)</f>
        <v>0</v>
      </c>
      <c r="N570" s="260" t="e">
        <f>#REF!</f>
        <v>#REF!</v>
      </c>
      <c r="O570" s="264" t="e">
        <f t="shared" ref="O570:O582" si="23">SUM(C570:N570)</f>
        <v>#REF!</v>
      </c>
    </row>
    <row r="571" spans="2:15" ht="17.399999999999999" customHeight="1">
      <c r="B571" s="259" t="s">
        <v>144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الشهر'!H999</f>
        <v>0</v>
      </c>
      <c r="K571" s="260">
        <f>'تقرير المصروفات حسب الشهر'!H1126</f>
        <v>0</v>
      </c>
      <c r="L571" s="260">
        <f>IFERROR(VLOOKUP(B571,'تقرير المصروفات حسب الشهر'!$C$1155:$AD$1266,6,FALSE),0)</f>
        <v>0</v>
      </c>
      <c r="M571" s="260">
        <f>IFERROR(VLOOKUP(B571,'تقرير المصروفات حسب الشهر'!$C$1282:$AD$1393,6,FALSE),0)</f>
        <v>0</v>
      </c>
      <c r="N571" s="260" t="e">
        <f>#REF!</f>
        <v>#REF!</v>
      </c>
      <c r="O571" s="264" t="e">
        <f t="shared" si="23"/>
        <v>#REF!</v>
      </c>
    </row>
    <row r="572" spans="2:15" ht="17.399999999999999" customHeight="1">
      <c r="B572" s="259" t="s">
        <v>145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الشهر'!H1000</f>
        <v>0</v>
      </c>
      <c r="K572" s="260">
        <f>'تقرير المصروفات حسب الشهر'!H1127</f>
        <v>0</v>
      </c>
      <c r="L572" s="260">
        <f>IFERROR(VLOOKUP(B572,'تقرير المصروفات حسب الشهر'!$C$1155:$AD$1266,6,FALSE),0)</f>
        <v>0</v>
      </c>
      <c r="M572" s="260">
        <f>IFERROR(VLOOKUP(B572,'تقرير المصروفات حسب الشهر'!$C$1282:$AD$1393,6,FALSE),0)</f>
        <v>0</v>
      </c>
      <c r="N572" s="260" t="e">
        <f>#REF!</f>
        <v>#REF!</v>
      </c>
      <c r="O572" s="264" t="e">
        <f t="shared" si="23"/>
        <v>#REF!</v>
      </c>
    </row>
    <row r="573" spans="2:15" ht="17.399999999999999" customHeight="1">
      <c r="B573" s="259" t="s">
        <v>146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الشهر'!H1001</f>
        <v>0</v>
      </c>
      <c r="K573" s="260">
        <f>'تقرير المصروفات حسب الشهر'!H1128</f>
        <v>0</v>
      </c>
      <c r="L573" s="260">
        <f>IFERROR(VLOOKUP(B573,'تقرير المصروفات حسب الشهر'!$C$1155:$AD$1266,6,FALSE),0)</f>
        <v>0</v>
      </c>
      <c r="M573" s="260">
        <f>IFERROR(VLOOKUP(B573,'تقرير المصروفات حسب الشهر'!$C$1282:$AD$1393,6,FALSE),0)</f>
        <v>0</v>
      </c>
      <c r="N573" s="260" t="e">
        <f>#REF!</f>
        <v>#REF!</v>
      </c>
      <c r="O573" s="264" t="e">
        <f t="shared" si="23"/>
        <v>#REF!</v>
      </c>
    </row>
    <row r="574" spans="2:15" ht="17.399999999999999" customHeight="1">
      <c r="B574" s="259" t="s">
        <v>147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الشهر'!H1002</f>
        <v>0</v>
      </c>
      <c r="K574" s="260">
        <f>'تقرير المصروفات حسب الشهر'!H1129</f>
        <v>0</v>
      </c>
      <c r="L574" s="260">
        <f>IFERROR(VLOOKUP(B574,'تقرير المصروفات حسب الشهر'!$C$1155:$AD$1266,6,FALSE),0)</f>
        <v>0</v>
      </c>
      <c r="M574" s="260">
        <f>IFERROR(VLOOKUP(B574,'تقرير المصروفات حسب الشهر'!$C$1282:$AD$1393,6,FALSE),0)</f>
        <v>0</v>
      </c>
      <c r="N574" s="260" t="e">
        <f>#REF!</f>
        <v>#REF!</v>
      </c>
      <c r="O574" s="264" t="e">
        <f t="shared" si="23"/>
        <v>#REF!</v>
      </c>
    </row>
    <row r="575" spans="2:15" ht="17.399999999999999" customHeight="1">
      <c r="B575" s="259" t="s">
        <v>148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الشهر'!H1003</f>
        <v>0</v>
      </c>
      <c r="K575" s="260">
        <f>'تقرير المصروفات حسب الشهر'!H1130</f>
        <v>0</v>
      </c>
      <c r="L575" s="260">
        <f>IFERROR(VLOOKUP(B575,'تقرير المصروفات حسب الشهر'!$C$1155:$AD$1266,6,FALSE),0)</f>
        <v>0</v>
      </c>
      <c r="M575" s="260">
        <f>IFERROR(VLOOKUP(B575,'تقرير المصروفات حسب الشهر'!$C$1282:$AD$1393,6,FALSE),0)</f>
        <v>0</v>
      </c>
      <c r="N575" s="260" t="e">
        <f>#REF!</f>
        <v>#REF!</v>
      </c>
      <c r="O575" s="264" t="e">
        <f t="shared" si="23"/>
        <v>#REF!</v>
      </c>
    </row>
    <row r="576" spans="2:15" ht="17.399999999999999" customHeight="1">
      <c r="B576" s="259" t="s">
        <v>149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الشهر'!H1004</f>
        <v>0</v>
      </c>
      <c r="K576" s="260">
        <f>'تقرير المصروفات حسب الشهر'!H1131</f>
        <v>0</v>
      </c>
      <c r="L576" s="260">
        <f>IFERROR(VLOOKUP(B576,'تقرير المصروفات حسب الشهر'!$C$1155:$AD$1266,6,FALSE),0)</f>
        <v>0</v>
      </c>
      <c r="M576" s="260">
        <f>IFERROR(VLOOKUP(B576,'تقرير المصروفات حسب الشهر'!$C$1282:$AD$1393,6,FALSE),0)</f>
        <v>0</v>
      </c>
      <c r="N576" s="260" t="e">
        <f>#REF!</f>
        <v>#REF!</v>
      </c>
      <c r="O576" s="264" t="e">
        <f t="shared" si="23"/>
        <v>#REF!</v>
      </c>
    </row>
    <row r="577" spans="2:15" ht="17.399999999999999" customHeight="1">
      <c r="B577" s="259" t="s">
        <v>150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الشهر'!H1005</f>
        <v>0</v>
      </c>
      <c r="K577" s="260">
        <f>'تقرير المصروفات حسب الشهر'!H1132</f>
        <v>0</v>
      </c>
      <c r="L577" s="260">
        <f>IFERROR(VLOOKUP(B577,'تقرير المصروفات حسب الشهر'!$C$1155:$AD$1266,6,FALSE),0)</f>
        <v>0</v>
      </c>
      <c r="M577" s="260">
        <f>IFERROR(VLOOKUP(B577,'تقرير المصروفات حسب الشهر'!$C$1282:$AD$1393,6,FALSE),0)</f>
        <v>0</v>
      </c>
      <c r="N577" s="260" t="e">
        <f>#REF!</f>
        <v>#REF!</v>
      </c>
      <c r="O577" s="264" t="e">
        <f t="shared" si="23"/>
        <v>#REF!</v>
      </c>
    </row>
    <row r="578" spans="2:15" ht="17.399999999999999" customHeight="1">
      <c r="B578" s="259" t="s">
        <v>151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الشهر'!H1006</f>
        <v>0</v>
      </c>
      <c r="K578" s="260">
        <f>'تقرير المصروفات حسب الشهر'!H1133</f>
        <v>0</v>
      </c>
      <c r="L578" s="260">
        <f>IFERROR(VLOOKUP(B578,'تقرير المصروفات حسب الشهر'!$C$1155:$AD$1266,6,FALSE),0)</f>
        <v>0</v>
      </c>
      <c r="M578" s="260">
        <f>IFERROR(VLOOKUP(B578,'تقرير المصروفات حسب الشهر'!$C$1282:$AD$1393,6,FALSE),0)</f>
        <v>0</v>
      </c>
      <c r="N578" s="260" t="e">
        <f>#REF!</f>
        <v>#REF!</v>
      </c>
      <c r="O578" s="264" t="e">
        <f t="shared" si="23"/>
        <v>#REF!</v>
      </c>
    </row>
    <row r="579" spans="2:15" ht="17.399999999999999" customHeight="1">
      <c r="B579" s="259" t="s">
        <v>152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الشهر'!H1007</f>
        <v>0</v>
      </c>
      <c r="K579" s="260">
        <f>'تقرير المصروفات حسب الشهر'!H1134</f>
        <v>0</v>
      </c>
      <c r="L579" s="260">
        <f>IFERROR(VLOOKUP(B579,'تقرير المصروفات حسب الشهر'!$C$1155:$AD$1266,6,FALSE),0)</f>
        <v>0</v>
      </c>
      <c r="M579" s="260">
        <f>IFERROR(VLOOKUP(B579,'تقرير المصروفات حسب الشهر'!$C$1282:$AD$1393,6,FALSE),0)</f>
        <v>0</v>
      </c>
      <c r="N579" s="260" t="e">
        <f>#REF!</f>
        <v>#REF!</v>
      </c>
      <c r="O579" s="264" t="e">
        <f t="shared" si="23"/>
        <v>#REF!</v>
      </c>
    </row>
    <row r="580" spans="2:15" ht="17.399999999999999" customHeight="1">
      <c r="B580" s="259" t="s">
        <v>153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الشهر'!H1008</f>
        <v>0</v>
      </c>
      <c r="K580" s="260">
        <f>'تقرير المصروفات حسب الشهر'!H1135</f>
        <v>0</v>
      </c>
      <c r="L580" s="260">
        <f>IFERROR(VLOOKUP(B580,'تقرير المصروفات حسب الشهر'!$C$1155:$AD$1266,6,FALSE),0)</f>
        <v>0</v>
      </c>
      <c r="M580" s="260">
        <f>IFERROR(VLOOKUP(B580,'تقرير المصروفات حسب الشهر'!$C$1282:$AD$1393,6,FALSE),0)</f>
        <v>0</v>
      </c>
      <c r="N580" s="260" t="e">
        <f>#REF!</f>
        <v>#REF!</v>
      </c>
      <c r="O580" s="264" t="e">
        <f t="shared" si="23"/>
        <v>#REF!</v>
      </c>
    </row>
    <row r="581" spans="2:15" ht="17.399999999999999" customHeight="1">
      <c r="B581" s="259" t="s">
        <v>154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0</v>
      </c>
      <c r="J581" s="260">
        <f>'تقرير المصروفات حسب الشهر'!H1009</f>
        <v>0</v>
      </c>
      <c r="K581" s="260">
        <f>'تقرير المصروفات حسب الشهر'!H1136</f>
        <v>0</v>
      </c>
      <c r="L581" s="260">
        <f>IFERROR(VLOOKUP(B581,'تقرير المصروفات حسب الشهر'!$C$1155:$AD$1266,6,FALSE),0)</f>
        <v>0</v>
      </c>
      <c r="M581" s="260">
        <f>IFERROR(VLOOKUP(B581,'تقرير المصروفات حسب الشهر'!$C$1282:$AD$1393,6,FALSE),0)</f>
        <v>0</v>
      </c>
      <c r="N581" s="260" t="e">
        <f>#REF!</f>
        <v>#REF!</v>
      </c>
      <c r="O581" s="264" t="e">
        <f t="shared" si="23"/>
        <v>#REF!</v>
      </c>
    </row>
    <row r="582" spans="2:15" ht="17.399999999999999" customHeight="1">
      <c r="B582" s="259" t="s">
        <v>155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الشهر'!H1010</f>
        <v>0</v>
      </c>
      <c r="K582" s="260">
        <f>'تقرير المصروفات حسب الشهر'!H1137</f>
        <v>0</v>
      </c>
      <c r="L582" s="260">
        <f>IFERROR(VLOOKUP(B582,'تقرير المصروفات حسب الشهر'!$C$1155:$AD$1266,6,FALSE),0)</f>
        <v>0</v>
      </c>
      <c r="M582" s="260">
        <f>IFERROR(VLOOKUP(B582,'تقرير المصروفات حسب الشهر'!$C$1282:$AD$1393,6,FALSE),0)</f>
        <v>0</v>
      </c>
      <c r="N582" s="260" t="e">
        <f>#REF!</f>
        <v>#REF!</v>
      </c>
      <c r="O582" s="264" t="e">
        <f t="shared" si="23"/>
        <v>#REF!</v>
      </c>
    </row>
    <row r="583" spans="2:15" ht="17.399999999999999" customHeight="1">
      <c r="B583" s="259" t="s">
        <v>156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399999999999999" customHeight="1">
      <c r="B584" s="259" t="s">
        <v>157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399999999999999" customHeight="1">
      <c r="B585" s="259" t="s">
        <v>158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399999999999999" customHeight="1">
      <c r="B586" s="305" t="s">
        <v>348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0</v>
      </c>
      <c r="J586" s="306">
        <f t="shared" si="24"/>
        <v>0</v>
      </c>
      <c r="K586" s="306">
        <f t="shared" si="24"/>
        <v>0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5" customHeight="1" thickBot="1"/>
    <row r="589" spans="2:15" ht="31.2" customHeight="1" thickTop="1" thickBot="1">
      <c r="B589" s="645" t="s">
        <v>353</v>
      </c>
      <c r="C589" s="643"/>
      <c r="D589" s="643"/>
      <c r="E589" s="643"/>
      <c r="F589" s="643"/>
      <c r="G589" s="643"/>
      <c r="H589" s="643"/>
      <c r="I589" s="643"/>
      <c r="J589" s="643"/>
      <c r="K589" s="643"/>
      <c r="L589" s="643"/>
      <c r="M589" s="643"/>
      <c r="N589" s="643"/>
      <c r="O589" s="644"/>
    </row>
    <row r="590" spans="2:15" ht="17.399999999999999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399999999999999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الشهر'!I902</f>
        <v>0</v>
      </c>
      <c r="K591" s="26">
        <f>'تقرير المصروفات حسب الشهر'!I1029</f>
        <v>0</v>
      </c>
      <c r="L591" s="260">
        <f>IFERROR(VLOOKUP(B591,'تقرير المصروفات حسب الشهر'!$C$1155:$AD$1266,7,FALSE),0)</f>
        <v>0</v>
      </c>
      <c r="M591" s="260">
        <f>IFERROR(VLOOKUP(B591,'تقرير المصروفات حسب الشهر'!$C$1282:$AD$1393,7,FALSE),0)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0</v>
      </c>
      <c r="J592" s="26">
        <f>'تقرير المصروفات حسب الشهر'!I903</f>
        <v>0</v>
      </c>
      <c r="K592" s="26">
        <f>'تقرير المصروفات حسب الشهر'!I1030</f>
        <v>0</v>
      </c>
      <c r="L592" s="260">
        <f>IFERROR(VLOOKUP(B592,'تقرير المصروفات حسب الشهر'!$C$1155:$AD$1266,7,FALSE),0)</f>
        <v>0</v>
      </c>
      <c r="M592" s="260">
        <f>IFERROR(VLOOKUP(B592,'تقرير المصروفات حسب الشهر'!$C$1282:$AD$1393,7,FALSE),0)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الشهر'!I904</f>
        <v>0</v>
      </c>
      <c r="K593" s="26">
        <f>'تقرير المصروفات حسب الشهر'!I1031</f>
        <v>0</v>
      </c>
      <c r="L593" s="260">
        <f>IFERROR(VLOOKUP(B593,'تقرير المصروفات حسب الشهر'!$C$1155:$AD$1266,7,FALSE),0)</f>
        <v>0</v>
      </c>
      <c r="M593" s="260">
        <f>IFERROR(VLOOKUP(B593,'تقرير المصروفات حسب الشهر'!$C$1282:$AD$1393,7,FALSE),0)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الشهر'!I905</f>
        <v>0</v>
      </c>
      <c r="K594" s="26">
        <f>'تقرير المصروفات حسب الشهر'!I1032</f>
        <v>0</v>
      </c>
      <c r="L594" s="260">
        <f>IFERROR(VLOOKUP(B594,'تقرير المصروفات حسب الشهر'!$C$1155:$AD$1266,7,FALSE),0)</f>
        <v>0</v>
      </c>
      <c r="M594" s="260">
        <f>IFERROR(VLOOKUP(B594,'تقرير المصروفات حسب الشهر'!$C$1282:$AD$1393,7,FALSE),0)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الشهر'!I906</f>
        <v>0</v>
      </c>
      <c r="K595" s="26">
        <f>'تقرير المصروفات حسب الشهر'!I1033</f>
        <v>0</v>
      </c>
      <c r="L595" s="260">
        <f>IFERROR(VLOOKUP(B595,'تقرير المصروفات حسب الشهر'!$C$1155:$AD$1266,7,FALSE),0)</f>
        <v>0</v>
      </c>
      <c r="M595" s="260">
        <f>IFERROR(VLOOKUP(B595,'تقرير المصروفات حسب الشهر'!$C$1282:$AD$1393,7,FALSE),0)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الشهر'!I907</f>
        <v>0</v>
      </c>
      <c r="K596" s="26">
        <f>'تقرير المصروفات حسب الشهر'!I1034</f>
        <v>0</v>
      </c>
      <c r="L596" s="260">
        <f>IFERROR(VLOOKUP(B596,'تقرير المصروفات حسب الشهر'!$C$1155:$AD$1266,7,FALSE),0)</f>
        <v>0</v>
      </c>
      <c r="M596" s="260">
        <f>IFERROR(VLOOKUP(B596,'تقرير المصروفات حسب الشهر'!$C$1282:$AD$1393,7,FALSE),0)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الشهر'!I908</f>
        <v>0</v>
      </c>
      <c r="K597" s="26">
        <f>'تقرير المصروفات حسب الشهر'!I1035</f>
        <v>0</v>
      </c>
      <c r="L597" s="260">
        <f>IFERROR(VLOOKUP(B597,'تقرير المصروفات حسب الشهر'!$C$1155:$AD$1266,7,FALSE),0)</f>
        <v>0</v>
      </c>
      <c r="M597" s="260">
        <f>IFERROR(VLOOKUP(B597,'تقرير المصروفات حسب الشهر'!$C$1282:$AD$1393,7,FALSE),0)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الشهر'!I909</f>
        <v>0</v>
      </c>
      <c r="K598" s="26">
        <f>'تقرير المصروفات حسب الشهر'!I1036</f>
        <v>0</v>
      </c>
      <c r="L598" s="260">
        <f>IFERROR(VLOOKUP(B598,'تقرير المصروفات حسب الشهر'!$C$1155:$AD$1266,7,FALSE),0)</f>
        <v>0</v>
      </c>
      <c r="M598" s="260">
        <f>IFERROR(VLOOKUP(B598,'تقرير المصروفات حسب الشهر'!$C$1282:$AD$1393,7,FALSE),0)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الشهر'!I910</f>
        <v>0</v>
      </c>
      <c r="K599" s="26">
        <f>'تقرير المصروفات حسب الشهر'!I1037</f>
        <v>0</v>
      </c>
      <c r="L599" s="260">
        <f>IFERROR(VLOOKUP(B599,'تقرير المصروفات حسب الشهر'!$C$1155:$AD$1266,7,FALSE),0)</f>
        <v>0</v>
      </c>
      <c r="M599" s="260">
        <f>IFERROR(VLOOKUP(B599,'تقرير المصروفات حسب الشهر'!$C$1282:$AD$1393,7,FALSE),0)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0</v>
      </c>
      <c r="J600" s="26">
        <f>'تقرير المصروفات حسب الشهر'!I911</f>
        <v>0</v>
      </c>
      <c r="K600" s="26">
        <f>'تقرير المصروفات حسب الشهر'!I1038</f>
        <v>0</v>
      </c>
      <c r="L600" s="260">
        <f>IFERROR(VLOOKUP(B600,'تقرير المصروفات حسب الشهر'!$C$1155:$AD$1266,7,FALSE),0)</f>
        <v>0</v>
      </c>
      <c r="M600" s="260">
        <f>IFERROR(VLOOKUP(B600,'تقرير المصروفات حسب الشهر'!$C$1282:$AD$1393,7,FALSE),0)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الشهر'!I912</f>
        <v>0</v>
      </c>
      <c r="K601" s="26">
        <f>'تقرير المصروفات حسب الشهر'!I1039</f>
        <v>0</v>
      </c>
      <c r="L601" s="260">
        <f>IFERROR(VLOOKUP(B601,'تقرير المصروفات حسب الشهر'!$C$1155:$AD$1266,7,FALSE),0)</f>
        <v>0</v>
      </c>
      <c r="M601" s="260">
        <f>IFERROR(VLOOKUP(B601,'تقرير المصروفات حسب الشهر'!$C$1282:$AD$1393,7,FALSE),0)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الشهر'!I913</f>
        <v>0</v>
      </c>
      <c r="K602" s="26">
        <f>'تقرير المصروفات حسب الشهر'!I1040</f>
        <v>0</v>
      </c>
      <c r="L602" s="260">
        <f>IFERROR(VLOOKUP(B602,'تقرير المصروفات حسب الشهر'!$C$1155:$AD$1266,7,FALSE),0)</f>
        <v>0</v>
      </c>
      <c r="M602" s="260">
        <f>IFERROR(VLOOKUP(B602,'تقرير المصروفات حسب الشهر'!$C$1282:$AD$1393,7,FALSE),0)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الشهر'!I914</f>
        <v>0</v>
      </c>
      <c r="K603" s="26">
        <f>'تقرير المصروفات حسب الشهر'!I1041</f>
        <v>0</v>
      </c>
      <c r="L603" s="260">
        <f>IFERROR(VLOOKUP(B603,'تقرير المصروفات حسب الشهر'!$C$1155:$AD$1266,7,FALSE),0)</f>
        <v>0</v>
      </c>
      <c r="M603" s="260">
        <f>IFERROR(VLOOKUP(B603,'تقرير المصروفات حسب الشهر'!$C$1282:$AD$1393,7,FALSE),0)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الشهر'!I915</f>
        <v>0</v>
      </c>
      <c r="K604" s="26">
        <f>'تقرير المصروفات حسب الشهر'!I1042</f>
        <v>0</v>
      </c>
      <c r="L604" s="260">
        <f>IFERROR(VLOOKUP(B604,'تقرير المصروفات حسب الشهر'!$C$1155:$AD$1266,7,FALSE),0)</f>
        <v>0</v>
      </c>
      <c r="M604" s="260">
        <f>IFERROR(VLOOKUP(B604,'تقرير المصروفات حسب الشهر'!$C$1282:$AD$1393,7,FALSE),0)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0</v>
      </c>
      <c r="J605" s="26">
        <f>'تقرير المصروفات حسب الشهر'!I916</f>
        <v>0</v>
      </c>
      <c r="K605" s="26">
        <f>'تقرير المصروفات حسب الشهر'!I1043</f>
        <v>0</v>
      </c>
      <c r="L605" s="260">
        <f>IFERROR(VLOOKUP(B605,'تقرير المصروفات حسب الشهر'!$C$1155:$AD$1266,7,FALSE),0)</f>
        <v>0</v>
      </c>
      <c r="M605" s="260">
        <f>IFERROR(VLOOKUP(B605,'تقرير المصروفات حسب الشهر'!$C$1282:$AD$1393,7,FALSE),0)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0</v>
      </c>
      <c r="J606" s="26">
        <f>'تقرير المصروفات حسب الشهر'!I917</f>
        <v>0</v>
      </c>
      <c r="K606" s="26">
        <f>'تقرير المصروفات حسب الشهر'!I1044</f>
        <v>0</v>
      </c>
      <c r="L606" s="260">
        <f>IFERROR(VLOOKUP(B606,'تقرير المصروفات حسب الشهر'!$C$1155:$AD$1266,7,FALSE),0)</f>
        <v>0</v>
      </c>
      <c r="M606" s="260">
        <f>IFERROR(VLOOKUP(B606,'تقرير المصروفات حسب الشهر'!$C$1282:$AD$1393,7,FALSE),0)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الشهر'!I918</f>
        <v>0</v>
      </c>
      <c r="K607" s="26">
        <f>'تقرير المصروفات حسب الشهر'!I1045</f>
        <v>0</v>
      </c>
      <c r="L607" s="260">
        <f>IFERROR(VLOOKUP(B607,'تقرير المصروفات حسب الشهر'!$C$1155:$AD$1266,7,FALSE),0)</f>
        <v>0</v>
      </c>
      <c r="M607" s="260">
        <f>IFERROR(VLOOKUP(B607,'تقرير المصروفات حسب الشهر'!$C$1282:$AD$1393,7,FALSE),0)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الشهر'!I919</f>
        <v>0</v>
      </c>
      <c r="K608" s="26">
        <f>'تقرير المصروفات حسب الشهر'!I1046</f>
        <v>0</v>
      </c>
      <c r="L608" s="260">
        <f>IFERROR(VLOOKUP(B608,'تقرير المصروفات حسب الشهر'!$C$1155:$AD$1266,7,FALSE),0)</f>
        <v>0</v>
      </c>
      <c r="M608" s="260">
        <f>IFERROR(VLOOKUP(B608,'تقرير المصروفات حسب الشهر'!$C$1282:$AD$1393,7,FALSE),0)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الشهر'!I920</f>
        <v>0</v>
      </c>
      <c r="K609" s="26">
        <f>'تقرير المصروفات حسب الشهر'!I1047</f>
        <v>0</v>
      </c>
      <c r="L609" s="260">
        <f>IFERROR(VLOOKUP(B609,'تقرير المصروفات حسب الشهر'!$C$1155:$AD$1266,7,FALSE),0)</f>
        <v>0</v>
      </c>
      <c r="M609" s="260">
        <f>IFERROR(VLOOKUP(B609,'تقرير المصروفات حسب الشهر'!$C$1282:$AD$1393,7,FALSE),0)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الشهر'!I921</f>
        <v>0</v>
      </c>
      <c r="K610" s="26">
        <f>'تقرير المصروفات حسب الشهر'!I1048</f>
        <v>0</v>
      </c>
      <c r="L610" s="260">
        <f>IFERROR(VLOOKUP(B610,'تقرير المصروفات حسب الشهر'!$C$1155:$AD$1266,7,FALSE),0)</f>
        <v>0</v>
      </c>
      <c r="M610" s="260">
        <f>IFERROR(VLOOKUP(B610,'تقرير المصروفات حسب الشهر'!$C$1282:$AD$1393,7,FALSE),0)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الشهر'!I922</f>
        <v>0</v>
      </c>
      <c r="K611" s="26">
        <f>'تقرير المصروفات حسب الشهر'!I1049</f>
        <v>0</v>
      </c>
      <c r="L611" s="260">
        <f>IFERROR(VLOOKUP(B611,'تقرير المصروفات حسب الشهر'!$C$1155:$AD$1266,7,FALSE),0)</f>
        <v>0</v>
      </c>
      <c r="M611" s="260">
        <f>IFERROR(VLOOKUP(B611,'تقرير المصروفات حسب الشهر'!$C$1282:$AD$1393,7,FALSE),0)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الشهر'!I923</f>
        <v>0</v>
      </c>
      <c r="K612" s="26">
        <f>'تقرير المصروفات حسب الشهر'!I1050</f>
        <v>0</v>
      </c>
      <c r="L612" s="260">
        <f>IFERROR(VLOOKUP(B612,'تقرير المصروفات حسب الشهر'!$C$1155:$AD$1266,7,FALSE),0)</f>
        <v>0</v>
      </c>
      <c r="M612" s="260">
        <f>IFERROR(VLOOKUP(B612,'تقرير المصروفات حسب الشهر'!$C$1282:$AD$1393,7,FALSE),0)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الشهر'!I924</f>
        <v>0</v>
      </c>
      <c r="K613" s="26">
        <f>'تقرير المصروفات حسب الشهر'!I1051</f>
        <v>0</v>
      </c>
      <c r="L613" s="260">
        <f>IFERROR(VLOOKUP(B613,'تقرير المصروفات حسب الشهر'!$C$1155:$AD$1266,7,FALSE),0)</f>
        <v>0</v>
      </c>
      <c r="M613" s="260">
        <f>IFERROR(VLOOKUP(B613,'تقرير المصروفات حسب الشهر'!$C$1282:$AD$1393,7,FALSE),0)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الشهر'!I925</f>
        <v>0</v>
      </c>
      <c r="K614" s="26">
        <f>'تقرير المصروفات حسب الشهر'!I1052</f>
        <v>0</v>
      </c>
      <c r="L614" s="260">
        <f>IFERROR(VLOOKUP(B614,'تقرير المصروفات حسب الشهر'!$C$1155:$AD$1266,7,FALSE),0)</f>
        <v>0</v>
      </c>
      <c r="M614" s="260">
        <f>IFERROR(VLOOKUP(B614,'تقرير المصروفات حسب الشهر'!$C$1282:$AD$1393,7,FALSE),0)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الشهر'!I926</f>
        <v>0</v>
      </c>
      <c r="K615" s="26">
        <f>'تقرير المصروفات حسب الشهر'!I1053</f>
        <v>0</v>
      </c>
      <c r="L615" s="260">
        <f>IFERROR(VLOOKUP(B615,'تقرير المصروفات حسب الشهر'!$C$1155:$AD$1266,7,FALSE),0)</f>
        <v>0</v>
      </c>
      <c r="M615" s="260">
        <f>IFERROR(VLOOKUP(B615,'تقرير المصروفات حسب الشهر'!$C$1282:$AD$1393,7,FALSE),0)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الشهر'!I927</f>
        <v>0</v>
      </c>
      <c r="K616" s="26">
        <f>'تقرير المصروفات حسب الشهر'!I1054</f>
        <v>0</v>
      </c>
      <c r="L616" s="260">
        <f>IFERROR(VLOOKUP(B616,'تقرير المصروفات حسب الشهر'!$C$1155:$AD$1266,7,FALSE),0)</f>
        <v>0</v>
      </c>
      <c r="M616" s="260">
        <f>IFERROR(VLOOKUP(B616,'تقرير المصروفات حسب الشهر'!$C$1282:$AD$1393,7,FALSE),0)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الشهر'!I928</f>
        <v>0</v>
      </c>
      <c r="K617" s="26">
        <f>'تقرير المصروفات حسب الشهر'!I1055</f>
        <v>0</v>
      </c>
      <c r="L617" s="260">
        <f>IFERROR(VLOOKUP(B617,'تقرير المصروفات حسب الشهر'!$C$1155:$AD$1266,7,FALSE),0)</f>
        <v>0</v>
      </c>
      <c r="M617" s="260">
        <f>IFERROR(VLOOKUP(B617,'تقرير المصروفات حسب الشهر'!$C$1282:$AD$1393,7,FALSE),0)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الشهر'!I929</f>
        <v>0</v>
      </c>
      <c r="K618" s="26">
        <f>'تقرير المصروفات حسب الشهر'!I1056</f>
        <v>0</v>
      </c>
      <c r="L618" s="260">
        <f>IFERROR(VLOOKUP(B618,'تقرير المصروفات حسب الشهر'!$C$1155:$AD$1266,7,FALSE),0)</f>
        <v>0</v>
      </c>
      <c r="M618" s="260">
        <f>IFERROR(VLOOKUP(B618,'تقرير المصروفات حسب الشهر'!$C$1282:$AD$1393,7,FALSE),0)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الشهر'!I930</f>
        <v>0</v>
      </c>
      <c r="K619" s="26">
        <f>'تقرير المصروفات حسب الشهر'!I1057</f>
        <v>0</v>
      </c>
      <c r="L619" s="260">
        <f>IFERROR(VLOOKUP(B619,'تقرير المصروفات حسب الشهر'!$C$1155:$AD$1266,7,FALSE),0)</f>
        <v>0</v>
      </c>
      <c r="M619" s="260">
        <f>IFERROR(VLOOKUP(B619,'تقرير المصروفات حسب الشهر'!$C$1282:$AD$1393,7,FALSE),0)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الشهر'!I931</f>
        <v>0</v>
      </c>
      <c r="K620" s="26">
        <f>'تقرير المصروفات حسب الشهر'!I1058</f>
        <v>0</v>
      </c>
      <c r="L620" s="260">
        <f>IFERROR(VLOOKUP(B620,'تقرير المصروفات حسب الشهر'!$C$1155:$AD$1266,7,FALSE),0)</f>
        <v>0</v>
      </c>
      <c r="M620" s="260">
        <f>IFERROR(VLOOKUP(B620,'تقرير المصروفات حسب الشهر'!$C$1282:$AD$1393,7,FALSE),0)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الشهر'!I932</f>
        <v>0</v>
      </c>
      <c r="K621" s="26">
        <f>'تقرير المصروفات حسب الشهر'!I1059</f>
        <v>0</v>
      </c>
      <c r="L621" s="260">
        <f>IFERROR(VLOOKUP(B621,'تقرير المصروفات حسب الشهر'!$C$1155:$AD$1266,7,FALSE),0)</f>
        <v>0</v>
      </c>
      <c r="M621" s="260">
        <f>IFERROR(VLOOKUP(B621,'تقرير المصروفات حسب الشهر'!$C$1282:$AD$1393,7,FALSE),0)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الشهر'!I933</f>
        <v>0</v>
      </c>
      <c r="K622" s="26">
        <f>'تقرير المصروفات حسب الشهر'!I1060</f>
        <v>0</v>
      </c>
      <c r="L622" s="260">
        <f>IFERROR(VLOOKUP(B622,'تقرير المصروفات حسب الشهر'!$C$1155:$AD$1266,7,FALSE),0)</f>
        <v>0</v>
      </c>
      <c r="M622" s="260">
        <f>IFERROR(VLOOKUP(B622,'تقرير المصروفات حسب الشهر'!$C$1282:$AD$1393,7,FALSE),0)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0</v>
      </c>
      <c r="J623" s="26">
        <f>'تقرير المصروفات حسب الشهر'!I934</f>
        <v>0</v>
      </c>
      <c r="K623" s="26">
        <f>'تقرير المصروفات حسب الشهر'!I1061</f>
        <v>0</v>
      </c>
      <c r="L623" s="260">
        <f>IFERROR(VLOOKUP(B623,'تقرير المصروفات حسب الشهر'!$C$1155:$AD$1266,7,FALSE),0)</f>
        <v>0</v>
      </c>
      <c r="M623" s="260">
        <f>IFERROR(VLOOKUP(B623,'تقرير المصروفات حسب الشهر'!$C$1282:$AD$1393,7,FALSE),0)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الشهر'!I935</f>
        <v>0</v>
      </c>
      <c r="K624" s="26">
        <f>'تقرير المصروفات حسب الشهر'!I1062</f>
        <v>0</v>
      </c>
      <c r="L624" s="260">
        <f>IFERROR(VLOOKUP(B624,'تقرير المصروفات حسب الشهر'!$C$1155:$AD$1266,7,FALSE),0)</f>
        <v>0</v>
      </c>
      <c r="M624" s="260">
        <f>IFERROR(VLOOKUP(B624,'تقرير المصروفات حسب الشهر'!$C$1282:$AD$1393,7,FALSE),0)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الشهر'!I936</f>
        <v>0</v>
      </c>
      <c r="K625" s="26">
        <f>'تقرير المصروفات حسب الشهر'!I1063</f>
        <v>0</v>
      </c>
      <c r="L625" s="260">
        <f>IFERROR(VLOOKUP(B625,'تقرير المصروفات حسب الشهر'!$C$1155:$AD$1266,7,FALSE),0)</f>
        <v>0</v>
      </c>
      <c r="M625" s="260">
        <f>IFERROR(VLOOKUP(B625,'تقرير المصروفات حسب الشهر'!$C$1282:$AD$1393,7,FALSE),0)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الشهر'!I937</f>
        <v>0</v>
      </c>
      <c r="K626" s="26">
        <f>'تقرير المصروفات حسب الشهر'!I1064</f>
        <v>0</v>
      </c>
      <c r="L626" s="260">
        <f>IFERROR(VLOOKUP(B626,'تقرير المصروفات حسب الشهر'!$C$1155:$AD$1266,7,FALSE),0)</f>
        <v>0</v>
      </c>
      <c r="M626" s="260">
        <f>IFERROR(VLOOKUP(B626,'تقرير المصروفات حسب الشهر'!$C$1282:$AD$1393,7,FALSE),0)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الشهر'!I938</f>
        <v>0</v>
      </c>
      <c r="K627" s="26">
        <f>'تقرير المصروفات حسب الشهر'!I1065</f>
        <v>0</v>
      </c>
      <c r="L627" s="260">
        <f>IFERROR(VLOOKUP(B627,'تقرير المصروفات حسب الشهر'!$C$1155:$AD$1266,7,FALSE),0)</f>
        <v>0</v>
      </c>
      <c r="M627" s="260">
        <f>IFERROR(VLOOKUP(B627,'تقرير المصروفات حسب الشهر'!$C$1282:$AD$1393,7,FALSE),0)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الشهر'!I939</f>
        <v>0</v>
      </c>
      <c r="K628" s="26">
        <f>'تقرير المصروفات حسب الشهر'!I1066</f>
        <v>0</v>
      </c>
      <c r="L628" s="260">
        <f>IFERROR(VLOOKUP(B628,'تقرير المصروفات حسب الشهر'!$C$1155:$AD$1266,7,FALSE),0)</f>
        <v>0</v>
      </c>
      <c r="M628" s="260">
        <f>IFERROR(VLOOKUP(B628,'تقرير المصروفات حسب الشهر'!$C$1282:$AD$1393,7,FALSE),0)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0</v>
      </c>
      <c r="J629" s="26">
        <f>'تقرير المصروفات حسب الشهر'!I940</f>
        <v>0</v>
      </c>
      <c r="K629" s="26">
        <f>'تقرير المصروفات حسب الشهر'!I1067</f>
        <v>0</v>
      </c>
      <c r="L629" s="260">
        <f>IFERROR(VLOOKUP(B629,'تقرير المصروفات حسب الشهر'!$C$1155:$AD$1266,7,FALSE),0)</f>
        <v>0</v>
      </c>
      <c r="M629" s="260">
        <f>IFERROR(VLOOKUP(B629,'تقرير المصروفات حسب الشهر'!$C$1282:$AD$1393,7,FALSE),0)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الشهر'!I941</f>
        <v>0</v>
      </c>
      <c r="K630" s="26">
        <f>'تقرير المصروفات حسب الشهر'!I1068</f>
        <v>0</v>
      </c>
      <c r="L630" s="260">
        <f>IFERROR(VLOOKUP(B630,'تقرير المصروفات حسب الشهر'!$C$1155:$AD$1266,7,FALSE),0)</f>
        <v>0</v>
      </c>
      <c r="M630" s="260">
        <f>IFERROR(VLOOKUP(B630,'تقرير المصروفات حسب الشهر'!$C$1282:$AD$1393,7,FALSE),0)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الشهر'!I942</f>
        <v>0</v>
      </c>
      <c r="K631" s="26">
        <f>'تقرير المصروفات حسب الشهر'!I1069</f>
        <v>0</v>
      </c>
      <c r="L631" s="260">
        <f>IFERROR(VLOOKUP(B631,'تقرير المصروفات حسب الشهر'!$C$1155:$AD$1266,7,FALSE),0)</f>
        <v>0</v>
      </c>
      <c r="M631" s="260">
        <f>IFERROR(VLOOKUP(B631,'تقرير المصروفات حسب الشهر'!$C$1282:$AD$1393,7,FALSE),0)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الشهر'!I943</f>
        <v>0</v>
      </c>
      <c r="K632" s="26">
        <f>'تقرير المصروفات حسب الشهر'!I1070</f>
        <v>0</v>
      </c>
      <c r="L632" s="260">
        <f>IFERROR(VLOOKUP(B632,'تقرير المصروفات حسب الشهر'!$C$1155:$AD$1266,7,FALSE),0)</f>
        <v>0</v>
      </c>
      <c r="M632" s="260">
        <f>IFERROR(VLOOKUP(B632,'تقرير المصروفات حسب الشهر'!$C$1282:$AD$1393,7,FALSE),0)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0</v>
      </c>
      <c r="J633" s="26">
        <f>'تقرير المصروفات حسب الشهر'!I944</f>
        <v>0</v>
      </c>
      <c r="K633" s="26">
        <f>'تقرير المصروفات حسب الشهر'!I1071</f>
        <v>0</v>
      </c>
      <c r="L633" s="260">
        <f>IFERROR(VLOOKUP(B633,'تقرير المصروفات حسب الشهر'!$C$1155:$AD$1266,7,FALSE),0)</f>
        <v>0</v>
      </c>
      <c r="M633" s="260">
        <f>IFERROR(VLOOKUP(B633,'تقرير المصروفات حسب الشهر'!$C$1282:$AD$1393,7,FALSE),0)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الشهر'!I945</f>
        <v>0</v>
      </c>
      <c r="K634" s="26">
        <f>'تقرير المصروفات حسب الشهر'!I1072</f>
        <v>0</v>
      </c>
      <c r="L634" s="260">
        <f>IFERROR(VLOOKUP(B634,'تقرير المصروفات حسب الشهر'!$C$1155:$AD$1266,7,FALSE),0)</f>
        <v>0</v>
      </c>
      <c r="M634" s="260">
        <f>IFERROR(VLOOKUP(B634,'تقرير المصروفات حسب الشهر'!$C$1282:$AD$1393,7,FALSE),0)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الشهر'!I946</f>
        <v>0</v>
      </c>
      <c r="K635" s="26">
        <f>'تقرير المصروفات حسب الشهر'!I1073</f>
        <v>0</v>
      </c>
      <c r="L635" s="260">
        <f>IFERROR(VLOOKUP(B635,'تقرير المصروفات حسب الشهر'!$C$1155:$AD$1266,7,FALSE),0)</f>
        <v>0</v>
      </c>
      <c r="M635" s="260">
        <f>IFERROR(VLOOKUP(B635,'تقرير المصروفات حسب الشهر'!$C$1282:$AD$1393,7,FALSE),0)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الشهر'!I947</f>
        <v>0</v>
      </c>
      <c r="K636" s="26">
        <f>'تقرير المصروفات حسب الشهر'!I1074</f>
        <v>0</v>
      </c>
      <c r="L636" s="260">
        <f>IFERROR(VLOOKUP(B636,'تقرير المصروفات حسب الشهر'!$C$1155:$AD$1266,7,FALSE),0)</f>
        <v>0</v>
      </c>
      <c r="M636" s="260">
        <f>IFERROR(VLOOKUP(B636,'تقرير المصروفات حسب الشهر'!$C$1282:$AD$1393,7,FALSE),0)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الشهر'!I948</f>
        <v>0</v>
      </c>
      <c r="K637" s="26">
        <f>'تقرير المصروفات حسب الشهر'!I1075</f>
        <v>0</v>
      </c>
      <c r="L637" s="260">
        <f>IFERROR(VLOOKUP(B637,'تقرير المصروفات حسب الشهر'!$C$1155:$AD$1266,7,FALSE),0)</f>
        <v>0</v>
      </c>
      <c r="M637" s="260">
        <f>IFERROR(VLOOKUP(B637,'تقرير المصروفات حسب الشهر'!$C$1282:$AD$1393,7,FALSE),0)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الشهر'!I949</f>
        <v>0</v>
      </c>
      <c r="K638" s="26">
        <f>'تقرير المصروفات حسب الشهر'!I1076</f>
        <v>0</v>
      </c>
      <c r="L638" s="260">
        <f>IFERROR(VLOOKUP(B638,'تقرير المصروفات حسب الشهر'!$C$1155:$AD$1266,7,FALSE),0)</f>
        <v>0</v>
      </c>
      <c r="M638" s="260">
        <f>IFERROR(VLOOKUP(B638,'تقرير المصروفات حسب الشهر'!$C$1282:$AD$1393,7,FALSE),0)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الشهر'!I950</f>
        <v>0</v>
      </c>
      <c r="K639" s="26">
        <f>'تقرير المصروفات حسب الشهر'!I1077</f>
        <v>0</v>
      </c>
      <c r="L639" s="260">
        <f>IFERROR(VLOOKUP(B639,'تقرير المصروفات حسب الشهر'!$C$1155:$AD$1266,7,FALSE),0)</f>
        <v>0</v>
      </c>
      <c r="M639" s="260">
        <f>IFERROR(VLOOKUP(B639,'تقرير المصروفات حسب الشهر'!$C$1282:$AD$1393,7,FALSE),0)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الشهر'!I951</f>
        <v>0</v>
      </c>
      <c r="K640" s="26">
        <f>'تقرير المصروفات حسب الشهر'!I1078</f>
        <v>0</v>
      </c>
      <c r="L640" s="260">
        <f>IFERROR(VLOOKUP(B640,'تقرير المصروفات حسب الشهر'!$C$1155:$AD$1266,7,FALSE),0)</f>
        <v>0</v>
      </c>
      <c r="M640" s="260">
        <f>IFERROR(VLOOKUP(B640,'تقرير المصروفات حسب الشهر'!$C$1282:$AD$1393,7,FALSE),0)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الشهر'!I952</f>
        <v>0</v>
      </c>
      <c r="K641" s="26">
        <f>'تقرير المصروفات حسب الشهر'!I1079</f>
        <v>0</v>
      </c>
      <c r="L641" s="260">
        <f>IFERROR(VLOOKUP(B641,'تقرير المصروفات حسب الشهر'!$C$1155:$AD$1266,7,FALSE),0)</f>
        <v>0</v>
      </c>
      <c r="M641" s="260">
        <f>IFERROR(VLOOKUP(B641,'تقرير المصروفات حسب الشهر'!$C$1282:$AD$1393,7,FALSE),0)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الشهر'!I953</f>
        <v>0</v>
      </c>
      <c r="K642" s="26">
        <f>'تقرير المصروفات حسب الشهر'!I1080</f>
        <v>0</v>
      </c>
      <c r="L642" s="260">
        <f>IFERROR(VLOOKUP(B642,'تقرير المصروفات حسب الشهر'!$C$1155:$AD$1266,7,FALSE),0)</f>
        <v>0</v>
      </c>
      <c r="M642" s="260">
        <f>IFERROR(VLOOKUP(B642,'تقرير المصروفات حسب الشهر'!$C$1282:$AD$1393,7,FALSE),0)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الشهر'!I954</f>
        <v>0</v>
      </c>
      <c r="K643" s="26">
        <f>'تقرير المصروفات حسب الشهر'!I1081</f>
        <v>0</v>
      </c>
      <c r="L643" s="260">
        <f>IFERROR(VLOOKUP(B643,'تقرير المصروفات حسب الشهر'!$C$1155:$AD$1266,7,FALSE),0)</f>
        <v>0</v>
      </c>
      <c r="M643" s="260">
        <f>IFERROR(VLOOKUP(B643,'تقرير المصروفات حسب الشهر'!$C$1282:$AD$1393,7,FALSE),0)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الشهر'!I955</f>
        <v>0</v>
      </c>
      <c r="K644" s="26">
        <f>'تقرير المصروفات حسب الشهر'!I1082</f>
        <v>0</v>
      </c>
      <c r="L644" s="260">
        <f>IFERROR(VLOOKUP(B644,'تقرير المصروفات حسب الشهر'!$C$1155:$AD$1266,7,FALSE),0)</f>
        <v>0</v>
      </c>
      <c r="M644" s="260">
        <f>IFERROR(VLOOKUP(B644,'تقرير المصروفات حسب الشهر'!$C$1282:$AD$1393,7,FALSE),0)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الشهر'!I956</f>
        <v>0</v>
      </c>
      <c r="K645" s="26">
        <f>'تقرير المصروفات حسب الشهر'!I1083</f>
        <v>0</v>
      </c>
      <c r="L645" s="260">
        <f>IFERROR(VLOOKUP(B645,'تقرير المصروفات حسب الشهر'!$C$1155:$AD$1266,7,FALSE),0)</f>
        <v>0</v>
      </c>
      <c r="M645" s="260">
        <f>IFERROR(VLOOKUP(B645,'تقرير المصروفات حسب الشهر'!$C$1282:$AD$1393,7,FALSE),0)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الشهر'!I957</f>
        <v>0</v>
      </c>
      <c r="K646" s="26">
        <f>'تقرير المصروفات حسب الشهر'!I1084</f>
        <v>0</v>
      </c>
      <c r="L646" s="260">
        <f>IFERROR(VLOOKUP(B646,'تقرير المصروفات حسب الشهر'!$C$1155:$AD$1266,7,FALSE),0)</f>
        <v>0</v>
      </c>
      <c r="M646" s="260">
        <f>IFERROR(VLOOKUP(B646,'تقرير المصروفات حسب الشهر'!$C$1282:$AD$1393,7,FALSE),0)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الشهر'!I958</f>
        <v>0</v>
      </c>
      <c r="K647" s="26">
        <f>'تقرير المصروفات حسب الشهر'!I1085</f>
        <v>0</v>
      </c>
      <c r="L647" s="260">
        <f>IFERROR(VLOOKUP(B647,'تقرير المصروفات حسب الشهر'!$C$1155:$AD$1266,7,FALSE),0)</f>
        <v>0</v>
      </c>
      <c r="M647" s="260">
        <f>IFERROR(VLOOKUP(B647,'تقرير المصروفات حسب الشهر'!$C$1282:$AD$1393,7,FALSE),0)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الشهر'!I959</f>
        <v>0</v>
      </c>
      <c r="K648" s="26">
        <f>'تقرير المصروفات حسب الشهر'!I1086</f>
        <v>0</v>
      </c>
      <c r="L648" s="260">
        <f>IFERROR(VLOOKUP(B648,'تقرير المصروفات حسب الشهر'!$C$1155:$AD$1266,7,FALSE),0)</f>
        <v>0</v>
      </c>
      <c r="M648" s="260">
        <f>IFERROR(VLOOKUP(B648,'تقرير المصروفات حسب الشهر'!$C$1282:$AD$1393,7,FALSE),0)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الشهر'!I960</f>
        <v>0</v>
      </c>
      <c r="K649" s="26">
        <f>'تقرير المصروفات حسب الشهر'!I1087</f>
        <v>0</v>
      </c>
      <c r="L649" s="260">
        <f>IFERROR(VLOOKUP(B649,'تقرير المصروفات حسب الشهر'!$C$1155:$AD$1266,7,FALSE),0)</f>
        <v>0</v>
      </c>
      <c r="M649" s="260">
        <f>IFERROR(VLOOKUP(B649,'تقرير المصروفات حسب الشهر'!$C$1282:$AD$1393,7,FALSE),0)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0</v>
      </c>
      <c r="J650" s="26">
        <f>'تقرير المصروفات حسب الشهر'!I961</f>
        <v>0</v>
      </c>
      <c r="K650" s="26">
        <f>'تقرير المصروفات حسب الشهر'!I1088</f>
        <v>0</v>
      </c>
      <c r="L650" s="260">
        <f>IFERROR(VLOOKUP(B650,'تقرير المصروفات حسب الشهر'!$C$1155:$AD$1266,7,FALSE),0)</f>
        <v>0</v>
      </c>
      <c r="M650" s="260">
        <f>IFERROR(VLOOKUP(B650,'تقرير المصروفات حسب الشهر'!$C$1282:$AD$1393,7,FALSE),0)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الشهر'!I962</f>
        <v>0</v>
      </c>
      <c r="K651" s="26">
        <f>'تقرير المصروفات حسب الشهر'!I1089</f>
        <v>0</v>
      </c>
      <c r="L651" s="260">
        <f>IFERROR(VLOOKUP(B651,'تقرير المصروفات حسب الشهر'!$C$1155:$AD$1266,7,FALSE),0)</f>
        <v>0</v>
      </c>
      <c r="M651" s="260">
        <f>IFERROR(VLOOKUP(B651,'تقرير المصروفات حسب الشهر'!$C$1282:$AD$1393,7,FALSE),0)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الشهر'!I963</f>
        <v>0</v>
      </c>
      <c r="K652" s="26">
        <f>'تقرير المصروفات حسب الشهر'!I1090</f>
        <v>0</v>
      </c>
      <c r="L652" s="260">
        <f>IFERROR(VLOOKUP(B652,'تقرير المصروفات حسب الشهر'!$C$1155:$AD$1266,7,FALSE),0)</f>
        <v>0</v>
      </c>
      <c r="M652" s="260">
        <f>IFERROR(VLOOKUP(B652,'تقرير المصروفات حسب الشهر'!$C$1282:$AD$1393,7,FALSE),0)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الشهر'!I964</f>
        <v>0</v>
      </c>
      <c r="K653" s="26">
        <f>'تقرير المصروفات حسب الشهر'!I1091</f>
        <v>0</v>
      </c>
      <c r="L653" s="260">
        <f>IFERROR(VLOOKUP(B653,'تقرير المصروفات حسب الشهر'!$C$1155:$AD$1266,7,FALSE),0)</f>
        <v>0</v>
      </c>
      <c r="M653" s="260">
        <f>IFERROR(VLOOKUP(B653,'تقرير المصروفات حسب الشهر'!$C$1282:$AD$1393,7,FALSE),0)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الشهر'!I965</f>
        <v>0</v>
      </c>
      <c r="K654" s="26">
        <f>'تقرير المصروفات حسب الشهر'!I1092</f>
        <v>0</v>
      </c>
      <c r="L654" s="260">
        <f>IFERROR(VLOOKUP(B654,'تقرير المصروفات حسب الشهر'!$C$1155:$AD$1266,7,FALSE),0)</f>
        <v>0</v>
      </c>
      <c r="M654" s="260">
        <f>IFERROR(VLOOKUP(B654,'تقرير المصروفات حسب الشهر'!$C$1282:$AD$1393,7,FALSE),0)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الشهر'!I966</f>
        <v>0</v>
      </c>
      <c r="K655" s="26">
        <f>'تقرير المصروفات حسب الشهر'!I1093</f>
        <v>0</v>
      </c>
      <c r="L655" s="260">
        <f>IFERROR(VLOOKUP(B655,'تقرير المصروفات حسب الشهر'!$C$1155:$AD$1266,7,FALSE),0)</f>
        <v>0</v>
      </c>
      <c r="M655" s="260">
        <f>IFERROR(VLOOKUP(B655,'تقرير المصروفات حسب الشهر'!$C$1282:$AD$1393,7,FALSE),0)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الشهر'!I967</f>
        <v>0</v>
      </c>
      <c r="K656" s="26">
        <f>'تقرير المصروفات حسب الشهر'!I1094</f>
        <v>0</v>
      </c>
      <c r="L656" s="260">
        <f>IFERROR(VLOOKUP(B656,'تقرير المصروفات حسب الشهر'!$C$1155:$AD$1266,7,FALSE),0)</f>
        <v>0</v>
      </c>
      <c r="M656" s="260">
        <f>IFERROR(VLOOKUP(B656,'تقرير المصروفات حسب الشهر'!$C$1282:$AD$1393,7,FALSE),0)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الشهر'!I968</f>
        <v>0</v>
      </c>
      <c r="K657" s="26">
        <f>'تقرير المصروفات حسب الشهر'!I1095</f>
        <v>0</v>
      </c>
      <c r="L657" s="260">
        <f>IFERROR(VLOOKUP(B657,'تقرير المصروفات حسب الشهر'!$C$1155:$AD$1266,7,FALSE),0)</f>
        <v>0</v>
      </c>
      <c r="M657" s="260">
        <f>IFERROR(VLOOKUP(B657,'تقرير المصروفات حسب الشهر'!$C$1282:$AD$1393,7,FALSE),0)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الشهر'!I969</f>
        <v>0</v>
      </c>
      <c r="K658" s="26">
        <f>'تقرير المصروفات حسب الشهر'!I1096</f>
        <v>0</v>
      </c>
      <c r="L658" s="260">
        <f>IFERROR(VLOOKUP(B658,'تقرير المصروفات حسب الشهر'!$C$1155:$AD$1266,7,FALSE),0)</f>
        <v>0</v>
      </c>
      <c r="M658" s="260">
        <f>IFERROR(VLOOKUP(B658,'تقرير المصروفات حسب الشهر'!$C$1282:$AD$1393,7,FALSE),0)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الشهر'!I970</f>
        <v>0</v>
      </c>
      <c r="K659" s="26">
        <f>'تقرير المصروفات حسب الشهر'!I1097</f>
        <v>0</v>
      </c>
      <c r="L659" s="260">
        <f>IFERROR(VLOOKUP(B659,'تقرير المصروفات حسب الشهر'!$C$1155:$AD$1266,7,FALSE),0)</f>
        <v>0</v>
      </c>
      <c r="M659" s="260">
        <f>IFERROR(VLOOKUP(B659,'تقرير المصروفات حسب الشهر'!$C$1282:$AD$1393,7,FALSE),0)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0</v>
      </c>
      <c r="J660" s="26">
        <f>'تقرير المصروفات حسب الشهر'!I971</f>
        <v>0</v>
      </c>
      <c r="K660" s="26">
        <f>'تقرير المصروفات حسب الشهر'!I1098</f>
        <v>0</v>
      </c>
      <c r="L660" s="260">
        <f>IFERROR(VLOOKUP(B660,'تقرير المصروفات حسب الشهر'!$C$1155:$AD$1266,7,FALSE),0)</f>
        <v>0</v>
      </c>
      <c r="M660" s="260">
        <f>IFERROR(VLOOKUP(B660,'تقرير المصروفات حسب الشهر'!$C$1282:$AD$1393,7,FALSE),0)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الشهر'!I972</f>
        <v>0</v>
      </c>
      <c r="K661" s="26">
        <f>'تقرير المصروفات حسب الشهر'!I1099</f>
        <v>0</v>
      </c>
      <c r="L661" s="260">
        <f>IFERROR(VLOOKUP(B661,'تقرير المصروفات حسب الشهر'!$C$1155:$AD$1266,7,FALSE),0)</f>
        <v>0</v>
      </c>
      <c r="M661" s="260">
        <f>IFERROR(VLOOKUP(B661,'تقرير المصروفات حسب الشهر'!$C$1282:$AD$1393,7,FALSE),0)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0</v>
      </c>
      <c r="J662" s="26">
        <f>'تقرير المصروفات حسب الشهر'!I973</f>
        <v>0</v>
      </c>
      <c r="K662" s="26">
        <f>'تقرير المصروفات حسب الشهر'!I1100</f>
        <v>0</v>
      </c>
      <c r="L662" s="260">
        <f>IFERROR(VLOOKUP(B662,'تقرير المصروفات حسب الشهر'!$C$1155:$AD$1266,7,FALSE),0)</f>
        <v>0</v>
      </c>
      <c r="M662" s="260">
        <f>IFERROR(VLOOKUP(B662,'تقرير المصروفات حسب الشهر'!$C$1282:$AD$1393,7,FALSE),0)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0</v>
      </c>
      <c r="J663" s="26">
        <f>'تقرير المصروفات حسب الشهر'!I974</f>
        <v>0</v>
      </c>
      <c r="K663" s="26">
        <f>'تقرير المصروفات حسب الشهر'!I1101</f>
        <v>0</v>
      </c>
      <c r="L663" s="260">
        <f>IFERROR(VLOOKUP(B663,'تقرير المصروفات حسب الشهر'!$C$1155:$AD$1266,7,FALSE),0)</f>
        <v>0</v>
      </c>
      <c r="M663" s="260">
        <f>IFERROR(VLOOKUP(B663,'تقرير المصروفات حسب الشهر'!$C$1282:$AD$1393,7,FALSE),0)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0</v>
      </c>
      <c r="J664" s="26">
        <f>'تقرير المصروفات حسب الشهر'!I975</f>
        <v>0</v>
      </c>
      <c r="K664" s="26">
        <f>'تقرير المصروفات حسب الشهر'!I1102</f>
        <v>0</v>
      </c>
      <c r="L664" s="260">
        <f>IFERROR(VLOOKUP(B664,'تقرير المصروفات حسب الشهر'!$C$1155:$AD$1266,7,FALSE),0)</f>
        <v>0</v>
      </c>
      <c r="M664" s="260">
        <f>IFERROR(VLOOKUP(B664,'تقرير المصروفات حسب الشهر'!$C$1282:$AD$1393,7,FALSE),0)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الشهر'!I976</f>
        <v>0</v>
      </c>
      <c r="K665" s="26">
        <f>'تقرير المصروفات حسب الشهر'!I1103</f>
        <v>0</v>
      </c>
      <c r="L665" s="260">
        <f>IFERROR(VLOOKUP(B665,'تقرير المصروفات حسب الشهر'!$C$1155:$AD$1266,7,FALSE),0)</f>
        <v>0</v>
      </c>
      <c r="M665" s="260">
        <f>IFERROR(VLOOKUP(B665,'تقرير المصروفات حسب الشهر'!$C$1282:$AD$1393,7,FALSE),0)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الشهر'!I977</f>
        <v>0</v>
      </c>
      <c r="K666" s="26">
        <f>'تقرير المصروفات حسب الشهر'!I1104</f>
        <v>0</v>
      </c>
      <c r="L666" s="260">
        <f>IFERROR(VLOOKUP(B666,'تقرير المصروفات حسب الشهر'!$C$1155:$AD$1266,7,FALSE),0)</f>
        <v>0</v>
      </c>
      <c r="M666" s="260">
        <f>IFERROR(VLOOKUP(B666,'تقرير المصروفات حسب الشهر'!$C$1282:$AD$1393,7,FALSE),0)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الشهر'!I978</f>
        <v>0</v>
      </c>
      <c r="K667" s="26">
        <f>'تقرير المصروفات حسب الشهر'!I1105</f>
        <v>0</v>
      </c>
      <c r="L667" s="260">
        <f>IFERROR(VLOOKUP(B667,'تقرير المصروفات حسب الشهر'!$C$1155:$AD$1266,7,FALSE),0)</f>
        <v>0</v>
      </c>
      <c r="M667" s="260">
        <f>IFERROR(VLOOKUP(B667,'تقرير المصروفات حسب الشهر'!$C$1282:$AD$1393,7,FALSE),0)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الشهر'!I979</f>
        <v>0</v>
      </c>
      <c r="K668" s="26">
        <f>'تقرير المصروفات حسب الشهر'!I1106</f>
        <v>0</v>
      </c>
      <c r="L668" s="260">
        <f>IFERROR(VLOOKUP(B668,'تقرير المصروفات حسب الشهر'!$C$1155:$AD$1266,7,FALSE),0)</f>
        <v>0</v>
      </c>
      <c r="M668" s="260">
        <f>IFERROR(VLOOKUP(B668,'تقرير المصروفات حسب الشهر'!$C$1282:$AD$1393,7,FALSE),0)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0</v>
      </c>
      <c r="J669" s="26">
        <f>'تقرير المصروفات حسب الشهر'!I980</f>
        <v>0</v>
      </c>
      <c r="K669" s="26">
        <f>'تقرير المصروفات حسب الشهر'!I1107</f>
        <v>0</v>
      </c>
      <c r="L669" s="260">
        <f>IFERROR(VLOOKUP(B669,'تقرير المصروفات حسب الشهر'!$C$1155:$AD$1266,7,FALSE),0)</f>
        <v>0</v>
      </c>
      <c r="M669" s="260">
        <f>IFERROR(VLOOKUP(B669,'تقرير المصروفات حسب الشهر'!$C$1282:$AD$1393,7,FALSE),0)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الشهر'!I981</f>
        <v>0</v>
      </c>
      <c r="K670" s="26">
        <f>'تقرير المصروفات حسب الشهر'!I1108</f>
        <v>0</v>
      </c>
      <c r="L670" s="260">
        <f>IFERROR(VLOOKUP(B670,'تقرير المصروفات حسب الشهر'!$C$1155:$AD$1266,7,FALSE),0)</f>
        <v>0</v>
      </c>
      <c r="M670" s="260">
        <f>IFERROR(VLOOKUP(B670,'تقرير المصروفات حسب الشهر'!$C$1282:$AD$1393,7,FALSE),0)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0</v>
      </c>
      <c r="J671" s="26">
        <f>'تقرير المصروفات حسب الشهر'!I982</f>
        <v>0</v>
      </c>
      <c r="K671" s="26">
        <f>'تقرير المصروفات حسب الشهر'!I1109</f>
        <v>0</v>
      </c>
      <c r="L671" s="260">
        <f>IFERROR(VLOOKUP(B671,'تقرير المصروفات حسب الشهر'!$C$1155:$AD$1266,7,FALSE),0)</f>
        <v>0</v>
      </c>
      <c r="M671" s="260">
        <f>IFERROR(VLOOKUP(B671,'تقرير المصروفات حسب الشهر'!$C$1282:$AD$1393,7,FALSE),0)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0</v>
      </c>
      <c r="J672" s="26">
        <f>'تقرير المصروفات حسب الشهر'!I983</f>
        <v>0</v>
      </c>
      <c r="K672" s="26">
        <f>'تقرير المصروفات حسب الشهر'!I1110</f>
        <v>0</v>
      </c>
      <c r="L672" s="260">
        <f>IFERROR(VLOOKUP(B672,'تقرير المصروفات حسب الشهر'!$C$1155:$AD$1266,7,FALSE),0)</f>
        <v>0</v>
      </c>
      <c r="M672" s="260">
        <f>IFERROR(VLOOKUP(B672,'تقرير المصروفات حسب الشهر'!$C$1282:$AD$1393,7,FALSE),0)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الشهر'!I984</f>
        <v>0</v>
      </c>
      <c r="K673" s="26">
        <f>'تقرير المصروفات حسب الشهر'!I1111</f>
        <v>0</v>
      </c>
      <c r="L673" s="260">
        <f>IFERROR(VLOOKUP(B673,'تقرير المصروفات حسب الشهر'!$C$1155:$AD$1266,7,FALSE),0)</f>
        <v>0</v>
      </c>
      <c r="M673" s="260">
        <f>IFERROR(VLOOKUP(B673,'تقرير المصروفات حسب الشهر'!$C$1282:$AD$1393,7,FALSE),0)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الشهر'!I985</f>
        <v>0</v>
      </c>
      <c r="K674" s="26">
        <f>'تقرير المصروفات حسب الشهر'!I1112</f>
        <v>0</v>
      </c>
      <c r="L674" s="260">
        <f>IFERROR(VLOOKUP(B674,'تقرير المصروفات حسب الشهر'!$C$1155:$AD$1266,7,FALSE),0)</f>
        <v>0</v>
      </c>
      <c r="M674" s="260">
        <f>IFERROR(VLOOKUP(B674,'تقرير المصروفات حسب الشهر'!$C$1282:$AD$1393,7,FALSE),0)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الشهر'!I986</f>
        <v>0</v>
      </c>
      <c r="K675" s="26">
        <f>'تقرير المصروفات حسب الشهر'!I1113</f>
        <v>0</v>
      </c>
      <c r="L675" s="260">
        <f>IFERROR(VLOOKUP(B675,'تقرير المصروفات حسب الشهر'!$C$1155:$AD$1266,7,FALSE),0)</f>
        <v>0</v>
      </c>
      <c r="M675" s="260">
        <f>IFERROR(VLOOKUP(B675,'تقرير المصروفات حسب الشهر'!$C$1282:$AD$1393,7,FALSE),0)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الشهر'!I987</f>
        <v>0</v>
      </c>
      <c r="K676" s="26">
        <f>'تقرير المصروفات حسب الشهر'!I1114</f>
        <v>0</v>
      </c>
      <c r="L676" s="260">
        <f>IFERROR(VLOOKUP(B676,'تقرير المصروفات حسب الشهر'!$C$1155:$AD$1266,7,FALSE),0)</f>
        <v>0</v>
      </c>
      <c r="M676" s="260">
        <f>IFERROR(VLOOKUP(B676,'تقرير المصروفات حسب الشهر'!$C$1282:$AD$1393,7,FALSE),0)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الشهر'!I988</f>
        <v>0</v>
      </c>
      <c r="K677" s="26">
        <f>'تقرير المصروفات حسب الشهر'!I1115</f>
        <v>0</v>
      </c>
      <c r="L677" s="260">
        <f>IFERROR(VLOOKUP(B677,'تقرير المصروفات حسب الشهر'!$C$1155:$AD$1266,7,FALSE),0)</f>
        <v>0</v>
      </c>
      <c r="M677" s="260">
        <f>IFERROR(VLOOKUP(B677,'تقرير المصروفات حسب الشهر'!$C$1282:$AD$1393,7,FALSE),0)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الشهر'!I989</f>
        <v>0</v>
      </c>
      <c r="K678" s="26">
        <f>'تقرير المصروفات حسب الشهر'!I1116</f>
        <v>0</v>
      </c>
      <c r="L678" s="260">
        <f>IFERROR(VLOOKUP(B678,'تقرير المصروفات حسب الشهر'!$C$1155:$AD$1266,7,FALSE),0)</f>
        <v>0</v>
      </c>
      <c r="M678" s="260">
        <f>IFERROR(VLOOKUP(B678,'تقرير المصروفات حسب الشهر'!$C$1282:$AD$1393,7,FALSE),0)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الشهر'!I990</f>
        <v>0</v>
      </c>
      <c r="K679" s="26">
        <f>'تقرير المصروفات حسب الشهر'!I1117</f>
        <v>0</v>
      </c>
      <c r="L679" s="260">
        <f>IFERROR(VLOOKUP(B679,'تقرير المصروفات حسب الشهر'!$C$1155:$AD$1266,7,FALSE),0)</f>
        <v>0</v>
      </c>
      <c r="M679" s="260">
        <f>IFERROR(VLOOKUP(B679,'تقرير المصروفات حسب الشهر'!$C$1282:$AD$1393,7,FALSE),0)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الشهر'!I991</f>
        <v>0</v>
      </c>
      <c r="K680" s="26">
        <f>'تقرير المصروفات حسب الشهر'!I1118</f>
        <v>0</v>
      </c>
      <c r="L680" s="260">
        <f>IFERROR(VLOOKUP(B680,'تقرير المصروفات حسب الشهر'!$C$1155:$AD$1266,7,FALSE),0)</f>
        <v>0</v>
      </c>
      <c r="M680" s="260">
        <f>IFERROR(VLOOKUP(B680,'تقرير المصروفات حسب الشهر'!$C$1282:$AD$1393,7,FALSE),0)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الشهر'!I992</f>
        <v>0</v>
      </c>
      <c r="K681" s="26">
        <f>'تقرير المصروفات حسب الشهر'!I1119</f>
        <v>0</v>
      </c>
      <c r="L681" s="260">
        <f>IFERROR(VLOOKUP(B681,'تقرير المصروفات حسب الشهر'!$C$1155:$AD$1266,7,FALSE),0)</f>
        <v>0</v>
      </c>
      <c r="M681" s="260">
        <f>IFERROR(VLOOKUP(B681,'تقرير المصروفات حسب الشهر'!$C$1282:$AD$1393,7,FALSE),0)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الشهر'!I993</f>
        <v>0</v>
      </c>
      <c r="K682" s="26">
        <f>'تقرير المصروفات حسب الشهر'!I1120</f>
        <v>0</v>
      </c>
      <c r="L682" s="260">
        <f>IFERROR(VLOOKUP(B682,'تقرير المصروفات حسب الشهر'!$C$1155:$AD$1266,7,FALSE),0)</f>
        <v>0</v>
      </c>
      <c r="M682" s="260">
        <f>IFERROR(VLOOKUP(B682,'تقرير المصروفات حسب الشهر'!$C$1282:$AD$1393,7,FALSE),0)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الشهر'!I994</f>
        <v>0</v>
      </c>
      <c r="K683" s="26">
        <f>'تقرير المصروفات حسب الشهر'!I1121</f>
        <v>0</v>
      </c>
      <c r="L683" s="260">
        <f>IFERROR(VLOOKUP(B683,'تقرير المصروفات حسب الشهر'!$C$1155:$AD$1266,7,FALSE),0)</f>
        <v>0</v>
      </c>
      <c r="M683" s="260">
        <f>IFERROR(VLOOKUP(B683,'تقرير المصروفات حسب الشهر'!$C$1282:$AD$1393,7,FALSE),0)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الشهر'!I995</f>
        <v>0</v>
      </c>
      <c r="K684" s="26">
        <f>'تقرير المصروفات حسب الشهر'!I1122</f>
        <v>0</v>
      </c>
      <c r="L684" s="260">
        <f>IFERROR(VLOOKUP(B684,'تقرير المصروفات حسب الشهر'!$C$1155:$AD$1266,7,FALSE),0)</f>
        <v>0</v>
      </c>
      <c r="M684" s="260">
        <f>IFERROR(VLOOKUP(B684,'تقرير المصروفات حسب الشهر'!$C$1282:$AD$1393,7,FALSE),0)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الشهر'!I996</f>
        <v>0</v>
      </c>
      <c r="K685" s="26">
        <f>'تقرير المصروفات حسب الشهر'!I1123</f>
        <v>0</v>
      </c>
      <c r="L685" s="260">
        <f>IFERROR(VLOOKUP(B685,'تقرير المصروفات حسب الشهر'!$C$1155:$AD$1266,7,FALSE),0)</f>
        <v>0</v>
      </c>
      <c r="M685" s="260">
        <f>IFERROR(VLOOKUP(B685,'تقرير المصروفات حسب الشهر'!$C$1282:$AD$1393,7,FALSE),0)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الشهر'!I997</f>
        <v>0</v>
      </c>
      <c r="K686" s="26">
        <f>'تقرير المصروفات حسب الشهر'!I1124</f>
        <v>0</v>
      </c>
      <c r="L686" s="260">
        <f>IFERROR(VLOOKUP(B686,'تقرير المصروفات حسب الشهر'!$C$1155:$AD$1266,7,FALSE),0)</f>
        <v>0</v>
      </c>
      <c r="M686" s="260">
        <f>IFERROR(VLOOKUP(B686,'تقرير المصروفات حسب الشهر'!$C$1282:$AD$1393,7,FALSE),0)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الشهر'!I998</f>
        <v>0</v>
      </c>
      <c r="K687" s="26">
        <f>'تقرير المصروفات حسب الشهر'!I1125</f>
        <v>0</v>
      </c>
      <c r="L687" s="260">
        <f>IFERROR(VLOOKUP(B687,'تقرير المصروفات حسب الشهر'!$C$1155:$AD$1266,7,FALSE),0)</f>
        <v>0</v>
      </c>
      <c r="M687" s="260">
        <f>IFERROR(VLOOKUP(B687,'تقرير المصروفات حسب الشهر'!$C$1282:$AD$1393,7,FALSE),0)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الشهر'!I999</f>
        <v>0</v>
      </c>
      <c r="K688" s="26">
        <f>'تقرير المصروفات حسب الشهر'!I1126</f>
        <v>0</v>
      </c>
      <c r="L688" s="260">
        <f>IFERROR(VLOOKUP(B688,'تقرير المصروفات حسب الشهر'!$C$1155:$AD$1266,7,FALSE),0)</f>
        <v>0</v>
      </c>
      <c r="M688" s="260">
        <f>IFERROR(VLOOKUP(B688,'تقرير المصروفات حسب الشهر'!$C$1282:$AD$1393,7,FALSE),0)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الشهر'!I1000</f>
        <v>0</v>
      </c>
      <c r="K689" s="26">
        <f>'تقرير المصروفات حسب الشهر'!I1127</f>
        <v>0</v>
      </c>
      <c r="L689" s="260">
        <f>IFERROR(VLOOKUP(B689,'تقرير المصروفات حسب الشهر'!$C$1155:$AD$1266,7,FALSE),0)</f>
        <v>0</v>
      </c>
      <c r="M689" s="260">
        <f>IFERROR(VLOOKUP(B689,'تقرير المصروفات حسب الشهر'!$C$1282:$AD$1393,7,FALSE),0)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الشهر'!I1001</f>
        <v>0</v>
      </c>
      <c r="K690" s="26">
        <f>'تقرير المصروفات حسب الشهر'!I1128</f>
        <v>0</v>
      </c>
      <c r="L690" s="260">
        <f>IFERROR(VLOOKUP(B690,'تقرير المصروفات حسب الشهر'!$C$1155:$AD$1266,7,FALSE),0)</f>
        <v>0</v>
      </c>
      <c r="M690" s="260">
        <f>IFERROR(VLOOKUP(B690,'تقرير المصروفات حسب الشهر'!$C$1282:$AD$1393,7,FALSE),0)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الشهر'!I1002</f>
        <v>0</v>
      </c>
      <c r="K691" s="26">
        <f>'تقرير المصروفات حسب الشهر'!I1129</f>
        <v>0</v>
      </c>
      <c r="L691" s="260">
        <f>IFERROR(VLOOKUP(B691,'تقرير المصروفات حسب الشهر'!$C$1155:$AD$1266,7,FALSE),0)</f>
        <v>0</v>
      </c>
      <c r="M691" s="260">
        <f>IFERROR(VLOOKUP(B691,'تقرير المصروفات حسب الشهر'!$C$1282:$AD$1393,7,FALSE),0)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الشهر'!I1003</f>
        <v>0</v>
      </c>
      <c r="K692" s="26">
        <f>'تقرير المصروفات حسب الشهر'!I1130</f>
        <v>0</v>
      </c>
      <c r="L692" s="260">
        <f>IFERROR(VLOOKUP(B692,'تقرير المصروفات حسب الشهر'!$C$1155:$AD$1266,7,FALSE),0)</f>
        <v>0</v>
      </c>
      <c r="M692" s="260">
        <f>IFERROR(VLOOKUP(B692,'تقرير المصروفات حسب الشهر'!$C$1282:$AD$1393,7,FALSE),0)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الشهر'!I1004</f>
        <v>0</v>
      </c>
      <c r="K693" s="26">
        <f>'تقرير المصروفات حسب الشهر'!I1131</f>
        <v>0</v>
      </c>
      <c r="L693" s="260">
        <f>IFERROR(VLOOKUP(B693,'تقرير المصروفات حسب الشهر'!$C$1155:$AD$1266,7,FALSE),0)</f>
        <v>0</v>
      </c>
      <c r="M693" s="260">
        <f>IFERROR(VLOOKUP(B693,'تقرير المصروفات حسب الشهر'!$C$1282:$AD$1393,7,FALSE),0)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الشهر'!I1005</f>
        <v>0</v>
      </c>
      <c r="K694" s="26">
        <f>'تقرير المصروفات حسب الشهر'!I1132</f>
        <v>0</v>
      </c>
      <c r="L694" s="260">
        <f>IFERROR(VLOOKUP(B694,'تقرير المصروفات حسب الشهر'!$C$1155:$AD$1266,7,FALSE),0)</f>
        <v>0</v>
      </c>
      <c r="M694" s="260">
        <f>IFERROR(VLOOKUP(B694,'تقرير المصروفات حسب الشهر'!$C$1282:$AD$1393,7,FALSE),0)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الشهر'!I1006</f>
        <v>0</v>
      </c>
      <c r="K695" s="26">
        <f>'تقرير المصروفات حسب الشهر'!I1133</f>
        <v>0</v>
      </c>
      <c r="L695" s="260">
        <f>IFERROR(VLOOKUP(B695,'تقرير المصروفات حسب الشهر'!$C$1155:$AD$1266,7,FALSE),0)</f>
        <v>0</v>
      </c>
      <c r="M695" s="260">
        <f>IFERROR(VLOOKUP(B695,'تقرير المصروفات حسب الشهر'!$C$1282:$AD$1393,7,FALSE),0)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الشهر'!I1007</f>
        <v>0</v>
      </c>
      <c r="K696" s="26">
        <f>'تقرير المصروفات حسب الشهر'!I1134</f>
        <v>0</v>
      </c>
      <c r="L696" s="260">
        <f>IFERROR(VLOOKUP(B696,'تقرير المصروفات حسب الشهر'!$C$1155:$AD$1266,7,FALSE),0)</f>
        <v>0</v>
      </c>
      <c r="M696" s="260">
        <f>IFERROR(VLOOKUP(B696,'تقرير المصروفات حسب الشهر'!$C$1282:$AD$1393,7,FALSE),0)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الشهر'!I1008</f>
        <v>0</v>
      </c>
      <c r="K697" s="26">
        <f>'تقرير المصروفات حسب الشهر'!I1135</f>
        <v>0</v>
      </c>
      <c r="L697" s="260">
        <f>IFERROR(VLOOKUP(B697,'تقرير المصروفات حسب الشهر'!$C$1155:$AD$1266,7,FALSE),0)</f>
        <v>0</v>
      </c>
      <c r="M697" s="260">
        <f>IFERROR(VLOOKUP(B697,'تقرير المصروفات حسب الشهر'!$C$1282:$AD$1393,7,FALSE),0)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0</v>
      </c>
      <c r="J698" s="26">
        <f>'تقرير المصروفات حسب الشهر'!I1009</f>
        <v>0</v>
      </c>
      <c r="K698" s="26">
        <f>'تقرير المصروفات حسب الشهر'!I1136</f>
        <v>0</v>
      </c>
      <c r="L698" s="260">
        <f>IFERROR(VLOOKUP(B698,'تقرير المصروفات حسب الشهر'!$C$1155:$AD$1266,7,FALSE),0)</f>
        <v>0</v>
      </c>
      <c r="M698" s="260">
        <f>IFERROR(VLOOKUP(B698,'تقرير المصروفات حسب الشهر'!$C$1282:$AD$1393,7,FALSE),0)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الشهر'!I1010</f>
        <v>0</v>
      </c>
      <c r="K699" s="26">
        <f>'تقرير المصروفات حسب الشهر'!I1137</f>
        <v>0</v>
      </c>
      <c r="L699" s="260">
        <f>IFERROR(VLOOKUP(B699,'تقرير المصروفات حسب الشهر'!$C$1155:$AD$1266,7,FALSE),0)</f>
        <v>0</v>
      </c>
      <c r="M699" s="260">
        <f>IFERROR(VLOOKUP(B699,'تقرير المصروفات حسب الشهر'!$C$1282:$AD$1393,7,FALSE),0)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6" t="s">
        <v>156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399999999999999" customHeight="1">
      <c r="B701" s="396" t="s">
        <v>157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158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5" customHeight="1" thickBot="1"/>
    <row r="706" spans="2:15" ht="31.2" customHeight="1" thickTop="1" thickBot="1">
      <c r="B706" s="645" t="s">
        <v>354</v>
      </c>
      <c r="C706" s="643"/>
      <c r="D706" s="643"/>
      <c r="E706" s="643"/>
      <c r="F706" s="643"/>
      <c r="G706" s="643"/>
      <c r="H706" s="643"/>
      <c r="I706" s="643"/>
      <c r="J706" s="643"/>
      <c r="K706" s="643"/>
      <c r="L706" s="643"/>
      <c r="M706" s="643"/>
      <c r="N706" s="643"/>
      <c r="O706" s="644"/>
    </row>
    <row r="707" spans="2:15" ht="17.399999999999999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399999999999999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الشهر'!J902</f>
        <v>0</v>
      </c>
      <c r="K708" s="26">
        <f>'تقرير المصروفات حسب الشهر'!J1029</f>
        <v>0</v>
      </c>
      <c r="L708" s="260">
        <f>IFERROR(VLOOKUP(B708,'تقرير المصروفات حسب الشهر'!$C$1155:$AD$1266,8,FALSE),0)</f>
        <v>0</v>
      </c>
      <c r="M708" s="260">
        <f>IFERROR(VLOOKUP(B708,'تقرير المصروفات حسب الشهر'!$C$1282:$AD$1393,8,FALSE),0)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0</v>
      </c>
      <c r="J709" s="26">
        <f>'تقرير المصروفات حسب الشهر'!J903</f>
        <v>0</v>
      </c>
      <c r="K709" s="26">
        <f>'تقرير المصروفات حسب الشهر'!J1030</f>
        <v>0</v>
      </c>
      <c r="L709" s="260">
        <f>IFERROR(VLOOKUP(B709,'تقرير المصروفات حسب الشهر'!$C$1155:$AD$1266,8,FALSE),0)</f>
        <v>0</v>
      </c>
      <c r="M709" s="260">
        <f>IFERROR(VLOOKUP(B709,'تقرير المصروفات حسب الشهر'!$C$1282:$AD$1393,8,FALSE),0)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الشهر'!J904</f>
        <v>0</v>
      </c>
      <c r="K710" s="26">
        <f>'تقرير المصروفات حسب الشهر'!J1031</f>
        <v>0</v>
      </c>
      <c r="L710" s="260">
        <f>IFERROR(VLOOKUP(B710,'تقرير المصروفات حسب الشهر'!$C$1155:$AD$1266,8,FALSE),0)</f>
        <v>0</v>
      </c>
      <c r="M710" s="260">
        <f>IFERROR(VLOOKUP(B710,'تقرير المصروفات حسب الشهر'!$C$1282:$AD$1393,8,FALSE),0)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الشهر'!J905</f>
        <v>0</v>
      </c>
      <c r="K711" s="26">
        <f>'تقرير المصروفات حسب الشهر'!J1032</f>
        <v>0</v>
      </c>
      <c r="L711" s="260">
        <f>IFERROR(VLOOKUP(B711,'تقرير المصروفات حسب الشهر'!$C$1155:$AD$1266,8,FALSE),0)</f>
        <v>0</v>
      </c>
      <c r="M711" s="260">
        <f>IFERROR(VLOOKUP(B711,'تقرير المصروفات حسب الشهر'!$C$1282:$AD$1393,8,FALSE),0)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الشهر'!J906</f>
        <v>0</v>
      </c>
      <c r="K712" s="26">
        <f>'تقرير المصروفات حسب الشهر'!J1033</f>
        <v>0</v>
      </c>
      <c r="L712" s="260">
        <f>IFERROR(VLOOKUP(B712,'تقرير المصروفات حسب الشهر'!$C$1155:$AD$1266,8,FALSE),0)</f>
        <v>0</v>
      </c>
      <c r="M712" s="260">
        <f>IFERROR(VLOOKUP(B712,'تقرير المصروفات حسب الشهر'!$C$1282:$AD$1393,8,FALSE),0)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الشهر'!J907</f>
        <v>0</v>
      </c>
      <c r="K713" s="26">
        <f>'تقرير المصروفات حسب الشهر'!J1034</f>
        <v>0</v>
      </c>
      <c r="L713" s="260">
        <f>IFERROR(VLOOKUP(B713,'تقرير المصروفات حسب الشهر'!$C$1155:$AD$1266,8,FALSE),0)</f>
        <v>0</v>
      </c>
      <c r="M713" s="260">
        <f>IFERROR(VLOOKUP(B713,'تقرير المصروفات حسب الشهر'!$C$1282:$AD$1393,8,FALSE),0)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الشهر'!J908</f>
        <v>0</v>
      </c>
      <c r="K714" s="26">
        <f>'تقرير المصروفات حسب الشهر'!J1035</f>
        <v>0</v>
      </c>
      <c r="L714" s="260">
        <f>IFERROR(VLOOKUP(B714,'تقرير المصروفات حسب الشهر'!$C$1155:$AD$1266,8,FALSE),0)</f>
        <v>0</v>
      </c>
      <c r="M714" s="260">
        <f>IFERROR(VLOOKUP(B714,'تقرير المصروفات حسب الشهر'!$C$1282:$AD$1393,8,FALSE),0)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الشهر'!J909</f>
        <v>0</v>
      </c>
      <c r="K715" s="26">
        <f>'تقرير المصروفات حسب الشهر'!J1036</f>
        <v>0</v>
      </c>
      <c r="L715" s="260">
        <f>IFERROR(VLOOKUP(B715,'تقرير المصروفات حسب الشهر'!$C$1155:$AD$1266,8,FALSE),0)</f>
        <v>0</v>
      </c>
      <c r="M715" s="260">
        <f>IFERROR(VLOOKUP(B715,'تقرير المصروفات حسب الشهر'!$C$1282:$AD$1393,8,FALSE),0)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الشهر'!J910</f>
        <v>0</v>
      </c>
      <c r="K716" s="26">
        <f>'تقرير المصروفات حسب الشهر'!J1037</f>
        <v>0</v>
      </c>
      <c r="L716" s="260">
        <f>IFERROR(VLOOKUP(B716,'تقرير المصروفات حسب الشهر'!$C$1155:$AD$1266,8,FALSE),0)</f>
        <v>0</v>
      </c>
      <c r="M716" s="260">
        <f>IFERROR(VLOOKUP(B716,'تقرير المصروفات حسب الشهر'!$C$1282:$AD$1393,8,FALSE),0)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الشهر'!J911</f>
        <v>0</v>
      </c>
      <c r="K717" s="26">
        <f>'تقرير المصروفات حسب الشهر'!J1038</f>
        <v>0</v>
      </c>
      <c r="L717" s="260">
        <f>IFERROR(VLOOKUP(B717,'تقرير المصروفات حسب الشهر'!$C$1155:$AD$1266,8,FALSE),0)</f>
        <v>0</v>
      </c>
      <c r="M717" s="260">
        <f>IFERROR(VLOOKUP(B717,'تقرير المصروفات حسب الشهر'!$C$1282:$AD$1393,8,FALSE),0)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الشهر'!J912</f>
        <v>0</v>
      </c>
      <c r="K718" s="26">
        <f>'تقرير المصروفات حسب الشهر'!J1039</f>
        <v>0</v>
      </c>
      <c r="L718" s="260">
        <f>IFERROR(VLOOKUP(B718,'تقرير المصروفات حسب الشهر'!$C$1155:$AD$1266,8,FALSE),0)</f>
        <v>0</v>
      </c>
      <c r="M718" s="260">
        <f>IFERROR(VLOOKUP(B718,'تقرير المصروفات حسب الشهر'!$C$1282:$AD$1393,8,FALSE),0)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الشهر'!J913</f>
        <v>0</v>
      </c>
      <c r="K719" s="26">
        <f>'تقرير المصروفات حسب الشهر'!J1040</f>
        <v>0</v>
      </c>
      <c r="L719" s="260">
        <f>IFERROR(VLOOKUP(B719,'تقرير المصروفات حسب الشهر'!$C$1155:$AD$1266,8,FALSE),0)</f>
        <v>0</v>
      </c>
      <c r="M719" s="260">
        <f>IFERROR(VLOOKUP(B719,'تقرير المصروفات حسب الشهر'!$C$1282:$AD$1393,8,FALSE),0)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الشهر'!J914</f>
        <v>0</v>
      </c>
      <c r="K720" s="26">
        <f>'تقرير المصروفات حسب الشهر'!J1041</f>
        <v>0</v>
      </c>
      <c r="L720" s="260">
        <f>IFERROR(VLOOKUP(B720,'تقرير المصروفات حسب الشهر'!$C$1155:$AD$1266,8,FALSE),0)</f>
        <v>0</v>
      </c>
      <c r="M720" s="260">
        <f>IFERROR(VLOOKUP(B720,'تقرير المصروفات حسب الشهر'!$C$1282:$AD$1393,8,FALSE),0)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الشهر'!J915</f>
        <v>0</v>
      </c>
      <c r="K721" s="26">
        <f>'تقرير المصروفات حسب الشهر'!J1042</f>
        <v>0</v>
      </c>
      <c r="L721" s="260">
        <f>IFERROR(VLOOKUP(B721,'تقرير المصروفات حسب الشهر'!$C$1155:$AD$1266,8,FALSE),0)</f>
        <v>0</v>
      </c>
      <c r="M721" s="260">
        <f>IFERROR(VLOOKUP(B721,'تقرير المصروفات حسب الشهر'!$C$1282:$AD$1393,8,FALSE),0)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الشهر'!J916</f>
        <v>0</v>
      </c>
      <c r="K722" s="26">
        <f>'تقرير المصروفات حسب الشهر'!J1043</f>
        <v>0</v>
      </c>
      <c r="L722" s="260">
        <f>IFERROR(VLOOKUP(B722,'تقرير المصروفات حسب الشهر'!$C$1155:$AD$1266,8,FALSE),0)</f>
        <v>0</v>
      </c>
      <c r="M722" s="260">
        <f>IFERROR(VLOOKUP(B722,'تقرير المصروفات حسب الشهر'!$C$1282:$AD$1393,8,FALSE),0)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الشهر'!J917</f>
        <v>0</v>
      </c>
      <c r="K723" s="26">
        <f>'تقرير المصروفات حسب الشهر'!J1044</f>
        <v>0</v>
      </c>
      <c r="L723" s="260">
        <f>IFERROR(VLOOKUP(B723,'تقرير المصروفات حسب الشهر'!$C$1155:$AD$1266,8,FALSE),0)</f>
        <v>0</v>
      </c>
      <c r="M723" s="260">
        <f>IFERROR(VLOOKUP(B723,'تقرير المصروفات حسب الشهر'!$C$1282:$AD$1393,8,FALSE),0)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الشهر'!J918</f>
        <v>0</v>
      </c>
      <c r="K724" s="26">
        <f>'تقرير المصروفات حسب الشهر'!J1045</f>
        <v>0</v>
      </c>
      <c r="L724" s="260">
        <f>IFERROR(VLOOKUP(B724,'تقرير المصروفات حسب الشهر'!$C$1155:$AD$1266,8,FALSE),0)</f>
        <v>0</v>
      </c>
      <c r="M724" s="260">
        <f>IFERROR(VLOOKUP(B724,'تقرير المصروفات حسب الشهر'!$C$1282:$AD$1393,8,FALSE),0)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الشهر'!J919</f>
        <v>0</v>
      </c>
      <c r="K725" s="26">
        <f>'تقرير المصروفات حسب الشهر'!J1046</f>
        <v>0</v>
      </c>
      <c r="L725" s="260">
        <f>IFERROR(VLOOKUP(B725,'تقرير المصروفات حسب الشهر'!$C$1155:$AD$1266,8,FALSE),0)</f>
        <v>0</v>
      </c>
      <c r="M725" s="260">
        <f>IFERROR(VLOOKUP(B725,'تقرير المصروفات حسب الشهر'!$C$1282:$AD$1393,8,FALSE),0)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الشهر'!J920</f>
        <v>0</v>
      </c>
      <c r="K726" s="26">
        <f>'تقرير المصروفات حسب الشهر'!J1047</f>
        <v>0</v>
      </c>
      <c r="L726" s="260">
        <f>IFERROR(VLOOKUP(B726,'تقرير المصروفات حسب الشهر'!$C$1155:$AD$1266,8,FALSE),0)</f>
        <v>0</v>
      </c>
      <c r="M726" s="260">
        <f>IFERROR(VLOOKUP(B726,'تقرير المصروفات حسب الشهر'!$C$1282:$AD$1393,8,FALSE),0)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الشهر'!J921</f>
        <v>0</v>
      </c>
      <c r="K727" s="26">
        <f>'تقرير المصروفات حسب الشهر'!J1048</f>
        <v>0</v>
      </c>
      <c r="L727" s="260">
        <f>IFERROR(VLOOKUP(B727,'تقرير المصروفات حسب الشهر'!$C$1155:$AD$1266,8,FALSE),0)</f>
        <v>0</v>
      </c>
      <c r="M727" s="260">
        <f>IFERROR(VLOOKUP(B727,'تقرير المصروفات حسب الشهر'!$C$1282:$AD$1393,8,FALSE),0)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الشهر'!J922</f>
        <v>0</v>
      </c>
      <c r="K728" s="26">
        <f>'تقرير المصروفات حسب الشهر'!J1049</f>
        <v>0</v>
      </c>
      <c r="L728" s="260">
        <f>IFERROR(VLOOKUP(B728,'تقرير المصروفات حسب الشهر'!$C$1155:$AD$1266,8,FALSE),0)</f>
        <v>0</v>
      </c>
      <c r="M728" s="260">
        <f>IFERROR(VLOOKUP(B728,'تقرير المصروفات حسب الشهر'!$C$1282:$AD$1393,8,FALSE),0)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الشهر'!J923</f>
        <v>0</v>
      </c>
      <c r="K729" s="26">
        <f>'تقرير المصروفات حسب الشهر'!J1050</f>
        <v>0</v>
      </c>
      <c r="L729" s="260">
        <f>IFERROR(VLOOKUP(B729,'تقرير المصروفات حسب الشهر'!$C$1155:$AD$1266,8,FALSE),0)</f>
        <v>0</v>
      </c>
      <c r="M729" s="260">
        <f>IFERROR(VLOOKUP(B729,'تقرير المصروفات حسب الشهر'!$C$1282:$AD$1393,8,FALSE),0)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الشهر'!J924</f>
        <v>0</v>
      </c>
      <c r="K730" s="26">
        <f>'تقرير المصروفات حسب الشهر'!J1051</f>
        <v>0</v>
      </c>
      <c r="L730" s="260">
        <f>IFERROR(VLOOKUP(B730,'تقرير المصروفات حسب الشهر'!$C$1155:$AD$1266,8,FALSE),0)</f>
        <v>0</v>
      </c>
      <c r="M730" s="260">
        <f>IFERROR(VLOOKUP(B730,'تقرير المصروفات حسب الشهر'!$C$1282:$AD$1393,8,FALSE),0)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الشهر'!J925</f>
        <v>0</v>
      </c>
      <c r="K731" s="26">
        <f>'تقرير المصروفات حسب الشهر'!J1052</f>
        <v>0</v>
      </c>
      <c r="L731" s="260">
        <f>IFERROR(VLOOKUP(B731,'تقرير المصروفات حسب الشهر'!$C$1155:$AD$1266,8,FALSE),0)</f>
        <v>0</v>
      </c>
      <c r="M731" s="260">
        <f>IFERROR(VLOOKUP(B731,'تقرير المصروفات حسب الشهر'!$C$1282:$AD$1393,8,FALSE),0)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الشهر'!J926</f>
        <v>0</v>
      </c>
      <c r="K732" s="26">
        <f>'تقرير المصروفات حسب الشهر'!J1053</f>
        <v>0</v>
      </c>
      <c r="L732" s="260">
        <f>IFERROR(VLOOKUP(B732,'تقرير المصروفات حسب الشهر'!$C$1155:$AD$1266,8,FALSE),0)</f>
        <v>0</v>
      </c>
      <c r="M732" s="260">
        <f>IFERROR(VLOOKUP(B732,'تقرير المصروفات حسب الشهر'!$C$1282:$AD$1393,8,FALSE),0)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الشهر'!J927</f>
        <v>0</v>
      </c>
      <c r="K733" s="26">
        <f>'تقرير المصروفات حسب الشهر'!J1054</f>
        <v>0</v>
      </c>
      <c r="L733" s="260">
        <f>IFERROR(VLOOKUP(B733,'تقرير المصروفات حسب الشهر'!$C$1155:$AD$1266,8,FALSE),0)</f>
        <v>0</v>
      </c>
      <c r="M733" s="260">
        <f>IFERROR(VLOOKUP(B733,'تقرير المصروفات حسب الشهر'!$C$1282:$AD$1393,8,FALSE),0)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الشهر'!J928</f>
        <v>0</v>
      </c>
      <c r="K734" s="26">
        <f>'تقرير المصروفات حسب الشهر'!J1055</f>
        <v>0</v>
      </c>
      <c r="L734" s="260">
        <f>IFERROR(VLOOKUP(B734,'تقرير المصروفات حسب الشهر'!$C$1155:$AD$1266,8,FALSE),0)</f>
        <v>0</v>
      </c>
      <c r="M734" s="260">
        <f>IFERROR(VLOOKUP(B734,'تقرير المصروفات حسب الشهر'!$C$1282:$AD$1393,8,FALSE),0)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الشهر'!J929</f>
        <v>0</v>
      </c>
      <c r="K735" s="26">
        <f>'تقرير المصروفات حسب الشهر'!J1056</f>
        <v>0</v>
      </c>
      <c r="L735" s="260">
        <f>IFERROR(VLOOKUP(B735,'تقرير المصروفات حسب الشهر'!$C$1155:$AD$1266,8,FALSE),0)</f>
        <v>0</v>
      </c>
      <c r="M735" s="260">
        <f>IFERROR(VLOOKUP(B735,'تقرير المصروفات حسب الشهر'!$C$1282:$AD$1393,8,FALSE),0)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الشهر'!J930</f>
        <v>0</v>
      </c>
      <c r="K736" s="26">
        <f>'تقرير المصروفات حسب الشهر'!J1057</f>
        <v>0</v>
      </c>
      <c r="L736" s="260">
        <f>IFERROR(VLOOKUP(B736,'تقرير المصروفات حسب الشهر'!$C$1155:$AD$1266,8,FALSE),0)</f>
        <v>0</v>
      </c>
      <c r="M736" s="260">
        <f>IFERROR(VLOOKUP(B736,'تقرير المصروفات حسب الشهر'!$C$1282:$AD$1393,8,FALSE),0)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الشهر'!J931</f>
        <v>0</v>
      </c>
      <c r="K737" s="26">
        <f>'تقرير المصروفات حسب الشهر'!J1058</f>
        <v>0</v>
      </c>
      <c r="L737" s="260">
        <f>IFERROR(VLOOKUP(B737,'تقرير المصروفات حسب الشهر'!$C$1155:$AD$1266,8,FALSE),0)</f>
        <v>0</v>
      </c>
      <c r="M737" s="260">
        <f>IFERROR(VLOOKUP(B737,'تقرير المصروفات حسب الشهر'!$C$1282:$AD$1393,8,FALSE),0)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الشهر'!J932</f>
        <v>0</v>
      </c>
      <c r="K738" s="26">
        <f>'تقرير المصروفات حسب الشهر'!J1059</f>
        <v>0</v>
      </c>
      <c r="L738" s="260">
        <f>IFERROR(VLOOKUP(B738,'تقرير المصروفات حسب الشهر'!$C$1155:$AD$1266,8,FALSE),0)</f>
        <v>0</v>
      </c>
      <c r="M738" s="260">
        <f>IFERROR(VLOOKUP(B738,'تقرير المصروفات حسب الشهر'!$C$1282:$AD$1393,8,FALSE),0)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الشهر'!J933</f>
        <v>0</v>
      </c>
      <c r="K739" s="26">
        <f>'تقرير المصروفات حسب الشهر'!J1060</f>
        <v>0</v>
      </c>
      <c r="L739" s="260">
        <f>IFERROR(VLOOKUP(B739,'تقرير المصروفات حسب الشهر'!$C$1155:$AD$1266,8,FALSE),0)</f>
        <v>0</v>
      </c>
      <c r="M739" s="260">
        <f>IFERROR(VLOOKUP(B739,'تقرير المصروفات حسب الشهر'!$C$1282:$AD$1393,8,FALSE),0)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0</v>
      </c>
      <c r="J740" s="26">
        <f>'تقرير المصروفات حسب الشهر'!J934</f>
        <v>0</v>
      </c>
      <c r="K740" s="26">
        <f>'تقرير المصروفات حسب الشهر'!J1061</f>
        <v>0</v>
      </c>
      <c r="L740" s="260">
        <f>IFERROR(VLOOKUP(B740,'تقرير المصروفات حسب الشهر'!$C$1155:$AD$1266,8,FALSE),0)</f>
        <v>0</v>
      </c>
      <c r="M740" s="260">
        <f>IFERROR(VLOOKUP(B740,'تقرير المصروفات حسب الشهر'!$C$1282:$AD$1393,8,FALSE),0)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الشهر'!J935</f>
        <v>0</v>
      </c>
      <c r="K741" s="26">
        <f>'تقرير المصروفات حسب الشهر'!J1062</f>
        <v>0</v>
      </c>
      <c r="L741" s="260">
        <f>IFERROR(VLOOKUP(B741,'تقرير المصروفات حسب الشهر'!$C$1155:$AD$1266,8,FALSE),0)</f>
        <v>0</v>
      </c>
      <c r="M741" s="260">
        <f>IFERROR(VLOOKUP(B741,'تقرير المصروفات حسب الشهر'!$C$1282:$AD$1393,8,FALSE),0)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الشهر'!J936</f>
        <v>0</v>
      </c>
      <c r="K742" s="26">
        <f>'تقرير المصروفات حسب الشهر'!J1063</f>
        <v>0</v>
      </c>
      <c r="L742" s="260">
        <f>IFERROR(VLOOKUP(B742,'تقرير المصروفات حسب الشهر'!$C$1155:$AD$1266,8,FALSE),0)</f>
        <v>0</v>
      </c>
      <c r="M742" s="260">
        <f>IFERROR(VLOOKUP(B742,'تقرير المصروفات حسب الشهر'!$C$1282:$AD$1393,8,FALSE),0)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الشهر'!J937</f>
        <v>0</v>
      </c>
      <c r="K743" s="26">
        <f>'تقرير المصروفات حسب الشهر'!J1064</f>
        <v>0</v>
      </c>
      <c r="L743" s="260">
        <f>IFERROR(VLOOKUP(B743,'تقرير المصروفات حسب الشهر'!$C$1155:$AD$1266,8,FALSE),0)</f>
        <v>0</v>
      </c>
      <c r="M743" s="260">
        <f>IFERROR(VLOOKUP(B743,'تقرير المصروفات حسب الشهر'!$C$1282:$AD$1393,8,FALSE),0)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الشهر'!J938</f>
        <v>0</v>
      </c>
      <c r="K744" s="26">
        <f>'تقرير المصروفات حسب الشهر'!J1065</f>
        <v>0</v>
      </c>
      <c r="L744" s="260">
        <f>IFERROR(VLOOKUP(B744,'تقرير المصروفات حسب الشهر'!$C$1155:$AD$1266,8,FALSE),0)</f>
        <v>0</v>
      </c>
      <c r="M744" s="260">
        <f>IFERROR(VLOOKUP(B744,'تقرير المصروفات حسب الشهر'!$C$1282:$AD$1393,8,FALSE),0)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الشهر'!J939</f>
        <v>0</v>
      </c>
      <c r="K745" s="26">
        <f>'تقرير المصروفات حسب الشهر'!J1066</f>
        <v>0</v>
      </c>
      <c r="L745" s="260">
        <f>IFERROR(VLOOKUP(B745,'تقرير المصروفات حسب الشهر'!$C$1155:$AD$1266,8,FALSE),0)</f>
        <v>0</v>
      </c>
      <c r="M745" s="260">
        <f>IFERROR(VLOOKUP(B745,'تقرير المصروفات حسب الشهر'!$C$1282:$AD$1393,8,FALSE),0)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الشهر'!J940</f>
        <v>0</v>
      </c>
      <c r="K746" s="26">
        <f>'تقرير المصروفات حسب الشهر'!J1067</f>
        <v>0</v>
      </c>
      <c r="L746" s="260">
        <f>IFERROR(VLOOKUP(B746,'تقرير المصروفات حسب الشهر'!$C$1155:$AD$1266,8,FALSE),0)</f>
        <v>0</v>
      </c>
      <c r="M746" s="260">
        <f>IFERROR(VLOOKUP(B746,'تقرير المصروفات حسب الشهر'!$C$1282:$AD$1393,8,FALSE),0)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الشهر'!J941</f>
        <v>0</v>
      </c>
      <c r="K747" s="26">
        <f>'تقرير المصروفات حسب الشهر'!J1068</f>
        <v>0</v>
      </c>
      <c r="L747" s="260">
        <f>IFERROR(VLOOKUP(B747,'تقرير المصروفات حسب الشهر'!$C$1155:$AD$1266,8,FALSE),0)</f>
        <v>0</v>
      </c>
      <c r="M747" s="260">
        <f>IFERROR(VLOOKUP(B747,'تقرير المصروفات حسب الشهر'!$C$1282:$AD$1393,8,FALSE),0)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الشهر'!J942</f>
        <v>0</v>
      </c>
      <c r="K748" s="26">
        <f>'تقرير المصروفات حسب الشهر'!J1069</f>
        <v>0</v>
      </c>
      <c r="L748" s="260">
        <f>IFERROR(VLOOKUP(B748,'تقرير المصروفات حسب الشهر'!$C$1155:$AD$1266,8,FALSE),0)</f>
        <v>0</v>
      </c>
      <c r="M748" s="260">
        <f>IFERROR(VLOOKUP(B748,'تقرير المصروفات حسب الشهر'!$C$1282:$AD$1393,8,FALSE),0)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الشهر'!J943</f>
        <v>0</v>
      </c>
      <c r="K749" s="26">
        <f>'تقرير المصروفات حسب الشهر'!J1070</f>
        <v>0</v>
      </c>
      <c r="L749" s="260">
        <f>IFERROR(VLOOKUP(B749,'تقرير المصروفات حسب الشهر'!$C$1155:$AD$1266,8,FALSE),0)</f>
        <v>0</v>
      </c>
      <c r="M749" s="260">
        <f>IFERROR(VLOOKUP(B749,'تقرير المصروفات حسب الشهر'!$C$1282:$AD$1393,8,FALSE),0)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الشهر'!J944</f>
        <v>0</v>
      </c>
      <c r="K750" s="26">
        <f>'تقرير المصروفات حسب الشهر'!J1071</f>
        <v>0</v>
      </c>
      <c r="L750" s="260">
        <f>IFERROR(VLOOKUP(B750,'تقرير المصروفات حسب الشهر'!$C$1155:$AD$1266,8,FALSE),0)</f>
        <v>0</v>
      </c>
      <c r="M750" s="260">
        <f>IFERROR(VLOOKUP(B750,'تقرير المصروفات حسب الشهر'!$C$1282:$AD$1393,8,FALSE),0)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الشهر'!J945</f>
        <v>0</v>
      </c>
      <c r="K751" s="26">
        <f>'تقرير المصروفات حسب الشهر'!J1072</f>
        <v>0</v>
      </c>
      <c r="L751" s="260">
        <f>IFERROR(VLOOKUP(B751,'تقرير المصروفات حسب الشهر'!$C$1155:$AD$1266,8,FALSE),0)</f>
        <v>0</v>
      </c>
      <c r="M751" s="260">
        <f>IFERROR(VLOOKUP(B751,'تقرير المصروفات حسب الشهر'!$C$1282:$AD$1393,8,FALSE),0)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الشهر'!J946</f>
        <v>0</v>
      </c>
      <c r="K752" s="26">
        <f>'تقرير المصروفات حسب الشهر'!J1073</f>
        <v>0</v>
      </c>
      <c r="L752" s="260">
        <f>IFERROR(VLOOKUP(B752,'تقرير المصروفات حسب الشهر'!$C$1155:$AD$1266,8,FALSE),0)</f>
        <v>0</v>
      </c>
      <c r="M752" s="260">
        <f>IFERROR(VLOOKUP(B752,'تقرير المصروفات حسب الشهر'!$C$1282:$AD$1393,8,FALSE),0)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الشهر'!J947</f>
        <v>0</v>
      </c>
      <c r="K753" s="26">
        <f>'تقرير المصروفات حسب الشهر'!J1074</f>
        <v>0</v>
      </c>
      <c r="L753" s="260">
        <f>IFERROR(VLOOKUP(B753,'تقرير المصروفات حسب الشهر'!$C$1155:$AD$1266,8,FALSE),0)</f>
        <v>0</v>
      </c>
      <c r="M753" s="260">
        <f>IFERROR(VLOOKUP(B753,'تقرير المصروفات حسب الشهر'!$C$1282:$AD$1393,8,FALSE),0)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الشهر'!J948</f>
        <v>0</v>
      </c>
      <c r="K754" s="26">
        <f>'تقرير المصروفات حسب الشهر'!J1075</f>
        <v>0</v>
      </c>
      <c r="L754" s="260">
        <f>IFERROR(VLOOKUP(B754,'تقرير المصروفات حسب الشهر'!$C$1155:$AD$1266,8,FALSE),0)</f>
        <v>0</v>
      </c>
      <c r="M754" s="260">
        <f>IFERROR(VLOOKUP(B754,'تقرير المصروفات حسب الشهر'!$C$1282:$AD$1393,8,FALSE),0)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الشهر'!J949</f>
        <v>0</v>
      </c>
      <c r="K755" s="26">
        <f>'تقرير المصروفات حسب الشهر'!J1076</f>
        <v>0</v>
      </c>
      <c r="L755" s="260">
        <f>IFERROR(VLOOKUP(B755,'تقرير المصروفات حسب الشهر'!$C$1155:$AD$1266,8,FALSE),0)</f>
        <v>0</v>
      </c>
      <c r="M755" s="260">
        <f>IFERROR(VLOOKUP(B755,'تقرير المصروفات حسب الشهر'!$C$1282:$AD$1393,8,FALSE),0)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الشهر'!J950</f>
        <v>0</v>
      </c>
      <c r="K756" s="26">
        <f>'تقرير المصروفات حسب الشهر'!J1077</f>
        <v>0</v>
      </c>
      <c r="L756" s="260">
        <f>IFERROR(VLOOKUP(B756,'تقرير المصروفات حسب الشهر'!$C$1155:$AD$1266,8,FALSE),0)</f>
        <v>0</v>
      </c>
      <c r="M756" s="260">
        <f>IFERROR(VLOOKUP(B756,'تقرير المصروفات حسب الشهر'!$C$1282:$AD$1393,8,FALSE),0)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الشهر'!J951</f>
        <v>0</v>
      </c>
      <c r="K757" s="26">
        <f>'تقرير المصروفات حسب الشهر'!J1078</f>
        <v>0</v>
      </c>
      <c r="L757" s="260">
        <f>IFERROR(VLOOKUP(B757,'تقرير المصروفات حسب الشهر'!$C$1155:$AD$1266,8,FALSE),0)</f>
        <v>0</v>
      </c>
      <c r="M757" s="260">
        <f>IFERROR(VLOOKUP(B757,'تقرير المصروفات حسب الشهر'!$C$1282:$AD$1393,8,FALSE),0)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الشهر'!J952</f>
        <v>0</v>
      </c>
      <c r="K758" s="26">
        <f>'تقرير المصروفات حسب الشهر'!J1079</f>
        <v>0</v>
      </c>
      <c r="L758" s="260">
        <f>IFERROR(VLOOKUP(B758,'تقرير المصروفات حسب الشهر'!$C$1155:$AD$1266,8,FALSE),0)</f>
        <v>0</v>
      </c>
      <c r="M758" s="260">
        <f>IFERROR(VLOOKUP(B758,'تقرير المصروفات حسب الشهر'!$C$1282:$AD$1393,8,FALSE),0)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الشهر'!J953</f>
        <v>0</v>
      </c>
      <c r="K759" s="26">
        <f>'تقرير المصروفات حسب الشهر'!J1080</f>
        <v>0</v>
      </c>
      <c r="L759" s="260">
        <f>IFERROR(VLOOKUP(B759,'تقرير المصروفات حسب الشهر'!$C$1155:$AD$1266,8,FALSE),0)</f>
        <v>0</v>
      </c>
      <c r="M759" s="260">
        <f>IFERROR(VLOOKUP(B759,'تقرير المصروفات حسب الشهر'!$C$1282:$AD$1393,8,FALSE),0)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الشهر'!J954</f>
        <v>0</v>
      </c>
      <c r="K760" s="26">
        <f>'تقرير المصروفات حسب الشهر'!J1081</f>
        <v>0</v>
      </c>
      <c r="L760" s="260">
        <f>IFERROR(VLOOKUP(B760,'تقرير المصروفات حسب الشهر'!$C$1155:$AD$1266,8,FALSE),0)</f>
        <v>0</v>
      </c>
      <c r="M760" s="260">
        <f>IFERROR(VLOOKUP(B760,'تقرير المصروفات حسب الشهر'!$C$1282:$AD$1393,8,FALSE),0)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الشهر'!J955</f>
        <v>0</v>
      </c>
      <c r="K761" s="26">
        <f>'تقرير المصروفات حسب الشهر'!J1082</f>
        <v>0</v>
      </c>
      <c r="L761" s="260">
        <f>IFERROR(VLOOKUP(B761,'تقرير المصروفات حسب الشهر'!$C$1155:$AD$1266,8,FALSE),0)</f>
        <v>0</v>
      </c>
      <c r="M761" s="260">
        <f>IFERROR(VLOOKUP(B761,'تقرير المصروفات حسب الشهر'!$C$1282:$AD$1393,8,FALSE),0)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الشهر'!J956</f>
        <v>0</v>
      </c>
      <c r="K762" s="26">
        <f>'تقرير المصروفات حسب الشهر'!J1083</f>
        <v>0</v>
      </c>
      <c r="L762" s="260">
        <f>IFERROR(VLOOKUP(B762,'تقرير المصروفات حسب الشهر'!$C$1155:$AD$1266,8,FALSE),0)</f>
        <v>0</v>
      </c>
      <c r="M762" s="260">
        <f>IFERROR(VLOOKUP(B762,'تقرير المصروفات حسب الشهر'!$C$1282:$AD$1393,8,FALSE),0)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الشهر'!J957</f>
        <v>0</v>
      </c>
      <c r="K763" s="26">
        <f>'تقرير المصروفات حسب الشهر'!J1084</f>
        <v>0</v>
      </c>
      <c r="L763" s="260">
        <f>IFERROR(VLOOKUP(B763,'تقرير المصروفات حسب الشهر'!$C$1155:$AD$1266,8,FALSE),0)</f>
        <v>0</v>
      </c>
      <c r="M763" s="260">
        <f>IFERROR(VLOOKUP(B763,'تقرير المصروفات حسب الشهر'!$C$1282:$AD$1393,8,FALSE),0)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الشهر'!J958</f>
        <v>0</v>
      </c>
      <c r="K764" s="26">
        <f>'تقرير المصروفات حسب الشهر'!J1085</f>
        <v>0</v>
      </c>
      <c r="L764" s="260">
        <f>IFERROR(VLOOKUP(B764,'تقرير المصروفات حسب الشهر'!$C$1155:$AD$1266,8,FALSE),0)</f>
        <v>0</v>
      </c>
      <c r="M764" s="260">
        <f>IFERROR(VLOOKUP(B764,'تقرير المصروفات حسب الشهر'!$C$1282:$AD$1393,8,FALSE),0)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الشهر'!J959</f>
        <v>0</v>
      </c>
      <c r="K765" s="26">
        <f>'تقرير المصروفات حسب الشهر'!J1086</f>
        <v>0</v>
      </c>
      <c r="L765" s="260">
        <f>IFERROR(VLOOKUP(B765,'تقرير المصروفات حسب الشهر'!$C$1155:$AD$1266,8,FALSE),0)</f>
        <v>0</v>
      </c>
      <c r="M765" s="260">
        <f>IFERROR(VLOOKUP(B765,'تقرير المصروفات حسب الشهر'!$C$1282:$AD$1393,8,FALSE),0)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الشهر'!J960</f>
        <v>0</v>
      </c>
      <c r="K766" s="26">
        <f>'تقرير المصروفات حسب الشهر'!J1087</f>
        <v>0</v>
      </c>
      <c r="L766" s="260">
        <f>IFERROR(VLOOKUP(B766,'تقرير المصروفات حسب الشهر'!$C$1155:$AD$1266,8,FALSE),0)</f>
        <v>0</v>
      </c>
      <c r="M766" s="260">
        <f>IFERROR(VLOOKUP(B766,'تقرير المصروفات حسب الشهر'!$C$1282:$AD$1393,8,FALSE),0)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0</v>
      </c>
      <c r="J767" s="26">
        <f>'تقرير المصروفات حسب الشهر'!J961</f>
        <v>0</v>
      </c>
      <c r="K767" s="26">
        <f>'تقرير المصروفات حسب الشهر'!J1088</f>
        <v>0</v>
      </c>
      <c r="L767" s="260">
        <f>IFERROR(VLOOKUP(B767,'تقرير المصروفات حسب الشهر'!$C$1155:$AD$1266,8,FALSE),0)</f>
        <v>0</v>
      </c>
      <c r="M767" s="260">
        <f>IFERROR(VLOOKUP(B767,'تقرير المصروفات حسب الشهر'!$C$1282:$AD$1393,8,FALSE),0)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الشهر'!J962</f>
        <v>0</v>
      </c>
      <c r="K768" s="26">
        <f>'تقرير المصروفات حسب الشهر'!J1089</f>
        <v>0</v>
      </c>
      <c r="L768" s="260">
        <f>IFERROR(VLOOKUP(B768,'تقرير المصروفات حسب الشهر'!$C$1155:$AD$1266,8,FALSE),0)</f>
        <v>0</v>
      </c>
      <c r="M768" s="260">
        <f>IFERROR(VLOOKUP(B768,'تقرير المصروفات حسب الشهر'!$C$1282:$AD$1393,8,FALSE),0)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الشهر'!J963</f>
        <v>0</v>
      </c>
      <c r="K769" s="26">
        <f>'تقرير المصروفات حسب الشهر'!J1090</f>
        <v>0</v>
      </c>
      <c r="L769" s="260">
        <f>IFERROR(VLOOKUP(B769,'تقرير المصروفات حسب الشهر'!$C$1155:$AD$1266,8,FALSE),0)</f>
        <v>0</v>
      </c>
      <c r="M769" s="260">
        <f>IFERROR(VLOOKUP(B769,'تقرير المصروفات حسب الشهر'!$C$1282:$AD$1393,8,FALSE),0)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الشهر'!J964</f>
        <v>0</v>
      </c>
      <c r="K770" s="26">
        <f>'تقرير المصروفات حسب الشهر'!J1091</f>
        <v>0</v>
      </c>
      <c r="L770" s="260">
        <f>IFERROR(VLOOKUP(B770,'تقرير المصروفات حسب الشهر'!$C$1155:$AD$1266,8,FALSE),0)</f>
        <v>0</v>
      </c>
      <c r="M770" s="260">
        <f>IFERROR(VLOOKUP(B770,'تقرير المصروفات حسب الشهر'!$C$1282:$AD$1393,8,FALSE),0)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الشهر'!J965</f>
        <v>0</v>
      </c>
      <c r="K771" s="26">
        <f>'تقرير المصروفات حسب الشهر'!J1092</f>
        <v>0</v>
      </c>
      <c r="L771" s="260">
        <f>IFERROR(VLOOKUP(B771,'تقرير المصروفات حسب الشهر'!$C$1155:$AD$1266,8,FALSE),0)</f>
        <v>0</v>
      </c>
      <c r="M771" s="260">
        <f>IFERROR(VLOOKUP(B771,'تقرير المصروفات حسب الشهر'!$C$1282:$AD$1393,8,FALSE),0)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الشهر'!J966</f>
        <v>0</v>
      </c>
      <c r="K772" s="26">
        <f>'تقرير المصروفات حسب الشهر'!J1093</f>
        <v>0</v>
      </c>
      <c r="L772" s="260">
        <f>IFERROR(VLOOKUP(B772,'تقرير المصروفات حسب الشهر'!$C$1155:$AD$1266,8,FALSE),0)</f>
        <v>0</v>
      </c>
      <c r="M772" s="260">
        <f>IFERROR(VLOOKUP(B772,'تقرير المصروفات حسب الشهر'!$C$1282:$AD$1393,8,FALSE),0)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الشهر'!J967</f>
        <v>0</v>
      </c>
      <c r="K773" s="26">
        <f>'تقرير المصروفات حسب الشهر'!J1094</f>
        <v>0</v>
      </c>
      <c r="L773" s="260">
        <f>IFERROR(VLOOKUP(B773,'تقرير المصروفات حسب الشهر'!$C$1155:$AD$1266,8,FALSE),0)</f>
        <v>0</v>
      </c>
      <c r="M773" s="260">
        <f>IFERROR(VLOOKUP(B773,'تقرير المصروفات حسب الشهر'!$C$1282:$AD$1393,8,FALSE),0)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الشهر'!J968</f>
        <v>0</v>
      </c>
      <c r="K774" s="26">
        <f>'تقرير المصروفات حسب الشهر'!J1095</f>
        <v>0</v>
      </c>
      <c r="L774" s="260">
        <f>IFERROR(VLOOKUP(B774,'تقرير المصروفات حسب الشهر'!$C$1155:$AD$1266,8,FALSE),0)</f>
        <v>0</v>
      </c>
      <c r="M774" s="260">
        <f>IFERROR(VLOOKUP(B774,'تقرير المصروفات حسب الشهر'!$C$1282:$AD$1393,8,FALSE),0)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الشهر'!J969</f>
        <v>0</v>
      </c>
      <c r="K775" s="26">
        <f>'تقرير المصروفات حسب الشهر'!J1096</f>
        <v>0</v>
      </c>
      <c r="L775" s="260">
        <f>IFERROR(VLOOKUP(B775,'تقرير المصروفات حسب الشهر'!$C$1155:$AD$1266,8,FALSE),0)</f>
        <v>0</v>
      </c>
      <c r="M775" s="260">
        <f>IFERROR(VLOOKUP(B775,'تقرير المصروفات حسب الشهر'!$C$1282:$AD$1393,8,FALSE),0)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الشهر'!J970</f>
        <v>0</v>
      </c>
      <c r="K776" s="26">
        <f>'تقرير المصروفات حسب الشهر'!J1097</f>
        <v>0</v>
      </c>
      <c r="L776" s="260">
        <f>IFERROR(VLOOKUP(B776,'تقرير المصروفات حسب الشهر'!$C$1155:$AD$1266,8,FALSE),0)</f>
        <v>0</v>
      </c>
      <c r="M776" s="260">
        <f>IFERROR(VLOOKUP(B776,'تقرير المصروفات حسب الشهر'!$C$1282:$AD$1393,8,FALSE),0)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الشهر'!J971</f>
        <v>0</v>
      </c>
      <c r="K777" s="26">
        <f>'تقرير المصروفات حسب الشهر'!J1098</f>
        <v>0</v>
      </c>
      <c r="L777" s="260">
        <f>IFERROR(VLOOKUP(B777,'تقرير المصروفات حسب الشهر'!$C$1155:$AD$1266,8,FALSE),0)</f>
        <v>0</v>
      </c>
      <c r="M777" s="260">
        <f>IFERROR(VLOOKUP(B777,'تقرير المصروفات حسب الشهر'!$C$1282:$AD$1393,8,FALSE),0)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الشهر'!J972</f>
        <v>0</v>
      </c>
      <c r="K778" s="26">
        <f>'تقرير المصروفات حسب الشهر'!J1099</f>
        <v>0</v>
      </c>
      <c r="L778" s="260">
        <f>IFERROR(VLOOKUP(B778,'تقرير المصروفات حسب الشهر'!$C$1155:$AD$1266,8,FALSE),0)</f>
        <v>0</v>
      </c>
      <c r="M778" s="260">
        <f>IFERROR(VLOOKUP(B778,'تقرير المصروفات حسب الشهر'!$C$1282:$AD$1393,8,FALSE),0)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الشهر'!J973</f>
        <v>0</v>
      </c>
      <c r="K779" s="26">
        <f>'تقرير المصروفات حسب الشهر'!J1100</f>
        <v>0</v>
      </c>
      <c r="L779" s="260">
        <f>IFERROR(VLOOKUP(B779,'تقرير المصروفات حسب الشهر'!$C$1155:$AD$1266,8,FALSE),0)</f>
        <v>0</v>
      </c>
      <c r="M779" s="260">
        <f>IFERROR(VLOOKUP(B779,'تقرير المصروفات حسب الشهر'!$C$1282:$AD$1393,8,FALSE),0)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0</v>
      </c>
      <c r="J780" s="26">
        <f>'تقرير المصروفات حسب الشهر'!J974</f>
        <v>0</v>
      </c>
      <c r="K780" s="26">
        <f>'تقرير المصروفات حسب الشهر'!J1101</f>
        <v>0</v>
      </c>
      <c r="L780" s="260">
        <f>IFERROR(VLOOKUP(B780,'تقرير المصروفات حسب الشهر'!$C$1155:$AD$1266,8,FALSE),0)</f>
        <v>0</v>
      </c>
      <c r="M780" s="260">
        <f>IFERROR(VLOOKUP(B780,'تقرير المصروفات حسب الشهر'!$C$1282:$AD$1393,8,FALSE),0)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0</v>
      </c>
      <c r="J781" s="26">
        <f>'تقرير المصروفات حسب الشهر'!J975</f>
        <v>0</v>
      </c>
      <c r="K781" s="26">
        <f>'تقرير المصروفات حسب الشهر'!J1102</f>
        <v>0</v>
      </c>
      <c r="L781" s="260">
        <f>IFERROR(VLOOKUP(B781,'تقرير المصروفات حسب الشهر'!$C$1155:$AD$1266,8,FALSE),0)</f>
        <v>0</v>
      </c>
      <c r="M781" s="260">
        <f>IFERROR(VLOOKUP(B781,'تقرير المصروفات حسب الشهر'!$C$1282:$AD$1393,8,FALSE),0)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الشهر'!J976</f>
        <v>0</v>
      </c>
      <c r="K782" s="26">
        <f>'تقرير المصروفات حسب الشهر'!J1103</f>
        <v>0</v>
      </c>
      <c r="L782" s="260">
        <f>IFERROR(VLOOKUP(B782,'تقرير المصروفات حسب الشهر'!$C$1155:$AD$1266,8,FALSE),0)</f>
        <v>0</v>
      </c>
      <c r="M782" s="260">
        <f>IFERROR(VLOOKUP(B782,'تقرير المصروفات حسب الشهر'!$C$1282:$AD$1393,8,FALSE),0)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الشهر'!J977</f>
        <v>0</v>
      </c>
      <c r="K783" s="26">
        <f>'تقرير المصروفات حسب الشهر'!J1104</f>
        <v>0</v>
      </c>
      <c r="L783" s="260">
        <f>IFERROR(VLOOKUP(B783,'تقرير المصروفات حسب الشهر'!$C$1155:$AD$1266,8,FALSE),0)</f>
        <v>0</v>
      </c>
      <c r="M783" s="260">
        <f>IFERROR(VLOOKUP(B783,'تقرير المصروفات حسب الشهر'!$C$1282:$AD$1393,8,FALSE),0)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الشهر'!J978</f>
        <v>0</v>
      </c>
      <c r="K784" s="26">
        <f>'تقرير المصروفات حسب الشهر'!J1105</f>
        <v>0</v>
      </c>
      <c r="L784" s="260">
        <f>IFERROR(VLOOKUP(B784,'تقرير المصروفات حسب الشهر'!$C$1155:$AD$1266,8,FALSE),0)</f>
        <v>0</v>
      </c>
      <c r="M784" s="260">
        <f>IFERROR(VLOOKUP(B784,'تقرير المصروفات حسب الشهر'!$C$1282:$AD$1393,8,FALSE),0)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الشهر'!J979</f>
        <v>0</v>
      </c>
      <c r="K785" s="26">
        <f>'تقرير المصروفات حسب الشهر'!J1106</f>
        <v>0</v>
      </c>
      <c r="L785" s="260">
        <f>IFERROR(VLOOKUP(B785,'تقرير المصروفات حسب الشهر'!$C$1155:$AD$1266,8,FALSE),0)</f>
        <v>0</v>
      </c>
      <c r="M785" s="260">
        <f>IFERROR(VLOOKUP(B785,'تقرير المصروفات حسب الشهر'!$C$1282:$AD$1393,8,FALSE),0)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0</v>
      </c>
      <c r="J786" s="26">
        <f>'تقرير المصروفات حسب الشهر'!J980</f>
        <v>0</v>
      </c>
      <c r="K786" s="26">
        <f>'تقرير المصروفات حسب الشهر'!J1107</f>
        <v>0</v>
      </c>
      <c r="L786" s="260">
        <f>IFERROR(VLOOKUP(B786,'تقرير المصروفات حسب الشهر'!$C$1155:$AD$1266,8,FALSE),0)</f>
        <v>0</v>
      </c>
      <c r="M786" s="260">
        <f>IFERROR(VLOOKUP(B786,'تقرير المصروفات حسب الشهر'!$C$1282:$AD$1393,8,FALSE),0)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الشهر'!J981</f>
        <v>0</v>
      </c>
      <c r="K787" s="26">
        <f>'تقرير المصروفات حسب الشهر'!J1108</f>
        <v>0</v>
      </c>
      <c r="L787" s="260">
        <f>IFERROR(VLOOKUP(B787,'تقرير المصروفات حسب الشهر'!$C$1155:$AD$1266,8,FALSE),0)</f>
        <v>0</v>
      </c>
      <c r="M787" s="260">
        <f>IFERROR(VLOOKUP(B787,'تقرير المصروفات حسب الشهر'!$C$1282:$AD$1393,8,FALSE),0)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0</v>
      </c>
      <c r="J788" s="26">
        <f>'تقرير المصروفات حسب الشهر'!J982</f>
        <v>0</v>
      </c>
      <c r="K788" s="26">
        <f>'تقرير المصروفات حسب الشهر'!J1109</f>
        <v>0</v>
      </c>
      <c r="L788" s="260">
        <f>IFERROR(VLOOKUP(B788,'تقرير المصروفات حسب الشهر'!$C$1155:$AD$1266,8,FALSE),0)</f>
        <v>0</v>
      </c>
      <c r="M788" s="260">
        <f>IFERROR(VLOOKUP(B788,'تقرير المصروفات حسب الشهر'!$C$1282:$AD$1393,8,FALSE),0)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0</v>
      </c>
      <c r="J789" s="26">
        <f>'تقرير المصروفات حسب الشهر'!J983</f>
        <v>0</v>
      </c>
      <c r="K789" s="26">
        <f>'تقرير المصروفات حسب الشهر'!J1110</f>
        <v>0</v>
      </c>
      <c r="L789" s="260">
        <f>IFERROR(VLOOKUP(B789,'تقرير المصروفات حسب الشهر'!$C$1155:$AD$1266,8,FALSE),0)</f>
        <v>0</v>
      </c>
      <c r="M789" s="260">
        <f>IFERROR(VLOOKUP(B789,'تقرير المصروفات حسب الشهر'!$C$1282:$AD$1393,8,FALSE),0)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الشهر'!J984</f>
        <v>0</v>
      </c>
      <c r="K790" s="26">
        <f>'تقرير المصروفات حسب الشهر'!J1111</f>
        <v>0</v>
      </c>
      <c r="L790" s="260">
        <f>IFERROR(VLOOKUP(B790,'تقرير المصروفات حسب الشهر'!$C$1155:$AD$1266,8,FALSE),0)</f>
        <v>0</v>
      </c>
      <c r="M790" s="260">
        <f>IFERROR(VLOOKUP(B790,'تقرير المصروفات حسب الشهر'!$C$1282:$AD$1393,8,FALSE),0)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الشهر'!J985</f>
        <v>0</v>
      </c>
      <c r="K791" s="26">
        <f>'تقرير المصروفات حسب الشهر'!J1112</f>
        <v>0</v>
      </c>
      <c r="L791" s="260">
        <f>IFERROR(VLOOKUP(B791,'تقرير المصروفات حسب الشهر'!$C$1155:$AD$1266,8,FALSE),0)</f>
        <v>0</v>
      </c>
      <c r="M791" s="260">
        <f>IFERROR(VLOOKUP(B791,'تقرير المصروفات حسب الشهر'!$C$1282:$AD$1393,8,FALSE),0)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الشهر'!J986</f>
        <v>0</v>
      </c>
      <c r="K792" s="26">
        <f>'تقرير المصروفات حسب الشهر'!J1113</f>
        <v>0</v>
      </c>
      <c r="L792" s="260">
        <f>IFERROR(VLOOKUP(B792,'تقرير المصروفات حسب الشهر'!$C$1155:$AD$1266,8,FALSE),0)</f>
        <v>0</v>
      </c>
      <c r="M792" s="260">
        <f>IFERROR(VLOOKUP(B792,'تقرير المصروفات حسب الشهر'!$C$1282:$AD$1393,8,FALSE),0)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الشهر'!J987</f>
        <v>0</v>
      </c>
      <c r="K793" s="26">
        <f>'تقرير المصروفات حسب الشهر'!J1114</f>
        <v>0</v>
      </c>
      <c r="L793" s="260">
        <f>IFERROR(VLOOKUP(B793,'تقرير المصروفات حسب الشهر'!$C$1155:$AD$1266,8,FALSE),0)</f>
        <v>0</v>
      </c>
      <c r="M793" s="260">
        <f>IFERROR(VLOOKUP(B793,'تقرير المصروفات حسب الشهر'!$C$1282:$AD$1393,8,FALSE),0)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الشهر'!J988</f>
        <v>0</v>
      </c>
      <c r="K794" s="26">
        <f>'تقرير المصروفات حسب الشهر'!J1115</f>
        <v>0</v>
      </c>
      <c r="L794" s="260">
        <f>IFERROR(VLOOKUP(B794,'تقرير المصروفات حسب الشهر'!$C$1155:$AD$1266,8,FALSE),0)</f>
        <v>0</v>
      </c>
      <c r="M794" s="260">
        <f>IFERROR(VLOOKUP(B794,'تقرير المصروفات حسب الشهر'!$C$1282:$AD$1393,8,FALSE),0)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الشهر'!J989</f>
        <v>0</v>
      </c>
      <c r="K795" s="26">
        <f>'تقرير المصروفات حسب الشهر'!J1116</f>
        <v>0</v>
      </c>
      <c r="L795" s="260">
        <f>IFERROR(VLOOKUP(B795,'تقرير المصروفات حسب الشهر'!$C$1155:$AD$1266,8,FALSE),0)</f>
        <v>0</v>
      </c>
      <c r="M795" s="260">
        <f>IFERROR(VLOOKUP(B795,'تقرير المصروفات حسب الشهر'!$C$1282:$AD$1393,8,FALSE),0)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الشهر'!J990</f>
        <v>0</v>
      </c>
      <c r="K796" s="26">
        <f>'تقرير المصروفات حسب الشهر'!J1117</f>
        <v>0</v>
      </c>
      <c r="L796" s="260">
        <f>IFERROR(VLOOKUP(B796,'تقرير المصروفات حسب الشهر'!$C$1155:$AD$1266,8,FALSE),0)</f>
        <v>0</v>
      </c>
      <c r="M796" s="260">
        <f>IFERROR(VLOOKUP(B796,'تقرير المصروفات حسب الشهر'!$C$1282:$AD$1393,8,FALSE),0)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الشهر'!J991</f>
        <v>0</v>
      </c>
      <c r="K797" s="26">
        <f>'تقرير المصروفات حسب الشهر'!J1118</f>
        <v>0</v>
      </c>
      <c r="L797" s="260">
        <f>IFERROR(VLOOKUP(B797,'تقرير المصروفات حسب الشهر'!$C$1155:$AD$1266,8,FALSE),0)</f>
        <v>0</v>
      </c>
      <c r="M797" s="260">
        <f>IFERROR(VLOOKUP(B797,'تقرير المصروفات حسب الشهر'!$C$1282:$AD$1393,8,FALSE),0)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الشهر'!J992</f>
        <v>0</v>
      </c>
      <c r="K798" s="26">
        <f>'تقرير المصروفات حسب الشهر'!J1119</f>
        <v>0</v>
      </c>
      <c r="L798" s="260">
        <f>IFERROR(VLOOKUP(B798,'تقرير المصروفات حسب الشهر'!$C$1155:$AD$1266,8,FALSE),0)</f>
        <v>0</v>
      </c>
      <c r="M798" s="260">
        <f>IFERROR(VLOOKUP(B798,'تقرير المصروفات حسب الشهر'!$C$1282:$AD$1393,8,FALSE),0)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الشهر'!J993</f>
        <v>0</v>
      </c>
      <c r="K799" s="26">
        <f>'تقرير المصروفات حسب الشهر'!J1120</f>
        <v>0</v>
      </c>
      <c r="L799" s="260">
        <f>IFERROR(VLOOKUP(B799,'تقرير المصروفات حسب الشهر'!$C$1155:$AD$1266,8,FALSE),0)</f>
        <v>0</v>
      </c>
      <c r="M799" s="260">
        <f>IFERROR(VLOOKUP(B799,'تقرير المصروفات حسب الشهر'!$C$1282:$AD$1393,8,FALSE),0)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الشهر'!J994</f>
        <v>0</v>
      </c>
      <c r="K800" s="26">
        <f>'تقرير المصروفات حسب الشهر'!J1121</f>
        <v>0</v>
      </c>
      <c r="L800" s="260">
        <f>IFERROR(VLOOKUP(B800,'تقرير المصروفات حسب الشهر'!$C$1155:$AD$1266,8,FALSE),0)</f>
        <v>0</v>
      </c>
      <c r="M800" s="260">
        <f>IFERROR(VLOOKUP(B800,'تقرير المصروفات حسب الشهر'!$C$1282:$AD$1393,8,FALSE),0)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الشهر'!J995</f>
        <v>0</v>
      </c>
      <c r="K801" s="26">
        <f>'تقرير المصروفات حسب الشهر'!J1122</f>
        <v>0</v>
      </c>
      <c r="L801" s="260">
        <f>IFERROR(VLOOKUP(B801,'تقرير المصروفات حسب الشهر'!$C$1155:$AD$1266,8,FALSE),0)</f>
        <v>0</v>
      </c>
      <c r="M801" s="260">
        <f>IFERROR(VLOOKUP(B801,'تقرير المصروفات حسب الشهر'!$C$1282:$AD$1393,8,FALSE),0)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الشهر'!J996</f>
        <v>0</v>
      </c>
      <c r="K802" s="26">
        <f>'تقرير المصروفات حسب الشهر'!J1123</f>
        <v>0</v>
      </c>
      <c r="L802" s="260">
        <f>IFERROR(VLOOKUP(B802,'تقرير المصروفات حسب الشهر'!$C$1155:$AD$1266,8,FALSE),0)</f>
        <v>0</v>
      </c>
      <c r="M802" s="260">
        <f>IFERROR(VLOOKUP(B802,'تقرير المصروفات حسب الشهر'!$C$1282:$AD$1393,8,FALSE),0)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الشهر'!J997</f>
        <v>0</v>
      </c>
      <c r="K803" s="26">
        <f>'تقرير المصروفات حسب الشهر'!J1124</f>
        <v>0</v>
      </c>
      <c r="L803" s="260">
        <f>IFERROR(VLOOKUP(B803,'تقرير المصروفات حسب الشهر'!$C$1155:$AD$1266,8,FALSE),0)</f>
        <v>0</v>
      </c>
      <c r="M803" s="260">
        <f>IFERROR(VLOOKUP(B803,'تقرير المصروفات حسب الشهر'!$C$1282:$AD$1393,8,FALSE),0)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الشهر'!J998</f>
        <v>0</v>
      </c>
      <c r="K804" s="26">
        <f>'تقرير المصروفات حسب الشهر'!J1125</f>
        <v>0</v>
      </c>
      <c r="L804" s="260">
        <f>IFERROR(VLOOKUP(B804,'تقرير المصروفات حسب الشهر'!$C$1155:$AD$1266,8,FALSE),0)</f>
        <v>0</v>
      </c>
      <c r="M804" s="260">
        <f>IFERROR(VLOOKUP(B804,'تقرير المصروفات حسب الشهر'!$C$1282:$AD$1393,8,FALSE),0)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الشهر'!J999</f>
        <v>0</v>
      </c>
      <c r="K805" s="26">
        <f>'تقرير المصروفات حسب الشهر'!J1126</f>
        <v>0</v>
      </c>
      <c r="L805" s="260">
        <f>IFERROR(VLOOKUP(B805,'تقرير المصروفات حسب الشهر'!$C$1155:$AD$1266,8,FALSE),0)</f>
        <v>0</v>
      </c>
      <c r="M805" s="260">
        <f>IFERROR(VLOOKUP(B805,'تقرير المصروفات حسب الشهر'!$C$1282:$AD$1393,8,FALSE),0)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الشهر'!J1000</f>
        <v>0</v>
      </c>
      <c r="K806" s="26">
        <f>'تقرير المصروفات حسب الشهر'!J1127</f>
        <v>0</v>
      </c>
      <c r="L806" s="260">
        <f>IFERROR(VLOOKUP(B806,'تقرير المصروفات حسب الشهر'!$C$1155:$AD$1266,8,FALSE),0)</f>
        <v>0</v>
      </c>
      <c r="M806" s="260">
        <f>IFERROR(VLOOKUP(B806,'تقرير المصروفات حسب الشهر'!$C$1282:$AD$1393,8,FALSE),0)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الشهر'!J1001</f>
        <v>0</v>
      </c>
      <c r="K807" s="26">
        <f>'تقرير المصروفات حسب الشهر'!J1128</f>
        <v>0</v>
      </c>
      <c r="L807" s="260">
        <f>IFERROR(VLOOKUP(B807,'تقرير المصروفات حسب الشهر'!$C$1155:$AD$1266,8,FALSE),0)</f>
        <v>0</v>
      </c>
      <c r="M807" s="260">
        <f>IFERROR(VLOOKUP(B807,'تقرير المصروفات حسب الشهر'!$C$1282:$AD$1393,8,FALSE),0)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الشهر'!J1002</f>
        <v>0</v>
      </c>
      <c r="K808" s="26">
        <f>'تقرير المصروفات حسب الشهر'!J1129</f>
        <v>0</v>
      </c>
      <c r="L808" s="260">
        <f>IFERROR(VLOOKUP(B808,'تقرير المصروفات حسب الشهر'!$C$1155:$AD$1266,8,FALSE),0)</f>
        <v>0</v>
      </c>
      <c r="M808" s="260">
        <f>IFERROR(VLOOKUP(B808,'تقرير المصروفات حسب الشهر'!$C$1282:$AD$1393,8,FALSE),0)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الشهر'!J1003</f>
        <v>0</v>
      </c>
      <c r="K809" s="26">
        <f>'تقرير المصروفات حسب الشهر'!J1130</f>
        <v>0</v>
      </c>
      <c r="L809" s="260">
        <f>IFERROR(VLOOKUP(B809,'تقرير المصروفات حسب الشهر'!$C$1155:$AD$1266,8,FALSE),0)</f>
        <v>0</v>
      </c>
      <c r="M809" s="260">
        <f>IFERROR(VLOOKUP(B809,'تقرير المصروفات حسب الشهر'!$C$1282:$AD$1393,8,FALSE),0)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الشهر'!J1004</f>
        <v>0</v>
      </c>
      <c r="K810" s="26">
        <f>'تقرير المصروفات حسب الشهر'!J1131</f>
        <v>0</v>
      </c>
      <c r="L810" s="260">
        <f>IFERROR(VLOOKUP(B810,'تقرير المصروفات حسب الشهر'!$C$1155:$AD$1266,8,FALSE),0)</f>
        <v>0</v>
      </c>
      <c r="M810" s="260">
        <f>IFERROR(VLOOKUP(B810,'تقرير المصروفات حسب الشهر'!$C$1282:$AD$1393,8,FALSE),0)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الشهر'!J1005</f>
        <v>0</v>
      </c>
      <c r="K811" s="26">
        <f>'تقرير المصروفات حسب الشهر'!J1132</f>
        <v>0</v>
      </c>
      <c r="L811" s="260">
        <f>IFERROR(VLOOKUP(B811,'تقرير المصروفات حسب الشهر'!$C$1155:$AD$1266,8,FALSE),0)</f>
        <v>0</v>
      </c>
      <c r="M811" s="260">
        <f>IFERROR(VLOOKUP(B811,'تقرير المصروفات حسب الشهر'!$C$1282:$AD$1393,8,FALSE),0)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الشهر'!J1006</f>
        <v>0</v>
      </c>
      <c r="K812" s="26">
        <f>'تقرير المصروفات حسب الشهر'!J1133</f>
        <v>0</v>
      </c>
      <c r="L812" s="260">
        <f>IFERROR(VLOOKUP(B812,'تقرير المصروفات حسب الشهر'!$C$1155:$AD$1266,8,FALSE),0)</f>
        <v>0</v>
      </c>
      <c r="M812" s="260">
        <f>IFERROR(VLOOKUP(B812,'تقرير المصروفات حسب الشهر'!$C$1282:$AD$1393,8,FALSE),0)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الشهر'!J1007</f>
        <v>0</v>
      </c>
      <c r="K813" s="26">
        <f>'تقرير المصروفات حسب الشهر'!J1134</f>
        <v>0</v>
      </c>
      <c r="L813" s="260">
        <f>IFERROR(VLOOKUP(B813,'تقرير المصروفات حسب الشهر'!$C$1155:$AD$1266,8,FALSE),0)</f>
        <v>0</v>
      </c>
      <c r="M813" s="260">
        <f>IFERROR(VLOOKUP(B813,'تقرير المصروفات حسب الشهر'!$C$1282:$AD$1393,8,FALSE),0)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الشهر'!J1008</f>
        <v>0</v>
      </c>
      <c r="K814" s="26">
        <f>'تقرير المصروفات حسب الشهر'!J1135</f>
        <v>0</v>
      </c>
      <c r="L814" s="260">
        <f>IFERROR(VLOOKUP(B814,'تقرير المصروفات حسب الشهر'!$C$1155:$AD$1266,8,FALSE),0)</f>
        <v>0</v>
      </c>
      <c r="M814" s="260">
        <f>IFERROR(VLOOKUP(B814,'تقرير المصروفات حسب الشهر'!$C$1282:$AD$1393,8,FALSE),0)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الشهر'!J1009</f>
        <v>0</v>
      </c>
      <c r="K815" s="26">
        <f>'تقرير المصروفات حسب الشهر'!J1136</f>
        <v>0</v>
      </c>
      <c r="L815" s="260">
        <f>IFERROR(VLOOKUP(B815,'تقرير المصروفات حسب الشهر'!$C$1155:$AD$1266,8,FALSE),0)</f>
        <v>0</v>
      </c>
      <c r="M815" s="260">
        <f>IFERROR(VLOOKUP(B815,'تقرير المصروفات حسب الشهر'!$C$1282:$AD$1393,8,FALSE),0)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الشهر'!J1010</f>
        <v>0</v>
      </c>
      <c r="K816" s="26">
        <f>'تقرير المصروفات حسب الشهر'!J1137</f>
        <v>0</v>
      </c>
      <c r="L816" s="260">
        <f>IFERROR(VLOOKUP(B816,'تقرير المصروفات حسب الشهر'!$C$1155:$AD$1266,8,FALSE),0)</f>
        <v>0</v>
      </c>
      <c r="M816" s="260">
        <f>IFERROR(VLOOKUP(B816,'تقرير المصروفات حسب الشهر'!$C$1282:$AD$1393,8,FALSE),0)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6" t="s">
        <v>156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399999999999999" customHeight="1">
      <c r="B818" s="396" t="s">
        <v>157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158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5" customHeight="1" thickBot="1"/>
    <row r="823" spans="2:15" ht="31.2" customHeight="1" thickTop="1" thickBot="1">
      <c r="B823" s="645" t="s">
        <v>355</v>
      </c>
      <c r="C823" s="643"/>
      <c r="D823" s="643"/>
      <c r="E823" s="643"/>
      <c r="F823" s="643"/>
      <c r="G823" s="643"/>
      <c r="H823" s="643"/>
      <c r="I823" s="643"/>
      <c r="J823" s="643"/>
      <c r="K823" s="643"/>
      <c r="L823" s="643"/>
      <c r="M823" s="643"/>
      <c r="N823" s="643"/>
      <c r="O823" s="644"/>
    </row>
    <row r="824" spans="2:15" ht="17.399999999999999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399999999999999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الشهر'!K902</f>
        <v>0</v>
      </c>
      <c r="K825" s="26">
        <f>'تقرير المصروفات حسب الشهر'!K1029</f>
        <v>0</v>
      </c>
      <c r="L825" s="260">
        <f>IFERROR(VLOOKUP(B825,'تقرير المصروفات حسب الشهر'!$C$1155:$AD$1266,9,FALSE),0)</f>
        <v>0</v>
      </c>
      <c r="M825" s="260">
        <f>IFERROR(VLOOKUP(B825,'تقرير المصروفات حسب الشهر'!$C$1282:$AD$1393,9,FALSE),0)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0</v>
      </c>
      <c r="J826" s="26">
        <f>'تقرير المصروفات حسب الشهر'!K903</f>
        <v>0</v>
      </c>
      <c r="K826" s="26">
        <f>'تقرير المصروفات حسب الشهر'!K1030</f>
        <v>0</v>
      </c>
      <c r="L826" s="260">
        <f>IFERROR(VLOOKUP(B826,'تقرير المصروفات حسب الشهر'!$C$1155:$AD$1266,9,FALSE),0)</f>
        <v>0</v>
      </c>
      <c r="M826" s="260">
        <f>IFERROR(VLOOKUP(B826,'تقرير المصروفات حسب الشهر'!$C$1282:$AD$1393,9,FALSE),0)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الشهر'!K904</f>
        <v>0</v>
      </c>
      <c r="K827" s="26">
        <f>'تقرير المصروفات حسب الشهر'!K1031</f>
        <v>0</v>
      </c>
      <c r="L827" s="260">
        <f>IFERROR(VLOOKUP(B827,'تقرير المصروفات حسب الشهر'!$C$1155:$AD$1266,9,FALSE),0)</f>
        <v>0</v>
      </c>
      <c r="M827" s="260">
        <f>IFERROR(VLOOKUP(B827,'تقرير المصروفات حسب الشهر'!$C$1282:$AD$1393,9,FALSE),0)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الشهر'!K905</f>
        <v>0</v>
      </c>
      <c r="K828" s="26">
        <f>'تقرير المصروفات حسب الشهر'!K1032</f>
        <v>0</v>
      </c>
      <c r="L828" s="260">
        <f>IFERROR(VLOOKUP(B828,'تقرير المصروفات حسب الشهر'!$C$1155:$AD$1266,9,FALSE),0)</f>
        <v>0</v>
      </c>
      <c r="M828" s="260">
        <f>IFERROR(VLOOKUP(B828,'تقرير المصروفات حسب الشهر'!$C$1282:$AD$1393,9,FALSE),0)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الشهر'!K906</f>
        <v>0</v>
      </c>
      <c r="K829" s="26">
        <f>'تقرير المصروفات حسب الشهر'!K1033</f>
        <v>0</v>
      </c>
      <c r="L829" s="260">
        <f>IFERROR(VLOOKUP(B829,'تقرير المصروفات حسب الشهر'!$C$1155:$AD$1266,9,FALSE),0)</f>
        <v>0</v>
      </c>
      <c r="M829" s="260">
        <f>IFERROR(VLOOKUP(B829,'تقرير المصروفات حسب الشهر'!$C$1282:$AD$1393,9,FALSE),0)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الشهر'!K907</f>
        <v>0</v>
      </c>
      <c r="K830" s="26">
        <f>'تقرير المصروفات حسب الشهر'!K1034</f>
        <v>0</v>
      </c>
      <c r="L830" s="260">
        <f>IFERROR(VLOOKUP(B830,'تقرير المصروفات حسب الشهر'!$C$1155:$AD$1266,9,FALSE),0)</f>
        <v>0</v>
      </c>
      <c r="M830" s="260">
        <f>IFERROR(VLOOKUP(B830,'تقرير المصروفات حسب الشهر'!$C$1282:$AD$1393,9,FALSE),0)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الشهر'!K908</f>
        <v>0</v>
      </c>
      <c r="K831" s="26">
        <f>'تقرير المصروفات حسب الشهر'!K1035</f>
        <v>0</v>
      </c>
      <c r="L831" s="260">
        <f>IFERROR(VLOOKUP(B831,'تقرير المصروفات حسب الشهر'!$C$1155:$AD$1266,9,FALSE),0)</f>
        <v>0</v>
      </c>
      <c r="M831" s="260">
        <f>IFERROR(VLOOKUP(B831,'تقرير المصروفات حسب الشهر'!$C$1282:$AD$1393,9,FALSE),0)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الشهر'!K909</f>
        <v>0</v>
      </c>
      <c r="K832" s="26">
        <f>'تقرير المصروفات حسب الشهر'!K1036</f>
        <v>0</v>
      </c>
      <c r="L832" s="260">
        <f>IFERROR(VLOOKUP(B832,'تقرير المصروفات حسب الشهر'!$C$1155:$AD$1266,9,FALSE),0)</f>
        <v>0</v>
      </c>
      <c r="M832" s="260">
        <f>IFERROR(VLOOKUP(B832,'تقرير المصروفات حسب الشهر'!$C$1282:$AD$1393,9,FALSE),0)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الشهر'!K910</f>
        <v>0</v>
      </c>
      <c r="K833" s="26">
        <f>'تقرير المصروفات حسب الشهر'!K1037</f>
        <v>0</v>
      </c>
      <c r="L833" s="260">
        <f>IFERROR(VLOOKUP(B833,'تقرير المصروفات حسب الشهر'!$C$1155:$AD$1266,9,FALSE),0)</f>
        <v>0</v>
      </c>
      <c r="M833" s="260">
        <f>IFERROR(VLOOKUP(B833,'تقرير المصروفات حسب الشهر'!$C$1282:$AD$1393,9,FALSE),0)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0</v>
      </c>
      <c r="J834" s="26">
        <f>'تقرير المصروفات حسب الشهر'!K911</f>
        <v>0</v>
      </c>
      <c r="K834" s="26">
        <f>'تقرير المصروفات حسب الشهر'!K1038</f>
        <v>0</v>
      </c>
      <c r="L834" s="260">
        <f>IFERROR(VLOOKUP(B834,'تقرير المصروفات حسب الشهر'!$C$1155:$AD$1266,9,FALSE),0)</f>
        <v>0</v>
      </c>
      <c r="M834" s="260">
        <f>IFERROR(VLOOKUP(B834,'تقرير المصروفات حسب الشهر'!$C$1282:$AD$1393,9,FALSE),0)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الشهر'!K912</f>
        <v>0</v>
      </c>
      <c r="K835" s="26">
        <f>'تقرير المصروفات حسب الشهر'!K1039</f>
        <v>0</v>
      </c>
      <c r="L835" s="260">
        <f>IFERROR(VLOOKUP(B835,'تقرير المصروفات حسب الشهر'!$C$1155:$AD$1266,9,FALSE),0)</f>
        <v>0</v>
      </c>
      <c r="M835" s="260">
        <f>IFERROR(VLOOKUP(B835,'تقرير المصروفات حسب الشهر'!$C$1282:$AD$1393,9,FALSE),0)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الشهر'!K913</f>
        <v>0</v>
      </c>
      <c r="K836" s="26">
        <f>'تقرير المصروفات حسب الشهر'!K1040</f>
        <v>0</v>
      </c>
      <c r="L836" s="260">
        <f>IFERROR(VLOOKUP(B836,'تقرير المصروفات حسب الشهر'!$C$1155:$AD$1266,9,FALSE),0)</f>
        <v>0</v>
      </c>
      <c r="M836" s="260">
        <f>IFERROR(VLOOKUP(B836,'تقرير المصروفات حسب الشهر'!$C$1282:$AD$1393,9,FALSE),0)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الشهر'!K914</f>
        <v>0</v>
      </c>
      <c r="K837" s="26">
        <f>'تقرير المصروفات حسب الشهر'!K1041</f>
        <v>0</v>
      </c>
      <c r="L837" s="260">
        <f>IFERROR(VLOOKUP(B837,'تقرير المصروفات حسب الشهر'!$C$1155:$AD$1266,9,FALSE),0)</f>
        <v>0</v>
      </c>
      <c r="M837" s="260">
        <f>IFERROR(VLOOKUP(B837,'تقرير المصروفات حسب الشهر'!$C$1282:$AD$1393,9,FALSE),0)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الشهر'!K915</f>
        <v>0</v>
      </c>
      <c r="K838" s="26">
        <f>'تقرير المصروفات حسب الشهر'!K1042</f>
        <v>0</v>
      </c>
      <c r="L838" s="260">
        <f>IFERROR(VLOOKUP(B838,'تقرير المصروفات حسب الشهر'!$C$1155:$AD$1266,9,FALSE),0)</f>
        <v>0</v>
      </c>
      <c r="M838" s="260">
        <f>IFERROR(VLOOKUP(B838,'تقرير المصروفات حسب الشهر'!$C$1282:$AD$1393,9,FALSE),0)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الشهر'!K916</f>
        <v>0</v>
      </c>
      <c r="K839" s="26">
        <f>'تقرير المصروفات حسب الشهر'!K1043</f>
        <v>0</v>
      </c>
      <c r="L839" s="260">
        <f>IFERROR(VLOOKUP(B839,'تقرير المصروفات حسب الشهر'!$C$1155:$AD$1266,9,FALSE),0)</f>
        <v>0</v>
      </c>
      <c r="M839" s="260">
        <f>IFERROR(VLOOKUP(B839,'تقرير المصروفات حسب الشهر'!$C$1282:$AD$1393,9,FALSE),0)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الشهر'!K917</f>
        <v>0</v>
      </c>
      <c r="K840" s="26">
        <f>'تقرير المصروفات حسب الشهر'!K1044</f>
        <v>0</v>
      </c>
      <c r="L840" s="260">
        <f>IFERROR(VLOOKUP(B840,'تقرير المصروفات حسب الشهر'!$C$1155:$AD$1266,9,FALSE),0)</f>
        <v>0</v>
      </c>
      <c r="M840" s="260">
        <f>IFERROR(VLOOKUP(B840,'تقرير المصروفات حسب الشهر'!$C$1282:$AD$1393,9,FALSE),0)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الشهر'!K918</f>
        <v>0</v>
      </c>
      <c r="K841" s="26">
        <f>'تقرير المصروفات حسب الشهر'!K1045</f>
        <v>0</v>
      </c>
      <c r="L841" s="260">
        <f>IFERROR(VLOOKUP(B841,'تقرير المصروفات حسب الشهر'!$C$1155:$AD$1266,9,FALSE),0)</f>
        <v>0</v>
      </c>
      <c r="M841" s="260">
        <f>IFERROR(VLOOKUP(B841,'تقرير المصروفات حسب الشهر'!$C$1282:$AD$1393,9,FALSE),0)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الشهر'!K919</f>
        <v>0</v>
      </c>
      <c r="K842" s="26">
        <f>'تقرير المصروفات حسب الشهر'!K1046</f>
        <v>0</v>
      </c>
      <c r="L842" s="260">
        <f>IFERROR(VLOOKUP(B842,'تقرير المصروفات حسب الشهر'!$C$1155:$AD$1266,9,FALSE),0)</f>
        <v>0</v>
      </c>
      <c r="M842" s="260">
        <f>IFERROR(VLOOKUP(B842,'تقرير المصروفات حسب الشهر'!$C$1282:$AD$1393,9,FALSE),0)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الشهر'!K920</f>
        <v>0</v>
      </c>
      <c r="K843" s="26">
        <f>'تقرير المصروفات حسب الشهر'!K1047</f>
        <v>0</v>
      </c>
      <c r="L843" s="260">
        <f>IFERROR(VLOOKUP(B843,'تقرير المصروفات حسب الشهر'!$C$1155:$AD$1266,9,FALSE),0)</f>
        <v>0</v>
      </c>
      <c r="M843" s="260">
        <f>IFERROR(VLOOKUP(B843,'تقرير المصروفات حسب الشهر'!$C$1282:$AD$1393,9,FALSE),0)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الشهر'!K921</f>
        <v>0</v>
      </c>
      <c r="K844" s="26">
        <f>'تقرير المصروفات حسب الشهر'!K1048</f>
        <v>0</v>
      </c>
      <c r="L844" s="260">
        <f>IFERROR(VLOOKUP(B844,'تقرير المصروفات حسب الشهر'!$C$1155:$AD$1266,9,FALSE),0)</f>
        <v>0</v>
      </c>
      <c r="M844" s="260">
        <f>IFERROR(VLOOKUP(B844,'تقرير المصروفات حسب الشهر'!$C$1282:$AD$1393,9,FALSE),0)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الشهر'!K922</f>
        <v>0</v>
      </c>
      <c r="K845" s="26">
        <f>'تقرير المصروفات حسب الشهر'!K1049</f>
        <v>0</v>
      </c>
      <c r="L845" s="260">
        <f>IFERROR(VLOOKUP(B845,'تقرير المصروفات حسب الشهر'!$C$1155:$AD$1266,9,FALSE),0)</f>
        <v>0</v>
      </c>
      <c r="M845" s="260">
        <f>IFERROR(VLOOKUP(B845,'تقرير المصروفات حسب الشهر'!$C$1282:$AD$1393,9,FALSE),0)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الشهر'!K923</f>
        <v>0</v>
      </c>
      <c r="K846" s="26">
        <f>'تقرير المصروفات حسب الشهر'!K1050</f>
        <v>0</v>
      </c>
      <c r="L846" s="260">
        <f>IFERROR(VLOOKUP(B846,'تقرير المصروفات حسب الشهر'!$C$1155:$AD$1266,9,FALSE),0)</f>
        <v>0</v>
      </c>
      <c r="M846" s="260">
        <f>IFERROR(VLOOKUP(B846,'تقرير المصروفات حسب الشهر'!$C$1282:$AD$1393,9,FALSE),0)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الشهر'!K924</f>
        <v>0</v>
      </c>
      <c r="K847" s="26">
        <f>'تقرير المصروفات حسب الشهر'!K1051</f>
        <v>0</v>
      </c>
      <c r="L847" s="260">
        <f>IFERROR(VLOOKUP(B847,'تقرير المصروفات حسب الشهر'!$C$1155:$AD$1266,9,FALSE),0)</f>
        <v>0</v>
      </c>
      <c r="M847" s="260">
        <f>IFERROR(VLOOKUP(B847,'تقرير المصروفات حسب الشهر'!$C$1282:$AD$1393,9,FALSE),0)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الشهر'!K925</f>
        <v>0</v>
      </c>
      <c r="K848" s="26">
        <f>'تقرير المصروفات حسب الشهر'!K1052</f>
        <v>0</v>
      </c>
      <c r="L848" s="260">
        <f>IFERROR(VLOOKUP(B848,'تقرير المصروفات حسب الشهر'!$C$1155:$AD$1266,9,FALSE),0)</f>
        <v>0</v>
      </c>
      <c r="M848" s="260">
        <f>IFERROR(VLOOKUP(B848,'تقرير المصروفات حسب الشهر'!$C$1282:$AD$1393,9,FALSE),0)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الشهر'!K926</f>
        <v>0</v>
      </c>
      <c r="K849" s="26">
        <f>'تقرير المصروفات حسب الشهر'!K1053</f>
        <v>0</v>
      </c>
      <c r="L849" s="260">
        <f>IFERROR(VLOOKUP(B849,'تقرير المصروفات حسب الشهر'!$C$1155:$AD$1266,9,FALSE),0)</f>
        <v>0</v>
      </c>
      <c r="M849" s="260">
        <f>IFERROR(VLOOKUP(B849,'تقرير المصروفات حسب الشهر'!$C$1282:$AD$1393,9,FALSE),0)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الشهر'!K927</f>
        <v>0</v>
      </c>
      <c r="K850" s="26">
        <f>'تقرير المصروفات حسب الشهر'!K1054</f>
        <v>0</v>
      </c>
      <c r="L850" s="260">
        <f>IFERROR(VLOOKUP(B850,'تقرير المصروفات حسب الشهر'!$C$1155:$AD$1266,9,FALSE),0)</f>
        <v>0</v>
      </c>
      <c r="M850" s="260">
        <f>IFERROR(VLOOKUP(B850,'تقرير المصروفات حسب الشهر'!$C$1282:$AD$1393,9,FALSE),0)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الشهر'!K928</f>
        <v>0</v>
      </c>
      <c r="K851" s="26">
        <f>'تقرير المصروفات حسب الشهر'!K1055</f>
        <v>0</v>
      </c>
      <c r="L851" s="260">
        <f>IFERROR(VLOOKUP(B851,'تقرير المصروفات حسب الشهر'!$C$1155:$AD$1266,9,FALSE),0)</f>
        <v>0</v>
      </c>
      <c r="M851" s="260">
        <f>IFERROR(VLOOKUP(B851,'تقرير المصروفات حسب الشهر'!$C$1282:$AD$1393,9,FALSE),0)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الشهر'!K929</f>
        <v>0</v>
      </c>
      <c r="K852" s="26">
        <f>'تقرير المصروفات حسب الشهر'!K1056</f>
        <v>0</v>
      </c>
      <c r="L852" s="260">
        <f>IFERROR(VLOOKUP(B852,'تقرير المصروفات حسب الشهر'!$C$1155:$AD$1266,9,FALSE),0)</f>
        <v>0</v>
      </c>
      <c r="M852" s="260">
        <f>IFERROR(VLOOKUP(B852,'تقرير المصروفات حسب الشهر'!$C$1282:$AD$1393,9,FALSE),0)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الشهر'!K930</f>
        <v>0</v>
      </c>
      <c r="K853" s="26">
        <f>'تقرير المصروفات حسب الشهر'!K1057</f>
        <v>0</v>
      </c>
      <c r="L853" s="260">
        <f>IFERROR(VLOOKUP(B853,'تقرير المصروفات حسب الشهر'!$C$1155:$AD$1266,9,FALSE),0)</f>
        <v>0</v>
      </c>
      <c r="M853" s="260">
        <f>IFERROR(VLOOKUP(B853,'تقرير المصروفات حسب الشهر'!$C$1282:$AD$1393,9,FALSE),0)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الشهر'!K931</f>
        <v>0</v>
      </c>
      <c r="K854" s="26">
        <f>'تقرير المصروفات حسب الشهر'!K1058</f>
        <v>0</v>
      </c>
      <c r="L854" s="260">
        <f>IFERROR(VLOOKUP(B854,'تقرير المصروفات حسب الشهر'!$C$1155:$AD$1266,9,FALSE),0)</f>
        <v>0</v>
      </c>
      <c r="M854" s="260">
        <f>IFERROR(VLOOKUP(B854,'تقرير المصروفات حسب الشهر'!$C$1282:$AD$1393,9,FALSE),0)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الشهر'!K932</f>
        <v>0</v>
      </c>
      <c r="K855" s="26">
        <f>'تقرير المصروفات حسب الشهر'!K1059</f>
        <v>0</v>
      </c>
      <c r="L855" s="260">
        <f>IFERROR(VLOOKUP(B855,'تقرير المصروفات حسب الشهر'!$C$1155:$AD$1266,9,FALSE),0)</f>
        <v>0</v>
      </c>
      <c r="M855" s="260">
        <f>IFERROR(VLOOKUP(B855,'تقرير المصروفات حسب الشهر'!$C$1282:$AD$1393,9,FALSE),0)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الشهر'!K933</f>
        <v>0</v>
      </c>
      <c r="K856" s="26">
        <f>'تقرير المصروفات حسب الشهر'!K1060</f>
        <v>0</v>
      </c>
      <c r="L856" s="260">
        <f>IFERROR(VLOOKUP(B856,'تقرير المصروفات حسب الشهر'!$C$1155:$AD$1266,9,FALSE),0)</f>
        <v>0</v>
      </c>
      <c r="M856" s="260">
        <f>IFERROR(VLOOKUP(B856,'تقرير المصروفات حسب الشهر'!$C$1282:$AD$1393,9,FALSE),0)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0</v>
      </c>
      <c r="J857" s="26">
        <f>'تقرير المصروفات حسب الشهر'!K934</f>
        <v>0</v>
      </c>
      <c r="K857" s="26">
        <f>'تقرير المصروفات حسب الشهر'!K1061</f>
        <v>0</v>
      </c>
      <c r="L857" s="260">
        <f>IFERROR(VLOOKUP(B857,'تقرير المصروفات حسب الشهر'!$C$1155:$AD$1266,9,FALSE),0)</f>
        <v>0</v>
      </c>
      <c r="M857" s="260">
        <f>IFERROR(VLOOKUP(B857,'تقرير المصروفات حسب الشهر'!$C$1282:$AD$1393,9,FALSE),0)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الشهر'!K935</f>
        <v>0</v>
      </c>
      <c r="K858" s="26">
        <f>'تقرير المصروفات حسب الشهر'!K1062</f>
        <v>0</v>
      </c>
      <c r="L858" s="260">
        <f>IFERROR(VLOOKUP(B858,'تقرير المصروفات حسب الشهر'!$C$1155:$AD$1266,9,FALSE),0)</f>
        <v>0</v>
      </c>
      <c r="M858" s="260">
        <f>IFERROR(VLOOKUP(B858,'تقرير المصروفات حسب الشهر'!$C$1282:$AD$1393,9,FALSE),0)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الشهر'!K936</f>
        <v>0</v>
      </c>
      <c r="K859" s="26">
        <f>'تقرير المصروفات حسب الشهر'!K1063</f>
        <v>0</v>
      </c>
      <c r="L859" s="260">
        <f>IFERROR(VLOOKUP(B859,'تقرير المصروفات حسب الشهر'!$C$1155:$AD$1266,9,FALSE),0)</f>
        <v>0</v>
      </c>
      <c r="M859" s="260">
        <f>IFERROR(VLOOKUP(B859,'تقرير المصروفات حسب الشهر'!$C$1282:$AD$1393,9,FALSE),0)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الشهر'!K937</f>
        <v>0</v>
      </c>
      <c r="K860" s="26">
        <f>'تقرير المصروفات حسب الشهر'!K1064</f>
        <v>0</v>
      </c>
      <c r="L860" s="260">
        <f>IFERROR(VLOOKUP(B860,'تقرير المصروفات حسب الشهر'!$C$1155:$AD$1266,9,FALSE),0)</f>
        <v>0</v>
      </c>
      <c r="M860" s="260">
        <f>IFERROR(VLOOKUP(B860,'تقرير المصروفات حسب الشهر'!$C$1282:$AD$1393,9,FALSE),0)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الشهر'!K938</f>
        <v>0</v>
      </c>
      <c r="K861" s="26">
        <f>'تقرير المصروفات حسب الشهر'!K1065</f>
        <v>0</v>
      </c>
      <c r="L861" s="260">
        <f>IFERROR(VLOOKUP(B861,'تقرير المصروفات حسب الشهر'!$C$1155:$AD$1266,9,FALSE),0)</f>
        <v>0</v>
      </c>
      <c r="M861" s="260">
        <f>IFERROR(VLOOKUP(B861,'تقرير المصروفات حسب الشهر'!$C$1282:$AD$1393,9,FALSE),0)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الشهر'!K939</f>
        <v>0</v>
      </c>
      <c r="K862" s="26">
        <f>'تقرير المصروفات حسب الشهر'!K1066</f>
        <v>0</v>
      </c>
      <c r="L862" s="260">
        <f>IFERROR(VLOOKUP(B862,'تقرير المصروفات حسب الشهر'!$C$1155:$AD$1266,9,FALSE),0)</f>
        <v>0</v>
      </c>
      <c r="M862" s="260">
        <f>IFERROR(VLOOKUP(B862,'تقرير المصروفات حسب الشهر'!$C$1282:$AD$1393,9,FALSE),0)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الشهر'!K940</f>
        <v>0</v>
      </c>
      <c r="K863" s="26">
        <f>'تقرير المصروفات حسب الشهر'!K1067</f>
        <v>0</v>
      </c>
      <c r="L863" s="260">
        <f>IFERROR(VLOOKUP(B863,'تقرير المصروفات حسب الشهر'!$C$1155:$AD$1266,9,FALSE),0)</f>
        <v>0</v>
      </c>
      <c r="M863" s="260">
        <f>IFERROR(VLOOKUP(B863,'تقرير المصروفات حسب الشهر'!$C$1282:$AD$1393,9,FALSE),0)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الشهر'!K941</f>
        <v>0</v>
      </c>
      <c r="K864" s="26">
        <f>'تقرير المصروفات حسب الشهر'!K1068</f>
        <v>0</v>
      </c>
      <c r="L864" s="260">
        <f>IFERROR(VLOOKUP(B864,'تقرير المصروفات حسب الشهر'!$C$1155:$AD$1266,9,FALSE),0)</f>
        <v>0</v>
      </c>
      <c r="M864" s="260">
        <f>IFERROR(VLOOKUP(B864,'تقرير المصروفات حسب الشهر'!$C$1282:$AD$1393,9,FALSE),0)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الشهر'!K942</f>
        <v>0</v>
      </c>
      <c r="K865" s="26">
        <f>'تقرير المصروفات حسب الشهر'!K1069</f>
        <v>0</v>
      </c>
      <c r="L865" s="260">
        <f>IFERROR(VLOOKUP(B865,'تقرير المصروفات حسب الشهر'!$C$1155:$AD$1266,9,FALSE),0)</f>
        <v>0</v>
      </c>
      <c r="M865" s="260">
        <f>IFERROR(VLOOKUP(B865,'تقرير المصروفات حسب الشهر'!$C$1282:$AD$1393,9,FALSE),0)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الشهر'!K943</f>
        <v>0</v>
      </c>
      <c r="K866" s="26">
        <f>'تقرير المصروفات حسب الشهر'!K1070</f>
        <v>0</v>
      </c>
      <c r="L866" s="260">
        <f>IFERROR(VLOOKUP(B866,'تقرير المصروفات حسب الشهر'!$C$1155:$AD$1266,9,FALSE),0)</f>
        <v>0</v>
      </c>
      <c r="M866" s="260">
        <f>IFERROR(VLOOKUP(B866,'تقرير المصروفات حسب الشهر'!$C$1282:$AD$1393,9,FALSE),0)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الشهر'!K944</f>
        <v>0</v>
      </c>
      <c r="K867" s="26">
        <f>'تقرير المصروفات حسب الشهر'!K1071</f>
        <v>0</v>
      </c>
      <c r="L867" s="260">
        <f>IFERROR(VLOOKUP(B867,'تقرير المصروفات حسب الشهر'!$C$1155:$AD$1266,9,FALSE),0)</f>
        <v>0</v>
      </c>
      <c r="M867" s="260">
        <f>IFERROR(VLOOKUP(B867,'تقرير المصروفات حسب الشهر'!$C$1282:$AD$1393,9,FALSE),0)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الشهر'!K945</f>
        <v>0</v>
      </c>
      <c r="K868" s="26">
        <f>'تقرير المصروفات حسب الشهر'!K1072</f>
        <v>0</v>
      </c>
      <c r="L868" s="260">
        <f>IFERROR(VLOOKUP(B868,'تقرير المصروفات حسب الشهر'!$C$1155:$AD$1266,9,FALSE),0)</f>
        <v>0</v>
      </c>
      <c r="M868" s="260">
        <f>IFERROR(VLOOKUP(B868,'تقرير المصروفات حسب الشهر'!$C$1282:$AD$1393,9,FALSE),0)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الشهر'!K946</f>
        <v>0</v>
      </c>
      <c r="K869" s="26">
        <f>'تقرير المصروفات حسب الشهر'!K1073</f>
        <v>0</v>
      </c>
      <c r="L869" s="260">
        <f>IFERROR(VLOOKUP(B869,'تقرير المصروفات حسب الشهر'!$C$1155:$AD$1266,9,FALSE),0)</f>
        <v>0</v>
      </c>
      <c r="M869" s="260">
        <f>IFERROR(VLOOKUP(B869,'تقرير المصروفات حسب الشهر'!$C$1282:$AD$1393,9,FALSE),0)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الشهر'!K947</f>
        <v>0</v>
      </c>
      <c r="K870" s="26">
        <f>'تقرير المصروفات حسب الشهر'!K1074</f>
        <v>0</v>
      </c>
      <c r="L870" s="260">
        <f>IFERROR(VLOOKUP(B870,'تقرير المصروفات حسب الشهر'!$C$1155:$AD$1266,9,FALSE),0)</f>
        <v>0</v>
      </c>
      <c r="M870" s="260">
        <f>IFERROR(VLOOKUP(B870,'تقرير المصروفات حسب الشهر'!$C$1282:$AD$1393,9,FALSE),0)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الشهر'!K948</f>
        <v>0</v>
      </c>
      <c r="K871" s="26">
        <f>'تقرير المصروفات حسب الشهر'!K1075</f>
        <v>0</v>
      </c>
      <c r="L871" s="260">
        <f>IFERROR(VLOOKUP(B871,'تقرير المصروفات حسب الشهر'!$C$1155:$AD$1266,9,FALSE),0)</f>
        <v>0</v>
      </c>
      <c r="M871" s="260">
        <f>IFERROR(VLOOKUP(B871,'تقرير المصروفات حسب الشهر'!$C$1282:$AD$1393,9,FALSE),0)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الشهر'!K949</f>
        <v>0</v>
      </c>
      <c r="K872" s="26">
        <f>'تقرير المصروفات حسب الشهر'!K1076</f>
        <v>0</v>
      </c>
      <c r="L872" s="260">
        <f>IFERROR(VLOOKUP(B872,'تقرير المصروفات حسب الشهر'!$C$1155:$AD$1266,9,FALSE),0)</f>
        <v>0</v>
      </c>
      <c r="M872" s="260">
        <f>IFERROR(VLOOKUP(B872,'تقرير المصروفات حسب الشهر'!$C$1282:$AD$1393,9,FALSE),0)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الشهر'!K950</f>
        <v>0</v>
      </c>
      <c r="K873" s="26">
        <f>'تقرير المصروفات حسب الشهر'!K1077</f>
        <v>0</v>
      </c>
      <c r="L873" s="260">
        <f>IFERROR(VLOOKUP(B873,'تقرير المصروفات حسب الشهر'!$C$1155:$AD$1266,9,FALSE),0)</f>
        <v>0</v>
      </c>
      <c r="M873" s="260">
        <f>IFERROR(VLOOKUP(B873,'تقرير المصروفات حسب الشهر'!$C$1282:$AD$1393,9,FALSE),0)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الشهر'!K951</f>
        <v>0</v>
      </c>
      <c r="K874" s="26">
        <f>'تقرير المصروفات حسب الشهر'!K1078</f>
        <v>0</v>
      </c>
      <c r="L874" s="260">
        <f>IFERROR(VLOOKUP(B874,'تقرير المصروفات حسب الشهر'!$C$1155:$AD$1266,9,FALSE),0)</f>
        <v>0</v>
      </c>
      <c r="M874" s="260">
        <f>IFERROR(VLOOKUP(B874,'تقرير المصروفات حسب الشهر'!$C$1282:$AD$1393,9,FALSE),0)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الشهر'!K952</f>
        <v>0</v>
      </c>
      <c r="K875" s="26">
        <f>'تقرير المصروفات حسب الشهر'!K1079</f>
        <v>0</v>
      </c>
      <c r="L875" s="260">
        <f>IFERROR(VLOOKUP(B875,'تقرير المصروفات حسب الشهر'!$C$1155:$AD$1266,9,FALSE),0)</f>
        <v>0</v>
      </c>
      <c r="M875" s="260">
        <f>IFERROR(VLOOKUP(B875,'تقرير المصروفات حسب الشهر'!$C$1282:$AD$1393,9,FALSE),0)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الشهر'!K953</f>
        <v>0</v>
      </c>
      <c r="K876" s="26">
        <f>'تقرير المصروفات حسب الشهر'!K1080</f>
        <v>0</v>
      </c>
      <c r="L876" s="260">
        <f>IFERROR(VLOOKUP(B876,'تقرير المصروفات حسب الشهر'!$C$1155:$AD$1266,9,FALSE),0)</f>
        <v>0</v>
      </c>
      <c r="M876" s="260">
        <f>IFERROR(VLOOKUP(B876,'تقرير المصروفات حسب الشهر'!$C$1282:$AD$1393,9,FALSE),0)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الشهر'!K954</f>
        <v>0</v>
      </c>
      <c r="K877" s="26">
        <f>'تقرير المصروفات حسب الشهر'!K1081</f>
        <v>0</v>
      </c>
      <c r="L877" s="260">
        <f>IFERROR(VLOOKUP(B877,'تقرير المصروفات حسب الشهر'!$C$1155:$AD$1266,9,FALSE),0)</f>
        <v>0</v>
      </c>
      <c r="M877" s="260">
        <f>IFERROR(VLOOKUP(B877,'تقرير المصروفات حسب الشهر'!$C$1282:$AD$1393,9,FALSE),0)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الشهر'!K955</f>
        <v>0</v>
      </c>
      <c r="K878" s="26">
        <f>'تقرير المصروفات حسب الشهر'!K1082</f>
        <v>0</v>
      </c>
      <c r="L878" s="260">
        <f>IFERROR(VLOOKUP(B878,'تقرير المصروفات حسب الشهر'!$C$1155:$AD$1266,9,FALSE),0)</f>
        <v>0</v>
      </c>
      <c r="M878" s="260">
        <f>IFERROR(VLOOKUP(B878,'تقرير المصروفات حسب الشهر'!$C$1282:$AD$1393,9,FALSE),0)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الشهر'!K956</f>
        <v>0</v>
      </c>
      <c r="K879" s="26">
        <f>'تقرير المصروفات حسب الشهر'!K1083</f>
        <v>0</v>
      </c>
      <c r="L879" s="260">
        <f>IFERROR(VLOOKUP(B879,'تقرير المصروفات حسب الشهر'!$C$1155:$AD$1266,9,FALSE),0)</f>
        <v>0</v>
      </c>
      <c r="M879" s="260">
        <f>IFERROR(VLOOKUP(B879,'تقرير المصروفات حسب الشهر'!$C$1282:$AD$1393,9,FALSE),0)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الشهر'!K957</f>
        <v>0</v>
      </c>
      <c r="K880" s="26">
        <f>'تقرير المصروفات حسب الشهر'!K1084</f>
        <v>0</v>
      </c>
      <c r="L880" s="260">
        <f>IFERROR(VLOOKUP(B880,'تقرير المصروفات حسب الشهر'!$C$1155:$AD$1266,9,FALSE),0)</f>
        <v>0</v>
      </c>
      <c r="M880" s="260">
        <f>IFERROR(VLOOKUP(B880,'تقرير المصروفات حسب الشهر'!$C$1282:$AD$1393,9,FALSE),0)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الشهر'!K958</f>
        <v>0</v>
      </c>
      <c r="K881" s="26">
        <f>'تقرير المصروفات حسب الشهر'!K1085</f>
        <v>0</v>
      </c>
      <c r="L881" s="260">
        <f>IFERROR(VLOOKUP(B881,'تقرير المصروفات حسب الشهر'!$C$1155:$AD$1266,9,FALSE),0)</f>
        <v>0</v>
      </c>
      <c r="M881" s="260">
        <f>IFERROR(VLOOKUP(B881,'تقرير المصروفات حسب الشهر'!$C$1282:$AD$1393,9,FALSE),0)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الشهر'!K959</f>
        <v>0</v>
      </c>
      <c r="K882" s="26">
        <f>'تقرير المصروفات حسب الشهر'!K1086</f>
        <v>0</v>
      </c>
      <c r="L882" s="260">
        <f>IFERROR(VLOOKUP(B882,'تقرير المصروفات حسب الشهر'!$C$1155:$AD$1266,9,FALSE),0)</f>
        <v>0</v>
      </c>
      <c r="M882" s="260">
        <f>IFERROR(VLOOKUP(B882,'تقرير المصروفات حسب الشهر'!$C$1282:$AD$1393,9,FALSE),0)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الشهر'!K960</f>
        <v>0</v>
      </c>
      <c r="K883" s="26">
        <f>'تقرير المصروفات حسب الشهر'!K1087</f>
        <v>0</v>
      </c>
      <c r="L883" s="260">
        <f>IFERROR(VLOOKUP(B883,'تقرير المصروفات حسب الشهر'!$C$1155:$AD$1266,9,FALSE),0)</f>
        <v>0</v>
      </c>
      <c r="M883" s="260">
        <f>IFERROR(VLOOKUP(B883,'تقرير المصروفات حسب الشهر'!$C$1282:$AD$1393,9,FALSE),0)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0</v>
      </c>
      <c r="J884" s="26">
        <f>'تقرير المصروفات حسب الشهر'!K961</f>
        <v>0</v>
      </c>
      <c r="K884" s="26">
        <f>'تقرير المصروفات حسب الشهر'!K1088</f>
        <v>0</v>
      </c>
      <c r="L884" s="260">
        <f>IFERROR(VLOOKUP(B884,'تقرير المصروفات حسب الشهر'!$C$1155:$AD$1266,9,FALSE),0)</f>
        <v>0</v>
      </c>
      <c r="M884" s="260">
        <f>IFERROR(VLOOKUP(B884,'تقرير المصروفات حسب الشهر'!$C$1282:$AD$1393,9,FALSE),0)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الشهر'!K962</f>
        <v>0</v>
      </c>
      <c r="K885" s="26">
        <f>'تقرير المصروفات حسب الشهر'!K1089</f>
        <v>0</v>
      </c>
      <c r="L885" s="260">
        <f>IFERROR(VLOOKUP(B885,'تقرير المصروفات حسب الشهر'!$C$1155:$AD$1266,9,FALSE),0)</f>
        <v>0</v>
      </c>
      <c r="M885" s="260">
        <f>IFERROR(VLOOKUP(B885,'تقرير المصروفات حسب الشهر'!$C$1282:$AD$1393,9,FALSE),0)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الشهر'!K963</f>
        <v>0</v>
      </c>
      <c r="K886" s="26">
        <f>'تقرير المصروفات حسب الشهر'!K1090</f>
        <v>0</v>
      </c>
      <c r="L886" s="260">
        <f>IFERROR(VLOOKUP(B886,'تقرير المصروفات حسب الشهر'!$C$1155:$AD$1266,9,FALSE),0)</f>
        <v>0</v>
      </c>
      <c r="M886" s="260">
        <f>IFERROR(VLOOKUP(B886,'تقرير المصروفات حسب الشهر'!$C$1282:$AD$1393,9,FALSE),0)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الشهر'!K964</f>
        <v>0</v>
      </c>
      <c r="K887" s="26">
        <f>'تقرير المصروفات حسب الشهر'!K1091</f>
        <v>0</v>
      </c>
      <c r="L887" s="260">
        <f>IFERROR(VLOOKUP(B887,'تقرير المصروفات حسب الشهر'!$C$1155:$AD$1266,9,FALSE),0)</f>
        <v>0</v>
      </c>
      <c r="M887" s="260">
        <f>IFERROR(VLOOKUP(B887,'تقرير المصروفات حسب الشهر'!$C$1282:$AD$1393,9,FALSE),0)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الشهر'!K965</f>
        <v>0</v>
      </c>
      <c r="K888" s="26">
        <f>'تقرير المصروفات حسب الشهر'!K1092</f>
        <v>0</v>
      </c>
      <c r="L888" s="260">
        <f>IFERROR(VLOOKUP(B888,'تقرير المصروفات حسب الشهر'!$C$1155:$AD$1266,9,FALSE),0)</f>
        <v>0</v>
      </c>
      <c r="M888" s="260">
        <f>IFERROR(VLOOKUP(B888,'تقرير المصروفات حسب الشهر'!$C$1282:$AD$1393,9,FALSE),0)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الشهر'!K966</f>
        <v>0</v>
      </c>
      <c r="K889" s="26">
        <f>'تقرير المصروفات حسب الشهر'!K1093</f>
        <v>0</v>
      </c>
      <c r="L889" s="260">
        <f>IFERROR(VLOOKUP(B889,'تقرير المصروفات حسب الشهر'!$C$1155:$AD$1266,9,FALSE),0)</f>
        <v>0</v>
      </c>
      <c r="M889" s="260">
        <f>IFERROR(VLOOKUP(B889,'تقرير المصروفات حسب الشهر'!$C$1282:$AD$1393,9,FALSE),0)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الشهر'!K967</f>
        <v>0</v>
      </c>
      <c r="K890" s="26">
        <f>'تقرير المصروفات حسب الشهر'!K1094</f>
        <v>0</v>
      </c>
      <c r="L890" s="260">
        <f>IFERROR(VLOOKUP(B890,'تقرير المصروفات حسب الشهر'!$C$1155:$AD$1266,9,FALSE),0)</f>
        <v>0</v>
      </c>
      <c r="M890" s="260">
        <f>IFERROR(VLOOKUP(B890,'تقرير المصروفات حسب الشهر'!$C$1282:$AD$1393,9,FALSE),0)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الشهر'!K968</f>
        <v>0</v>
      </c>
      <c r="K891" s="26">
        <f>'تقرير المصروفات حسب الشهر'!K1095</f>
        <v>0</v>
      </c>
      <c r="L891" s="260">
        <f>IFERROR(VLOOKUP(B891,'تقرير المصروفات حسب الشهر'!$C$1155:$AD$1266,9,FALSE),0)</f>
        <v>0</v>
      </c>
      <c r="M891" s="260">
        <f>IFERROR(VLOOKUP(B891,'تقرير المصروفات حسب الشهر'!$C$1282:$AD$1393,9,FALSE),0)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الشهر'!K969</f>
        <v>0</v>
      </c>
      <c r="K892" s="26">
        <f>'تقرير المصروفات حسب الشهر'!K1096</f>
        <v>0</v>
      </c>
      <c r="L892" s="260">
        <f>IFERROR(VLOOKUP(B892,'تقرير المصروفات حسب الشهر'!$C$1155:$AD$1266,9,FALSE),0)</f>
        <v>0</v>
      </c>
      <c r="M892" s="260">
        <f>IFERROR(VLOOKUP(B892,'تقرير المصروفات حسب الشهر'!$C$1282:$AD$1393,9,FALSE),0)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الشهر'!K970</f>
        <v>0</v>
      </c>
      <c r="K893" s="26">
        <f>'تقرير المصروفات حسب الشهر'!K1097</f>
        <v>0</v>
      </c>
      <c r="L893" s="260">
        <f>IFERROR(VLOOKUP(B893,'تقرير المصروفات حسب الشهر'!$C$1155:$AD$1266,9,FALSE),0)</f>
        <v>0</v>
      </c>
      <c r="M893" s="260">
        <f>IFERROR(VLOOKUP(B893,'تقرير المصروفات حسب الشهر'!$C$1282:$AD$1393,9,FALSE),0)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الشهر'!K971</f>
        <v>0</v>
      </c>
      <c r="K894" s="26">
        <f>'تقرير المصروفات حسب الشهر'!K1098</f>
        <v>0</v>
      </c>
      <c r="L894" s="260">
        <f>IFERROR(VLOOKUP(B894,'تقرير المصروفات حسب الشهر'!$C$1155:$AD$1266,9,FALSE),0)</f>
        <v>0</v>
      </c>
      <c r="M894" s="260">
        <f>IFERROR(VLOOKUP(B894,'تقرير المصروفات حسب الشهر'!$C$1282:$AD$1393,9,FALSE),0)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الشهر'!K972</f>
        <v>0</v>
      </c>
      <c r="K895" s="26">
        <f>'تقرير المصروفات حسب الشهر'!K1099</f>
        <v>0</v>
      </c>
      <c r="L895" s="260">
        <f>IFERROR(VLOOKUP(B895,'تقرير المصروفات حسب الشهر'!$C$1155:$AD$1266,9,FALSE),0)</f>
        <v>0</v>
      </c>
      <c r="M895" s="260">
        <f>IFERROR(VLOOKUP(B895,'تقرير المصروفات حسب الشهر'!$C$1282:$AD$1393,9,FALSE),0)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0</v>
      </c>
      <c r="J896" s="26">
        <f>'تقرير المصروفات حسب الشهر'!K973</f>
        <v>0</v>
      </c>
      <c r="K896" s="26">
        <f>'تقرير المصروفات حسب الشهر'!K1100</f>
        <v>0</v>
      </c>
      <c r="L896" s="260">
        <f>IFERROR(VLOOKUP(B896,'تقرير المصروفات حسب الشهر'!$C$1155:$AD$1266,9,FALSE),0)</f>
        <v>0</v>
      </c>
      <c r="M896" s="260">
        <f>IFERROR(VLOOKUP(B896,'تقرير المصروفات حسب الشهر'!$C$1282:$AD$1393,9,FALSE),0)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0</v>
      </c>
      <c r="J897" s="26">
        <f>'تقرير المصروفات حسب الشهر'!K974</f>
        <v>0</v>
      </c>
      <c r="K897" s="26">
        <f>'تقرير المصروفات حسب الشهر'!K1101</f>
        <v>0</v>
      </c>
      <c r="L897" s="260">
        <f>IFERROR(VLOOKUP(B897,'تقرير المصروفات حسب الشهر'!$C$1155:$AD$1266,9,FALSE),0)</f>
        <v>0</v>
      </c>
      <c r="M897" s="260">
        <f>IFERROR(VLOOKUP(B897,'تقرير المصروفات حسب الشهر'!$C$1282:$AD$1393,9,FALSE),0)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0</v>
      </c>
      <c r="J898" s="26">
        <f>'تقرير المصروفات حسب الشهر'!K975</f>
        <v>0</v>
      </c>
      <c r="K898" s="26">
        <f>'تقرير المصروفات حسب الشهر'!K1102</f>
        <v>0</v>
      </c>
      <c r="L898" s="260">
        <f>IFERROR(VLOOKUP(B898,'تقرير المصروفات حسب الشهر'!$C$1155:$AD$1266,9,FALSE),0)</f>
        <v>0</v>
      </c>
      <c r="M898" s="260">
        <f>IFERROR(VLOOKUP(B898,'تقرير المصروفات حسب الشهر'!$C$1282:$AD$1393,9,FALSE),0)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الشهر'!K976</f>
        <v>0</v>
      </c>
      <c r="K899" s="26">
        <f>'تقرير المصروفات حسب الشهر'!K1103</f>
        <v>0</v>
      </c>
      <c r="L899" s="260">
        <f>IFERROR(VLOOKUP(B899,'تقرير المصروفات حسب الشهر'!$C$1155:$AD$1266,9,FALSE),0)</f>
        <v>0</v>
      </c>
      <c r="M899" s="260">
        <f>IFERROR(VLOOKUP(B899,'تقرير المصروفات حسب الشهر'!$C$1282:$AD$1393,9,FALSE),0)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الشهر'!K977</f>
        <v>0</v>
      </c>
      <c r="K900" s="26">
        <f>'تقرير المصروفات حسب الشهر'!K1104</f>
        <v>0</v>
      </c>
      <c r="L900" s="260">
        <f>IFERROR(VLOOKUP(B900,'تقرير المصروفات حسب الشهر'!$C$1155:$AD$1266,9,FALSE),0)</f>
        <v>0</v>
      </c>
      <c r="M900" s="260">
        <f>IFERROR(VLOOKUP(B900,'تقرير المصروفات حسب الشهر'!$C$1282:$AD$1393,9,FALSE),0)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الشهر'!K978</f>
        <v>0</v>
      </c>
      <c r="K901" s="26">
        <f>'تقرير المصروفات حسب الشهر'!K1105</f>
        <v>0</v>
      </c>
      <c r="L901" s="260">
        <f>IFERROR(VLOOKUP(B901,'تقرير المصروفات حسب الشهر'!$C$1155:$AD$1266,9,FALSE),0)</f>
        <v>0</v>
      </c>
      <c r="M901" s="260">
        <f>IFERROR(VLOOKUP(B901,'تقرير المصروفات حسب الشهر'!$C$1282:$AD$1393,9,FALSE),0)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الشهر'!K979</f>
        <v>0</v>
      </c>
      <c r="K902" s="26">
        <f>'تقرير المصروفات حسب الشهر'!K1106</f>
        <v>0</v>
      </c>
      <c r="L902" s="260">
        <f>IFERROR(VLOOKUP(B902,'تقرير المصروفات حسب الشهر'!$C$1155:$AD$1266,9,FALSE),0)</f>
        <v>0</v>
      </c>
      <c r="M902" s="260">
        <f>IFERROR(VLOOKUP(B902,'تقرير المصروفات حسب الشهر'!$C$1282:$AD$1393,9,FALSE),0)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0</v>
      </c>
      <c r="J903" s="26">
        <f>'تقرير المصروفات حسب الشهر'!K980</f>
        <v>0</v>
      </c>
      <c r="K903" s="26">
        <f>'تقرير المصروفات حسب الشهر'!K1107</f>
        <v>0</v>
      </c>
      <c r="L903" s="260">
        <f>IFERROR(VLOOKUP(B903,'تقرير المصروفات حسب الشهر'!$C$1155:$AD$1266,9,FALSE),0)</f>
        <v>0</v>
      </c>
      <c r="M903" s="260">
        <f>IFERROR(VLOOKUP(B903,'تقرير المصروفات حسب الشهر'!$C$1282:$AD$1393,9,FALSE),0)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الشهر'!K981</f>
        <v>0</v>
      </c>
      <c r="K904" s="26">
        <f>'تقرير المصروفات حسب الشهر'!K1108</f>
        <v>0</v>
      </c>
      <c r="L904" s="260">
        <f>IFERROR(VLOOKUP(B904,'تقرير المصروفات حسب الشهر'!$C$1155:$AD$1266,9,FALSE),0)</f>
        <v>0</v>
      </c>
      <c r="M904" s="260">
        <f>IFERROR(VLOOKUP(B904,'تقرير المصروفات حسب الشهر'!$C$1282:$AD$1393,9,FALSE),0)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الشهر'!K982</f>
        <v>0</v>
      </c>
      <c r="K905" s="26">
        <f>'تقرير المصروفات حسب الشهر'!K1109</f>
        <v>0</v>
      </c>
      <c r="L905" s="260">
        <f>IFERROR(VLOOKUP(B905,'تقرير المصروفات حسب الشهر'!$C$1155:$AD$1266,9,FALSE),0)</f>
        <v>0</v>
      </c>
      <c r="M905" s="260">
        <f>IFERROR(VLOOKUP(B905,'تقرير المصروفات حسب الشهر'!$C$1282:$AD$1393,9,FALSE),0)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الشهر'!K983</f>
        <v>0</v>
      </c>
      <c r="K906" s="26">
        <f>'تقرير المصروفات حسب الشهر'!K1110</f>
        <v>0</v>
      </c>
      <c r="L906" s="260">
        <f>IFERROR(VLOOKUP(B906,'تقرير المصروفات حسب الشهر'!$C$1155:$AD$1266,9,FALSE),0)</f>
        <v>0</v>
      </c>
      <c r="M906" s="260">
        <f>IFERROR(VLOOKUP(B906,'تقرير المصروفات حسب الشهر'!$C$1282:$AD$1393,9,FALSE),0)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الشهر'!K984</f>
        <v>0</v>
      </c>
      <c r="K907" s="26">
        <f>'تقرير المصروفات حسب الشهر'!K1111</f>
        <v>0</v>
      </c>
      <c r="L907" s="260">
        <f>IFERROR(VLOOKUP(B907,'تقرير المصروفات حسب الشهر'!$C$1155:$AD$1266,9,FALSE),0)</f>
        <v>0</v>
      </c>
      <c r="M907" s="260">
        <f>IFERROR(VLOOKUP(B907,'تقرير المصروفات حسب الشهر'!$C$1282:$AD$1393,9,FALSE),0)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الشهر'!K985</f>
        <v>0</v>
      </c>
      <c r="K908" s="26">
        <f>'تقرير المصروفات حسب الشهر'!K1112</f>
        <v>0</v>
      </c>
      <c r="L908" s="260">
        <f>IFERROR(VLOOKUP(B908,'تقرير المصروفات حسب الشهر'!$C$1155:$AD$1266,9,FALSE),0)</f>
        <v>0</v>
      </c>
      <c r="M908" s="260">
        <f>IFERROR(VLOOKUP(B908,'تقرير المصروفات حسب الشهر'!$C$1282:$AD$1393,9,FALSE),0)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الشهر'!K986</f>
        <v>0</v>
      </c>
      <c r="K909" s="26">
        <f>'تقرير المصروفات حسب الشهر'!K1113</f>
        <v>0</v>
      </c>
      <c r="L909" s="260">
        <f>IFERROR(VLOOKUP(B909,'تقرير المصروفات حسب الشهر'!$C$1155:$AD$1266,9,FALSE),0)</f>
        <v>0</v>
      </c>
      <c r="M909" s="260">
        <f>IFERROR(VLOOKUP(B909,'تقرير المصروفات حسب الشهر'!$C$1282:$AD$1393,9,FALSE),0)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الشهر'!K987</f>
        <v>0</v>
      </c>
      <c r="K910" s="26">
        <f>'تقرير المصروفات حسب الشهر'!K1114</f>
        <v>0</v>
      </c>
      <c r="L910" s="260">
        <f>IFERROR(VLOOKUP(B910,'تقرير المصروفات حسب الشهر'!$C$1155:$AD$1266,9,FALSE),0)</f>
        <v>0</v>
      </c>
      <c r="M910" s="260">
        <f>IFERROR(VLOOKUP(B910,'تقرير المصروفات حسب الشهر'!$C$1282:$AD$1393,9,FALSE),0)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الشهر'!K988</f>
        <v>0</v>
      </c>
      <c r="K911" s="26">
        <f>'تقرير المصروفات حسب الشهر'!K1115</f>
        <v>0</v>
      </c>
      <c r="L911" s="260">
        <f>IFERROR(VLOOKUP(B911,'تقرير المصروفات حسب الشهر'!$C$1155:$AD$1266,9,FALSE),0)</f>
        <v>0</v>
      </c>
      <c r="M911" s="260">
        <f>IFERROR(VLOOKUP(B911,'تقرير المصروفات حسب الشهر'!$C$1282:$AD$1393,9,FALSE),0)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الشهر'!K989</f>
        <v>0</v>
      </c>
      <c r="K912" s="26">
        <f>'تقرير المصروفات حسب الشهر'!K1116</f>
        <v>0</v>
      </c>
      <c r="L912" s="260">
        <f>IFERROR(VLOOKUP(B912,'تقرير المصروفات حسب الشهر'!$C$1155:$AD$1266,9,FALSE),0)</f>
        <v>0</v>
      </c>
      <c r="M912" s="260">
        <f>IFERROR(VLOOKUP(B912,'تقرير المصروفات حسب الشهر'!$C$1282:$AD$1393,9,FALSE),0)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الشهر'!K990</f>
        <v>0</v>
      </c>
      <c r="K913" s="26">
        <f>'تقرير المصروفات حسب الشهر'!K1117</f>
        <v>0</v>
      </c>
      <c r="L913" s="260">
        <f>IFERROR(VLOOKUP(B913,'تقرير المصروفات حسب الشهر'!$C$1155:$AD$1266,9,FALSE),0)</f>
        <v>0</v>
      </c>
      <c r="M913" s="260">
        <f>IFERROR(VLOOKUP(B913,'تقرير المصروفات حسب الشهر'!$C$1282:$AD$1393,9,FALSE),0)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الشهر'!K991</f>
        <v>0</v>
      </c>
      <c r="K914" s="26">
        <f>'تقرير المصروفات حسب الشهر'!K1118</f>
        <v>0</v>
      </c>
      <c r="L914" s="260">
        <f>IFERROR(VLOOKUP(B914,'تقرير المصروفات حسب الشهر'!$C$1155:$AD$1266,9,FALSE),0)</f>
        <v>0</v>
      </c>
      <c r="M914" s="260">
        <f>IFERROR(VLOOKUP(B914,'تقرير المصروفات حسب الشهر'!$C$1282:$AD$1393,9,FALSE),0)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الشهر'!K992</f>
        <v>0</v>
      </c>
      <c r="K915" s="26">
        <f>'تقرير المصروفات حسب الشهر'!K1119</f>
        <v>0</v>
      </c>
      <c r="L915" s="260">
        <f>IFERROR(VLOOKUP(B915,'تقرير المصروفات حسب الشهر'!$C$1155:$AD$1266,9,FALSE),0)</f>
        <v>0</v>
      </c>
      <c r="M915" s="260">
        <f>IFERROR(VLOOKUP(B915,'تقرير المصروفات حسب الشهر'!$C$1282:$AD$1393,9,FALSE),0)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الشهر'!K993</f>
        <v>0</v>
      </c>
      <c r="K916" s="26">
        <f>'تقرير المصروفات حسب الشهر'!K1120</f>
        <v>0</v>
      </c>
      <c r="L916" s="260">
        <f>IFERROR(VLOOKUP(B916,'تقرير المصروفات حسب الشهر'!$C$1155:$AD$1266,9,FALSE),0)</f>
        <v>0</v>
      </c>
      <c r="M916" s="260">
        <f>IFERROR(VLOOKUP(B916,'تقرير المصروفات حسب الشهر'!$C$1282:$AD$1393,9,FALSE),0)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الشهر'!K994</f>
        <v>0</v>
      </c>
      <c r="K917" s="26">
        <f>'تقرير المصروفات حسب الشهر'!K1121</f>
        <v>0</v>
      </c>
      <c r="L917" s="260">
        <f>IFERROR(VLOOKUP(B917,'تقرير المصروفات حسب الشهر'!$C$1155:$AD$1266,9,FALSE),0)</f>
        <v>0</v>
      </c>
      <c r="M917" s="260">
        <f>IFERROR(VLOOKUP(B917,'تقرير المصروفات حسب الشهر'!$C$1282:$AD$1393,9,FALSE),0)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الشهر'!K995</f>
        <v>0</v>
      </c>
      <c r="K918" s="26">
        <f>'تقرير المصروفات حسب الشهر'!K1122</f>
        <v>0</v>
      </c>
      <c r="L918" s="260">
        <f>IFERROR(VLOOKUP(B918,'تقرير المصروفات حسب الشهر'!$C$1155:$AD$1266,9,FALSE),0)</f>
        <v>0</v>
      </c>
      <c r="M918" s="260">
        <f>IFERROR(VLOOKUP(B918,'تقرير المصروفات حسب الشهر'!$C$1282:$AD$1393,9,FALSE),0)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الشهر'!K996</f>
        <v>0</v>
      </c>
      <c r="K919" s="26">
        <f>'تقرير المصروفات حسب الشهر'!K1123</f>
        <v>0</v>
      </c>
      <c r="L919" s="260">
        <f>IFERROR(VLOOKUP(B919,'تقرير المصروفات حسب الشهر'!$C$1155:$AD$1266,9,FALSE),0)</f>
        <v>0</v>
      </c>
      <c r="M919" s="260">
        <f>IFERROR(VLOOKUP(B919,'تقرير المصروفات حسب الشهر'!$C$1282:$AD$1393,9,FALSE),0)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الشهر'!K997</f>
        <v>0</v>
      </c>
      <c r="K920" s="26">
        <f>'تقرير المصروفات حسب الشهر'!K1124</f>
        <v>0</v>
      </c>
      <c r="L920" s="260">
        <f>IFERROR(VLOOKUP(B920,'تقرير المصروفات حسب الشهر'!$C$1155:$AD$1266,9,FALSE),0)</f>
        <v>0</v>
      </c>
      <c r="M920" s="260">
        <f>IFERROR(VLOOKUP(B920,'تقرير المصروفات حسب الشهر'!$C$1282:$AD$1393,9,FALSE),0)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الشهر'!K998</f>
        <v>0</v>
      </c>
      <c r="K921" s="26">
        <f>'تقرير المصروفات حسب الشهر'!K1125</f>
        <v>0</v>
      </c>
      <c r="L921" s="260">
        <f>IFERROR(VLOOKUP(B921,'تقرير المصروفات حسب الشهر'!$C$1155:$AD$1266,9,FALSE),0)</f>
        <v>0</v>
      </c>
      <c r="M921" s="260">
        <f>IFERROR(VLOOKUP(B921,'تقرير المصروفات حسب الشهر'!$C$1282:$AD$1393,9,FALSE),0)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الشهر'!K999</f>
        <v>0</v>
      </c>
      <c r="K922" s="26">
        <f>'تقرير المصروفات حسب الشهر'!K1126</f>
        <v>0</v>
      </c>
      <c r="L922" s="260">
        <f>IFERROR(VLOOKUP(B922,'تقرير المصروفات حسب الشهر'!$C$1155:$AD$1266,9,FALSE),0)</f>
        <v>0</v>
      </c>
      <c r="M922" s="260">
        <f>IFERROR(VLOOKUP(B922,'تقرير المصروفات حسب الشهر'!$C$1282:$AD$1393,9,FALSE),0)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الشهر'!K1000</f>
        <v>0</v>
      </c>
      <c r="K923" s="26">
        <f>'تقرير المصروفات حسب الشهر'!K1127</f>
        <v>0</v>
      </c>
      <c r="L923" s="260">
        <f>IFERROR(VLOOKUP(B923,'تقرير المصروفات حسب الشهر'!$C$1155:$AD$1266,9,FALSE),0)</f>
        <v>0</v>
      </c>
      <c r="M923" s="260">
        <f>IFERROR(VLOOKUP(B923,'تقرير المصروفات حسب الشهر'!$C$1282:$AD$1393,9,FALSE),0)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الشهر'!K1001</f>
        <v>0</v>
      </c>
      <c r="K924" s="26">
        <f>'تقرير المصروفات حسب الشهر'!K1128</f>
        <v>0</v>
      </c>
      <c r="L924" s="260">
        <f>IFERROR(VLOOKUP(B924,'تقرير المصروفات حسب الشهر'!$C$1155:$AD$1266,9,FALSE),0)</f>
        <v>0</v>
      </c>
      <c r="M924" s="260">
        <f>IFERROR(VLOOKUP(B924,'تقرير المصروفات حسب الشهر'!$C$1282:$AD$1393,9,FALSE),0)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الشهر'!K1002</f>
        <v>0</v>
      </c>
      <c r="K925" s="26">
        <f>'تقرير المصروفات حسب الشهر'!K1129</f>
        <v>0</v>
      </c>
      <c r="L925" s="260">
        <f>IFERROR(VLOOKUP(B925,'تقرير المصروفات حسب الشهر'!$C$1155:$AD$1266,9,FALSE),0)</f>
        <v>0</v>
      </c>
      <c r="M925" s="260">
        <f>IFERROR(VLOOKUP(B925,'تقرير المصروفات حسب الشهر'!$C$1282:$AD$1393,9,FALSE),0)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الشهر'!K1003</f>
        <v>0</v>
      </c>
      <c r="K926" s="26">
        <f>'تقرير المصروفات حسب الشهر'!K1130</f>
        <v>0</v>
      </c>
      <c r="L926" s="260">
        <f>IFERROR(VLOOKUP(B926,'تقرير المصروفات حسب الشهر'!$C$1155:$AD$1266,9,FALSE),0)</f>
        <v>0</v>
      </c>
      <c r="M926" s="260">
        <f>IFERROR(VLOOKUP(B926,'تقرير المصروفات حسب الشهر'!$C$1282:$AD$1393,9,FALSE),0)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الشهر'!K1004</f>
        <v>0</v>
      </c>
      <c r="K927" s="26">
        <f>'تقرير المصروفات حسب الشهر'!K1131</f>
        <v>0</v>
      </c>
      <c r="L927" s="260">
        <f>IFERROR(VLOOKUP(B927,'تقرير المصروفات حسب الشهر'!$C$1155:$AD$1266,9,FALSE),0)</f>
        <v>0</v>
      </c>
      <c r="M927" s="260">
        <f>IFERROR(VLOOKUP(B927,'تقرير المصروفات حسب الشهر'!$C$1282:$AD$1393,9,FALSE),0)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الشهر'!K1005</f>
        <v>0</v>
      </c>
      <c r="K928" s="26">
        <f>'تقرير المصروفات حسب الشهر'!K1132</f>
        <v>0</v>
      </c>
      <c r="L928" s="260">
        <f>IFERROR(VLOOKUP(B928,'تقرير المصروفات حسب الشهر'!$C$1155:$AD$1266,9,FALSE),0)</f>
        <v>0</v>
      </c>
      <c r="M928" s="260">
        <f>IFERROR(VLOOKUP(B928,'تقرير المصروفات حسب الشهر'!$C$1282:$AD$1393,9,FALSE),0)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الشهر'!K1006</f>
        <v>0</v>
      </c>
      <c r="K929" s="26">
        <f>'تقرير المصروفات حسب الشهر'!K1133</f>
        <v>0</v>
      </c>
      <c r="L929" s="260">
        <f>IFERROR(VLOOKUP(B929,'تقرير المصروفات حسب الشهر'!$C$1155:$AD$1266,9,FALSE),0)</f>
        <v>0</v>
      </c>
      <c r="M929" s="260">
        <f>IFERROR(VLOOKUP(B929,'تقرير المصروفات حسب الشهر'!$C$1282:$AD$1393,9,FALSE),0)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الشهر'!K1007</f>
        <v>0</v>
      </c>
      <c r="K930" s="26">
        <f>'تقرير المصروفات حسب الشهر'!K1134</f>
        <v>0</v>
      </c>
      <c r="L930" s="260">
        <f>IFERROR(VLOOKUP(B930,'تقرير المصروفات حسب الشهر'!$C$1155:$AD$1266,9,FALSE),0)</f>
        <v>0</v>
      </c>
      <c r="M930" s="260">
        <f>IFERROR(VLOOKUP(B930,'تقرير المصروفات حسب الشهر'!$C$1282:$AD$1393,9,FALSE),0)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الشهر'!K1008</f>
        <v>0</v>
      </c>
      <c r="K931" s="26">
        <f>'تقرير المصروفات حسب الشهر'!K1135</f>
        <v>0</v>
      </c>
      <c r="L931" s="260">
        <f>IFERROR(VLOOKUP(B931,'تقرير المصروفات حسب الشهر'!$C$1155:$AD$1266,9,FALSE),0)</f>
        <v>0</v>
      </c>
      <c r="M931" s="260">
        <f>IFERROR(VLOOKUP(B931,'تقرير المصروفات حسب الشهر'!$C$1282:$AD$1393,9,FALSE),0)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الشهر'!K1009</f>
        <v>0</v>
      </c>
      <c r="K932" s="26">
        <f>'تقرير المصروفات حسب الشهر'!K1136</f>
        <v>0</v>
      </c>
      <c r="L932" s="260">
        <f>IFERROR(VLOOKUP(B932,'تقرير المصروفات حسب الشهر'!$C$1155:$AD$1266,9,FALSE),0)</f>
        <v>0</v>
      </c>
      <c r="M932" s="260">
        <f>IFERROR(VLOOKUP(B932,'تقرير المصروفات حسب الشهر'!$C$1282:$AD$1393,9,FALSE),0)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الشهر'!K1010</f>
        <v>0</v>
      </c>
      <c r="K933" s="26">
        <f>'تقرير المصروفات حسب الشهر'!K1137</f>
        <v>0</v>
      </c>
      <c r="L933" s="260">
        <f>IFERROR(VLOOKUP(B933,'تقرير المصروفات حسب الشهر'!$C$1155:$AD$1266,9,FALSE),0)</f>
        <v>0</v>
      </c>
      <c r="M933" s="260">
        <f>IFERROR(VLOOKUP(B933,'تقرير المصروفات حسب الشهر'!$C$1282:$AD$1393,9,FALSE),0)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6" t="s">
        <v>156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399999999999999" customHeight="1">
      <c r="B935" s="396" t="s">
        <v>157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158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5" customHeight="1" thickBot="1"/>
    <row r="940" spans="2:15" ht="31.2" customHeight="1" thickTop="1" thickBot="1">
      <c r="B940" s="645" t="s">
        <v>356</v>
      </c>
      <c r="C940" s="643"/>
      <c r="D940" s="643"/>
      <c r="E940" s="643"/>
      <c r="F940" s="643"/>
      <c r="G940" s="643"/>
      <c r="H940" s="643"/>
      <c r="I940" s="643"/>
      <c r="J940" s="643"/>
      <c r="K940" s="643"/>
      <c r="L940" s="643"/>
      <c r="M940" s="643"/>
      <c r="N940" s="643"/>
      <c r="O940" s="644"/>
    </row>
    <row r="941" spans="2:15" ht="17.399999999999999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399999999999999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الشهر'!L902</f>
        <v>0</v>
      </c>
      <c r="K942" s="26">
        <f>'تقرير المصروفات حسب الشهر'!L1029</f>
        <v>0</v>
      </c>
      <c r="L942" s="260">
        <f>IFERROR(VLOOKUP(B942,'تقرير المصروفات حسب الشهر'!$C$1155:$AD$1266,10,FALSE),0)</f>
        <v>0</v>
      </c>
      <c r="M942" s="260">
        <f>IFERROR(VLOOKUP(B942,'تقرير المصروفات حسب الشهر'!$C$1282:$AD$1393,10,FALSE),0)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0</v>
      </c>
      <c r="J943" s="26">
        <f>'تقرير المصروفات حسب الشهر'!L903</f>
        <v>0</v>
      </c>
      <c r="K943" s="26">
        <f>'تقرير المصروفات حسب الشهر'!L1030</f>
        <v>0</v>
      </c>
      <c r="L943" s="260">
        <f>IFERROR(VLOOKUP(B943,'تقرير المصروفات حسب الشهر'!$C$1155:$AD$1266,10,FALSE),0)</f>
        <v>0</v>
      </c>
      <c r="M943" s="260">
        <f>IFERROR(VLOOKUP(B943,'تقرير المصروفات حسب الشهر'!$C$1282:$AD$1393,10,FALSE),0)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الشهر'!L904</f>
        <v>0</v>
      </c>
      <c r="K944" s="26">
        <f>'تقرير المصروفات حسب الشهر'!L1031</f>
        <v>0</v>
      </c>
      <c r="L944" s="260">
        <f>IFERROR(VLOOKUP(B944,'تقرير المصروفات حسب الشهر'!$C$1155:$AD$1266,10,FALSE),0)</f>
        <v>0</v>
      </c>
      <c r="M944" s="260">
        <f>IFERROR(VLOOKUP(B944,'تقرير المصروفات حسب الشهر'!$C$1282:$AD$1393,10,FALSE),0)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الشهر'!L905</f>
        <v>0</v>
      </c>
      <c r="K945" s="26">
        <f>'تقرير المصروفات حسب الشهر'!L1032</f>
        <v>0</v>
      </c>
      <c r="L945" s="260">
        <f>IFERROR(VLOOKUP(B945,'تقرير المصروفات حسب الشهر'!$C$1155:$AD$1266,10,FALSE),0)</f>
        <v>0</v>
      </c>
      <c r="M945" s="260">
        <f>IFERROR(VLOOKUP(B945,'تقرير المصروفات حسب الشهر'!$C$1282:$AD$1393,10,FALSE),0)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الشهر'!L906</f>
        <v>0</v>
      </c>
      <c r="K946" s="26">
        <f>'تقرير المصروفات حسب الشهر'!L1033</f>
        <v>0</v>
      </c>
      <c r="L946" s="260">
        <f>IFERROR(VLOOKUP(B946,'تقرير المصروفات حسب الشهر'!$C$1155:$AD$1266,10,FALSE),0)</f>
        <v>0</v>
      </c>
      <c r="M946" s="260">
        <f>IFERROR(VLOOKUP(B946,'تقرير المصروفات حسب الشهر'!$C$1282:$AD$1393,10,FALSE),0)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الشهر'!L907</f>
        <v>0</v>
      </c>
      <c r="K947" s="26">
        <f>'تقرير المصروفات حسب الشهر'!L1034</f>
        <v>0</v>
      </c>
      <c r="L947" s="260">
        <f>IFERROR(VLOOKUP(B947,'تقرير المصروفات حسب الشهر'!$C$1155:$AD$1266,10,FALSE),0)</f>
        <v>0</v>
      </c>
      <c r="M947" s="260">
        <f>IFERROR(VLOOKUP(B947,'تقرير المصروفات حسب الشهر'!$C$1282:$AD$1393,10,FALSE),0)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الشهر'!L908</f>
        <v>0</v>
      </c>
      <c r="K948" s="26">
        <f>'تقرير المصروفات حسب الشهر'!L1035</f>
        <v>0</v>
      </c>
      <c r="L948" s="260">
        <f>IFERROR(VLOOKUP(B948,'تقرير المصروفات حسب الشهر'!$C$1155:$AD$1266,10,FALSE),0)</f>
        <v>0</v>
      </c>
      <c r="M948" s="260">
        <f>IFERROR(VLOOKUP(B948,'تقرير المصروفات حسب الشهر'!$C$1282:$AD$1393,10,FALSE),0)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الشهر'!L909</f>
        <v>0</v>
      </c>
      <c r="K949" s="26">
        <f>'تقرير المصروفات حسب الشهر'!L1036</f>
        <v>0</v>
      </c>
      <c r="L949" s="260">
        <f>IFERROR(VLOOKUP(B949,'تقرير المصروفات حسب الشهر'!$C$1155:$AD$1266,10,FALSE),0)</f>
        <v>0</v>
      </c>
      <c r="M949" s="260">
        <f>IFERROR(VLOOKUP(B949,'تقرير المصروفات حسب الشهر'!$C$1282:$AD$1393,10,FALSE),0)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الشهر'!L910</f>
        <v>0</v>
      </c>
      <c r="K950" s="26">
        <f>'تقرير المصروفات حسب الشهر'!L1037</f>
        <v>0</v>
      </c>
      <c r="L950" s="260">
        <f>IFERROR(VLOOKUP(B950,'تقرير المصروفات حسب الشهر'!$C$1155:$AD$1266,10,FALSE),0)</f>
        <v>0</v>
      </c>
      <c r="M950" s="260">
        <f>IFERROR(VLOOKUP(B950,'تقرير المصروفات حسب الشهر'!$C$1282:$AD$1393,10,FALSE),0)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0</v>
      </c>
      <c r="J951" s="26">
        <f>'تقرير المصروفات حسب الشهر'!L911</f>
        <v>0</v>
      </c>
      <c r="K951" s="26">
        <f>'تقرير المصروفات حسب الشهر'!L1038</f>
        <v>0</v>
      </c>
      <c r="L951" s="260">
        <f>IFERROR(VLOOKUP(B951,'تقرير المصروفات حسب الشهر'!$C$1155:$AD$1266,10,FALSE),0)</f>
        <v>0</v>
      </c>
      <c r="M951" s="260">
        <f>IFERROR(VLOOKUP(B951,'تقرير المصروفات حسب الشهر'!$C$1282:$AD$1393,10,FALSE),0)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الشهر'!L912</f>
        <v>0</v>
      </c>
      <c r="K952" s="26">
        <f>'تقرير المصروفات حسب الشهر'!L1039</f>
        <v>0</v>
      </c>
      <c r="L952" s="260">
        <f>IFERROR(VLOOKUP(B952,'تقرير المصروفات حسب الشهر'!$C$1155:$AD$1266,10,FALSE),0)</f>
        <v>0</v>
      </c>
      <c r="M952" s="260">
        <f>IFERROR(VLOOKUP(B952,'تقرير المصروفات حسب الشهر'!$C$1282:$AD$1393,10,FALSE),0)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الشهر'!L913</f>
        <v>0</v>
      </c>
      <c r="K953" s="26">
        <f>'تقرير المصروفات حسب الشهر'!L1040</f>
        <v>0</v>
      </c>
      <c r="L953" s="260">
        <f>IFERROR(VLOOKUP(B953,'تقرير المصروفات حسب الشهر'!$C$1155:$AD$1266,10,FALSE),0)</f>
        <v>0</v>
      </c>
      <c r="M953" s="260">
        <f>IFERROR(VLOOKUP(B953,'تقرير المصروفات حسب الشهر'!$C$1282:$AD$1393,10,FALSE),0)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الشهر'!L914</f>
        <v>0</v>
      </c>
      <c r="K954" s="26">
        <f>'تقرير المصروفات حسب الشهر'!L1041</f>
        <v>0</v>
      </c>
      <c r="L954" s="260">
        <f>IFERROR(VLOOKUP(B954,'تقرير المصروفات حسب الشهر'!$C$1155:$AD$1266,10,FALSE),0)</f>
        <v>0</v>
      </c>
      <c r="M954" s="260">
        <f>IFERROR(VLOOKUP(B954,'تقرير المصروفات حسب الشهر'!$C$1282:$AD$1393,10,FALSE),0)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الشهر'!L915</f>
        <v>0</v>
      </c>
      <c r="K955" s="26">
        <f>'تقرير المصروفات حسب الشهر'!L1042</f>
        <v>0</v>
      </c>
      <c r="L955" s="260">
        <f>IFERROR(VLOOKUP(B955,'تقرير المصروفات حسب الشهر'!$C$1155:$AD$1266,10,FALSE),0)</f>
        <v>0</v>
      </c>
      <c r="M955" s="260">
        <f>IFERROR(VLOOKUP(B955,'تقرير المصروفات حسب الشهر'!$C$1282:$AD$1393,10,FALSE),0)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الشهر'!L916</f>
        <v>0</v>
      </c>
      <c r="K956" s="26">
        <f>'تقرير المصروفات حسب الشهر'!L1043</f>
        <v>0</v>
      </c>
      <c r="L956" s="260">
        <f>IFERROR(VLOOKUP(B956,'تقرير المصروفات حسب الشهر'!$C$1155:$AD$1266,10,FALSE),0)</f>
        <v>0</v>
      </c>
      <c r="M956" s="260">
        <f>IFERROR(VLOOKUP(B956,'تقرير المصروفات حسب الشهر'!$C$1282:$AD$1393,10,FALSE),0)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الشهر'!L917</f>
        <v>0</v>
      </c>
      <c r="K957" s="26">
        <f>'تقرير المصروفات حسب الشهر'!L1044</f>
        <v>0</v>
      </c>
      <c r="L957" s="260">
        <f>IFERROR(VLOOKUP(B957,'تقرير المصروفات حسب الشهر'!$C$1155:$AD$1266,10,FALSE),0)</f>
        <v>0</v>
      </c>
      <c r="M957" s="260">
        <f>IFERROR(VLOOKUP(B957,'تقرير المصروفات حسب الشهر'!$C$1282:$AD$1393,10,FALSE),0)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الشهر'!L918</f>
        <v>0</v>
      </c>
      <c r="K958" s="26">
        <f>'تقرير المصروفات حسب الشهر'!L1045</f>
        <v>0</v>
      </c>
      <c r="L958" s="260">
        <f>IFERROR(VLOOKUP(B958,'تقرير المصروفات حسب الشهر'!$C$1155:$AD$1266,10,FALSE),0)</f>
        <v>0</v>
      </c>
      <c r="M958" s="260">
        <f>IFERROR(VLOOKUP(B958,'تقرير المصروفات حسب الشهر'!$C$1282:$AD$1393,10,FALSE),0)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الشهر'!L919</f>
        <v>0</v>
      </c>
      <c r="K959" s="26">
        <f>'تقرير المصروفات حسب الشهر'!L1046</f>
        <v>0</v>
      </c>
      <c r="L959" s="260">
        <f>IFERROR(VLOOKUP(B959,'تقرير المصروفات حسب الشهر'!$C$1155:$AD$1266,10,FALSE),0)</f>
        <v>0</v>
      </c>
      <c r="M959" s="260">
        <f>IFERROR(VLOOKUP(B959,'تقرير المصروفات حسب الشهر'!$C$1282:$AD$1393,10,FALSE),0)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الشهر'!L920</f>
        <v>0</v>
      </c>
      <c r="K960" s="26">
        <f>'تقرير المصروفات حسب الشهر'!L1047</f>
        <v>0</v>
      </c>
      <c r="L960" s="260">
        <f>IFERROR(VLOOKUP(B960,'تقرير المصروفات حسب الشهر'!$C$1155:$AD$1266,10,FALSE),0)</f>
        <v>0</v>
      </c>
      <c r="M960" s="260">
        <f>IFERROR(VLOOKUP(B960,'تقرير المصروفات حسب الشهر'!$C$1282:$AD$1393,10,FALSE),0)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الشهر'!L921</f>
        <v>0</v>
      </c>
      <c r="K961" s="26">
        <f>'تقرير المصروفات حسب الشهر'!L1048</f>
        <v>0</v>
      </c>
      <c r="L961" s="260">
        <f>IFERROR(VLOOKUP(B961,'تقرير المصروفات حسب الشهر'!$C$1155:$AD$1266,10,FALSE),0)</f>
        <v>0</v>
      </c>
      <c r="M961" s="260">
        <f>IFERROR(VLOOKUP(B961,'تقرير المصروفات حسب الشهر'!$C$1282:$AD$1393,10,FALSE),0)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</v>
      </c>
      <c r="J962" s="26">
        <f>'تقرير المصروفات حسب الشهر'!L922</f>
        <v>0</v>
      </c>
      <c r="K962" s="26">
        <f>'تقرير المصروفات حسب الشهر'!L1049</f>
        <v>0</v>
      </c>
      <c r="L962" s="260">
        <f>IFERROR(VLOOKUP(B962,'تقرير المصروفات حسب الشهر'!$C$1155:$AD$1266,10,FALSE),0)</f>
        <v>0</v>
      </c>
      <c r="M962" s="260">
        <f>IFERROR(VLOOKUP(B962,'تقرير المصروفات حسب الشهر'!$C$1282:$AD$1393,10,FALSE),0)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الشهر'!L923</f>
        <v>0</v>
      </c>
      <c r="K963" s="26">
        <f>'تقرير المصروفات حسب الشهر'!L1050</f>
        <v>0</v>
      </c>
      <c r="L963" s="260">
        <f>IFERROR(VLOOKUP(B963,'تقرير المصروفات حسب الشهر'!$C$1155:$AD$1266,10,FALSE),0)</f>
        <v>0</v>
      </c>
      <c r="M963" s="260">
        <f>IFERROR(VLOOKUP(B963,'تقرير المصروفات حسب الشهر'!$C$1282:$AD$1393,10,FALSE),0)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الشهر'!L924</f>
        <v>0</v>
      </c>
      <c r="K964" s="26">
        <f>'تقرير المصروفات حسب الشهر'!L1051</f>
        <v>0</v>
      </c>
      <c r="L964" s="260">
        <f>IFERROR(VLOOKUP(B964,'تقرير المصروفات حسب الشهر'!$C$1155:$AD$1266,10,FALSE),0)</f>
        <v>0</v>
      </c>
      <c r="M964" s="260">
        <f>IFERROR(VLOOKUP(B964,'تقرير المصروفات حسب الشهر'!$C$1282:$AD$1393,10,FALSE),0)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الشهر'!L925</f>
        <v>0</v>
      </c>
      <c r="K965" s="26">
        <f>'تقرير المصروفات حسب الشهر'!L1052</f>
        <v>0</v>
      </c>
      <c r="L965" s="260">
        <f>IFERROR(VLOOKUP(B965,'تقرير المصروفات حسب الشهر'!$C$1155:$AD$1266,10,FALSE),0)</f>
        <v>0</v>
      </c>
      <c r="M965" s="260">
        <f>IFERROR(VLOOKUP(B965,'تقرير المصروفات حسب الشهر'!$C$1282:$AD$1393,10,FALSE),0)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الشهر'!L926</f>
        <v>0</v>
      </c>
      <c r="K966" s="26">
        <f>'تقرير المصروفات حسب الشهر'!L1053</f>
        <v>0</v>
      </c>
      <c r="L966" s="260">
        <f>IFERROR(VLOOKUP(B966,'تقرير المصروفات حسب الشهر'!$C$1155:$AD$1266,10,FALSE),0)</f>
        <v>0</v>
      </c>
      <c r="M966" s="260">
        <f>IFERROR(VLOOKUP(B966,'تقرير المصروفات حسب الشهر'!$C$1282:$AD$1393,10,FALSE),0)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الشهر'!L927</f>
        <v>0</v>
      </c>
      <c r="K967" s="26">
        <f>'تقرير المصروفات حسب الشهر'!L1054</f>
        <v>0</v>
      </c>
      <c r="L967" s="260">
        <f>IFERROR(VLOOKUP(B967,'تقرير المصروفات حسب الشهر'!$C$1155:$AD$1266,10,FALSE),0)</f>
        <v>0</v>
      </c>
      <c r="M967" s="260">
        <f>IFERROR(VLOOKUP(B967,'تقرير المصروفات حسب الشهر'!$C$1282:$AD$1393,10,FALSE),0)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الشهر'!L928</f>
        <v>0</v>
      </c>
      <c r="K968" s="26">
        <f>'تقرير المصروفات حسب الشهر'!L1055</f>
        <v>0</v>
      </c>
      <c r="L968" s="260">
        <f>IFERROR(VLOOKUP(B968,'تقرير المصروفات حسب الشهر'!$C$1155:$AD$1266,10,FALSE),0)</f>
        <v>0</v>
      </c>
      <c r="M968" s="260">
        <f>IFERROR(VLOOKUP(B968,'تقرير المصروفات حسب الشهر'!$C$1282:$AD$1393,10,FALSE),0)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الشهر'!L929</f>
        <v>0</v>
      </c>
      <c r="K969" s="26">
        <f>'تقرير المصروفات حسب الشهر'!L1056</f>
        <v>0</v>
      </c>
      <c r="L969" s="260">
        <f>IFERROR(VLOOKUP(B969,'تقرير المصروفات حسب الشهر'!$C$1155:$AD$1266,10,FALSE),0)</f>
        <v>0</v>
      </c>
      <c r="M969" s="260">
        <f>IFERROR(VLOOKUP(B969,'تقرير المصروفات حسب الشهر'!$C$1282:$AD$1393,10,FALSE),0)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الشهر'!L930</f>
        <v>0</v>
      </c>
      <c r="K970" s="26">
        <f>'تقرير المصروفات حسب الشهر'!L1057</f>
        <v>0</v>
      </c>
      <c r="L970" s="260">
        <f>IFERROR(VLOOKUP(B970,'تقرير المصروفات حسب الشهر'!$C$1155:$AD$1266,10,FALSE),0)</f>
        <v>0</v>
      </c>
      <c r="M970" s="260">
        <f>IFERROR(VLOOKUP(B970,'تقرير المصروفات حسب الشهر'!$C$1282:$AD$1393,10,FALSE),0)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الشهر'!L931</f>
        <v>0</v>
      </c>
      <c r="K971" s="26">
        <f>'تقرير المصروفات حسب الشهر'!L1058</f>
        <v>0</v>
      </c>
      <c r="L971" s="260">
        <f>IFERROR(VLOOKUP(B971,'تقرير المصروفات حسب الشهر'!$C$1155:$AD$1266,10,FALSE),0)</f>
        <v>0</v>
      </c>
      <c r="M971" s="260">
        <f>IFERROR(VLOOKUP(B971,'تقرير المصروفات حسب الشهر'!$C$1282:$AD$1393,10,FALSE),0)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الشهر'!L932</f>
        <v>0</v>
      </c>
      <c r="K972" s="26">
        <f>'تقرير المصروفات حسب الشهر'!L1059</f>
        <v>0</v>
      </c>
      <c r="L972" s="260">
        <f>IFERROR(VLOOKUP(B972,'تقرير المصروفات حسب الشهر'!$C$1155:$AD$1266,10,FALSE),0)</f>
        <v>0</v>
      </c>
      <c r="M972" s="260">
        <f>IFERROR(VLOOKUP(B972,'تقرير المصروفات حسب الشهر'!$C$1282:$AD$1393,10,FALSE),0)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الشهر'!L933</f>
        <v>0</v>
      </c>
      <c r="K973" s="26">
        <f>'تقرير المصروفات حسب الشهر'!L1060</f>
        <v>0</v>
      </c>
      <c r="L973" s="260">
        <f>IFERROR(VLOOKUP(B973,'تقرير المصروفات حسب الشهر'!$C$1155:$AD$1266,10,FALSE),0)</f>
        <v>0</v>
      </c>
      <c r="M973" s="260">
        <f>IFERROR(VLOOKUP(B973,'تقرير المصروفات حسب الشهر'!$C$1282:$AD$1393,10,FALSE),0)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0</v>
      </c>
      <c r="J974" s="26">
        <f>'تقرير المصروفات حسب الشهر'!L934</f>
        <v>0</v>
      </c>
      <c r="K974" s="26">
        <f>'تقرير المصروفات حسب الشهر'!L1061</f>
        <v>0</v>
      </c>
      <c r="L974" s="260">
        <f>IFERROR(VLOOKUP(B974,'تقرير المصروفات حسب الشهر'!$C$1155:$AD$1266,10,FALSE),0)</f>
        <v>0</v>
      </c>
      <c r="M974" s="260">
        <f>IFERROR(VLOOKUP(B974,'تقرير المصروفات حسب الشهر'!$C$1282:$AD$1393,10,FALSE),0)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الشهر'!L935</f>
        <v>0</v>
      </c>
      <c r="K975" s="26">
        <f>'تقرير المصروفات حسب الشهر'!L1062</f>
        <v>0</v>
      </c>
      <c r="L975" s="260">
        <f>IFERROR(VLOOKUP(B975,'تقرير المصروفات حسب الشهر'!$C$1155:$AD$1266,10,FALSE),0)</f>
        <v>0</v>
      </c>
      <c r="M975" s="260">
        <f>IFERROR(VLOOKUP(B975,'تقرير المصروفات حسب الشهر'!$C$1282:$AD$1393,10,FALSE),0)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الشهر'!L936</f>
        <v>0</v>
      </c>
      <c r="K976" s="26">
        <f>'تقرير المصروفات حسب الشهر'!L1063</f>
        <v>0</v>
      </c>
      <c r="L976" s="260">
        <f>IFERROR(VLOOKUP(B976,'تقرير المصروفات حسب الشهر'!$C$1155:$AD$1266,10,FALSE),0)</f>
        <v>0</v>
      </c>
      <c r="M976" s="260">
        <f>IFERROR(VLOOKUP(B976,'تقرير المصروفات حسب الشهر'!$C$1282:$AD$1393,10,FALSE),0)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الشهر'!L937</f>
        <v>0</v>
      </c>
      <c r="K977" s="26">
        <f>'تقرير المصروفات حسب الشهر'!L1064</f>
        <v>0</v>
      </c>
      <c r="L977" s="260">
        <f>IFERROR(VLOOKUP(B977,'تقرير المصروفات حسب الشهر'!$C$1155:$AD$1266,10,FALSE),0)</f>
        <v>0</v>
      </c>
      <c r="M977" s="260">
        <f>IFERROR(VLOOKUP(B977,'تقرير المصروفات حسب الشهر'!$C$1282:$AD$1393,10,FALSE),0)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الشهر'!L938</f>
        <v>0</v>
      </c>
      <c r="K978" s="26">
        <f>'تقرير المصروفات حسب الشهر'!L1065</f>
        <v>0</v>
      </c>
      <c r="L978" s="260">
        <f>IFERROR(VLOOKUP(B978,'تقرير المصروفات حسب الشهر'!$C$1155:$AD$1266,10,FALSE),0)</f>
        <v>0</v>
      </c>
      <c r="M978" s="260">
        <f>IFERROR(VLOOKUP(B978,'تقرير المصروفات حسب الشهر'!$C$1282:$AD$1393,10,FALSE),0)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الشهر'!L939</f>
        <v>0</v>
      </c>
      <c r="K979" s="26">
        <f>'تقرير المصروفات حسب الشهر'!L1066</f>
        <v>0</v>
      </c>
      <c r="L979" s="260">
        <f>IFERROR(VLOOKUP(B979,'تقرير المصروفات حسب الشهر'!$C$1155:$AD$1266,10,FALSE),0)</f>
        <v>0</v>
      </c>
      <c r="M979" s="260">
        <f>IFERROR(VLOOKUP(B979,'تقرير المصروفات حسب الشهر'!$C$1282:$AD$1393,10,FALSE),0)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الشهر'!L940</f>
        <v>0</v>
      </c>
      <c r="K980" s="26">
        <f>'تقرير المصروفات حسب الشهر'!L1067</f>
        <v>0</v>
      </c>
      <c r="L980" s="260">
        <f>IFERROR(VLOOKUP(B980,'تقرير المصروفات حسب الشهر'!$C$1155:$AD$1266,10,FALSE),0)</f>
        <v>0</v>
      </c>
      <c r="M980" s="260">
        <f>IFERROR(VLOOKUP(B980,'تقرير المصروفات حسب الشهر'!$C$1282:$AD$1393,10,FALSE),0)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الشهر'!L941</f>
        <v>0</v>
      </c>
      <c r="K981" s="26">
        <f>'تقرير المصروفات حسب الشهر'!L1068</f>
        <v>0</v>
      </c>
      <c r="L981" s="260">
        <f>IFERROR(VLOOKUP(B981,'تقرير المصروفات حسب الشهر'!$C$1155:$AD$1266,10,FALSE),0)</f>
        <v>0</v>
      </c>
      <c r="M981" s="260">
        <f>IFERROR(VLOOKUP(B981,'تقرير المصروفات حسب الشهر'!$C$1282:$AD$1393,10,FALSE),0)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الشهر'!L942</f>
        <v>0</v>
      </c>
      <c r="K982" s="26">
        <f>'تقرير المصروفات حسب الشهر'!L1069</f>
        <v>0</v>
      </c>
      <c r="L982" s="260">
        <f>IFERROR(VLOOKUP(B982,'تقرير المصروفات حسب الشهر'!$C$1155:$AD$1266,10,FALSE),0)</f>
        <v>0</v>
      </c>
      <c r="M982" s="260">
        <f>IFERROR(VLOOKUP(B982,'تقرير المصروفات حسب الشهر'!$C$1282:$AD$1393,10,FALSE),0)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الشهر'!L943</f>
        <v>0</v>
      </c>
      <c r="K983" s="26">
        <f>'تقرير المصروفات حسب الشهر'!L1070</f>
        <v>0</v>
      </c>
      <c r="L983" s="260">
        <f>IFERROR(VLOOKUP(B983,'تقرير المصروفات حسب الشهر'!$C$1155:$AD$1266,10,FALSE),0)</f>
        <v>0</v>
      </c>
      <c r="M983" s="260">
        <f>IFERROR(VLOOKUP(B983,'تقرير المصروفات حسب الشهر'!$C$1282:$AD$1393,10,FALSE),0)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الشهر'!L944</f>
        <v>0</v>
      </c>
      <c r="K984" s="26">
        <f>'تقرير المصروفات حسب الشهر'!L1071</f>
        <v>0</v>
      </c>
      <c r="L984" s="260">
        <f>IFERROR(VLOOKUP(B984,'تقرير المصروفات حسب الشهر'!$C$1155:$AD$1266,10,FALSE),0)</f>
        <v>0</v>
      </c>
      <c r="M984" s="260">
        <f>IFERROR(VLOOKUP(B984,'تقرير المصروفات حسب الشهر'!$C$1282:$AD$1393,10,FALSE),0)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الشهر'!L945</f>
        <v>0</v>
      </c>
      <c r="K985" s="26">
        <f>'تقرير المصروفات حسب الشهر'!L1072</f>
        <v>0</v>
      </c>
      <c r="L985" s="260">
        <f>IFERROR(VLOOKUP(B985,'تقرير المصروفات حسب الشهر'!$C$1155:$AD$1266,10,FALSE),0)</f>
        <v>0</v>
      </c>
      <c r="M985" s="260">
        <f>IFERROR(VLOOKUP(B985,'تقرير المصروفات حسب الشهر'!$C$1282:$AD$1393,10,FALSE),0)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الشهر'!L946</f>
        <v>0</v>
      </c>
      <c r="K986" s="26">
        <f>'تقرير المصروفات حسب الشهر'!L1073</f>
        <v>0</v>
      </c>
      <c r="L986" s="260">
        <f>IFERROR(VLOOKUP(B986,'تقرير المصروفات حسب الشهر'!$C$1155:$AD$1266,10,FALSE),0)</f>
        <v>0</v>
      </c>
      <c r="M986" s="260">
        <f>IFERROR(VLOOKUP(B986,'تقرير المصروفات حسب الشهر'!$C$1282:$AD$1393,10,FALSE),0)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الشهر'!L947</f>
        <v>0</v>
      </c>
      <c r="K987" s="26">
        <f>'تقرير المصروفات حسب الشهر'!L1074</f>
        <v>0</v>
      </c>
      <c r="L987" s="260">
        <f>IFERROR(VLOOKUP(B987,'تقرير المصروفات حسب الشهر'!$C$1155:$AD$1266,10,FALSE),0)</f>
        <v>0</v>
      </c>
      <c r="M987" s="260">
        <f>IFERROR(VLOOKUP(B987,'تقرير المصروفات حسب الشهر'!$C$1282:$AD$1393,10,FALSE),0)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الشهر'!L948</f>
        <v>0</v>
      </c>
      <c r="K988" s="26">
        <f>'تقرير المصروفات حسب الشهر'!L1075</f>
        <v>0</v>
      </c>
      <c r="L988" s="260">
        <f>IFERROR(VLOOKUP(B988,'تقرير المصروفات حسب الشهر'!$C$1155:$AD$1266,10,FALSE),0)</f>
        <v>0</v>
      </c>
      <c r="M988" s="260">
        <f>IFERROR(VLOOKUP(B988,'تقرير المصروفات حسب الشهر'!$C$1282:$AD$1393,10,FALSE),0)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الشهر'!L949</f>
        <v>0</v>
      </c>
      <c r="K989" s="26">
        <f>'تقرير المصروفات حسب الشهر'!L1076</f>
        <v>0</v>
      </c>
      <c r="L989" s="260">
        <f>IFERROR(VLOOKUP(B989,'تقرير المصروفات حسب الشهر'!$C$1155:$AD$1266,10,FALSE),0)</f>
        <v>0</v>
      </c>
      <c r="M989" s="260">
        <f>IFERROR(VLOOKUP(B989,'تقرير المصروفات حسب الشهر'!$C$1282:$AD$1393,10,FALSE),0)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الشهر'!L950</f>
        <v>0</v>
      </c>
      <c r="K990" s="26">
        <f>'تقرير المصروفات حسب الشهر'!L1077</f>
        <v>0</v>
      </c>
      <c r="L990" s="260">
        <f>IFERROR(VLOOKUP(B990,'تقرير المصروفات حسب الشهر'!$C$1155:$AD$1266,10,FALSE),0)</f>
        <v>0</v>
      </c>
      <c r="M990" s="260">
        <f>IFERROR(VLOOKUP(B990,'تقرير المصروفات حسب الشهر'!$C$1282:$AD$1393,10,FALSE),0)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الشهر'!L951</f>
        <v>0</v>
      </c>
      <c r="K991" s="26">
        <f>'تقرير المصروفات حسب الشهر'!L1078</f>
        <v>0</v>
      </c>
      <c r="L991" s="260">
        <f>IFERROR(VLOOKUP(B991,'تقرير المصروفات حسب الشهر'!$C$1155:$AD$1266,10,FALSE),0)</f>
        <v>0</v>
      </c>
      <c r="M991" s="260">
        <f>IFERROR(VLOOKUP(B991,'تقرير المصروفات حسب الشهر'!$C$1282:$AD$1393,10,FALSE),0)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الشهر'!L952</f>
        <v>0</v>
      </c>
      <c r="K992" s="26">
        <f>'تقرير المصروفات حسب الشهر'!L1079</f>
        <v>0</v>
      </c>
      <c r="L992" s="260">
        <f>IFERROR(VLOOKUP(B992,'تقرير المصروفات حسب الشهر'!$C$1155:$AD$1266,10,FALSE),0)</f>
        <v>0</v>
      </c>
      <c r="M992" s="260">
        <f>IFERROR(VLOOKUP(B992,'تقرير المصروفات حسب الشهر'!$C$1282:$AD$1393,10,FALSE),0)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الشهر'!L953</f>
        <v>0</v>
      </c>
      <c r="K993" s="26">
        <f>'تقرير المصروفات حسب الشهر'!L1080</f>
        <v>0</v>
      </c>
      <c r="L993" s="260">
        <f>IFERROR(VLOOKUP(B993,'تقرير المصروفات حسب الشهر'!$C$1155:$AD$1266,10,FALSE),0)</f>
        <v>0</v>
      </c>
      <c r="M993" s="260">
        <f>IFERROR(VLOOKUP(B993,'تقرير المصروفات حسب الشهر'!$C$1282:$AD$1393,10,FALSE),0)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الشهر'!L954</f>
        <v>0</v>
      </c>
      <c r="K994" s="26">
        <f>'تقرير المصروفات حسب الشهر'!L1081</f>
        <v>0</v>
      </c>
      <c r="L994" s="260">
        <f>IFERROR(VLOOKUP(B994,'تقرير المصروفات حسب الشهر'!$C$1155:$AD$1266,10,FALSE),0)</f>
        <v>0</v>
      </c>
      <c r="M994" s="260">
        <f>IFERROR(VLOOKUP(B994,'تقرير المصروفات حسب الشهر'!$C$1282:$AD$1393,10,FALSE),0)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الشهر'!L955</f>
        <v>0</v>
      </c>
      <c r="K995" s="26">
        <f>'تقرير المصروفات حسب الشهر'!L1082</f>
        <v>0</v>
      </c>
      <c r="L995" s="260">
        <f>IFERROR(VLOOKUP(B995,'تقرير المصروفات حسب الشهر'!$C$1155:$AD$1266,10,FALSE),0)</f>
        <v>0</v>
      </c>
      <c r="M995" s="260">
        <f>IFERROR(VLOOKUP(B995,'تقرير المصروفات حسب الشهر'!$C$1282:$AD$1393,10,FALSE),0)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الشهر'!L956</f>
        <v>0</v>
      </c>
      <c r="K996" s="26">
        <f>'تقرير المصروفات حسب الشهر'!L1083</f>
        <v>0</v>
      </c>
      <c r="L996" s="260">
        <f>IFERROR(VLOOKUP(B996,'تقرير المصروفات حسب الشهر'!$C$1155:$AD$1266,10,FALSE),0)</f>
        <v>0</v>
      </c>
      <c r="M996" s="260">
        <f>IFERROR(VLOOKUP(B996,'تقرير المصروفات حسب الشهر'!$C$1282:$AD$1393,10,FALSE),0)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الشهر'!L957</f>
        <v>0</v>
      </c>
      <c r="K997" s="26">
        <f>'تقرير المصروفات حسب الشهر'!L1084</f>
        <v>0</v>
      </c>
      <c r="L997" s="260">
        <f>IFERROR(VLOOKUP(B997,'تقرير المصروفات حسب الشهر'!$C$1155:$AD$1266,10,FALSE),0)</f>
        <v>0</v>
      </c>
      <c r="M997" s="260">
        <f>IFERROR(VLOOKUP(B997,'تقرير المصروفات حسب الشهر'!$C$1282:$AD$1393,10,FALSE),0)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الشهر'!L958</f>
        <v>0</v>
      </c>
      <c r="K998" s="26">
        <f>'تقرير المصروفات حسب الشهر'!L1085</f>
        <v>0</v>
      </c>
      <c r="L998" s="260">
        <f>IFERROR(VLOOKUP(B998,'تقرير المصروفات حسب الشهر'!$C$1155:$AD$1266,10,FALSE),0)</f>
        <v>0</v>
      </c>
      <c r="M998" s="260">
        <f>IFERROR(VLOOKUP(B998,'تقرير المصروفات حسب الشهر'!$C$1282:$AD$1393,10,FALSE),0)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الشهر'!L959</f>
        <v>0</v>
      </c>
      <c r="K999" s="26">
        <f>'تقرير المصروفات حسب الشهر'!L1086</f>
        <v>0</v>
      </c>
      <c r="L999" s="260">
        <f>IFERROR(VLOOKUP(B999,'تقرير المصروفات حسب الشهر'!$C$1155:$AD$1266,10,FALSE),0)</f>
        <v>0</v>
      </c>
      <c r="M999" s="260">
        <f>IFERROR(VLOOKUP(B999,'تقرير المصروفات حسب الشهر'!$C$1282:$AD$1393,10,FALSE),0)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الشهر'!L960</f>
        <v>0</v>
      </c>
      <c r="K1000" s="26">
        <f>'تقرير المصروفات حسب الشهر'!L1087</f>
        <v>0</v>
      </c>
      <c r="L1000" s="260">
        <f>IFERROR(VLOOKUP(B1000,'تقرير المصروفات حسب الشهر'!$C$1155:$AD$1266,10,FALSE),0)</f>
        <v>0</v>
      </c>
      <c r="M1000" s="260">
        <f>IFERROR(VLOOKUP(B1000,'تقرير المصروفات حسب الشهر'!$C$1282:$AD$1393,10,FALSE),0)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0</v>
      </c>
      <c r="J1001" s="26">
        <f>'تقرير المصروفات حسب الشهر'!L961</f>
        <v>0</v>
      </c>
      <c r="K1001" s="26">
        <f>'تقرير المصروفات حسب الشهر'!L1088</f>
        <v>0</v>
      </c>
      <c r="L1001" s="260">
        <f>IFERROR(VLOOKUP(B1001,'تقرير المصروفات حسب الشهر'!$C$1155:$AD$1266,10,FALSE),0)</f>
        <v>0</v>
      </c>
      <c r="M1001" s="260">
        <f>IFERROR(VLOOKUP(B1001,'تقرير المصروفات حسب الشهر'!$C$1282:$AD$1393,10,FALSE),0)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الشهر'!L962</f>
        <v>0</v>
      </c>
      <c r="K1002" s="26">
        <f>'تقرير المصروفات حسب الشهر'!L1089</f>
        <v>0</v>
      </c>
      <c r="L1002" s="260">
        <f>IFERROR(VLOOKUP(B1002,'تقرير المصروفات حسب الشهر'!$C$1155:$AD$1266,10,FALSE),0)</f>
        <v>0</v>
      </c>
      <c r="M1002" s="260">
        <f>IFERROR(VLOOKUP(B1002,'تقرير المصروفات حسب الشهر'!$C$1282:$AD$1393,10,FALSE),0)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الشهر'!L963</f>
        <v>0</v>
      </c>
      <c r="K1003" s="26">
        <f>'تقرير المصروفات حسب الشهر'!L1090</f>
        <v>0</v>
      </c>
      <c r="L1003" s="260">
        <f>IFERROR(VLOOKUP(B1003,'تقرير المصروفات حسب الشهر'!$C$1155:$AD$1266,10,FALSE),0)</f>
        <v>0</v>
      </c>
      <c r="M1003" s="260">
        <f>IFERROR(VLOOKUP(B1003,'تقرير المصروفات حسب الشهر'!$C$1282:$AD$1393,10,FALSE),0)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الشهر'!L964</f>
        <v>0</v>
      </c>
      <c r="K1004" s="26">
        <f>'تقرير المصروفات حسب الشهر'!L1091</f>
        <v>0</v>
      </c>
      <c r="L1004" s="260">
        <f>IFERROR(VLOOKUP(B1004,'تقرير المصروفات حسب الشهر'!$C$1155:$AD$1266,10,FALSE),0)</f>
        <v>0</v>
      </c>
      <c r="M1004" s="260">
        <f>IFERROR(VLOOKUP(B1004,'تقرير المصروفات حسب الشهر'!$C$1282:$AD$1393,10,FALSE),0)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الشهر'!L965</f>
        <v>0</v>
      </c>
      <c r="K1005" s="26">
        <f>'تقرير المصروفات حسب الشهر'!L1092</f>
        <v>0</v>
      </c>
      <c r="L1005" s="260">
        <f>IFERROR(VLOOKUP(B1005,'تقرير المصروفات حسب الشهر'!$C$1155:$AD$1266,10,FALSE),0)</f>
        <v>0</v>
      </c>
      <c r="M1005" s="260">
        <f>IFERROR(VLOOKUP(B1005,'تقرير المصروفات حسب الشهر'!$C$1282:$AD$1393,10,FALSE),0)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الشهر'!L966</f>
        <v>0</v>
      </c>
      <c r="K1006" s="26">
        <f>'تقرير المصروفات حسب الشهر'!L1093</f>
        <v>0</v>
      </c>
      <c r="L1006" s="260">
        <f>IFERROR(VLOOKUP(B1006,'تقرير المصروفات حسب الشهر'!$C$1155:$AD$1266,10,FALSE),0)</f>
        <v>0</v>
      </c>
      <c r="M1006" s="260">
        <f>IFERROR(VLOOKUP(B1006,'تقرير المصروفات حسب الشهر'!$C$1282:$AD$1393,10,FALSE),0)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الشهر'!L967</f>
        <v>0</v>
      </c>
      <c r="K1007" s="26">
        <f>'تقرير المصروفات حسب الشهر'!L1094</f>
        <v>0</v>
      </c>
      <c r="L1007" s="260">
        <f>IFERROR(VLOOKUP(B1007,'تقرير المصروفات حسب الشهر'!$C$1155:$AD$1266,10,FALSE),0)</f>
        <v>0</v>
      </c>
      <c r="M1007" s="260">
        <f>IFERROR(VLOOKUP(B1007,'تقرير المصروفات حسب الشهر'!$C$1282:$AD$1393,10,FALSE),0)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الشهر'!L968</f>
        <v>0</v>
      </c>
      <c r="K1008" s="26">
        <f>'تقرير المصروفات حسب الشهر'!L1095</f>
        <v>0</v>
      </c>
      <c r="L1008" s="260">
        <f>IFERROR(VLOOKUP(B1008,'تقرير المصروفات حسب الشهر'!$C$1155:$AD$1266,10,FALSE),0)</f>
        <v>0</v>
      </c>
      <c r="M1008" s="260">
        <f>IFERROR(VLOOKUP(B1008,'تقرير المصروفات حسب الشهر'!$C$1282:$AD$1393,10,FALSE),0)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الشهر'!L969</f>
        <v>0</v>
      </c>
      <c r="K1009" s="26">
        <f>'تقرير المصروفات حسب الشهر'!L1096</f>
        <v>0</v>
      </c>
      <c r="L1009" s="260">
        <f>IFERROR(VLOOKUP(B1009,'تقرير المصروفات حسب الشهر'!$C$1155:$AD$1266,10,FALSE),0)</f>
        <v>0</v>
      </c>
      <c r="M1009" s="260">
        <f>IFERROR(VLOOKUP(B1009,'تقرير المصروفات حسب الشهر'!$C$1282:$AD$1393,10,FALSE),0)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الشهر'!L970</f>
        <v>0</v>
      </c>
      <c r="K1010" s="26">
        <f>'تقرير المصروفات حسب الشهر'!L1097</f>
        <v>0</v>
      </c>
      <c r="L1010" s="260">
        <f>IFERROR(VLOOKUP(B1010,'تقرير المصروفات حسب الشهر'!$C$1155:$AD$1266,10,FALSE),0)</f>
        <v>0</v>
      </c>
      <c r="M1010" s="260">
        <f>IFERROR(VLOOKUP(B1010,'تقرير المصروفات حسب الشهر'!$C$1282:$AD$1393,10,FALSE),0)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الشهر'!L971</f>
        <v>0</v>
      </c>
      <c r="K1011" s="26">
        <f>'تقرير المصروفات حسب الشهر'!L1098</f>
        <v>0</v>
      </c>
      <c r="L1011" s="260">
        <f>IFERROR(VLOOKUP(B1011,'تقرير المصروفات حسب الشهر'!$C$1155:$AD$1266,10,FALSE),0)</f>
        <v>0</v>
      </c>
      <c r="M1011" s="260">
        <f>IFERROR(VLOOKUP(B1011,'تقرير المصروفات حسب الشهر'!$C$1282:$AD$1393,10,FALSE),0)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الشهر'!L972</f>
        <v>0</v>
      </c>
      <c r="K1012" s="26">
        <f>'تقرير المصروفات حسب الشهر'!L1099</f>
        <v>0</v>
      </c>
      <c r="L1012" s="260">
        <f>IFERROR(VLOOKUP(B1012,'تقرير المصروفات حسب الشهر'!$C$1155:$AD$1266,10,FALSE),0)</f>
        <v>0</v>
      </c>
      <c r="M1012" s="260">
        <f>IFERROR(VLOOKUP(B1012,'تقرير المصروفات حسب الشهر'!$C$1282:$AD$1393,10,FALSE),0)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0</v>
      </c>
      <c r="J1013" s="26">
        <f>'تقرير المصروفات حسب الشهر'!L973</f>
        <v>0</v>
      </c>
      <c r="K1013" s="26">
        <f>'تقرير المصروفات حسب الشهر'!L1100</f>
        <v>0</v>
      </c>
      <c r="L1013" s="260">
        <f>IFERROR(VLOOKUP(B1013,'تقرير المصروفات حسب الشهر'!$C$1155:$AD$1266,10,FALSE),0)</f>
        <v>0</v>
      </c>
      <c r="M1013" s="260">
        <f>IFERROR(VLOOKUP(B1013,'تقرير المصروفات حسب الشهر'!$C$1282:$AD$1393,10,FALSE),0)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الشهر'!L974</f>
        <v>0</v>
      </c>
      <c r="K1014" s="26">
        <f>'تقرير المصروفات حسب الشهر'!L1101</f>
        <v>0</v>
      </c>
      <c r="L1014" s="260">
        <f>IFERROR(VLOOKUP(B1014,'تقرير المصروفات حسب الشهر'!$C$1155:$AD$1266,10,FALSE),0)</f>
        <v>0</v>
      </c>
      <c r="M1014" s="260">
        <f>IFERROR(VLOOKUP(B1014,'تقرير المصروفات حسب الشهر'!$C$1282:$AD$1393,10,FALSE),0)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0</v>
      </c>
      <c r="J1015" s="26">
        <f>'تقرير المصروفات حسب الشهر'!L975</f>
        <v>0</v>
      </c>
      <c r="K1015" s="26">
        <f>'تقرير المصروفات حسب الشهر'!L1102</f>
        <v>0</v>
      </c>
      <c r="L1015" s="260">
        <f>IFERROR(VLOOKUP(B1015,'تقرير المصروفات حسب الشهر'!$C$1155:$AD$1266,10,FALSE),0)</f>
        <v>0</v>
      </c>
      <c r="M1015" s="260">
        <f>IFERROR(VLOOKUP(B1015,'تقرير المصروفات حسب الشهر'!$C$1282:$AD$1393,10,FALSE),0)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الشهر'!L976</f>
        <v>0</v>
      </c>
      <c r="K1016" s="26">
        <f>'تقرير المصروفات حسب الشهر'!L1103</f>
        <v>0</v>
      </c>
      <c r="L1016" s="260">
        <f>IFERROR(VLOOKUP(B1016,'تقرير المصروفات حسب الشهر'!$C$1155:$AD$1266,10,FALSE),0)</f>
        <v>0</v>
      </c>
      <c r="M1016" s="260">
        <f>IFERROR(VLOOKUP(B1016,'تقرير المصروفات حسب الشهر'!$C$1282:$AD$1393,10,FALSE),0)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0</v>
      </c>
      <c r="J1017" s="26">
        <f>'تقرير المصروفات حسب الشهر'!L977</f>
        <v>0</v>
      </c>
      <c r="K1017" s="26">
        <f>'تقرير المصروفات حسب الشهر'!L1104</f>
        <v>0</v>
      </c>
      <c r="L1017" s="260">
        <f>IFERROR(VLOOKUP(B1017,'تقرير المصروفات حسب الشهر'!$C$1155:$AD$1266,10,FALSE),0)</f>
        <v>0</v>
      </c>
      <c r="M1017" s="260">
        <f>IFERROR(VLOOKUP(B1017,'تقرير المصروفات حسب الشهر'!$C$1282:$AD$1393,10,FALSE),0)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الشهر'!L978</f>
        <v>0</v>
      </c>
      <c r="K1018" s="26">
        <f>'تقرير المصروفات حسب الشهر'!L1105</f>
        <v>0</v>
      </c>
      <c r="L1018" s="260">
        <f>IFERROR(VLOOKUP(B1018,'تقرير المصروفات حسب الشهر'!$C$1155:$AD$1266,10,FALSE),0)</f>
        <v>0</v>
      </c>
      <c r="M1018" s="260">
        <f>IFERROR(VLOOKUP(B1018,'تقرير المصروفات حسب الشهر'!$C$1282:$AD$1393,10,FALSE),0)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الشهر'!L979</f>
        <v>0</v>
      </c>
      <c r="K1019" s="26">
        <f>'تقرير المصروفات حسب الشهر'!L1106</f>
        <v>0</v>
      </c>
      <c r="L1019" s="260">
        <f>IFERROR(VLOOKUP(B1019,'تقرير المصروفات حسب الشهر'!$C$1155:$AD$1266,10,FALSE),0)</f>
        <v>0</v>
      </c>
      <c r="M1019" s="260">
        <f>IFERROR(VLOOKUP(B1019,'تقرير المصروفات حسب الشهر'!$C$1282:$AD$1393,10,FALSE),0)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0</v>
      </c>
      <c r="J1020" s="26">
        <f>'تقرير المصروفات حسب الشهر'!L980</f>
        <v>0</v>
      </c>
      <c r="K1020" s="26">
        <f>'تقرير المصروفات حسب الشهر'!L1107</f>
        <v>0</v>
      </c>
      <c r="L1020" s="260">
        <f>IFERROR(VLOOKUP(B1020,'تقرير المصروفات حسب الشهر'!$C$1155:$AD$1266,10,FALSE),0)</f>
        <v>0</v>
      </c>
      <c r="M1020" s="260">
        <f>IFERROR(VLOOKUP(B1020,'تقرير المصروفات حسب الشهر'!$C$1282:$AD$1393,10,FALSE),0)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الشهر'!L981</f>
        <v>0</v>
      </c>
      <c r="K1021" s="26">
        <f>'تقرير المصروفات حسب الشهر'!L1108</f>
        <v>0</v>
      </c>
      <c r="L1021" s="260">
        <f>IFERROR(VLOOKUP(B1021,'تقرير المصروفات حسب الشهر'!$C$1155:$AD$1266,10,FALSE),0)</f>
        <v>0</v>
      </c>
      <c r="M1021" s="260">
        <f>IFERROR(VLOOKUP(B1021,'تقرير المصروفات حسب الشهر'!$C$1282:$AD$1393,10,FALSE),0)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الشهر'!L982</f>
        <v>0</v>
      </c>
      <c r="K1022" s="26">
        <f>'تقرير المصروفات حسب الشهر'!L1109</f>
        <v>0</v>
      </c>
      <c r="L1022" s="260">
        <f>IFERROR(VLOOKUP(B1022,'تقرير المصروفات حسب الشهر'!$C$1155:$AD$1266,10,FALSE),0)</f>
        <v>0</v>
      </c>
      <c r="M1022" s="260">
        <f>IFERROR(VLOOKUP(B1022,'تقرير المصروفات حسب الشهر'!$C$1282:$AD$1393,10,FALSE),0)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الشهر'!L983</f>
        <v>0</v>
      </c>
      <c r="K1023" s="26">
        <f>'تقرير المصروفات حسب الشهر'!L1110</f>
        <v>0</v>
      </c>
      <c r="L1023" s="260">
        <f>IFERROR(VLOOKUP(B1023,'تقرير المصروفات حسب الشهر'!$C$1155:$AD$1266,10,FALSE),0)</f>
        <v>0</v>
      </c>
      <c r="M1023" s="260">
        <f>IFERROR(VLOOKUP(B1023,'تقرير المصروفات حسب الشهر'!$C$1282:$AD$1393,10,FALSE),0)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الشهر'!L984</f>
        <v>0</v>
      </c>
      <c r="K1024" s="26">
        <f>'تقرير المصروفات حسب الشهر'!L1111</f>
        <v>0</v>
      </c>
      <c r="L1024" s="260">
        <f>IFERROR(VLOOKUP(B1024,'تقرير المصروفات حسب الشهر'!$C$1155:$AD$1266,10,FALSE),0)</f>
        <v>0</v>
      </c>
      <c r="M1024" s="260">
        <f>IFERROR(VLOOKUP(B1024,'تقرير المصروفات حسب الشهر'!$C$1282:$AD$1393,10,FALSE),0)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الشهر'!L985</f>
        <v>0</v>
      </c>
      <c r="K1025" s="26">
        <f>'تقرير المصروفات حسب الشهر'!L1112</f>
        <v>0</v>
      </c>
      <c r="L1025" s="260">
        <f>IFERROR(VLOOKUP(B1025,'تقرير المصروفات حسب الشهر'!$C$1155:$AD$1266,10,FALSE),0)</f>
        <v>0</v>
      </c>
      <c r="M1025" s="260">
        <f>IFERROR(VLOOKUP(B1025,'تقرير المصروفات حسب الشهر'!$C$1282:$AD$1393,10,FALSE),0)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الشهر'!L986</f>
        <v>0</v>
      </c>
      <c r="K1026" s="26">
        <f>'تقرير المصروفات حسب الشهر'!L1113</f>
        <v>0</v>
      </c>
      <c r="L1026" s="260">
        <f>IFERROR(VLOOKUP(B1026,'تقرير المصروفات حسب الشهر'!$C$1155:$AD$1266,10,FALSE),0)</f>
        <v>0</v>
      </c>
      <c r="M1026" s="260">
        <f>IFERROR(VLOOKUP(B1026,'تقرير المصروفات حسب الشهر'!$C$1282:$AD$1393,10,FALSE),0)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الشهر'!L987</f>
        <v>0</v>
      </c>
      <c r="K1027" s="26">
        <f>'تقرير المصروفات حسب الشهر'!L1114</f>
        <v>0</v>
      </c>
      <c r="L1027" s="260">
        <f>IFERROR(VLOOKUP(B1027,'تقرير المصروفات حسب الشهر'!$C$1155:$AD$1266,10,FALSE),0)</f>
        <v>0</v>
      </c>
      <c r="M1027" s="260">
        <f>IFERROR(VLOOKUP(B1027,'تقرير المصروفات حسب الشهر'!$C$1282:$AD$1393,10,FALSE),0)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الشهر'!L988</f>
        <v>0</v>
      </c>
      <c r="K1028" s="26">
        <f>'تقرير المصروفات حسب الشهر'!L1115</f>
        <v>0</v>
      </c>
      <c r="L1028" s="260">
        <f>IFERROR(VLOOKUP(B1028,'تقرير المصروفات حسب الشهر'!$C$1155:$AD$1266,10,FALSE),0)</f>
        <v>0</v>
      </c>
      <c r="M1028" s="260">
        <f>IFERROR(VLOOKUP(B1028,'تقرير المصروفات حسب الشهر'!$C$1282:$AD$1393,10,FALSE),0)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الشهر'!L989</f>
        <v>0</v>
      </c>
      <c r="K1029" s="26">
        <f>'تقرير المصروفات حسب الشهر'!L1116</f>
        <v>0</v>
      </c>
      <c r="L1029" s="260">
        <f>IFERROR(VLOOKUP(B1029,'تقرير المصروفات حسب الشهر'!$C$1155:$AD$1266,10,FALSE),0)</f>
        <v>0</v>
      </c>
      <c r="M1029" s="260">
        <f>IFERROR(VLOOKUP(B1029,'تقرير المصروفات حسب الشهر'!$C$1282:$AD$1393,10,FALSE),0)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الشهر'!L990</f>
        <v>0</v>
      </c>
      <c r="K1030" s="26">
        <f>'تقرير المصروفات حسب الشهر'!L1117</f>
        <v>0</v>
      </c>
      <c r="L1030" s="260">
        <f>IFERROR(VLOOKUP(B1030,'تقرير المصروفات حسب الشهر'!$C$1155:$AD$1266,10,FALSE),0)</f>
        <v>0</v>
      </c>
      <c r="M1030" s="260">
        <f>IFERROR(VLOOKUP(B1030,'تقرير المصروفات حسب الشهر'!$C$1282:$AD$1393,10,FALSE),0)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الشهر'!L991</f>
        <v>0</v>
      </c>
      <c r="K1031" s="26">
        <f>'تقرير المصروفات حسب الشهر'!L1118</f>
        <v>0</v>
      </c>
      <c r="L1031" s="260">
        <f>IFERROR(VLOOKUP(B1031,'تقرير المصروفات حسب الشهر'!$C$1155:$AD$1266,10,FALSE),0)</f>
        <v>0</v>
      </c>
      <c r="M1031" s="260">
        <f>IFERROR(VLOOKUP(B1031,'تقرير المصروفات حسب الشهر'!$C$1282:$AD$1393,10,FALSE),0)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0</v>
      </c>
      <c r="J1032" s="26">
        <f>'تقرير المصروفات حسب الشهر'!L992</f>
        <v>0</v>
      </c>
      <c r="K1032" s="26">
        <f>'تقرير المصروفات حسب الشهر'!L1119</f>
        <v>0</v>
      </c>
      <c r="L1032" s="260">
        <f>IFERROR(VLOOKUP(B1032,'تقرير المصروفات حسب الشهر'!$C$1155:$AD$1266,10,FALSE),0)</f>
        <v>0</v>
      </c>
      <c r="M1032" s="260">
        <f>IFERROR(VLOOKUP(B1032,'تقرير المصروفات حسب الشهر'!$C$1282:$AD$1393,10,FALSE),0)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الشهر'!L993</f>
        <v>0</v>
      </c>
      <c r="K1033" s="26">
        <f>'تقرير المصروفات حسب الشهر'!L1120</f>
        <v>0</v>
      </c>
      <c r="L1033" s="260">
        <f>IFERROR(VLOOKUP(B1033,'تقرير المصروفات حسب الشهر'!$C$1155:$AD$1266,10,FALSE),0)</f>
        <v>0</v>
      </c>
      <c r="M1033" s="260">
        <f>IFERROR(VLOOKUP(B1033,'تقرير المصروفات حسب الشهر'!$C$1282:$AD$1393,10,FALSE),0)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الشهر'!L994</f>
        <v>0</v>
      </c>
      <c r="K1034" s="26">
        <f>'تقرير المصروفات حسب الشهر'!L1121</f>
        <v>0</v>
      </c>
      <c r="L1034" s="260">
        <f>IFERROR(VLOOKUP(B1034,'تقرير المصروفات حسب الشهر'!$C$1155:$AD$1266,10,FALSE),0)</f>
        <v>0</v>
      </c>
      <c r="M1034" s="260">
        <f>IFERROR(VLOOKUP(B1034,'تقرير المصروفات حسب الشهر'!$C$1282:$AD$1393,10,FALSE),0)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الشهر'!L995</f>
        <v>0</v>
      </c>
      <c r="K1035" s="26">
        <f>'تقرير المصروفات حسب الشهر'!L1122</f>
        <v>0</v>
      </c>
      <c r="L1035" s="260">
        <f>IFERROR(VLOOKUP(B1035,'تقرير المصروفات حسب الشهر'!$C$1155:$AD$1266,10,FALSE),0)</f>
        <v>0</v>
      </c>
      <c r="M1035" s="260">
        <f>IFERROR(VLOOKUP(B1035,'تقرير المصروفات حسب الشهر'!$C$1282:$AD$1393,10,FALSE),0)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الشهر'!L996</f>
        <v>0</v>
      </c>
      <c r="K1036" s="26">
        <f>'تقرير المصروفات حسب الشهر'!L1123</f>
        <v>0</v>
      </c>
      <c r="L1036" s="260">
        <f>IFERROR(VLOOKUP(B1036,'تقرير المصروفات حسب الشهر'!$C$1155:$AD$1266,10,FALSE),0)</f>
        <v>0</v>
      </c>
      <c r="M1036" s="260">
        <f>IFERROR(VLOOKUP(B1036,'تقرير المصروفات حسب الشهر'!$C$1282:$AD$1393,10,FALSE),0)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الشهر'!L997</f>
        <v>0</v>
      </c>
      <c r="K1037" s="26">
        <f>'تقرير المصروفات حسب الشهر'!L1124</f>
        <v>0</v>
      </c>
      <c r="L1037" s="260">
        <f>IFERROR(VLOOKUP(B1037,'تقرير المصروفات حسب الشهر'!$C$1155:$AD$1266,10,FALSE),0)</f>
        <v>0</v>
      </c>
      <c r="M1037" s="260">
        <f>IFERROR(VLOOKUP(B1037,'تقرير المصروفات حسب الشهر'!$C$1282:$AD$1393,10,FALSE),0)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الشهر'!L998</f>
        <v>0</v>
      </c>
      <c r="K1038" s="26">
        <f>'تقرير المصروفات حسب الشهر'!L1125</f>
        <v>0</v>
      </c>
      <c r="L1038" s="260">
        <f>IFERROR(VLOOKUP(B1038,'تقرير المصروفات حسب الشهر'!$C$1155:$AD$1266,10,FALSE),0)</f>
        <v>0</v>
      </c>
      <c r="M1038" s="260">
        <f>IFERROR(VLOOKUP(B1038,'تقرير المصروفات حسب الشهر'!$C$1282:$AD$1393,10,FALSE),0)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الشهر'!L999</f>
        <v>0</v>
      </c>
      <c r="K1039" s="26">
        <f>'تقرير المصروفات حسب الشهر'!L1126</f>
        <v>0</v>
      </c>
      <c r="L1039" s="260">
        <f>IFERROR(VLOOKUP(B1039,'تقرير المصروفات حسب الشهر'!$C$1155:$AD$1266,10,FALSE),0)</f>
        <v>0</v>
      </c>
      <c r="M1039" s="260">
        <f>IFERROR(VLOOKUP(B1039,'تقرير المصروفات حسب الشهر'!$C$1282:$AD$1393,10,FALSE),0)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الشهر'!L1000</f>
        <v>0</v>
      </c>
      <c r="K1040" s="26">
        <f>'تقرير المصروفات حسب الشهر'!L1127</f>
        <v>0</v>
      </c>
      <c r="L1040" s="260">
        <f>IFERROR(VLOOKUP(B1040,'تقرير المصروفات حسب الشهر'!$C$1155:$AD$1266,10,FALSE),0)</f>
        <v>0</v>
      </c>
      <c r="M1040" s="260">
        <f>IFERROR(VLOOKUP(B1040,'تقرير المصروفات حسب الشهر'!$C$1282:$AD$1393,10,FALSE),0)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الشهر'!L1001</f>
        <v>0</v>
      </c>
      <c r="K1041" s="26">
        <f>'تقرير المصروفات حسب الشهر'!L1128</f>
        <v>0</v>
      </c>
      <c r="L1041" s="260">
        <f>IFERROR(VLOOKUP(B1041,'تقرير المصروفات حسب الشهر'!$C$1155:$AD$1266,10,FALSE),0)</f>
        <v>0</v>
      </c>
      <c r="M1041" s="260">
        <f>IFERROR(VLOOKUP(B1041,'تقرير المصروفات حسب الشهر'!$C$1282:$AD$1393,10,FALSE),0)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الشهر'!L1002</f>
        <v>0</v>
      </c>
      <c r="K1042" s="26">
        <f>'تقرير المصروفات حسب الشهر'!L1129</f>
        <v>0</v>
      </c>
      <c r="L1042" s="260">
        <f>IFERROR(VLOOKUP(B1042,'تقرير المصروفات حسب الشهر'!$C$1155:$AD$1266,10,FALSE),0)</f>
        <v>0</v>
      </c>
      <c r="M1042" s="260">
        <f>IFERROR(VLOOKUP(B1042,'تقرير المصروفات حسب الشهر'!$C$1282:$AD$1393,10,FALSE),0)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الشهر'!L1003</f>
        <v>0</v>
      </c>
      <c r="K1043" s="26">
        <f>'تقرير المصروفات حسب الشهر'!L1130</f>
        <v>0</v>
      </c>
      <c r="L1043" s="260">
        <f>IFERROR(VLOOKUP(B1043,'تقرير المصروفات حسب الشهر'!$C$1155:$AD$1266,10,FALSE),0)</f>
        <v>0</v>
      </c>
      <c r="M1043" s="260">
        <f>IFERROR(VLOOKUP(B1043,'تقرير المصروفات حسب الشهر'!$C$1282:$AD$1393,10,FALSE),0)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الشهر'!L1004</f>
        <v>0</v>
      </c>
      <c r="K1044" s="26">
        <f>'تقرير المصروفات حسب الشهر'!L1131</f>
        <v>0</v>
      </c>
      <c r="L1044" s="260">
        <f>IFERROR(VLOOKUP(B1044,'تقرير المصروفات حسب الشهر'!$C$1155:$AD$1266,10,FALSE),0)</f>
        <v>0</v>
      </c>
      <c r="M1044" s="260">
        <f>IFERROR(VLOOKUP(B1044,'تقرير المصروفات حسب الشهر'!$C$1282:$AD$1393,10,FALSE),0)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الشهر'!L1005</f>
        <v>0</v>
      </c>
      <c r="K1045" s="26">
        <f>'تقرير المصروفات حسب الشهر'!L1132</f>
        <v>0</v>
      </c>
      <c r="L1045" s="260">
        <f>IFERROR(VLOOKUP(B1045,'تقرير المصروفات حسب الشهر'!$C$1155:$AD$1266,10,FALSE),0)</f>
        <v>0</v>
      </c>
      <c r="M1045" s="260">
        <f>IFERROR(VLOOKUP(B1045,'تقرير المصروفات حسب الشهر'!$C$1282:$AD$1393,10,FALSE),0)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الشهر'!L1006</f>
        <v>0</v>
      </c>
      <c r="K1046" s="26">
        <f>'تقرير المصروفات حسب الشهر'!L1133</f>
        <v>0</v>
      </c>
      <c r="L1046" s="260">
        <f>IFERROR(VLOOKUP(B1046,'تقرير المصروفات حسب الشهر'!$C$1155:$AD$1266,10,FALSE),0)</f>
        <v>0</v>
      </c>
      <c r="M1046" s="260">
        <f>IFERROR(VLOOKUP(B1046,'تقرير المصروفات حسب الشهر'!$C$1282:$AD$1393,10,FALSE),0)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الشهر'!L1007</f>
        <v>0</v>
      </c>
      <c r="K1047" s="26">
        <f>'تقرير المصروفات حسب الشهر'!L1134</f>
        <v>0</v>
      </c>
      <c r="L1047" s="260">
        <f>IFERROR(VLOOKUP(B1047,'تقرير المصروفات حسب الشهر'!$C$1155:$AD$1266,10,FALSE),0)</f>
        <v>0</v>
      </c>
      <c r="M1047" s="260">
        <f>IFERROR(VLOOKUP(B1047,'تقرير المصروفات حسب الشهر'!$C$1282:$AD$1393,10,FALSE),0)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الشهر'!L1008</f>
        <v>0</v>
      </c>
      <c r="K1048" s="26">
        <f>'تقرير المصروفات حسب الشهر'!L1135</f>
        <v>0</v>
      </c>
      <c r="L1048" s="260">
        <f>IFERROR(VLOOKUP(B1048,'تقرير المصروفات حسب الشهر'!$C$1155:$AD$1266,10,FALSE),0)</f>
        <v>0</v>
      </c>
      <c r="M1048" s="260">
        <f>IFERROR(VLOOKUP(B1048,'تقرير المصروفات حسب الشهر'!$C$1282:$AD$1393,10,FALSE),0)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0</v>
      </c>
      <c r="J1049" s="26">
        <f>'تقرير المصروفات حسب الشهر'!L1009</f>
        <v>0</v>
      </c>
      <c r="K1049" s="26">
        <f>'تقرير المصروفات حسب الشهر'!L1136</f>
        <v>0</v>
      </c>
      <c r="L1049" s="260">
        <f>IFERROR(VLOOKUP(B1049,'تقرير المصروفات حسب الشهر'!$C$1155:$AD$1266,10,FALSE),0)</f>
        <v>0</v>
      </c>
      <c r="M1049" s="260">
        <f>IFERROR(VLOOKUP(B1049,'تقرير المصروفات حسب الشهر'!$C$1282:$AD$1393,10,FALSE),0)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الشهر'!L1010</f>
        <v>0</v>
      </c>
      <c r="K1050" s="26">
        <f>'تقرير المصروفات حسب الشهر'!L1137</f>
        <v>0</v>
      </c>
      <c r="L1050" s="260">
        <f>IFERROR(VLOOKUP(B1050,'تقرير المصروفات حسب الشهر'!$C$1155:$AD$1266,10,FALSE),0)</f>
        <v>0</v>
      </c>
      <c r="M1050" s="260">
        <f>IFERROR(VLOOKUP(B1050,'تقرير المصروفات حسب الشهر'!$C$1282:$AD$1393,10,FALSE),0)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6" t="s">
        <v>156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399999999999999" customHeight="1">
      <c r="B1052" s="396" t="s">
        <v>157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158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5" customHeight="1" thickBot="1"/>
    <row r="1057" spans="2:15" ht="31.2" customHeight="1" thickTop="1" thickBot="1">
      <c r="B1057" s="645" t="s">
        <v>357</v>
      </c>
      <c r="C1057" s="643"/>
      <c r="D1057" s="643"/>
      <c r="E1057" s="643"/>
      <c r="F1057" s="643"/>
      <c r="G1057" s="643"/>
      <c r="H1057" s="643"/>
      <c r="I1057" s="643"/>
      <c r="J1057" s="643"/>
      <c r="K1057" s="643"/>
      <c r="L1057" s="643"/>
      <c r="M1057" s="643"/>
      <c r="N1057" s="643"/>
      <c r="O1057" s="644"/>
    </row>
    <row r="1058" spans="2:15" ht="17.399999999999999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399999999999999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الشهر'!M902</f>
        <v>0</v>
      </c>
      <c r="K1059" s="26">
        <f>'تقرير المصروفات حسب الشهر'!M1029</f>
        <v>0</v>
      </c>
      <c r="L1059" s="260">
        <f>IFERROR(VLOOKUP(B1059,'تقرير المصروفات حسب الشهر'!$C$1155:$AD$1266,11,FALSE),0)</f>
        <v>0</v>
      </c>
      <c r="M1059" s="260">
        <f>IFERROR(VLOOKUP(B1059,'تقرير المصروفات حسب الشهر'!$C$1282:$AD$1393,11,FALSE),0)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0</v>
      </c>
      <c r="J1060" s="26">
        <f>'تقرير المصروفات حسب الشهر'!M903</f>
        <v>0</v>
      </c>
      <c r="K1060" s="26">
        <f>'تقرير المصروفات حسب الشهر'!M1030</f>
        <v>0</v>
      </c>
      <c r="L1060" s="260">
        <f>IFERROR(VLOOKUP(B1060,'تقرير المصروفات حسب الشهر'!$C$1155:$AD$1266,11,FALSE),0)</f>
        <v>0</v>
      </c>
      <c r="M1060" s="260">
        <f>IFERROR(VLOOKUP(B1060,'تقرير المصروفات حسب الشهر'!$C$1282:$AD$1393,11,FALSE),0)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0</v>
      </c>
      <c r="J1061" s="26">
        <f>'تقرير المصروفات حسب الشهر'!M904</f>
        <v>0</v>
      </c>
      <c r="K1061" s="26">
        <f>'تقرير المصروفات حسب الشهر'!M1031</f>
        <v>0</v>
      </c>
      <c r="L1061" s="260">
        <f>IFERROR(VLOOKUP(B1061,'تقرير المصروفات حسب الشهر'!$C$1155:$AD$1266,11,FALSE),0)</f>
        <v>0</v>
      </c>
      <c r="M1061" s="260">
        <f>IFERROR(VLOOKUP(B1061,'تقرير المصروفات حسب الشهر'!$C$1282:$AD$1393,11,FALSE),0)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الشهر'!M905</f>
        <v>0</v>
      </c>
      <c r="K1062" s="26">
        <f>'تقرير المصروفات حسب الشهر'!M1032</f>
        <v>0</v>
      </c>
      <c r="L1062" s="260">
        <f>IFERROR(VLOOKUP(B1062,'تقرير المصروفات حسب الشهر'!$C$1155:$AD$1266,11,FALSE),0)</f>
        <v>0</v>
      </c>
      <c r="M1062" s="260">
        <f>IFERROR(VLOOKUP(B1062,'تقرير المصروفات حسب الشهر'!$C$1282:$AD$1393,11,FALSE),0)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الشهر'!M906</f>
        <v>0</v>
      </c>
      <c r="K1063" s="26">
        <f>'تقرير المصروفات حسب الشهر'!M1033</f>
        <v>0</v>
      </c>
      <c r="L1063" s="260">
        <f>IFERROR(VLOOKUP(B1063,'تقرير المصروفات حسب الشهر'!$C$1155:$AD$1266,11,FALSE),0)</f>
        <v>0</v>
      </c>
      <c r="M1063" s="260">
        <f>IFERROR(VLOOKUP(B1063,'تقرير المصروفات حسب الشهر'!$C$1282:$AD$1393,11,FALSE),0)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الشهر'!M907</f>
        <v>0</v>
      </c>
      <c r="K1064" s="26">
        <f>'تقرير المصروفات حسب الشهر'!M1034</f>
        <v>0</v>
      </c>
      <c r="L1064" s="260">
        <f>IFERROR(VLOOKUP(B1064,'تقرير المصروفات حسب الشهر'!$C$1155:$AD$1266,11,FALSE),0)</f>
        <v>0</v>
      </c>
      <c r="M1064" s="260">
        <f>IFERROR(VLOOKUP(B1064,'تقرير المصروفات حسب الشهر'!$C$1282:$AD$1393,11,FALSE),0)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الشهر'!M908</f>
        <v>0</v>
      </c>
      <c r="K1065" s="26">
        <f>'تقرير المصروفات حسب الشهر'!M1035</f>
        <v>0</v>
      </c>
      <c r="L1065" s="260">
        <f>IFERROR(VLOOKUP(B1065,'تقرير المصروفات حسب الشهر'!$C$1155:$AD$1266,11,FALSE),0)</f>
        <v>0</v>
      </c>
      <c r="M1065" s="260">
        <f>IFERROR(VLOOKUP(B1065,'تقرير المصروفات حسب الشهر'!$C$1282:$AD$1393,11,FALSE),0)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0</v>
      </c>
      <c r="J1066" s="26">
        <f>'تقرير المصروفات حسب الشهر'!M909</f>
        <v>0</v>
      </c>
      <c r="K1066" s="26">
        <f>'تقرير المصروفات حسب الشهر'!M1036</f>
        <v>0</v>
      </c>
      <c r="L1066" s="260">
        <f>IFERROR(VLOOKUP(B1066,'تقرير المصروفات حسب الشهر'!$C$1155:$AD$1266,11,FALSE),0)</f>
        <v>0</v>
      </c>
      <c r="M1066" s="260">
        <f>IFERROR(VLOOKUP(B1066,'تقرير المصروفات حسب الشهر'!$C$1282:$AD$1393,11,FALSE),0)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الشهر'!M910</f>
        <v>0</v>
      </c>
      <c r="K1067" s="26">
        <f>'تقرير المصروفات حسب الشهر'!M1037</f>
        <v>0</v>
      </c>
      <c r="L1067" s="260">
        <f>IFERROR(VLOOKUP(B1067,'تقرير المصروفات حسب الشهر'!$C$1155:$AD$1266,11,FALSE),0)</f>
        <v>0</v>
      </c>
      <c r="M1067" s="260">
        <f>IFERROR(VLOOKUP(B1067,'تقرير المصروفات حسب الشهر'!$C$1282:$AD$1393,11,FALSE),0)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0</v>
      </c>
      <c r="J1068" s="26">
        <f>'تقرير المصروفات حسب الشهر'!M911</f>
        <v>0</v>
      </c>
      <c r="K1068" s="26">
        <f>'تقرير المصروفات حسب الشهر'!M1038</f>
        <v>0</v>
      </c>
      <c r="L1068" s="260">
        <f>IFERROR(VLOOKUP(B1068,'تقرير المصروفات حسب الشهر'!$C$1155:$AD$1266,11,FALSE),0)</f>
        <v>0</v>
      </c>
      <c r="M1068" s="260">
        <f>IFERROR(VLOOKUP(B1068,'تقرير المصروفات حسب الشهر'!$C$1282:$AD$1393,11,FALSE),0)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الشهر'!M912</f>
        <v>0</v>
      </c>
      <c r="K1069" s="26">
        <f>'تقرير المصروفات حسب الشهر'!M1039</f>
        <v>0</v>
      </c>
      <c r="L1069" s="260">
        <f>IFERROR(VLOOKUP(B1069,'تقرير المصروفات حسب الشهر'!$C$1155:$AD$1266,11,FALSE),0)</f>
        <v>0</v>
      </c>
      <c r="M1069" s="260">
        <f>IFERROR(VLOOKUP(B1069,'تقرير المصروفات حسب الشهر'!$C$1282:$AD$1393,11,FALSE),0)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الشهر'!M913</f>
        <v>0</v>
      </c>
      <c r="K1070" s="26">
        <f>'تقرير المصروفات حسب الشهر'!M1040</f>
        <v>0</v>
      </c>
      <c r="L1070" s="260">
        <f>IFERROR(VLOOKUP(B1070,'تقرير المصروفات حسب الشهر'!$C$1155:$AD$1266,11,FALSE),0)</f>
        <v>0</v>
      </c>
      <c r="M1070" s="260">
        <f>IFERROR(VLOOKUP(B1070,'تقرير المصروفات حسب الشهر'!$C$1282:$AD$1393,11,FALSE),0)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الشهر'!M914</f>
        <v>0</v>
      </c>
      <c r="K1071" s="26">
        <f>'تقرير المصروفات حسب الشهر'!M1041</f>
        <v>0</v>
      </c>
      <c r="L1071" s="260">
        <f>IFERROR(VLOOKUP(B1071,'تقرير المصروفات حسب الشهر'!$C$1155:$AD$1266,11,FALSE),0)</f>
        <v>0</v>
      </c>
      <c r="M1071" s="260">
        <f>IFERROR(VLOOKUP(B1071,'تقرير المصروفات حسب الشهر'!$C$1282:$AD$1393,11,FALSE),0)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الشهر'!M915</f>
        <v>0</v>
      </c>
      <c r="K1072" s="26">
        <f>'تقرير المصروفات حسب الشهر'!M1042</f>
        <v>0</v>
      </c>
      <c r="L1072" s="260">
        <f>IFERROR(VLOOKUP(B1072,'تقرير المصروفات حسب الشهر'!$C$1155:$AD$1266,11,FALSE),0)</f>
        <v>0</v>
      </c>
      <c r="M1072" s="260">
        <f>IFERROR(VLOOKUP(B1072,'تقرير المصروفات حسب الشهر'!$C$1282:$AD$1393,11,FALSE),0)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0</v>
      </c>
      <c r="J1073" s="26">
        <f>'تقرير المصروفات حسب الشهر'!M916</f>
        <v>0</v>
      </c>
      <c r="K1073" s="26">
        <f>'تقرير المصروفات حسب الشهر'!M1043</f>
        <v>0</v>
      </c>
      <c r="L1073" s="260">
        <f>IFERROR(VLOOKUP(B1073,'تقرير المصروفات حسب الشهر'!$C$1155:$AD$1266,11,FALSE),0)</f>
        <v>0</v>
      </c>
      <c r="M1073" s="260">
        <f>IFERROR(VLOOKUP(B1073,'تقرير المصروفات حسب الشهر'!$C$1282:$AD$1393,11,FALSE),0)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الشهر'!M917</f>
        <v>0</v>
      </c>
      <c r="K1074" s="26">
        <f>'تقرير المصروفات حسب الشهر'!M1044</f>
        <v>0</v>
      </c>
      <c r="L1074" s="260">
        <f>IFERROR(VLOOKUP(B1074,'تقرير المصروفات حسب الشهر'!$C$1155:$AD$1266,11,FALSE),0)</f>
        <v>0</v>
      </c>
      <c r="M1074" s="260">
        <f>IFERROR(VLOOKUP(B1074,'تقرير المصروفات حسب الشهر'!$C$1282:$AD$1393,11,FALSE),0)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الشهر'!M918</f>
        <v>0</v>
      </c>
      <c r="K1075" s="26">
        <f>'تقرير المصروفات حسب الشهر'!M1045</f>
        <v>0</v>
      </c>
      <c r="L1075" s="260">
        <f>IFERROR(VLOOKUP(B1075,'تقرير المصروفات حسب الشهر'!$C$1155:$AD$1266,11,FALSE),0)</f>
        <v>0</v>
      </c>
      <c r="M1075" s="260">
        <f>IFERROR(VLOOKUP(B1075,'تقرير المصروفات حسب الشهر'!$C$1282:$AD$1393,11,FALSE),0)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0</v>
      </c>
      <c r="J1076" s="26">
        <f>'تقرير المصروفات حسب الشهر'!M919</f>
        <v>0</v>
      </c>
      <c r="K1076" s="26">
        <f>'تقرير المصروفات حسب الشهر'!M1046</f>
        <v>0</v>
      </c>
      <c r="L1076" s="260">
        <f>IFERROR(VLOOKUP(B1076,'تقرير المصروفات حسب الشهر'!$C$1155:$AD$1266,11,FALSE),0)</f>
        <v>0</v>
      </c>
      <c r="M1076" s="260">
        <f>IFERROR(VLOOKUP(B1076,'تقرير المصروفات حسب الشهر'!$C$1282:$AD$1393,11,FALSE),0)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الشهر'!M920</f>
        <v>0</v>
      </c>
      <c r="K1077" s="26">
        <f>'تقرير المصروفات حسب الشهر'!M1047</f>
        <v>0</v>
      </c>
      <c r="L1077" s="260">
        <f>IFERROR(VLOOKUP(B1077,'تقرير المصروفات حسب الشهر'!$C$1155:$AD$1266,11,FALSE),0)</f>
        <v>0</v>
      </c>
      <c r="M1077" s="260">
        <f>IFERROR(VLOOKUP(B1077,'تقرير المصروفات حسب الشهر'!$C$1282:$AD$1393,11,FALSE),0)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الشهر'!M921</f>
        <v>0</v>
      </c>
      <c r="K1078" s="26">
        <f>'تقرير المصروفات حسب الشهر'!M1048</f>
        <v>0</v>
      </c>
      <c r="L1078" s="260">
        <f>IFERROR(VLOOKUP(B1078,'تقرير المصروفات حسب الشهر'!$C$1155:$AD$1266,11,FALSE),0)</f>
        <v>0</v>
      </c>
      <c r="M1078" s="260">
        <f>IFERROR(VLOOKUP(B1078,'تقرير المصروفات حسب الشهر'!$C$1282:$AD$1393,11,FALSE),0)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الشهر'!M922</f>
        <v>0</v>
      </c>
      <c r="K1079" s="26">
        <f>'تقرير المصروفات حسب الشهر'!M1049</f>
        <v>0</v>
      </c>
      <c r="L1079" s="260">
        <f>IFERROR(VLOOKUP(B1079,'تقرير المصروفات حسب الشهر'!$C$1155:$AD$1266,11,FALSE),0)</f>
        <v>0</v>
      </c>
      <c r="M1079" s="260">
        <f>IFERROR(VLOOKUP(B1079,'تقرير المصروفات حسب الشهر'!$C$1282:$AD$1393,11,FALSE),0)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الشهر'!M923</f>
        <v>0</v>
      </c>
      <c r="K1080" s="26">
        <f>'تقرير المصروفات حسب الشهر'!M1050</f>
        <v>0</v>
      </c>
      <c r="L1080" s="260">
        <f>IFERROR(VLOOKUP(B1080,'تقرير المصروفات حسب الشهر'!$C$1155:$AD$1266,11,FALSE),0)</f>
        <v>0</v>
      </c>
      <c r="M1080" s="260">
        <f>IFERROR(VLOOKUP(B1080,'تقرير المصروفات حسب الشهر'!$C$1282:$AD$1393,11,FALSE),0)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0</v>
      </c>
      <c r="J1081" s="26">
        <f>'تقرير المصروفات حسب الشهر'!M924</f>
        <v>0</v>
      </c>
      <c r="K1081" s="26">
        <f>'تقرير المصروفات حسب الشهر'!M1051</f>
        <v>0</v>
      </c>
      <c r="L1081" s="260">
        <f>IFERROR(VLOOKUP(B1081,'تقرير المصروفات حسب الشهر'!$C$1155:$AD$1266,11,FALSE),0)</f>
        <v>0</v>
      </c>
      <c r="M1081" s="260">
        <f>IFERROR(VLOOKUP(B1081,'تقرير المصروفات حسب الشهر'!$C$1282:$AD$1393,11,FALSE),0)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الشهر'!M925</f>
        <v>0</v>
      </c>
      <c r="K1082" s="26">
        <f>'تقرير المصروفات حسب الشهر'!M1052</f>
        <v>0</v>
      </c>
      <c r="L1082" s="260">
        <f>IFERROR(VLOOKUP(B1082,'تقرير المصروفات حسب الشهر'!$C$1155:$AD$1266,11,FALSE),0)</f>
        <v>0</v>
      </c>
      <c r="M1082" s="260">
        <f>IFERROR(VLOOKUP(B1082,'تقرير المصروفات حسب الشهر'!$C$1282:$AD$1393,11,FALSE),0)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الشهر'!M926</f>
        <v>0</v>
      </c>
      <c r="K1083" s="26">
        <f>'تقرير المصروفات حسب الشهر'!M1053</f>
        <v>0</v>
      </c>
      <c r="L1083" s="260">
        <f>IFERROR(VLOOKUP(B1083,'تقرير المصروفات حسب الشهر'!$C$1155:$AD$1266,11,FALSE),0)</f>
        <v>0</v>
      </c>
      <c r="M1083" s="260">
        <f>IFERROR(VLOOKUP(B1083,'تقرير المصروفات حسب الشهر'!$C$1282:$AD$1393,11,FALSE),0)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0</v>
      </c>
      <c r="J1084" s="26">
        <f>'تقرير المصروفات حسب الشهر'!M927</f>
        <v>0</v>
      </c>
      <c r="K1084" s="26">
        <f>'تقرير المصروفات حسب الشهر'!M1054</f>
        <v>0</v>
      </c>
      <c r="L1084" s="260">
        <f>IFERROR(VLOOKUP(B1084,'تقرير المصروفات حسب الشهر'!$C$1155:$AD$1266,11,FALSE),0)</f>
        <v>0</v>
      </c>
      <c r="M1084" s="260">
        <f>IFERROR(VLOOKUP(B1084,'تقرير المصروفات حسب الشهر'!$C$1282:$AD$1393,11,FALSE),0)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الشهر'!M928</f>
        <v>0</v>
      </c>
      <c r="K1085" s="26">
        <f>'تقرير المصروفات حسب الشهر'!M1055</f>
        <v>0</v>
      </c>
      <c r="L1085" s="260">
        <f>IFERROR(VLOOKUP(B1085,'تقرير المصروفات حسب الشهر'!$C$1155:$AD$1266,11,FALSE),0)</f>
        <v>0</v>
      </c>
      <c r="M1085" s="260">
        <f>IFERROR(VLOOKUP(B1085,'تقرير المصروفات حسب الشهر'!$C$1282:$AD$1393,11,FALSE),0)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الشهر'!M929</f>
        <v>0</v>
      </c>
      <c r="K1086" s="26">
        <f>'تقرير المصروفات حسب الشهر'!M1056</f>
        <v>0</v>
      </c>
      <c r="L1086" s="260">
        <f>IFERROR(VLOOKUP(B1086,'تقرير المصروفات حسب الشهر'!$C$1155:$AD$1266,11,FALSE),0)</f>
        <v>0</v>
      </c>
      <c r="M1086" s="260">
        <f>IFERROR(VLOOKUP(B1086,'تقرير المصروفات حسب الشهر'!$C$1282:$AD$1393,11,FALSE),0)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الشهر'!M930</f>
        <v>0</v>
      </c>
      <c r="K1087" s="26">
        <f>'تقرير المصروفات حسب الشهر'!M1057</f>
        <v>0</v>
      </c>
      <c r="L1087" s="260">
        <f>IFERROR(VLOOKUP(B1087,'تقرير المصروفات حسب الشهر'!$C$1155:$AD$1266,11,FALSE),0)</f>
        <v>0</v>
      </c>
      <c r="M1087" s="260">
        <f>IFERROR(VLOOKUP(B1087,'تقرير المصروفات حسب الشهر'!$C$1282:$AD$1393,11,FALSE),0)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0</v>
      </c>
      <c r="J1088" s="26">
        <f>'تقرير المصروفات حسب الشهر'!M931</f>
        <v>0</v>
      </c>
      <c r="K1088" s="26">
        <f>'تقرير المصروفات حسب الشهر'!M1058</f>
        <v>0</v>
      </c>
      <c r="L1088" s="260">
        <f>IFERROR(VLOOKUP(B1088,'تقرير المصروفات حسب الشهر'!$C$1155:$AD$1266,11,FALSE),0)</f>
        <v>0</v>
      </c>
      <c r="M1088" s="260">
        <f>IFERROR(VLOOKUP(B1088,'تقرير المصروفات حسب الشهر'!$C$1282:$AD$1393,11,FALSE),0)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الشهر'!M932</f>
        <v>0</v>
      </c>
      <c r="K1089" s="26">
        <f>'تقرير المصروفات حسب الشهر'!M1059</f>
        <v>0</v>
      </c>
      <c r="L1089" s="260">
        <f>IFERROR(VLOOKUP(B1089,'تقرير المصروفات حسب الشهر'!$C$1155:$AD$1266,11,FALSE),0)</f>
        <v>0</v>
      </c>
      <c r="M1089" s="260">
        <f>IFERROR(VLOOKUP(B1089,'تقرير المصروفات حسب الشهر'!$C$1282:$AD$1393,11,FALSE),0)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الشهر'!M933</f>
        <v>0</v>
      </c>
      <c r="K1090" s="26">
        <f>'تقرير المصروفات حسب الشهر'!M1060</f>
        <v>0</v>
      </c>
      <c r="L1090" s="260">
        <f>IFERROR(VLOOKUP(B1090,'تقرير المصروفات حسب الشهر'!$C$1155:$AD$1266,11,FALSE),0)</f>
        <v>0</v>
      </c>
      <c r="M1090" s="260">
        <f>IFERROR(VLOOKUP(B1090,'تقرير المصروفات حسب الشهر'!$C$1282:$AD$1393,11,FALSE),0)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الشهر'!M934</f>
        <v>0</v>
      </c>
      <c r="K1091" s="26">
        <f>'تقرير المصروفات حسب الشهر'!M1061</f>
        <v>0</v>
      </c>
      <c r="L1091" s="260">
        <f>IFERROR(VLOOKUP(B1091,'تقرير المصروفات حسب الشهر'!$C$1155:$AD$1266,11,FALSE),0)</f>
        <v>0</v>
      </c>
      <c r="M1091" s="260">
        <f>IFERROR(VLOOKUP(B1091,'تقرير المصروفات حسب الشهر'!$C$1282:$AD$1393,11,FALSE),0)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الشهر'!M935</f>
        <v>0</v>
      </c>
      <c r="K1092" s="26">
        <f>'تقرير المصروفات حسب الشهر'!M1062</f>
        <v>0</v>
      </c>
      <c r="L1092" s="260">
        <f>IFERROR(VLOOKUP(B1092,'تقرير المصروفات حسب الشهر'!$C$1155:$AD$1266,11,FALSE),0)</f>
        <v>0</v>
      </c>
      <c r="M1092" s="260">
        <f>IFERROR(VLOOKUP(B1092,'تقرير المصروفات حسب الشهر'!$C$1282:$AD$1393,11,FALSE),0)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0</v>
      </c>
      <c r="J1093" s="26">
        <f>'تقرير المصروفات حسب الشهر'!M936</f>
        <v>0</v>
      </c>
      <c r="K1093" s="26">
        <f>'تقرير المصروفات حسب الشهر'!M1063</f>
        <v>0</v>
      </c>
      <c r="L1093" s="260">
        <f>IFERROR(VLOOKUP(B1093,'تقرير المصروفات حسب الشهر'!$C$1155:$AD$1266,11,FALSE),0)</f>
        <v>0</v>
      </c>
      <c r="M1093" s="260">
        <f>IFERROR(VLOOKUP(B1093,'تقرير المصروفات حسب الشهر'!$C$1282:$AD$1393,11,FALSE),0)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الشهر'!M937</f>
        <v>0</v>
      </c>
      <c r="K1094" s="26">
        <f>'تقرير المصروفات حسب الشهر'!M1064</f>
        <v>0</v>
      </c>
      <c r="L1094" s="260">
        <f>IFERROR(VLOOKUP(B1094,'تقرير المصروفات حسب الشهر'!$C$1155:$AD$1266,11,FALSE),0)</f>
        <v>0</v>
      </c>
      <c r="M1094" s="260">
        <f>IFERROR(VLOOKUP(B1094,'تقرير المصروفات حسب الشهر'!$C$1282:$AD$1393,11,FALSE),0)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الشهر'!M938</f>
        <v>0</v>
      </c>
      <c r="K1095" s="26">
        <f>'تقرير المصروفات حسب الشهر'!M1065</f>
        <v>0</v>
      </c>
      <c r="L1095" s="260">
        <f>IFERROR(VLOOKUP(B1095,'تقرير المصروفات حسب الشهر'!$C$1155:$AD$1266,11,FALSE),0)</f>
        <v>0</v>
      </c>
      <c r="M1095" s="260">
        <f>IFERROR(VLOOKUP(B1095,'تقرير المصروفات حسب الشهر'!$C$1282:$AD$1393,11,FALSE),0)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الشهر'!M939</f>
        <v>0</v>
      </c>
      <c r="K1096" s="26">
        <f>'تقرير المصروفات حسب الشهر'!M1066</f>
        <v>0</v>
      </c>
      <c r="L1096" s="260">
        <f>IFERROR(VLOOKUP(B1096,'تقرير المصروفات حسب الشهر'!$C$1155:$AD$1266,11,FALSE),0)</f>
        <v>0</v>
      </c>
      <c r="M1096" s="260">
        <f>IFERROR(VLOOKUP(B1096,'تقرير المصروفات حسب الشهر'!$C$1282:$AD$1393,11,FALSE),0)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الشهر'!M940</f>
        <v>0</v>
      </c>
      <c r="K1097" s="26">
        <f>'تقرير المصروفات حسب الشهر'!M1067</f>
        <v>0</v>
      </c>
      <c r="L1097" s="260">
        <f>IFERROR(VLOOKUP(B1097,'تقرير المصروفات حسب الشهر'!$C$1155:$AD$1266,11,FALSE),0)</f>
        <v>0</v>
      </c>
      <c r="M1097" s="260">
        <f>IFERROR(VLOOKUP(B1097,'تقرير المصروفات حسب الشهر'!$C$1282:$AD$1393,11,FALSE),0)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الشهر'!M941</f>
        <v>0</v>
      </c>
      <c r="K1098" s="26">
        <f>'تقرير المصروفات حسب الشهر'!M1068</f>
        <v>0</v>
      </c>
      <c r="L1098" s="260">
        <f>IFERROR(VLOOKUP(B1098,'تقرير المصروفات حسب الشهر'!$C$1155:$AD$1266,11,FALSE),0)</f>
        <v>0</v>
      </c>
      <c r="M1098" s="260">
        <f>IFERROR(VLOOKUP(B1098,'تقرير المصروفات حسب الشهر'!$C$1282:$AD$1393,11,FALSE),0)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الشهر'!M942</f>
        <v>0</v>
      </c>
      <c r="K1099" s="26">
        <f>'تقرير المصروفات حسب الشهر'!M1069</f>
        <v>0</v>
      </c>
      <c r="L1099" s="260">
        <f>IFERROR(VLOOKUP(B1099,'تقرير المصروفات حسب الشهر'!$C$1155:$AD$1266,11,FALSE),0)</f>
        <v>0</v>
      </c>
      <c r="M1099" s="260">
        <f>IFERROR(VLOOKUP(B1099,'تقرير المصروفات حسب الشهر'!$C$1282:$AD$1393,11,FALSE),0)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الشهر'!M943</f>
        <v>0</v>
      </c>
      <c r="K1100" s="26">
        <f>'تقرير المصروفات حسب الشهر'!M1070</f>
        <v>0</v>
      </c>
      <c r="L1100" s="260">
        <f>IFERROR(VLOOKUP(B1100,'تقرير المصروفات حسب الشهر'!$C$1155:$AD$1266,11,FALSE),0)</f>
        <v>0</v>
      </c>
      <c r="M1100" s="260">
        <f>IFERROR(VLOOKUP(B1100,'تقرير المصروفات حسب الشهر'!$C$1282:$AD$1393,11,FALSE),0)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الشهر'!M944</f>
        <v>0</v>
      </c>
      <c r="K1101" s="26">
        <f>'تقرير المصروفات حسب الشهر'!M1071</f>
        <v>0</v>
      </c>
      <c r="L1101" s="260">
        <f>IFERROR(VLOOKUP(B1101,'تقرير المصروفات حسب الشهر'!$C$1155:$AD$1266,11,FALSE),0)</f>
        <v>0</v>
      </c>
      <c r="M1101" s="260">
        <f>IFERROR(VLOOKUP(B1101,'تقرير المصروفات حسب الشهر'!$C$1282:$AD$1393,11,FALSE),0)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الشهر'!M945</f>
        <v>0</v>
      </c>
      <c r="K1102" s="26">
        <f>'تقرير المصروفات حسب الشهر'!M1072</f>
        <v>0</v>
      </c>
      <c r="L1102" s="260">
        <f>IFERROR(VLOOKUP(B1102,'تقرير المصروفات حسب الشهر'!$C$1155:$AD$1266,11,FALSE),0)</f>
        <v>0</v>
      </c>
      <c r="M1102" s="260">
        <f>IFERROR(VLOOKUP(B1102,'تقرير المصروفات حسب الشهر'!$C$1282:$AD$1393,11,FALSE),0)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الشهر'!M946</f>
        <v>0</v>
      </c>
      <c r="K1103" s="26">
        <f>'تقرير المصروفات حسب الشهر'!M1073</f>
        <v>0</v>
      </c>
      <c r="L1103" s="260">
        <f>IFERROR(VLOOKUP(B1103,'تقرير المصروفات حسب الشهر'!$C$1155:$AD$1266,11,FALSE),0)</f>
        <v>0</v>
      </c>
      <c r="M1103" s="260">
        <f>IFERROR(VLOOKUP(B1103,'تقرير المصروفات حسب الشهر'!$C$1282:$AD$1393,11,FALSE),0)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الشهر'!M947</f>
        <v>0</v>
      </c>
      <c r="K1104" s="26">
        <f>'تقرير المصروفات حسب الشهر'!M1074</f>
        <v>0</v>
      </c>
      <c r="L1104" s="260">
        <f>IFERROR(VLOOKUP(B1104,'تقرير المصروفات حسب الشهر'!$C$1155:$AD$1266,11,FALSE),0)</f>
        <v>0</v>
      </c>
      <c r="M1104" s="260">
        <f>IFERROR(VLOOKUP(B1104,'تقرير المصروفات حسب الشهر'!$C$1282:$AD$1393,11,FALSE),0)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الشهر'!M948</f>
        <v>0</v>
      </c>
      <c r="K1105" s="26">
        <f>'تقرير المصروفات حسب الشهر'!M1075</f>
        <v>0</v>
      </c>
      <c r="L1105" s="260">
        <f>IFERROR(VLOOKUP(B1105,'تقرير المصروفات حسب الشهر'!$C$1155:$AD$1266,11,FALSE),0)</f>
        <v>0</v>
      </c>
      <c r="M1105" s="260">
        <f>IFERROR(VLOOKUP(B1105,'تقرير المصروفات حسب الشهر'!$C$1282:$AD$1393,11,FALSE),0)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الشهر'!M949</f>
        <v>0</v>
      </c>
      <c r="K1106" s="26">
        <f>'تقرير المصروفات حسب الشهر'!M1076</f>
        <v>0</v>
      </c>
      <c r="L1106" s="260">
        <f>IFERROR(VLOOKUP(B1106,'تقرير المصروفات حسب الشهر'!$C$1155:$AD$1266,11,FALSE),0)</f>
        <v>0</v>
      </c>
      <c r="M1106" s="260">
        <f>IFERROR(VLOOKUP(B1106,'تقرير المصروفات حسب الشهر'!$C$1282:$AD$1393,11,FALSE),0)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الشهر'!M950</f>
        <v>0</v>
      </c>
      <c r="K1107" s="26">
        <f>'تقرير المصروفات حسب الشهر'!M1077</f>
        <v>0</v>
      </c>
      <c r="L1107" s="260">
        <f>IFERROR(VLOOKUP(B1107,'تقرير المصروفات حسب الشهر'!$C$1155:$AD$1266,11,FALSE),0)</f>
        <v>0</v>
      </c>
      <c r="M1107" s="260">
        <f>IFERROR(VLOOKUP(B1107,'تقرير المصروفات حسب الشهر'!$C$1282:$AD$1393,11,FALSE),0)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الشهر'!M951</f>
        <v>0</v>
      </c>
      <c r="K1108" s="26">
        <f>'تقرير المصروفات حسب الشهر'!M1078</f>
        <v>0</v>
      </c>
      <c r="L1108" s="260">
        <f>IFERROR(VLOOKUP(B1108,'تقرير المصروفات حسب الشهر'!$C$1155:$AD$1266,11,FALSE),0)</f>
        <v>0</v>
      </c>
      <c r="M1108" s="260">
        <f>IFERROR(VLOOKUP(B1108,'تقرير المصروفات حسب الشهر'!$C$1282:$AD$1393,11,FALSE),0)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الشهر'!M952</f>
        <v>0</v>
      </c>
      <c r="K1109" s="26">
        <f>'تقرير المصروفات حسب الشهر'!M1079</f>
        <v>0</v>
      </c>
      <c r="L1109" s="260">
        <f>IFERROR(VLOOKUP(B1109,'تقرير المصروفات حسب الشهر'!$C$1155:$AD$1266,11,FALSE),0)</f>
        <v>0</v>
      </c>
      <c r="M1109" s="260">
        <f>IFERROR(VLOOKUP(B1109,'تقرير المصروفات حسب الشهر'!$C$1282:$AD$1393,11,FALSE),0)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الشهر'!M953</f>
        <v>0</v>
      </c>
      <c r="K1110" s="26">
        <f>'تقرير المصروفات حسب الشهر'!M1080</f>
        <v>0</v>
      </c>
      <c r="L1110" s="260">
        <f>IFERROR(VLOOKUP(B1110,'تقرير المصروفات حسب الشهر'!$C$1155:$AD$1266,11,FALSE),0)</f>
        <v>0</v>
      </c>
      <c r="M1110" s="260">
        <f>IFERROR(VLOOKUP(B1110,'تقرير المصروفات حسب الشهر'!$C$1282:$AD$1393,11,FALSE),0)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الشهر'!M954</f>
        <v>0</v>
      </c>
      <c r="K1111" s="26">
        <f>'تقرير المصروفات حسب الشهر'!M1081</f>
        <v>0</v>
      </c>
      <c r="L1111" s="260">
        <f>IFERROR(VLOOKUP(B1111,'تقرير المصروفات حسب الشهر'!$C$1155:$AD$1266,11,FALSE),0)</f>
        <v>0</v>
      </c>
      <c r="M1111" s="260">
        <f>IFERROR(VLOOKUP(B1111,'تقرير المصروفات حسب الشهر'!$C$1282:$AD$1393,11,FALSE),0)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الشهر'!M955</f>
        <v>0</v>
      </c>
      <c r="K1112" s="26">
        <f>'تقرير المصروفات حسب الشهر'!M1082</f>
        <v>0</v>
      </c>
      <c r="L1112" s="260">
        <f>IFERROR(VLOOKUP(B1112,'تقرير المصروفات حسب الشهر'!$C$1155:$AD$1266,11,FALSE),0)</f>
        <v>0</v>
      </c>
      <c r="M1112" s="260">
        <f>IFERROR(VLOOKUP(B1112,'تقرير المصروفات حسب الشهر'!$C$1282:$AD$1393,11,FALSE),0)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الشهر'!M956</f>
        <v>0</v>
      </c>
      <c r="K1113" s="26">
        <f>'تقرير المصروفات حسب الشهر'!M1083</f>
        <v>0</v>
      </c>
      <c r="L1113" s="260">
        <f>IFERROR(VLOOKUP(B1113,'تقرير المصروفات حسب الشهر'!$C$1155:$AD$1266,11,FALSE),0)</f>
        <v>0</v>
      </c>
      <c r="M1113" s="260">
        <f>IFERROR(VLOOKUP(B1113,'تقرير المصروفات حسب الشهر'!$C$1282:$AD$1393,11,FALSE),0)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الشهر'!M957</f>
        <v>0</v>
      </c>
      <c r="K1114" s="26">
        <f>'تقرير المصروفات حسب الشهر'!M1084</f>
        <v>0</v>
      </c>
      <c r="L1114" s="260">
        <f>IFERROR(VLOOKUP(B1114,'تقرير المصروفات حسب الشهر'!$C$1155:$AD$1266,11,FALSE),0)</f>
        <v>0</v>
      </c>
      <c r="M1114" s="260">
        <f>IFERROR(VLOOKUP(B1114,'تقرير المصروفات حسب الشهر'!$C$1282:$AD$1393,11,FALSE),0)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الشهر'!M958</f>
        <v>0</v>
      </c>
      <c r="K1115" s="26">
        <f>'تقرير المصروفات حسب الشهر'!M1085</f>
        <v>0</v>
      </c>
      <c r="L1115" s="260">
        <f>IFERROR(VLOOKUP(B1115,'تقرير المصروفات حسب الشهر'!$C$1155:$AD$1266,11,FALSE),0)</f>
        <v>0</v>
      </c>
      <c r="M1115" s="260">
        <f>IFERROR(VLOOKUP(B1115,'تقرير المصروفات حسب الشهر'!$C$1282:$AD$1393,11,FALSE),0)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الشهر'!M959</f>
        <v>0</v>
      </c>
      <c r="K1116" s="26">
        <f>'تقرير المصروفات حسب الشهر'!M1086</f>
        <v>0</v>
      </c>
      <c r="L1116" s="260">
        <f>IFERROR(VLOOKUP(B1116,'تقرير المصروفات حسب الشهر'!$C$1155:$AD$1266,11,FALSE),0)</f>
        <v>0</v>
      </c>
      <c r="M1116" s="260">
        <f>IFERROR(VLOOKUP(B1116,'تقرير المصروفات حسب الشهر'!$C$1282:$AD$1393,11,FALSE),0)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الشهر'!M960</f>
        <v>0</v>
      </c>
      <c r="K1117" s="26">
        <f>'تقرير المصروفات حسب الشهر'!M1087</f>
        <v>0</v>
      </c>
      <c r="L1117" s="260">
        <f>IFERROR(VLOOKUP(B1117,'تقرير المصروفات حسب الشهر'!$C$1155:$AD$1266,11,FALSE),0)</f>
        <v>0</v>
      </c>
      <c r="M1117" s="260">
        <f>IFERROR(VLOOKUP(B1117,'تقرير المصروفات حسب الشهر'!$C$1282:$AD$1393,11,FALSE),0)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0</v>
      </c>
      <c r="J1118" s="26">
        <f>'تقرير المصروفات حسب الشهر'!M961</f>
        <v>0</v>
      </c>
      <c r="K1118" s="26">
        <f>'تقرير المصروفات حسب الشهر'!M1088</f>
        <v>0</v>
      </c>
      <c r="L1118" s="260">
        <f>IFERROR(VLOOKUP(B1118,'تقرير المصروفات حسب الشهر'!$C$1155:$AD$1266,11,FALSE),0)</f>
        <v>0</v>
      </c>
      <c r="M1118" s="260">
        <f>IFERROR(VLOOKUP(B1118,'تقرير المصروفات حسب الشهر'!$C$1282:$AD$1393,11,FALSE),0)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الشهر'!M962</f>
        <v>0</v>
      </c>
      <c r="K1119" s="26">
        <f>'تقرير المصروفات حسب الشهر'!M1089</f>
        <v>0</v>
      </c>
      <c r="L1119" s="260">
        <f>IFERROR(VLOOKUP(B1119,'تقرير المصروفات حسب الشهر'!$C$1155:$AD$1266,11,FALSE),0)</f>
        <v>0</v>
      </c>
      <c r="M1119" s="260">
        <f>IFERROR(VLOOKUP(B1119,'تقرير المصروفات حسب الشهر'!$C$1282:$AD$1393,11,FALSE),0)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الشهر'!M963</f>
        <v>0</v>
      </c>
      <c r="K1120" s="26">
        <f>'تقرير المصروفات حسب الشهر'!M1090</f>
        <v>0</v>
      </c>
      <c r="L1120" s="260">
        <f>IFERROR(VLOOKUP(B1120,'تقرير المصروفات حسب الشهر'!$C$1155:$AD$1266,11,FALSE),0)</f>
        <v>0</v>
      </c>
      <c r="M1120" s="260">
        <f>IFERROR(VLOOKUP(B1120,'تقرير المصروفات حسب الشهر'!$C$1282:$AD$1393,11,FALSE),0)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الشهر'!M964</f>
        <v>0</v>
      </c>
      <c r="K1121" s="26">
        <f>'تقرير المصروفات حسب الشهر'!M1091</f>
        <v>0</v>
      </c>
      <c r="L1121" s="260">
        <f>IFERROR(VLOOKUP(B1121,'تقرير المصروفات حسب الشهر'!$C$1155:$AD$1266,11,FALSE),0)</f>
        <v>0</v>
      </c>
      <c r="M1121" s="260">
        <f>IFERROR(VLOOKUP(B1121,'تقرير المصروفات حسب الشهر'!$C$1282:$AD$1393,11,FALSE),0)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الشهر'!M965</f>
        <v>0</v>
      </c>
      <c r="K1122" s="26">
        <f>'تقرير المصروفات حسب الشهر'!M1092</f>
        <v>0</v>
      </c>
      <c r="L1122" s="260">
        <f>IFERROR(VLOOKUP(B1122,'تقرير المصروفات حسب الشهر'!$C$1155:$AD$1266,11,FALSE),0)</f>
        <v>0</v>
      </c>
      <c r="M1122" s="260">
        <f>IFERROR(VLOOKUP(B1122,'تقرير المصروفات حسب الشهر'!$C$1282:$AD$1393,11,FALSE),0)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الشهر'!M966</f>
        <v>0</v>
      </c>
      <c r="K1123" s="26">
        <f>'تقرير المصروفات حسب الشهر'!M1093</f>
        <v>0</v>
      </c>
      <c r="L1123" s="260">
        <f>IFERROR(VLOOKUP(B1123,'تقرير المصروفات حسب الشهر'!$C$1155:$AD$1266,11,FALSE),0)</f>
        <v>0</v>
      </c>
      <c r="M1123" s="260">
        <f>IFERROR(VLOOKUP(B1123,'تقرير المصروفات حسب الشهر'!$C$1282:$AD$1393,11,FALSE),0)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الشهر'!M967</f>
        <v>0</v>
      </c>
      <c r="K1124" s="26">
        <f>'تقرير المصروفات حسب الشهر'!M1094</f>
        <v>0</v>
      </c>
      <c r="L1124" s="260">
        <f>IFERROR(VLOOKUP(B1124,'تقرير المصروفات حسب الشهر'!$C$1155:$AD$1266,11,FALSE),0)</f>
        <v>0</v>
      </c>
      <c r="M1124" s="260">
        <f>IFERROR(VLOOKUP(B1124,'تقرير المصروفات حسب الشهر'!$C$1282:$AD$1393,11,FALSE),0)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0</v>
      </c>
      <c r="J1125" s="26">
        <f>'تقرير المصروفات حسب الشهر'!M968</f>
        <v>0</v>
      </c>
      <c r="K1125" s="26">
        <f>'تقرير المصروفات حسب الشهر'!M1095</f>
        <v>0</v>
      </c>
      <c r="L1125" s="260">
        <f>IFERROR(VLOOKUP(B1125,'تقرير المصروفات حسب الشهر'!$C$1155:$AD$1266,11,FALSE),0)</f>
        <v>0</v>
      </c>
      <c r="M1125" s="260">
        <f>IFERROR(VLOOKUP(B1125,'تقرير المصروفات حسب الشهر'!$C$1282:$AD$1393,11,FALSE),0)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الشهر'!M969</f>
        <v>0</v>
      </c>
      <c r="K1126" s="26">
        <f>'تقرير المصروفات حسب الشهر'!M1096</f>
        <v>0</v>
      </c>
      <c r="L1126" s="260">
        <f>IFERROR(VLOOKUP(B1126,'تقرير المصروفات حسب الشهر'!$C$1155:$AD$1266,11,FALSE),0)</f>
        <v>0</v>
      </c>
      <c r="M1126" s="260">
        <f>IFERROR(VLOOKUP(B1126,'تقرير المصروفات حسب الشهر'!$C$1282:$AD$1393,11,FALSE),0)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الشهر'!M970</f>
        <v>0</v>
      </c>
      <c r="K1127" s="26">
        <f>'تقرير المصروفات حسب الشهر'!M1097</f>
        <v>0</v>
      </c>
      <c r="L1127" s="260">
        <f>IFERROR(VLOOKUP(B1127,'تقرير المصروفات حسب الشهر'!$C$1155:$AD$1266,11,FALSE),0)</f>
        <v>0</v>
      </c>
      <c r="M1127" s="260">
        <f>IFERROR(VLOOKUP(B1127,'تقرير المصروفات حسب الشهر'!$C$1282:$AD$1393,11,FALSE),0)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0</v>
      </c>
      <c r="J1128" s="26">
        <f>'تقرير المصروفات حسب الشهر'!M971</f>
        <v>0</v>
      </c>
      <c r="K1128" s="26">
        <f>'تقرير المصروفات حسب الشهر'!M1098</f>
        <v>0</v>
      </c>
      <c r="L1128" s="260">
        <f>IFERROR(VLOOKUP(B1128,'تقرير المصروفات حسب الشهر'!$C$1155:$AD$1266,11,FALSE),0)</f>
        <v>0</v>
      </c>
      <c r="M1128" s="260">
        <f>IFERROR(VLOOKUP(B1128,'تقرير المصروفات حسب الشهر'!$C$1282:$AD$1393,11,FALSE),0)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الشهر'!M972</f>
        <v>0</v>
      </c>
      <c r="K1129" s="26">
        <f>'تقرير المصروفات حسب الشهر'!M1099</f>
        <v>0</v>
      </c>
      <c r="L1129" s="260">
        <f>IFERROR(VLOOKUP(B1129,'تقرير المصروفات حسب الشهر'!$C$1155:$AD$1266,11,FALSE),0)</f>
        <v>0</v>
      </c>
      <c r="M1129" s="260">
        <f>IFERROR(VLOOKUP(B1129,'تقرير المصروفات حسب الشهر'!$C$1282:$AD$1393,11,FALSE),0)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0</v>
      </c>
      <c r="J1130" s="26">
        <f>'تقرير المصروفات حسب الشهر'!M973</f>
        <v>0</v>
      </c>
      <c r="K1130" s="26">
        <f>'تقرير المصروفات حسب الشهر'!M1100</f>
        <v>0</v>
      </c>
      <c r="L1130" s="260">
        <f>IFERROR(VLOOKUP(B1130,'تقرير المصروفات حسب الشهر'!$C$1155:$AD$1266,11,FALSE),0)</f>
        <v>0</v>
      </c>
      <c r="M1130" s="260">
        <f>IFERROR(VLOOKUP(B1130,'تقرير المصروفات حسب الشهر'!$C$1282:$AD$1393,11,FALSE),0)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0</v>
      </c>
      <c r="J1131" s="26">
        <f>'تقرير المصروفات حسب الشهر'!M974</f>
        <v>0</v>
      </c>
      <c r="K1131" s="26">
        <f>'تقرير المصروفات حسب الشهر'!M1101</f>
        <v>0</v>
      </c>
      <c r="L1131" s="260">
        <f>IFERROR(VLOOKUP(B1131,'تقرير المصروفات حسب الشهر'!$C$1155:$AD$1266,11,FALSE),0)</f>
        <v>0</v>
      </c>
      <c r="M1131" s="260">
        <f>IFERROR(VLOOKUP(B1131,'تقرير المصروفات حسب الشهر'!$C$1282:$AD$1393,11,FALSE),0)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0</v>
      </c>
      <c r="J1132" s="26">
        <f>'تقرير المصروفات حسب الشهر'!M975</f>
        <v>0</v>
      </c>
      <c r="K1132" s="26">
        <f>'تقرير المصروفات حسب الشهر'!M1102</f>
        <v>0</v>
      </c>
      <c r="L1132" s="260">
        <f>IFERROR(VLOOKUP(B1132,'تقرير المصروفات حسب الشهر'!$C$1155:$AD$1266,11,FALSE),0)</f>
        <v>0</v>
      </c>
      <c r="M1132" s="260">
        <f>IFERROR(VLOOKUP(B1132,'تقرير المصروفات حسب الشهر'!$C$1282:$AD$1393,11,FALSE),0)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الشهر'!M976</f>
        <v>0</v>
      </c>
      <c r="K1133" s="26">
        <f>'تقرير المصروفات حسب الشهر'!M1103</f>
        <v>0</v>
      </c>
      <c r="L1133" s="260">
        <f>IFERROR(VLOOKUP(B1133,'تقرير المصروفات حسب الشهر'!$C$1155:$AD$1266,11,FALSE),0)</f>
        <v>0</v>
      </c>
      <c r="M1133" s="260">
        <f>IFERROR(VLOOKUP(B1133,'تقرير المصروفات حسب الشهر'!$C$1282:$AD$1393,11,FALSE),0)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الشهر'!M977</f>
        <v>0</v>
      </c>
      <c r="K1134" s="26">
        <f>'تقرير المصروفات حسب الشهر'!M1104</f>
        <v>0</v>
      </c>
      <c r="L1134" s="260">
        <f>IFERROR(VLOOKUP(B1134,'تقرير المصروفات حسب الشهر'!$C$1155:$AD$1266,11,FALSE),0)</f>
        <v>0</v>
      </c>
      <c r="M1134" s="260">
        <f>IFERROR(VLOOKUP(B1134,'تقرير المصروفات حسب الشهر'!$C$1282:$AD$1393,11,FALSE),0)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الشهر'!M978</f>
        <v>0</v>
      </c>
      <c r="K1135" s="26">
        <f>'تقرير المصروفات حسب الشهر'!M1105</f>
        <v>0</v>
      </c>
      <c r="L1135" s="260">
        <f>IFERROR(VLOOKUP(B1135,'تقرير المصروفات حسب الشهر'!$C$1155:$AD$1266,11,FALSE),0)</f>
        <v>0</v>
      </c>
      <c r="M1135" s="260">
        <f>IFERROR(VLOOKUP(B1135,'تقرير المصروفات حسب الشهر'!$C$1282:$AD$1393,11,FALSE),0)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الشهر'!M979</f>
        <v>0</v>
      </c>
      <c r="K1136" s="26">
        <f>'تقرير المصروفات حسب الشهر'!M1106</f>
        <v>0</v>
      </c>
      <c r="L1136" s="260">
        <f>IFERROR(VLOOKUP(B1136,'تقرير المصروفات حسب الشهر'!$C$1155:$AD$1266,11,FALSE),0)</f>
        <v>0</v>
      </c>
      <c r="M1136" s="260">
        <f>IFERROR(VLOOKUP(B1136,'تقرير المصروفات حسب الشهر'!$C$1282:$AD$1393,11,FALSE),0)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0</v>
      </c>
      <c r="J1137" s="26">
        <f>'تقرير المصروفات حسب الشهر'!M980</f>
        <v>0</v>
      </c>
      <c r="K1137" s="26">
        <f>'تقرير المصروفات حسب الشهر'!M1107</f>
        <v>0</v>
      </c>
      <c r="L1137" s="260">
        <f>IFERROR(VLOOKUP(B1137,'تقرير المصروفات حسب الشهر'!$C$1155:$AD$1266,11,FALSE),0)</f>
        <v>0</v>
      </c>
      <c r="M1137" s="260">
        <f>IFERROR(VLOOKUP(B1137,'تقرير المصروفات حسب الشهر'!$C$1282:$AD$1393,11,FALSE),0)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0</v>
      </c>
      <c r="J1138" s="26">
        <f>'تقرير المصروفات حسب الشهر'!M981</f>
        <v>0</v>
      </c>
      <c r="K1138" s="26">
        <f>'تقرير المصروفات حسب الشهر'!M1108</f>
        <v>0</v>
      </c>
      <c r="L1138" s="260">
        <f>IFERROR(VLOOKUP(B1138,'تقرير المصروفات حسب الشهر'!$C$1155:$AD$1266,11,FALSE),0)</f>
        <v>0</v>
      </c>
      <c r="M1138" s="260">
        <f>IFERROR(VLOOKUP(B1138,'تقرير المصروفات حسب الشهر'!$C$1282:$AD$1393,11,FALSE),0)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0</v>
      </c>
      <c r="J1139" s="26">
        <f>'تقرير المصروفات حسب الشهر'!M982</f>
        <v>0</v>
      </c>
      <c r="K1139" s="26">
        <f>'تقرير المصروفات حسب الشهر'!M1109</f>
        <v>0</v>
      </c>
      <c r="L1139" s="260">
        <f>IFERROR(VLOOKUP(B1139,'تقرير المصروفات حسب الشهر'!$C$1155:$AD$1266,11,FALSE),0)</f>
        <v>0</v>
      </c>
      <c r="M1139" s="260">
        <f>IFERROR(VLOOKUP(B1139,'تقرير المصروفات حسب الشهر'!$C$1282:$AD$1393,11,FALSE),0)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0</v>
      </c>
      <c r="J1140" s="26">
        <f>'تقرير المصروفات حسب الشهر'!M983</f>
        <v>0</v>
      </c>
      <c r="K1140" s="26">
        <f>'تقرير المصروفات حسب الشهر'!M1110</f>
        <v>0</v>
      </c>
      <c r="L1140" s="260">
        <f>IFERROR(VLOOKUP(B1140,'تقرير المصروفات حسب الشهر'!$C$1155:$AD$1266,11,FALSE),0)</f>
        <v>0</v>
      </c>
      <c r="M1140" s="260">
        <f>IFERROR(VLOOKUP(B1140,'تقرير المصروفات حسب الشهر'!$C$1282:$AD$1393,11,FALSE),0)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الشهر'!M984</f>
        <v>0</v>
      </c>
      <c r="K1141" s="26">
        <f>'تقرير المصروفات حسب الشهر'!M1111</f>
        <v>0</v>
      </c>
      <c r="L1141" s="260">
        <f>IFERROR(VLOOKUP(B1141,'تقرير المصروفات حسب الشهر'!$C$1155:$AD$1266,11,FALSE),0)</f>
        <v>0</v>
      </c>
      <c r="M1141" s="260">
        <f>IFERROR(VLOOKUP(B1141,'تقرير المصروفات حسب الشهر'!$C$1282:$AD$1393,11,FALSE),0)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الشهر'!M985</f>
        <v>0</v>
      </c>
      <c r="K1142" s="26">
        <f>'تقرير المصروفات حسب الشهر'!M1112</f>
        <v>0</v>
      </c>
      <c r="L1142" s="260">
        <f>IFERROR(VLOOKUP(B1142,'تقرير المصروفات حسب الشهر'!$C$1155:$AD$1266,11,FALSE),0)</f>
        <v>0</v>
      </c>
      <c r="M1142" s="260">
        <f>IFERROR(VLOOKUP(B1142,'تقرير المصروفات حسب الشهر'!$C$1282:$AD$1393,11,FALSE),0)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0</v>
      </c>
      <c r="J1143" s="26">
        <f>'تقرير المصروفات حسب الشهر'!M986</f>
        <v>0</v>
      </c>
      <c r="K1143" s="26">
        <f>'تقرير المصروفات حسب الشهر'!M1113</f>
        <v>0</v>
      </c>
      <c r="L1143" s="260">
        <f>IFERROR(VLOOKUP(B1143,'تقرير المصروفات حسب الشهر'!$C$1155:$AD$1266,11,FALSE),0)</f>
        <v>0</v>
      </c>
      <c r="M1143" s="260">
        <f>IFERROR(VLOOKUP(B1143,'تقرير المصروفات حسب الشهر'!$C$1282:$AD$1393,11,FALSE),0)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الشهر'!M987</f>
        <v>0</v>
      </c>
      <c r="K1144" s="26">
        <f>'تقرير المصروفات حسب الشهر'!M1114</f>
        <v>0</v>
      </c>
      <c r="L1144" s="260">
        <f>IFERROR(VLOOKUP(B1144,'تقرير المصروفات حسب الشهر'!$C$1155:$AD$1266,11,FALSE),0)</f>
        <v>0</v>
      </c>
      <c r="M1144" s="260">
        <f>IFERROR(VLOOKUP(B1144,'تقرير المصروفات حسب الشهر'!$C$1282:$AD$1393,11,FALSE),0)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الشهر'!M988</f>
        <v>0</v>
      </c>
      <c r="K1145" s="26">
        <f>'تقرير المصروفات حسب الشهر'!M1115</f>
        <v>0</v>
      </c>
      <c r="L1145" s="260">
        <f>IFERROR(VLOOKUP(B1145,'تقرير المصروفات حسب الشهر'!$C$1155:$AD$1266,11,FALSE),0)</f>
        <v>0</v>
      </c>
      <c r="M1145" s="260">
        <f>IFERROR(VLOOKUP(B1145,'تقرير المصروفات حسب الشهر'!$C$1282:$AD$1393,11,FALSE),0)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الشهر'!M989</f>
        <v>0</v>
      </c>
      <c r="K1146" s="26">
        <f>'تقرير المصروفات حسب الشهر'!M1116</f>
        <v>0</v>
      </c>
      <c r="L1146" s="260">
        <f>IFERROR(VLOOKUP(B1146,'تقرير المصروفات حسب الشهر'!$C$1155:$AD$1266,11,FALSE),0)</f>
        <v>0</v>
      </c>
      <c r="M1146" s="260">
        <f>IFERROR(VLOOKUP(B1146,'تقرير المصروفات حسب الشهر'!$C$1282:$AD$1393,11,FALSE),0)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الشهر'!M990</f>
        <v>0</v>
      </c>
      <c r="K1147" s="26">
        <f>'تقرير المصروفات حسب الشهر'!M1117</f>
        <v>0</v>
      </c>
      <c r="L1147" s="260">
        <f>IFERROR(VLOOKUP(B1147,'تقرير المصروفات حسب الشهر'!$C$1155:$AD$1266,11,FALSE),0)</f>
        <v>0</v>
      </c>
      <c r="M1147" s="260">
        <f>IFERROR(VLOOKUP(B1147,'تقرير المصروفات حسب الشهر'!$C$1282:$AD$1393,11,FALSE),0)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الشهر'!M991</f>
        <v>0</v>
      </c>
      <c r="K1148" s="26">
        <f>'تقرير المصروفات حسب الشهر'!M1118</f>
        <v>0</v>
      </c>
      <c r="L1148" s="260">
        <f>IFERROR(VLOOKUP(B1148,'تقرير المصروفات حسب الشهر'!$C$1155:$AD$1266,11,FALSE),0)</f>
        <v>0</v>
      </c>
      <c r="M1148" s="260">
        <f>IFERROR(VLOOKUP(B1148,'تقرير المصروفات حسب الشهر'!$C$1282:$AD$1393,11,FALSE),0)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الشهر'!M992</f>
        <v>0</v>
      </c>
      <c r="K1149" s="26">
        <f>'تقرير المصروفات حسب الشهر'!M1119</f>
        <v>0</v>
      </c>
      <c r="L1149" s="260">
        <f>IFERROR(VLOOKUP(B1149,'تقرير المصروفات حسب الشهر'!$C$1155:$AD$1266,11,FALSE),0)</f>
        <v>0</v>
      </c>
      <c r="M1149" s="260">
        <f>IFERROR(VLOOKUP(B1149,'تقرير المصروفات حسب الشهر'!$C$1282:$AD$1393,11,FALSE),0)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الشهر'!M993</f>
        <v>0</v>
      </c>
      <c r="K1150" s="26">
        <f>'تقرير المصروفات حسب الشهر'!M1120</f>
        <v>0</v>
      </c>
      <c r="L1150" s="260">
        <f>IFERROR(VLOOKUP(B1150,'تقرير المصروفات حسب الشهر'!$C$1155:$AD$1266,11,FALSE),0)</f>
        <v>0</v>
      </c>
      <c r="M1150" s="260">
        <f>IFERROR(VLOOKUP(B1150,'تقرير المصروفات حسب الشهر'!$C$1282:$AD$1393,11,FALSE),0)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الشهر'!M994</f>
        <v>0</v>
      </c>
      <c r="K1151" s="26">
        <f>'تقرير المصروفات حسب الشهر'!M1121</f>
        <v>0</v>
      </c>
      <c r="L1151" s="260">
        <f>IFERROR(VLOOKUP(B1151,'تقرير المصروفات حسب الشهر'!$C$1155:$AD$1266,11,FALSE),0)</f>
        <v>0</v>
      </c>
      <c r="M1151" s="260">
        <f>IFERROR(VLOOKUP(B1151,'تقرير المصروفات حسب الشهر'!$C$1282:$AD$1393,11,FALSE),0)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الشهر'!M995</f>
        <v>0</v>
      </c>
      <c r="K1152" s="26">
        <f>'تقرير المصروفات حسب الشهر'!M1122</f>
        <v>0</v>
      </c>
      <c r="L1152" s="260">
        <f>IFERROR(VLOOKUP(B1152,'تقرير المصروفات حسب الشهر'!$C$1155:$AD$1266,11,FALSE),0)</f>
        <v>0</v>
      </c>
      <c r="M1152" s="260">
        <f>IFERROR(VLOOKUP(B1152,'تقرير المصروفات حسب الشهر'!$C$1282:$AD$1393,11,FALSE),0)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الشهر'!M996</f>
        <v>0</v>
      </c>
      <c r="K1153" s="26">
        <f>'تقرير المصروفات حسب الشهر'!M1123</f>
        <v>0</v>
      </c>
      <c r="L1153" s="260">
        <f>IFERROR(VLOOKUP(B1153,'تقرير المصروفات حسب الشهر'!$C$1155:$AD$1266,11,FALSE),0)</f>
        <v>0</v>
      </c>
      <c r="M1153" s="260">
        <f>IFERROR(VLOOKUP(B1153,'تقرير المصروفات حسب الشهر'!$C$1282:$AD$1393,11,FALSE),0)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الشهر'!M997</f>
        <v>0</v>
      </c>
      <c r="K1154" s="26">
        <f>'تقرير المصروفات حسب الشهر'!M1124</f>
        <v>0</v>
      </c>
      <c r="L1154" s="260">
        <f>IFERROR(VLOOKUP(B1154,'تقرير المصروفات حسب الشهر'!$C$1155:$AD$1266,11,FALSE),0)</f>
        <v>0</v>
      </c>
      <c r="M1154" s="260">
        <f>IFERROR(VLOOKUP(B1154,'تقرير المصروفات حسب الشهر'!$C$1282:$AD$1393,11,FALSE),0)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الشهر'!M998</f>
        <v>0</v>
      </c>
      <c r="K1155" s="26">
        <f>'تقرير المصروفات حسب الشهر'!M1125</f>
        <v>0</v>
      </c>
      <c r="L1155" s="260">
        <f>IFERROR(VLOOKUP(B1155,'تقرير المصروفات حسب الشهر'!$C$1155:$AD$1266,11,FALSE),0)</f>
        <v>0</v>
      </c>
      <c r="M1155" s="260">
        <f>IFERROR(VLOOKUP(B1155,'تقرير المصروفات حسب الشهر'!$C$1282:$AD$1393,11,FALSE),0)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الشهر'!M999</f>
        <v>0</v>
      </c>
      <c r="K1156" s="26">
        <f>'تقرير المصروفات حسب الشهر'!M1126</f>
        <v>0</v>
      </c>
      <c r="L1156" s="260">
        <f>IFERROR(VLOOKUP(B1156,'تقرير المصروفات حسب الشهر'!$C$1155:$AD$1266,11,FALSE),0)</f>
        <v>0</v>
      </c>
      <c r="M1156" s="260">
        <f>IFERROR(VLOOKUP(B1156,'تقرير المصروفات حسب الشهر'!$C$1282:$AD$1393,11,FALSE),0)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الشهر'!M1000</f>
        <v>0</v>
      </c>
      <c r="K1157" s="26">
        <f>'تقرير المصروفات حسب الشهر'!M1127</f>
        <v>0</v>
      </c>
      <c r="L1157" s="260">
        <f>IFERROR(VLOOKUP(B1157,'تقرير المصروفات حسب الشهر'!$C$1155:$AD$1266,11,FALSE),0)</f>
        <v>0</v>
      </c>
      <c r="M1157" s="260">
        <f>IFERROR(VLOOKUP(B1157,'تقرير المصروفات حسب الشهر'!$C$1282:$AD$1393,11,FALSE),0)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الشهر'!M1001</f>
        <v>0</v>
      </c>
      <c r="K1158" s="26">
        <f>'تقرير المصروفات حسب الشهر'!M1128</f>
        <v>0</v>
      </c>
      <c r="L1158" s="260">
        <f>IFERROR(VLOOKUP(B1158,'تقرير المصروفات حسب الشهر'!$C$1155:$AD$1266,11,FALSE),0)</f>
        <v>0</v>
      </c>
      <c r="M1158" s="260">
        <f>IFERROR(VLOOKUP(B1158,'تقرير المصروفات حسب الشهر'!$C$1282:$AD$1393,11,FALSE),0)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الشهر'!M1002</f>
        <v>0</v>
      </c>
      <c r="K1159" s="26">
        <f>'تقرير المصروفات حسب الشهر'!M1129</f>
        <v>0</v>
      </c>
      <c r="L1159" s="260">
        <f>IFERROR(VLOOKUP(B1159,'تقرير المصروفات حسب الشهر'!$C$1155:$AD$1266,11,FALSE),0)</f>
        <v>0</v>
      </c>
      <c r="M1159" s="260">
        <f>IFERROR(VLOOKUP(B1159,'تقرير المصروفات حسب الشهر'!$C$1282:$AD$1393,11,FALSE),0)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الشهر'!M1003</f>
        <v>0</v>
      </c>
      <c r="K1160" s="26">
        <f>'تقرير المصروفات حسب الشهر'!M1130</f>
        <v>0</v>
      </c>
      <c r="L1160" s="260">
        <f>IFERROR(VLOOKUP(B1160,'تقرير المصروفات حسب الشهر'!$C$1155:$AD$1266,11,FALSE),0)</f>
        <v>0</v>
      </c>
      <c r="M1160" s="260">
        <f>IFERROR(VLOOKUP(B1160,'تقرير المصروفات حسب الشهر'!$C$1282:$AD$1393,11,FALSE),0)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الشهر'!M1004</f>
        <v>0</v>
      </c>
      <c r="K1161" s="26">
        <f>'تقرير المصروفات حسب الشهر'!M1131</f>
        <v>0</v>
      </c>
      <c r="L1161" s="260">
        <f>IFERROR(VLOOKUP(B1161,'تقرير المصروفات حسب الشهر'!$C$1155:$AD$1266,11,FALSE),0)</f>
        <v>0</v>
      </c>
      <c r="M1161" s="260">
        <f>IFERROR(VLOOKUP(B1161,'تقرير المصروفات حسب الشهر'!$C$1282:$AD$1393,11,FALSE),0)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الشهر'!M1005</f>
        <v>0</v>
      </c>
      <c r="K1162" s="26">
        <f>'تقرير المصروفات حسب الشهر'!M1132</f>
        <v>0</v>
      </c>
      <c r="L1162" s="260">
        <f>IFERROR(VLOOKUP(B1162,'تقرير المصروفات حسب الشهر'!$C$1155:$AD$1266,11,FALSE),0)</f>
        <v>0</v>
      </c>
      <c r="M1162" s="260">
        <f>IFERROR(VLOOKUP(B1162,'تقرير المصروفات حسب الشهر'!$C$1282:$AD$1393,11,FALSE),0)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الشهر'!M1006</f>
        <v>0</v>
      </c>
      <c r="K1163" s="26">
        <f>'تقرير المصروفات حسب الشهر'!M1133</f>
        <v>0</v>
      </c>
      <c r="L1163" s="260">
        <f>IFERROR(VLOOKUP(B1163,'تقرير المصروفات حسب الشهر'!$C$1155:$AD$1266,11,FALSE),0)</f>
        <v>0</v>
      </c>
      <c r="M1163" s="260">
        <f>IFERROR(VLOOKUP(B1163,'تقرير المصروفات حسب الشهر'!$C$1282:$AD$1393,11,FALSE),0)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الشهر'!M1007</f>
        <v>0</v>
      </c>
      <c r="K1164" s="26">
        <f>'تقرير المصروفات حسب الشهر'!M1134</f>
        <v>0</v>
      </c>
      <c r="L1164" s="260">
        <f>IFERROR(VLOOKUP(B1164,'تقرير المصروفات حسب الشهر'!$C$1155:$AD$1266,11,FALSE),0)</f>
        <v>0</v>
      </c>
      <c r="M1164" s="260">
        <f>IFERROR(VLOOKUP(B1164,'تقرير المصروفات حسب الشهر'!$C$1282:$AD$1393,11,FALSE),0)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الشهر'!M1008</f>
        <v>0</v>
      </c>
      <c r="K1165" s="26">
        <f>'تقرير المصروفات حسب الشهر'!M1135</f>
        <v>0</v>
      </c>
      <c r="L1165" s="260">
        <f>IFERROR(VLOOKUP(B1165,'تقرير المصروفات حسب الشهر'!$C$1155:$AD$1266,11,FALSE),0)</f>
        <v>0</v>
      </c>
      <c r="M1165" s="260">
        <f>IFERROR(VLOOKUP(B1165,'تقرير المصروفات حسب الشهر'!$C$1282:$AD$1393,11,FALSE),0)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0</v>
      </c>
      <c r="J1166" s="26">
        <f>'تقرير المصروفات حسب الشهر'!M1009</f>
        <v>0</v>
      </c>
      <c r="K1166" s="26">
        <f>'تقرير المصروفات حسب الشهر'!M1136</f>
        <v>0</v>
      </c>
      <c r="L1166" s="260">
        <f>IFERROR(VLOOKUP(B1166,'تقرير المصروفات حسب الشهر'!$C$1155:$AD$1266,11,FALSE),0)</f>
        <v>0</v>
      </c>
      <c r="M1166" s="260">
        <f>IFERROR(VLOOKUP(B1166,'تقرير المصروفات حسب الشهر'!$C$1282:$AD$1393,11,FALSE),0)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الشهر'!M1010</f>
        <v>0</v>
      </c>
      <c r="K1167" s="26">
        <f>'تقرير المصروفات حسب الشهر'!M1137</f>
        <v>0</v>
      </c>
      <c r="L1167" s="260">
        <f>IFERROR(VLOOKUP(B1167,'تقرير المصروفات حسب الشهر'!$C$1155:$AD$1266,11,FALSE),0)</f>
        <v>0</v>
      </c>
      <c r="M1167" s="260">
        <f>IFERROR(VLOOKUP(B1167,'تقرير المصروفات حسب الشهر'!$C$1282:$AD$1393,11,FALSE),0)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6" t="s">
        <v>156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399999999999999" customHeight="1">
      <c r="B1169" s="396" t="s">
        <v>157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158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5" customHeight="1" thickBot="1"/>
    <row r="1174" spans="2:15" ht="31.2" customHeight="1" thickTop="1" thickBot="1">
      <c r="B1174" s="645" t="s">
        <v>358</v>
      </c>
      <c r="C1174" s="643"/>
      <c r="D1174" s="643"/>
      <c r="E1174" s="643"/>
      <c r="F1174" s="643"/>
      <c r="G1174" s="643"/>
      <c r="H1174" s="643"/>
      <c r="I1174" s="643"/>
      <c r="J1174" s="643"/>
      <c r="K1174" s="643"/>
      <c r="L1174" s="643"/>
      <c r="M1174" s="643"/>
      <c r="N1174" s="643"/>
      <c r="O1174" s="644"/>
    </row>
    <row r="1175" spans="2:15" ht="17.399999999999999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399999999999999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الشهر'!N902</f>
        <v>0</v>
      </c>
      <c r="K1176" s="26">
        <f>'تقرير المصروفات حسب الشهر'!N1029</f>
        <v>0</v>
      </c>
      <c r="L1176" s="260">
        <f>IFERROR(VLOOKUP(B1176,'تقرير المصروفات حسب الشهر'!$C$1155:$AD$1266,12,FALSE),0)</f>
        <v>0</v>
      </c>
      <c r="M1176" s="260">
        <f>IFERROR(VLOOKUP(B1176,'تقرير المصروفات حسب الشهر'!$C$1282:$AD$1393,12,FALSE),0)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0</v>
      </c>
      <c r="J1177" s="26">
        <f>'تقرير المصروفات حسب الشهر'!N903</f>
        <v>0</v>
      </c>
      <c r="K1177" s="26">
        <f>'تقرير المصروفات حسب الشهر'!N1030</f>
        <v>0</v>
      </c>
      <c r="L1177" s="260">
        <f>IFERROR(VLOOKUP(B1177,'تقرير المصروفات حسب الشهر'!$C$1155:$AD$1266,12,FALSE),0)</f>
        <v>0</v>
      </c>
      <c r="M1177" s="260">
        <f>IFERROR(VLOOKUP(B1177,'تقرير المصروفات حسب الشهر'!$C$1282:$AD$1393,12,FALSE),0)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الشهر'!N904</f>
        <v>0</v>
      </c>
      <c r="K1178" s="26">
        <f>'تقرير المصروفات حسب الشهر'!N1031</f>
        <v>0</v>
      </c>
      <c r="L1178" s="260">
        <f>IFERROR(VLOOKUP(B1178,'تقرير المصروفات حسب الشهر'!$C$1155:$AD$1266,12,FALSE),0)</f>
        <v>0</v>
      </c>
      <c r="M1178" s="260">
        <f>IFERROR(VLOOKUP(B1178,'تقرير المصروفات حسب الشهر'!$C$1282:$AD$1393,12,FALSE),0)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الشهر'!N905</f>
        <v>0</v>
      </c>
      <c r="K1179" s="26">
        <f>'تقرير المصروفات حسب الشهر'!N1032</f>
        <v>0</v>
      </c>
      <c r="L1179" s="260">
        <f>IFERROR(VLOOKUP(B1179,'تقرير المصروفات حسب الشهر'!$C$1155:$AD$1266,12,FALSE),0)</f>
        <v>0</v>
      </c>
      <c r="M1179" s="260">
        <f>IFERROR(VLOOKUP(B1179,'تقرير المصروفات حسب الشهر'!$C$1282:$AD$1393,12,FALSE),0)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الشهر'!N906</f>
        <v>0</v>
      </c>
      <c r="K1180" s="26">
        <f>'تقرير المصروفات حسب الشهر'!N1033</f>
        <v>0</v>
      </c>
      <c r="L1180" s="260">
        <f>IFERROR(VLOOKUP(B1180,'تقرير المصروفات حسب الشهر'!$C$1155:$AD$1266,12,FALSE),0)</f>
        <v>0</v>
      </c>
      <c r="M1180" s="260">
        <f>IFERROR(VLOOKUP(B1180,'تقرير المصروفات حسب الشهر'!$C$1282:$AD$1393,12,FALSE),0)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الشهر'!N907</f>
        <v>0</v>
      </c>
      <c r="K1181" s="26">
        <f>'تقرير المصروفات حسب الشهر'!N1034</f>
        <v>0</v>
      </c>
      <c r="L1181" s="260">
        <f>IFERROR(VLOOKUP(B1181,'تقرير المصروفات حسب الشهر'!$C$1155:$AD$1266,12,FALSE),0)</f>
        <v>0</v>
      </c>
      <c r="M1181" s="260">
        <f>IFERROR(VLOOKUP(B1181,'تقرير المصروفات حسب الشهر'!$C$1282:$AD$1393,12,FALSE),0)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الشهر'!N908</f>
        <v>0</v>
      </c>
      <c r="K1182" s="26">
        <f>'تقرير المصروفات حسب الشهر'!N1035</f>
        <v>0</v>
      </c>
      <c r="L1182" s="260">
        <f>IFERROR(VLOOKUP(B1182,'تقرير المصروفات حسب الشهر'!$C$1155:$AD$1266,12,FALSE),0)</f>
        <v>0</v>
      </c>
      <c r="M1182" s="260">
        <f>IFERROR(VLOOKUP(B1182,'تقرير المصروفات حسب الشهر'!$C$1282:$AD$1393,12,FALSE),0)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0</v>
      </c>
      <c r="J1183" s="26">
        <f>'تقرير المصروفات حسب الشهر'!N909</f>
        <v>0</v>
      </c>
      <c r="K1183" s="26">
        <f>'تقرير المصروفات حسب الشهر'!N1036</f>
        <v>0</v>
      </c>
      <c r="L1183" s="260">
        <f>IFERROR(VLOOKUP(B1183,'تقرير المصروفات حسب الشهر'!$C$1155:$AD$1266,12,FALSE),0)</f>
        <v>0</v>
      </c>
      <c r="M1183" s="260">
        <f>IFERROR(VLOOKUP(B1183,'تقرير المصروفات حسب الشهر'!$C$1282:$AD$1393,12,FALSE),0)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الشهر'!N910</f>
        <v>0</v>
      </c>
      <c r="K1184" s="26">
        <f>'تقرير المصروفات حسب الشهر'!N1037</f>
        <v>0</v>
      </c>
      <c r="L1184" s="260">
        <f>IFERROR(VLOOKUP(B1184,'تقرير المصروفات حسب الشهر'!$C$1155:$AD$1266,12,FALSE),0)</f>
        <v>0</v>
      </c>
      <c r="M1184" s="260">
        <f>IFERROR(VLOOKUP(B1184,'تقرير المصروفات حسب الشهر'!$C$1282:$AD$1393,12,FALSE),0)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0</v>
      </c>
      <c r="J1185" s="26">
        <f>'تقرير المصروفات حسب الشهر'!N911</f>
        <v>0</v>
      </c>
      <c r="K1185" s="26">
        <f>'تقرير المصروفات حسب الشهر'!N1038</f>
        <v>0</v>
      </c>
      <c r="L1185" s="260">
        <f>IFERROR(VLOOKUP(B1185,'تقرير المصروفات حسب الشهر'!$C$1155:$AD$1266,12,FALSE),0)</f>
        <v>0</v>
      </c>
      <c r="M1185" s="260">
        <f>IFERROR(VLOOKUP(B1185,'تقرير المصروفات حسب الشهر'!$C$1282:$AD$1393,12,FALSE),0)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الشهر'!N912</f>
        <v>0</v>
      </c>
      <c r="K1186" s="26">
        <f>'تقرير المصروفات حسب الشهر'!N1039</f>
        <v>0</v>
      </c>
      <c r="L1186" s="260">
        <f>IFERROR(VLOOKUP(B1186,'تقرير المصروفات حسب الشهر'!$C$1155:$AD$1266,12,FALSE),0)</f>
        <v>0</v>
      </c>
      <c r="M1186" s="260">
        <f>IFERROR(VLOOKUP(B1186,'تقرير المصروفات حسب الشهر'!$C$1282:$AD$1393,12,FALSE),0)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الشهر'!N913</f>
        <v>0</v>
      </c>
      <c r="K1187" s="26">
        <f>'تقرير المصروفات حسب الشهر'!N1040</f>
        <v>0</v>
      </c>
      <c r="L1187" s="260">
        <f>IFERROR(VLOOKUP(B1187,'تقرير المصروفات حسب الشهر'!$C$1155:$AD$1266,12,FALSE),0)</f>
        <v>0</v>
      </c>
      <c r="M1187" s="260">
        <f>IFERROR(VLOOKUP(B1187,'تقرير المصروفات حسب الشهر'!$C$1282:$AD$1393,12,FALSE),0)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0</v>
      </c>
      <c r="J1188" s="26">
        <f>'تقرير المصروفات حسب الشهر'!N914</f>
        <v>0</v>
      </c>
      <c r="K1188" s="26">
        <f>'تقرير المصروفات حسب الشهر'!N1041</f>
        <v>0</v>
      </c>
      <c r="L1188" s="260">
        <f>IFERROR(VLOOKUP(B1188,'تقرير المصروفات حسب الشهر'!$C$1155:$AD$1266,12,FALSE),0)</f>
        <v>0</v>
      </c>
      <c r="M1188" s="260">
        <f>IFERROR(VLOOKUP(B1188,'تقرير المصروفات حسب الشهر'!$C$1282:$AD$1393,12,FALSE),0)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الشهر'!N915</f>
        <v>0</v>
      </c>
      <c r="K1189" s="26">
        <f>'تقرير المصروفات حسب الشهر'!N1042</f>
        <v>0</v>
      </c>
      <c r="L1189" s="260">
        <f>IFERROR(VLOOKUP(B1189,'تقرير المصروفات حسب الشهر'!$C$1155:$AD$1266,12,FALSE),0)</f>
        <v>0</v>
      </c>
      <c r="M1189" s="260">
        <f>IFERROR(VLOOKUP(B1189,'تقرير المصروفات حسب الشهر'!$C$1282:$AD$1393,12,FALSE),0)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الشهر'!N916</f>
        <v>0</v>
      </c>
      <c r="K1190" s="26">
        <f>'تقرير المصروفات حسب الشهر'!N1043</f>
        <v>0</v>
      </c>
      <c r="L1190" s="260">
        <f>IFERROR(VLOOKUP(B1190,'تقرير المصروفات حسب الشهر'!$C$1155:$AD$1266,12,FALSE),0)</f>
        <v>0</v>
      </c>
      <c r="M1190" s="260">
        <f>IFERROR(VLOOKUP(B1190,'تقرير المصروفات حسب الشهر'!$C$1282:$AD$1393,12,FALSE),0)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الشهر'!N917</f>
        <v>0</v>
      </c>
      <c r="K1191" s="26">
        <f>'تقرير المصروفات حسب الشهر'!N1044</f>
        <v>0</v>
      </c>
      <c r="L1191" s="260">
        <f>IFERROR(VLOOKUP(B1191,'تقرير المصروفات حسب الشهر'!$C$1155:$AD$1266,12,FALSE),0)</f>
        <v>0</v>
      </c>
      <c r="M1191" s="260">
        <f>IFERROR(VLOOKUP(B1191,'تقرير المصروفات حسب الشهر'!$C$1282:$AD$1393,12,FALSE),0)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الشهر'!N918</f>
        <v>0</v>
      </c>
      <c r="K1192" s="26">
        <f>'تقرير المصروفات حسب الشهر'!N1045</f>
        <v>0</v>
      </c>
      <c r="L1192" s="260">
        <f>IFERROR(VLOOKUP(B1192,'تقرير المصروفات حسب الشهر'!$C$1155:$AD$1266,12,FALSE),0)</f>
        <v>0</v>
      </c>
      <c r="M1192" s="260">
        <f>IFERROR(VLOOKUP(B1192,'تقرير المصروفات حسب الشهر'!$C$1282:$AD$1393,12,FALSE),0)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الشهر'!N919</f>
        <v>0</v>
      </c>
      <c r="K1193" s="26">
        <f>'تقرير المصروفات حسب الشهر'!N1046</f>
        <v>0</v>
      </c>
      <c r="L1193" s="260">
        <f>IFERROR(VLOOKUP(B1193,'تقرير المصروفات حسب الشهر'!$C$1155:$AD$1266,12,FALSE),0)</f>
        <v>0</v>
      </c>
      <c r="M1193" s="260">
        <f>IFERROR(VLOOKUP(B1193,'تقرير المصروفات حسب الشهر'!$C$1282:$AD$1393,12,FALSE),0)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0</v>
      </c>
      <c r="J1194" s="26">
        <f>'تقرير المصروفات حسب الشهر'!N920</f>
        <v>0</v>
      </c>
      <c r="K1194" s="26">
        <f>'تقرير المصروفات حسب الشهر'!N1047</f>
        <v>0</v>
      </c>
      <c r="L1194" s="260">
        <f>IFERROR(VLOOKUP(B1194,'تقرير المصروفات حسب الشهر'!$C$1155:$AD$1266,12,FALSE),0)</f>
        <v>0</v>
      </c>
      <c r="M1194" s="260">
        <f>IFERROR(VLOOKUP(B1194,'تقرير المصروفات حسب الشهر'!$C$1282:$AD$1393,12,FALSE),0)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الشهر'!N921</f>
        <v>0</v>
      </c>
      <c r="K1195" s="26">
        <f>'تقرير المصروفات حسب الشهر'!N1048</f>
        <v>0</v>
      </c>
      <c r="L1195" s="260">
        <f>IFERROR(VLOOKUP(B1195,'تقرير المصروفات حسب الشهر'!$C$1155:$AD$1266,12,FALSE),0)</f>
        <v>0</v>
      </c>
      <c r="M1195" s="260">
        <f>IFERROR(VLOOKUP(B1195,'تقرير المصروفات حسب الشهر'!$C$1282:$AD$1393,12,FALSE),0)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الشهر'!N922</f>
        <v>0</v>
      </c>
      <c r="K1196" s="26">
        <f>'تقرير المصروفات حسب الشهر'!N1049</f>
        <v>0</v>
      </c>
      <c r="L1196" s="260">
        <f>IFERROR(VLOOKUP(B1196,'تقرير المصروفات حسب الشهر'!$C$1155:$AD$1266,12,FALSE),0)</f>
        <v>0</v>
      </c>
      <c r="M1196" s="260">
        <f>IFERROR(VLOOKUP(B1196,'تقرير المصروفات حسب الشهر'!$C$1282:$AD$1393,12,FALSE),0)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الشهر'!N923</f>
        <v>0</v>
      </c>
      <c r="K1197" s="26">
        <f>'تقرير المصروفات حسب الشهر'!N1050</f>
        <v>0</v>
      </c>
      <c r="L1197" s="260">
        <f>IFERROR(VLOOKUP(B1197,'تقرير المصروفات حسب الشهر'!$C$1155:$AD$1266,12,FALSE),0)</f>
        <v>0</v>
      </c>
      <c r="M1197" s="260">
        <f>IFERROR(VLOOKUP(B1197,'تقرير المصروفات حسب الشهر'!$C$1282:$AD$1393,12,FALSE),0)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الشهر'!N924</f>
        <v>0</v>
      </c>
      <c r="K1198" s="26">
        <f>'تقرير المصروفات حسب الشهر'!N1051</f>
        <v>0</v>
      </c>
      <c r="L1198" s="260">
        <f>IFERROR(VLOOKUP(B1198,'تقرير المصروفات حسب الشهر'!$C$1155:$AD$1266,12,FALSE),0)</f>
        <v>0</v>
      </c>
      <c r="M1198" s="260">
        <f>IFERROR(VLOOKUP(B1198,'تقرير المصروفات حسب الشهر'!$C$1282:$AD$1393,12,FALSE),0)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الشهر'!N925</f>
        <v>0</v>
      </c>
      <c r="K1199" s="26">
        <f>'تقرير المصروفات حسب الشهر'!N1052</f>
        <v>0</v>
      </c>
      <c r="L1199" s="260">
        <f>IFERROR(VLOOKUP(B1199,'تقرير المصروفات حسب الشهر'!$C$1155:$AD$1266,12,FALSE),0)</f>
        <v>0</v>
      </c>
      <c r="M1199" s="260">
        <f>IFERROR(VLOOKUP(B1199,'تقرير المصروفات حسب الشهر'!$C$1282:$AD$1393,12,FALSE),0)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الشهر'!N926</f>
        <v>0</v>
      </c>
      <c r="K1200" s="26">
        <f>'تقرير المصروفات حسب الشهر'!N1053</f>
        <v>0</v>
      </c>
      <c r="L1200" s="260">
        <f>IFERROR(VLOOKUP(B1200,'تقرير المصروفات حسب الشهر'!$C$1155:$AD$1266,12,FALSE),0)</f>
        <v>0</v>
      </c>
      <c r="M1200" s="260">
        <f>IFERROR(VLOOKUP(B1200,'تقرير المصروفات حسب الشهر'!$C$1282:$AD$1393,12,FALSE),0)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الشهر'!N927</f>
        <v>0</v>
      </c>
      <c r="K1201" s="26">
        <f>'تقرير المصروفات حسب الشهر'!N1054</f>
        <v>0</v>
      </c>
      <c r="L1201" s="260">
        <f>IFERROR(VLOOKUP(B1201,'تقرير المصروفات حسب الشهر'!$C$1155:$AD$1266,12,FALSE),0)</f>
        <v>0</v>
      </c>
      <c r="M1201" s="260">
        <f>IFERROR(VLOOKUP(B1201,'تقرير المصروفات حسب الشهر'!$C$1282:$AD$1393,12,FALSE),0)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الشهر'!N928</f>
        <v>0</v>
      </c>
      <c r="K1202" s="26">
        <f>'تقرير المصروفات حسب الشهر'!N1055</f>
        <v>0</v>
      </c>
      <c r="L1202" s="260">
        <f>IFERROR(VLOOKUP(B1202,'تقرير المصروفات حسب الشهر'!$C$1155:$AD$1266,12,FALSE),0)</f>
        <v>0</v>
      </c>
      <c r="M1202" s="260">
        <f>IFERROR(VLOOKUP(B1202,'تقرير المصروفات حسب الشهر'!$C$1282:$AD$1393,12,FALSE),0)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الشهر'!N929</f>
        <v>0</v>
      </c>
      <c r="K1203" s="26">
        <f>'تقرير المصروفات حسب الشهر'!N1056</f>
        <v>0</v>
      </c>
      <c r="L1203" s="260">
        <f>IFERROR(VLOOKUP(B1203,'تقرير المصروفات حسب الشهر'!$C$1155:$AD$1266,12,FALSE),0)</f>
        <v>0</v>
      </c>
      <c r="M1203" s="260">
        <f>IFERROR(VLOOKUP(B1203,'تقرير المصروفات حسب الشهر'!$C$1282:$AD$1393,12,FALSE),0)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الشهر'!N930</f>
        <v>0</v>
      </c>
      <c r="K1204" s="26">
        <f>'تقرير المصروفات حسب الشهر'!N1057</f>
        <v>0</v>
      </c>
      <c r="L1204" s="260">
        <f>IFERROR(VLOOKUP(B1204,'تقرير المصروفات حسب الشهر'!$C$1155:$AD$1266,12,FALSE),0)</f>
        <v>0</v>
      </c>
      <c r="M1204" s="260">
        <f>IFERROR(VLOOKUP(B1204,'تقرير المصروفات حسب الشهر'!$C$1282:$AD$1393,12,FALSE),0)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الشهر'!N931</f>
        <v>0</v>
      </c>
      <c r="K1205" s="26">
        <f>'تقرير المصروفات حسب الشهر'!N1058</f>
        <v>0</v>
      </c>
      <c r="L1205" s="260">
        <f>IFERROR(VLOOKUP(B1205,'تقرير المصروفات حسب الشهر'!$C$1155:$AD$1266,12,FALSE),0)</f>
        <v>0</v>
      </c>
      <c r="M1205" s="260">
        <f>IFERROR(VLOOKUP(B1205,'تقرير المصروفات حسب الشهر'!$C$1282:$AD$1393,12,FALSE),0)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الشهر'!N932</f>
        <v>0</v>
      </c>
      <c r="K1206" s="26">
        <f>'تقرير المصروفات حسب الشهر'!N1059</f>
        <v>0</v>
      </c>
      <c r="L1206" s="260">
        <f>IFERROR(VLOOKUP(B1206,'تقرير المصروفات حسب الشهر'!$C$1155:$AD$1266,12,FALSE),0)</f>
        <v>0</v>
      </c>
      <c r="M1206" s="260">
        <f>IFERROR(VLOOKUP(B1206,'تقرير المصروفات حسب الشهر'!$C$1282:$AD$1393,12,FALSE),0)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الشهر'!N933</f>
        <v>0</v>
      </c>
      <c r="K1207" s="26">
        <f>'تقرير المصروفات حسب الشهر'!N1060</f>
        <v>0</v>
      </c>
      <c r="L1207" s="260">
        <f>IFERROR(VLOOKUP(B1207,'تقرير المصروفات حسب الشهر'!$C$1155:$AD$1266,12,FALSE),0)</f>
        <v>0</v>
      </c>
      <c r="M1207" s="260">
        <f>IFERROR(VLOOKUP(B1207,'تقرير المصروفات حسب الشهر'!$C$1282:$AD$1393,12,FALSE),0)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0</v>
      </c>
      <c r="J1208" s="26">
        <f>'تقرير المصروفات حسب الشهر'!N934</f>
        <v>0</v>
      </c>
      <c r="K1208" s="26">
        <f>'تقرير المصروفات حسب الشهر'!N1061</f>
        <v>0</v>
      </c>
      <c r="L1208" s="260">
        <f>IFERROR(VLOOKUP(B1208,'تقرير المصروفات حسب الشهر'!$C$1155:$AD$1266,12,FALSE),0)</f>
        <v>0</v>
      </c>
      <c r="M1208" s="260">
        <f>IFERROR(VLOOKUP(B1208,'تقرير المصروفات حسب الشهر'!$C$1282:$AD$1393,12,FALSE),0)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الشهر'!N935</f>
        <v>0</v>
      </c>
      <c r="K1209" s="26">
        <f>'تقرير المصروفات حسب الشهر'!N1062</f>
        <v>0</v>
      </c>
      <c r="L1209" s="260">
        <f>IFERROR(VLOOKUP(B1209,'تقرير المصروفات حسب الشهر'!$C$1155:$AD$1266,12,FALSE),0)</f>
        <v>0</v>
      </c>
      <c r="M1209" s="260">
        <f>IFERROR(VLOOKUP(B1209,'تقرير المصروفات حسب الشهر'!$C$1282:$AD$1393,12,FALSE),0)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الشهر'!N936</f>
        <v>0</v>
      </c>
      <c r="K1210" s="26">
        <f>'تقرير المصروفات حسب الشهر'!N1063</f>
        <v>0</v>
      </c>
      <c r="L1210" s="260">
        <f>IFERROR(VLOOKUP(B1210,'تقرير المصروفات حسب الشهر'!$C$1155:$AD$1266,12,FALSE),0)</f>
        <v>0</v>
      </c>
      <c r="M1210" s="260">
        <f>IFERROR(VLOOKUP(B1210,'تقرير المصروفات حسب الشهر'!$C$1282:$AD$1393,12,FALSE),0)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الشهر'!N937</f>
        <v>0</v>
      </c>
      <c r="K1211" s="26">
        <f>'تقرير المصروفات حسب الشهر'!N1064</f>
        <v>0</v>
      </c>
      <c r="L1211" s="260">
        <f>IFERROR(VLOOKUP(B1211,'تقرير المصروفات حسب الشهر'!$C$1155:$AD$1266,12,FALSE),0)</f>
        <v>0</v>
      </c>
      <c r="M1211" s="260">
        <f>IFERROR(VLOOKUP(B1211,'تقرير المصروفات حسب الشهر'!$C$1282:$AD$1393,12,FALSE),0)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الشهر'!N938</f>
        <v>0</v>
      </c>
      <c r="K1212" s="26">
        <f>'تقرير المصروفات حسب الشهر'!N1065</f>
        <v>0</v>
      </c>
      <c r="L1212" s="260">
        <f>IFERROR(VLOOKUP(B1212,'تقرير المصروفات حسب الشهر'!$C$1155:$AD$1266,12,FALSE),0)</f>
        <v>0</v>
      </c>
      <c r="M1212" s="260">
        <f>IFERROR(VLOOKUP(B1212,'تقرير المصروفات حسب الشهر'!$C$1282:$AD$1393,12,FALSE),0)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الشهر'!N939</f>
        <v>0</v>
      </c>
      <c r="K1213" s="26">
        <f>'تقرير المصروفات حسب الشهر'!N1066</f>
        <v>0</v>
      </c>
      <c r="L1213" s="260">
        <f>IFERROR(VLOOKUP(B1213,'تقرير المصروفات حسب الشهر'!$C$1155:$AD$1266,12,FALSE),0)</f>
        <v>0</v>
      </c>
      <c r="M1213" s="260">
        <f>IFERROR(VLOOKUP(B1213,'تقرير المصروفات حسب الشهر'!$C$1282:$AD$1393,12,FALSE),0)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الشهر'!N940</f>
        <v>0</v>
      </c>
      <c r="K1214" s="26">
        <f>'تقرير المصروفات حسب الشهر'!N1067</f>
        <v>0</v>
      </c>
      <c r="L1214" s="260">
        <f>IFERROR(VLOOKUP(B1214,'تقرير المصروفات حسب الشهر'!$C$1155:$AD$1266,12,FALSE),0)</f>
        <v>0</v>
      </c>
      <c r="M1214" s="260">
        <f>IFERROR(VLOOKUP(B1214,'تقرير المصروفات حسب الشهر'!$C$1282:$AD$1393,12,FALSE),0)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الشهر'!N941</f>
        <v>0</v>
      </c>
      <c r="K1215" s="26">
        <f>'تقرير المصروفات حسب الشهر'!N1068</f>
        <v>0</v>
      </c>
      <c r="L1215" s="260">
        <f>IFERROR(VLOOKUP(B1215,'تقرير المصروفات حسب الشهر'!$C$1155:$AD$1266,12,FALSE),0)</f>
        <v>0</v>
      </c>
      <c r="M1215" s="260">
        <f>IFERROR(VLOOKUP(B1215,'تقرير المصروفات حسب الشهر'!$C$1282:$AD$1393,12,FALSE),0)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الشهر'!N942</f>
        <v>0</v>
      </c>
      <c r="K1216" s="26">
        <f>'تقرير المصروفات حسب الشهر'!N1069</f>
        <v>0</v>
      </c>
      <c r="L1216" s="260">
        <f>IFERROR(VLOOKUP(B1216,'تقرير المصروفات حسب الشهر'!$C$1155:$AD$1266,12,FALSE),0)</f>
        <v>0</v>
      </c>
      <c r="M1216" s="260">
        <f>IFERROR(VLOOKUP(B1216,'تقرير المصروفات حسب الشهر'!$C$1282:$AD$1393,12,FALSE),0)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الشهر'!N943</f>
        <v>0</v>
      </c>
      <c r="K1217" s="26">
        <f>'تقرير المصروفات حسب الشهر'!N1070</f>
        <v>0</v>
      </c>
      <c r="L1217" s="260">
        <f>IFERROR(VLOOKUP(B1217,'تقرير المصروفات حسب الشهر'!$C$1155:$AD$1266,12,FALSE),0)</f>
        <v>0</v>
      </c>
      <c r="M1217" s="260">
        <f>IFERROR(VLOOKUP(B1217,'تقرير المصروفات حسب الشهر'!$C$1282:$AD$1393,12,FALSE),0)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الشهر'!N944</f>
        <v>0</v>
      </c>
      <c r="K1218" s="26">
        <f>'تقرير المصروفات حسب الشهر'!N1071</f>
        <v>0</v>
      </c>
      <c r="L1218" s="260">
        <f>IFERROR(VLOOKUP(B1218,'تقرير المصروفات حسب الشهر'!$C$1155:$AD$1266,12,FALSE),0)</f>
        <v>0</v>
      </c>
      <c r="M1218" s="260">
        <f>IFERROR(VLOOKUP(B1218,'تقرير المصروفات حسب الشهر'!$C$1282:$AD$1393,12,FALSE),0)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الشهر'!N945</f>
        <v>0</v>
      </c>
      <c r="K1219" s="26">
        <f>'تقرير المصروفات حسب الشهر'!N1072</f>
        <v>0</v>
      </c>
      <c r="L1219" s="260">
        <f>IFERROR(VLOOKUP(B1219,'تقرير المصروفات حسب الشهر'!$C$1155:$AD$1266,12,FALSE),0)</f>
        <v>0</v>
      </c>
      <c r="M1219" s="260">
        <f>IFERROR(VLOOKUP(B1219,'تقرير المصروفات حسب الشهر'!$C$1282:$AD$1393,12,FALSE),0)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الشهر'!N946</f>
        <v>0</v>
      </c>
      <c r="K1220" s="26">
        <f>'تقرير المصروفات حسب الشهر'!N1073</f>
        <v>0</v>
      </c>
      <c r="L1220" s="260">
        <f>IFERROR(VLOOKUP(B1220,'تقرير المصروفات حسب الشهر'!$C$1155:$AD$1266,12,FALSE),0)</f>
        <v>0</v>
      </c>
      <c r="M1220" s="260">
        <f>IFERROR(VLOOKUP(B1220,'تقرير المصروفات حسب الشهر'!$C$1282:$AD$1393,12,FALSE),0)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الشهر'!N947</f>
        <v>0</v>
      </c>
      <c r="K1221" s="26">
        <f>'تقرير المصروفات حسب الشهر'!N1074</f>
        <v>0</v>
      </c>
      <c r="L1221" s="260">
        <f>IFERROR(VLOOKUP(B1221,'تقرير المصروفات حسب الشهر'!$C$1155:$AD$1266,12,FALSE),0)</f>
        <v>0</v>
      </c>
      <c r="M1221" s="260">
        <f>IFERROR(VLOOKUP(B1221,'تقرير المصروفات حسب الشهر'!$C$1282:$AD$1393,12,FALSE),0)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الشهر'!N948</f>
        <v>0</v>
      </c>
      <c r="K1222" s="26">
        <f>'تقرير المصروفات حسب الشهر'!N1075</f>
        <v>0</v>
      </c>
      <c r="L1222" s="260">
        <f>IFERROR(VLOOKUP(B1222,'تقرير المصروفات حسب الشهر'!$C$1155:$AD$1266,12,FALSE),0)</f>
        <v>0</v>
      </c>
      <c r="M1222" s="260">
        <f>IFERROR(VLOOKUP(B1222,'تقرير المصروفات حسب الشهر'!$C$1282:$AD$1393,12,FALSE),0)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الشهر'!N949</f>
        <v>0</v>
      </c>
      <c r="K1223" s="26">
        <f>'تقرير المصروفات حسب الشهر'!N1076</f>
        <v>0</v>
      </c>
      <c r="L1223" s="260">
        <f>IFERROR(VLOOKUP(B1223,'تقرير المصروفات حسب الشهر'!$C$1155:$AD$1266,12,FALSE),0)</f>
        <v>0</v>
      </c>
      <c r="M1223" s="260">
        <f>IFERROR(VLOOKUP(B1223,'تقرير المصروفات حسب الشهر'!$C$1282:$AD$1393,12,FALSE),0)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الشهر'!N950</f>
        <v>0</v>
      </c>
      <c r="K1224" s="26">
        <f>'تقرير المصروفات حسب الشهر'!N1077</f>
        <v>0</v>
      </c>
      <c r="L1224" s="260">
        <f>IFERROR(VLOOKUP(B1224,'تقرير المصروفات حسب الشهر'!$C$1155:$AD$1266,12,FALSE),0)</f>
        <v>0</v>
      </c>
      <c r="M1224" s="260">
        <f>IFERROR(VLOOKUP(B1224,'تقرير المصروفات حسب الشهر'!$C$1282:$AD$1393,12,FALSE),0)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الشهر'!N951</f>
        <v>0</v>
      </c>
      <c r="K1225" s="26">
        <f>'تقرير المصروفات حسب الشهر'!N1078</f>
        <v>0</v>
      </c>
      <c r="L1225" s="260">
        <f>IFERROR(VLOOKUP(B1225,'تقرير المصروفات حسب الشهر'!$C$1155:$AD$1266,12,FALSE),0)</f>
        <v>0</v>
      </c>
      <c r="M1225" s="260">
        <f>IFERROR(VLOOKUP(B1225,'تقرير المصروفات حسب الشهر'!$C$1282:$AD$1393,12,FALSE),0)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الشهر'!N952</f>
        <v>0</v>
      </c>
      <c r="K1226" s="26">
        <f>'تقرير المصروفات حسب الشهر'!N1079</f>
        <v>0</v>
      </c>
      <c r="L1226" s="260">
        <f>IFERROR(VLOOKUP(B1226,'تقرير المصروفات حسب الشهر'!$C$1155:$AD$1266,12,FALSE),0)</f>
        <v>0</v>
      </c>
      <c r="M1226" s="260">
        <f>IFERROR(VLOOKUP(B1226,'تقرير المصروفات حسب الشهر'!$C$1282:$AD$1393,12,FALSE),0)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الشهر'!N953</f>
        <v>0</v>
      </c>
      <c r="K1227" s="26">
        <f>'تقرير المصروفات حسب الشهر'!N1080</f>
        <v>0</v>
      </c>
      <c r="L1227" s="260">
        <f>IFERROR(VLOOKUP(B1227,'تقرير المصروفات حسب الشهر'!$C$1155:$AD$1266,12,FALSE),0)</f>
        <v>0</v>
      </c>
      <c r="M1227" s="260">
        <f>IFERROR(VLOOKUP(B1227,'تقرير المصروفات حسب الشهر'!$C$1282:$AD$1393,12,FALSE),0)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الشهر'!N954</f>
        <v>0</v>
      </c>
      <c r="K1228" s="26">
        <f>'تقرير المصروفات حسب الشهر'!N1081</f>
        <v>0</v>
      </c>
      <c r="L1228" s="260">
        <f>IFERROR(VLOOKUP(B1228,'تقرير المصروفات حسب الشهر'!$C$1155:$AD$1266,12,FALSE),0)</f>
        <v>0</v>
      </c>
      <c r="M1228" s="260">
        <f>IFERROR(VLOOKUP(B1228,'تقرير المصروفات حسب الشهر'!$C$1282:$AD$1393,12,FALSE),0)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الشهر'!N955</f>
        <v>0</v>
      </c>
      <c r="K1229" s="26">
        <f>'تقرير المصروفات حسب الشهر'!N1082</f>
        <v>0</v>
      </c>
      <c r="L1229" s="260">
        <f>IFERROR(VLOOKUP(B1229,'تقرير المصروفات حسب الشهر'!$C$1155:$AD$1266,12,FALSE),0)</f>
        <v>0</v>
      </c>
      <c r="M1229" s="260">
        <f>IFERROR(VLOOKUP(B1229,'تقرير المصروفات حسب الشهر'!$C$1282:$AD$1393,12,FALSE),0)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الشهر'!N956</f>
        <v>0</v>
      </c>
      <c r="K1230" s="26">
        <f>'تقرير المصروفات حسب الشهر'!N1083</f>
        <v>0</v>
      </c>
      <c r="L1230" s="260">
        <f>IFERROR(VLOOKUP(B1230,'تقرير المصروفات حسب الشهر'!$C$1155:$AD$1266,12,FALSE),0)</f>
        <v>0</v>
      </c>
      <c r="M1230" s="260">
        <f>IFERROR(VLOOKUP(B1230,'تقرير المصروفات حسب الشهر'!$C$1282:$AD$1393,12,FALSE),0)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الشهر'!N957</f>
        <v>0</v>
      </c>
      <c r="K1231" s="26">
        <f>'تقرير المصروفات حسب الشهر'!N1084</f>
        <v>0</v>
      </c>
      <c r="L1231" s="260">
        <f>IFERROR(VLOOKUP(B1231,'تقرير المصروفات حسب الشهر'!$C$1155:$AD$1266,12,FALSE),0)</f>
        <v>0</v>
      </c>
      <c r="M1231" s="260">
        <f>IFERROR(VLOOKUP(B1231,'تقرير المصروفات حسب الشهر'!$C$1282:$AD$1393,12,FALSE),0)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الشهر'!N958</f>
        <v>0</v>
      </c>
      <c r="K1232" s="26">
        <f>'تقرير المصروفات حسب الشهر'!N1085</f>
        <v>0</v>
      </c>
      <c r="L1232" s="260">
        <f>IFERROR(VLOOKUP(B1232,'تقرير المصروفات حسب الشهر'!$C$1155:$AD$1266,12,FALSE),0)</f>
        <v>0</v>
      </c>
      <c r="M1232" s="260">
        <f>IFERROR(VLOOKUP(B1232,'تقرير المصروفات حسب الشهر'!$C$1282:$AD$1393,12,FALSE),0)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الشهر'!N959</f>
        <v>0</v>
      </c>
      <c r="K1233" s="26">
        <f>'تقرير المصروفات حسب الشهر'!N1086</f>
        <v>0</v>
      </c>
      <c r="L1233" s="260">
        <f>IFERROR(VLOOKUP(B1233,'تقرير المصروفات حسب الشهر'!$C$1155:$AD$1266,12,FALSE),0)</f>
        <v>0</v>
      </c>
      <c r="M1233" s="260">
        <f>IFERROR(VLOOKUP(B1233,'تقرير المصروفات حسب الشهر'!$C$1282:$AD$1393,12,FALSE),0)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الشهر'!N960</f>
        <v>0</v>
      </c>
      <c r="K1234" s="26">
        <f>'تقرير المصروفات حسب الشهر'!N1087</f>
        <v>0</v>
      </c>
      <c r="L1234" s="260">
        <f>IFERROR(VLOOKUP(B1234,'تقرير المصروفات حسب الشهر'!$C$1155:$AD$1266,12,FALSE),0)</f>
        <v>0</v>
      </c>
      <c r="M1234" s="260">
        <f>IFERROR(VLOOKUP(B1234,'تقرير المصروفات حسب الشهر'!$C$1282:$AD$1393,12,FALSE),0)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0</v>
      </c>
      <c r="J1235" s="26">
        <f>'تقرير المصروفات حسب الشهر'!N961</f>
        <v>0</v>
      </c>
      <c r="K1235" s="26">
        <f>'تقرير المصروفات حسب الشهر'!N1088</f>
        <v>0</v>
      </c>
      <c r="L1235" s="260">
        <f>IFERROR(VLOOKUP(B1235,'تقرير المصروفات حسب الشهر'!$C$1155:$AD$1266,12,FALSE),0)</f>
        <v>0</v>
      </c>
      <c r="M1235" s="260">
        <f>IFERROR(VLOOKUP(B1235,'تقرير المصروفات حسب الشهر'!$C$1282:$AD$1393,12,FALSE),0)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الشهر'!N962</f>
        <v>0</v>
      </c>
      <c r="K1236" s="26">
        <f>'تقرير المصروفات حسب الشهر'!N1089</f>
        <v>0</v>
      </c>
      <c r="L1236" s="260">
        <f>IFERROR(VLOOKUP(B1236,'تقرير المصروفات حسب الشهر'!$C$1155:$AD$1266,12,FALSE),0)</f>
        <v>0</v>
      </c>
      <c r="M1236" s="260">
        <f>IFERROR(VLOOKUP(B1236,'تقرير المصروفات حسب الشهر'!$C$1282:$AD$1393,12,FALSE),0)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الشهر'!N963</f>
        <v>0</v>
      </c>
      <c r="K1237" s="26">
        <f>'تقرير المصروفات حسب الشهر'!N1090</f>
        <v>0</v>
      </c>
      <c r="L1237" s="260">
        <f>IFERROR(VLOOKUP(B1237,'تقرير المصروفات حسب الشهر'!$C$1155:$AD$1266,12,FALSE),0)</f>
        <v>0</v>
      </c>
      <c r="M1237" s="260">
        <f>IFERROR(VLOOKUP(B1237,'تقرير المصروفات حسب الشهر'!$C$1282:$AD$1393,12,FALSE),0)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الشهر'!N964</f>
        <v>0</v>
      </c>
      <c r="K1238" s="26">
        <f>'تقرير المصروفات حسب الشهر'!N1091</f>
        <v>0</v>
      </c>
      <c r="L1238" s="260">
        <f>IFERROR(VLOOKUP(B1238,'تقرير المصروفات حسب الشهر'!$C$1155:$AD$1266,12,FALSE),0)</f>
        <v>0</v>
      </c>
      <c r="M1238" s="260">
        <f>IFERROR(VLOOKUP(B1238,'تقرير المصروفات حسب الشهر'!$C$1282:$AD$1393,12,FALSE),0)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الشهر'!N965</f>
        <v>0</v>
      </c>
      <c r="K1239" s="26">
        <f>'تقرير المصروفات حسب الشهر'!N1092</f>
        <v>0</v>
      </c>
      <c r="L1239" s="260">
        <f>IFERROR(VLOOKUP(B1239,'تقرير المصروفات حسب الشهر'!$C$1155:$AD$1266,12,FALSE),0)</f>
        <v>0</v>
      </c>
      <c r="M1239" s="260">
        <f>IFERROR(VLOOKUP(B1239,'تقرير المصروفات حسب الشهر'!$C$1282:$AD$1393,12,FALSE),0)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الشهر'!N966</f>
        <v>0</v>
      </c>
      <c r="K1240" s="26">
        <f>'تقرير المصروفات حسب الشهر'!N1093</f>
        <v>0</v>
      </c>
      <c r="L1240" s="260">
        <f>IFERROR(VLOOKUP(B1240,'تقرير المصروفات حسب الشهر'!$C$1155:$AD$1266,12,FALSE),0)</f>
        <v>0</v>
      </c>
      <c r="M1240" s="260">
        <f>IFERROR(VLOOKUP(B1240,'تقرير المصروفات حسب الشهر'!$C$1282:$AD$1393,12,FALSE),0)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الشهر'!N967</f>
        <v>0</v>
      </c>
      <c r="K1241" s="26">
        <f>'تقرير المصروفات حسب الشهر'!N1094</f>
        <v>0</v>
      </c>
      <c r="L1241" s="260">
        <f>IFERROR(VLOOKUP(B1241,'تقرير المصروفات حسب الشهر'!$C$1155:$AD$1266,12,FALSE),0)</f>
        <v>0</v>
      </c>
      <c r="M1241" s="260">
        <f>IFERROR(VLOOKUP(B1241,'تقرير المصروفات حسب الشهر'!$C$1282:$AD$1393,12,FALSE),0)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الشهر'!N968</f>
        <v>0</v>
      </c>
      <c r="K1242" s="26">
        <f>'تقرير المصروفات حسب الشهر'!N1095</f>
        <v>0</v>
      </c>
      <c r="L1242" s="260">
        <f>IFERROR(VLOOKUP(B1242,'تقرير المصروفات حسب الشهر'!$C$1155:$AD$1266,12,FALSE),0)</f>
        <v>0</v>
      </c>
      <c r="M1242" s="260">
        <f>IFERROR(VLOOKUP(B1242,'تقرير المصروفات حسب الشهر'!$C$1282:$AD$1393,12,FALSE),0)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الشهر'!N969</f>
        <v>0</v>
      </c>
      <c r="K1243" s="26">
        <f>'تقرير المصروفات حسب الشهر'!N1096</f>
        <v>0</v>
      </c>
      <c r="L1243" s="260">
        <f>IFERROR(VLOOKUP(B1243,'تقرير المصروفات حسب الشهر'!$C$1155:$AD$1266,12,FALSE),0)</f>
        <v>0</v>
      </c>
      <c r="M1243" s="260">
        <f>IFERROR(VLOOKUP(B1243,'تقرير المصروفات حسب الشهر'!$C$1282:$AD$1393,12,FALSE),0)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الشهر'!N970</f>
        <v>0</v>
      </c>
      <c r="K1244" s="26">
        <f>'تقرير المصروفات حسب الشهر'!N1097</f>
        <v>0</v>
      </c>
      <c r="L1244" s="260">
        <f>IFERROR(VLOOKUP(B1244,'تقرير المصروفات حسب الشهر'!$C$1155:$AD$1266,12,FALSE),0)</f>
        <v>0</v>
      </c>
      <c r="M1244" s="260">
        <f>IFERROR(VLOOKUP(B1244,'تقرير المصروفات حسب الشهر'!$C$1282:$AD$1393,12,FALSE),0)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الشهر'!N971</f>
        <v>0</v>
      </c>
      <c r="K1245" s="26">
        <f>'تقرير المصروفات حسب الشهر'!N1098</f>
        <v>0</v>
      </c>
      <c r="L1245" s="260">
        <f>IFERROR(VLOOKUP(B1245,'تقرير المصروفات حسب الشهر'!$C$1155:$AD$1266,12,FALSE),0)</f>
        <v>0</v>
      </c>
      <c r="M1245" s="260">
        <f>IFERROR(VLOOKUP(B1245,'تقرير المصروفات حسب الشهر'!$C$1282:$AD$1393,12,FALSE),0)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الشهر'!N972</f>
        <v>0</v>
      </c>
      <c r="K1246" s="26">
        <f>'تقرير المصروفات حسب الشهر'!N1099</f>
        <v>0</v>
      </c>
      <c r="L1246" s="260">
        <f>IFERROR(VLOOKUP(B1246,'تقرير المصروفات حسب الشهر'!$C$1155:$AD$1266,12,FALSE),0)</f>
        <v>0</v>
      </c>
      <c r="M1246" s="260">
        <f>IFERROR(VLOOKUP(B1246,'تقرير المصروفات حسب الشهر'!$C$1282:$AD$1393,12,FALSE),0)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0</v>
      </c>
      <c r="J1247" s="26">
        <f>'تقرير المصروفات حسب الشهر'!N973</f>
        <v>0</v>
      </c>
      <c r="K1247" s="26">
        <f>'تقرير المصروفات حسب الشهر'!N1100</f>
        <v>0</v>
      </c>
      <c r="L1247" s="260">
        <f>IFERROR(VLOOKUP(B1247,'تقرير المصروفات حسب الشهر'!$C$1155:$AD$1266,12,FALSE),0)</f>
        <v>0</v>
      </c>
      <c r="M1247" s="260">
        <f>IFERROR(VLOOKUP(B1247,'تقرير المصروفات حسب الشهر'!$C$1282:$AD$1393,12,FALSE),0)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0</v>
      </c>
      <c r="J1248" s="26">
        <f>'تقرير المصروفات حسب الشهر'!N974</f>
        <v>0</v>
      </c>
      <c r="K1248" s="26">
        <f>'تقرير المصروفات حسب الشهر'!N1101</f>
        <v>0</v>
      </c>
      <c r="L1248" s="260">
        <f>IFERROR(VLOOKUP(B1248,'تقرير المصروفات حسب الشهر'!$C$1155:$AD$1266,12,FALSE),0)</f>
        <v>0</v>
      </c>
      <c r="M1248" s="260">
        <f>IFERROR(VLOOKUP(B1248,'تقرير المصروفات حسب الشهر'!$C$1282:$AD$1393,12,FALSE),0)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0</v>
      </c>
      <c r="J1249" s="26">
        <f>'تقرير المصروفات حسب الشهر'!N975</f>
        <v>0</v>
      </c>
      <c r="K1249" s="26">
        <f>'تقرير المصروفات حسب الشهر'!N1102</f>
        <v>0</v>
      </c>
      <c r="L1249" s="260">
        <f>IFERROR(VLOOKUP(B1249,'تقرير المصروفات حسب الشهر'!$C$1155:$AD$1266,12,FALSE),0)</f>
        <v>0</v>
      </c>
      <c r="M1249" s="260">
        <f>IFERROR(VLOOKUP(B1249,'تقرير المصروفات حسب الشهر'!$C$1282:$AD$1393,12,FALSE),0)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الشهر'!N976</f>
        <v>0</v>
      </c>
      <c r="K1250" s="26">
        <f>'تقرير المصروفات حسب الشهر'!N1103</f>
        <v>0</v>
      </c>
      <c r="L1250" s="260">
        <f>IFERROR(VLOOKUP(B1250,'تقرير المصروفات حسب الشهر'!$C$1155:$AD$1266,12,FALSE),0)</f>
        <v>0</v>
      </c>
      <c r="M1250" s="260">
        <f>IFERROR(VLOOKUP(B1250,'تقرير المصروفات حسب الشهر'!$C$1282:$AD$1393,12,FALSE),0)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الشهر'!N977</f>
        <v>0</v>
      </c>
      <c r="K1251" s="26">
        <f>'تقرير المصروفات حسب الشهر'!N1104</f>
        <v>0</v>
      </c>
      <c r="L1251" s="260">
        <f>IFERROR(VLOOKUP(B1251,'تقرير المصروفات حسب الشهر'!$C$1155:$AD$1266,12,FALSE),0)</f>
        <v>0</v>
      </c>
      <c r="M1251" s="260">
        <f>IFERROR(VLOOKUP(B1251,'تقرير المصروفات حسب الشهر'!$C$1282:$AD$1393,12,FALSE),0)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الشهر'!N978</f>
        <v>0</v>
      </c>
      <c r="K1252" s="26">
        <f>'تقرير المصروفات حسب الشهر'!N1105</f>
        <v>0</v>
      </c>
      <c r="L1252" s="260">
        <f>IFERROR(VLOOKUP(B1252,'تقرير المصروفات حسب الشهر'!$C$1155:$AD$1266,12,FALSE),0)</f>
        <v>0</v>
      </c>
      <c r="M1252" s="260">
        <f>IFERROR(VLOOKUP(B1252,'تقرير المصروفات حسب الشهر'!$C$1282:$AD$1393,12,FALSE),0)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الشهر'!N979</f>
        <v>0</v>
      </c>
      <c r="K1253" s="26">
        <f>'تقرير المصروفات حسب الشهر'!N1106</f>
        <v>0</v>
      </c>
      <c r="L1253" s="260">
        <f>IFERROR(VLOOKUP(B1253,'تقرير المصروفات حسب الشهر'!$C$1155:$AD$1266,12,FALSE),0)</f>
        <v>0</v>
      </c>
      <c r="M1253" s="260">
        <f>IFERROR(VLOOKUP(B1253,'تقرير المصروفات حسب الشهر'!$C$1282:$AD$1393,12,FALSE),0)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0</v>
      </c>
      <c r="J1254" s="26">
        <f>'تقرير المصروفات حسب الشهر'!N980</f>
        <v>0</v>
      </c>
      <c r="K1254" s="26">
        <f>'تقرير المصروفات حسب الشهر'!N1107</f>
        <v>0</v>
      </c>
      <c r="L1254" s="260">
        <f>IFERROR(VLOOKUP(B1254,'تقرير المصروفات حسب الشهر'!$C$1155:$AD$1266,12,FALSE),0)</f>
        <v>0</v>
      </c>
      <c r="M1254" s="260">
        <f>IFERROR(VLOOKUP(B1254,'تقرير المصروفات حسب الشهر'!$C$1282:$AD$1393,12,FALSE),0)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الشهر'!N981</f>
        <v>0</v>
      </c>
      <c r="K1255" s="26">
        <f>'تقرير المصروفات حسب الشهر'!N1108</f>
        <v>0</v>
      </c>
      <c r="L1255" s="260">
        <f>IFERROR(VLOOKUP(B1255,'تقرير المصروفات حسب الشهر'!$C$1155:$AD$1266,12,FALSE),0)</f>
        <v>0</v>
      </c>
      <c r="M1255" s="260">
        <f>IFERROR(VLOOKUP(B1255,'تقرير المصروفات حسب الشهر'!$C$1282:$AD$1393,12,FALSE),0)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0</v>
      </c>
      <c r="J1256" s="26">
        <f>'تقرير المصروفات حسب الشهر'!N982</f>
        <v>0</v>
      </c>
      <c r="K1256" s="26">
        <f>'تقرير المصروفات حسب الشهر'!N1109</f>
        <v>0</v>
      </c>
      <c r="L1256" s="260">
        <f>IFERROR(VLOOKUP(B1256,'تقرير المصروفات حسب الشهر'!$C$1155:$AD$1266,12,FALSE),0)</f>
        <v>0</v>
      </c>
      <c r="M1256" s="260">
        <f>IFERROR(VLOOKUP(B1256,'تقرير المصروفات حسب الشهر'!$C$1282:$AD$1393,12,FALSE),0)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الشهر'!N983</f>
        <v>0</v>
      </c>
      <c r="K1257" s="26">
        <f>'تقرير المصروفات حسب الشهر'!N1110</f>
        <v>0</v>
      </c>
      <c r="L1257" s="260">
        <f>IFERROR(VLOOKUP(B1257,'تقرير المصروفات حسب الشهر'!$C$1155:$AD$1266,12,FALSE),0)</f>
        <v>0</v>
      </c>
      <c r="M1257" s="260">
        <f>IFERROR(VLOOKUP(B1257,'تقرير المصروفات حسب الشهر'!$C$1282:$AD$1393,12,FALSE),0)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الشهر'!N984</f>
        <v>0</v>
      </c>
      <c r="K1258" s="26">
        <f>'تقرير المصروفات حسب الشهر'!N1111</f>
        <v>0</v>
      </c>
      <c r="L1258" s="260">
        <f>IFERROR(VLOOKUP(B1258,'تقرير المصروفات حسب الشهر'!$C$1155:$AD$1266,12,FALSE),0)</f>
        <v>0</v>
      </c>
      <c r="M1258" s="260">
        <f>IFERROR(VLOOKUP(B1258,'تقرير المصروفات حسب الشهر'!$C$1282:$AD$1393,12,FALSE),0)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الشهر'!N985</f>
        <v>0</v>
      </c>
      <c r="K1259" s="26">
        <f>'تقرير المصروفات حسب الشهر'!N1112</f>
        <v>0</v>
      </c>
      <c r="L1259" s="260">
        <f>IFERROR(VLOOKUP(B1259,'تقرير المصروفات حسب الشهر'!$C$1155:$AD$1266,12,FALSE),0)</f>
        <v>0</v>
      </c>
      <c r="M1259" s="260">
        <f>IFERROR(VLOOKUP(B1259,'تقرير المصروفات حسب الشهر'!$C$1282:$AD$1393,12,FALSE),0)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الشهر'!N986</f>
        <v>0</v>
      </c>
      <c r="K1260" s="26">
        <f>'تقرير المصروفات حسب الشهر'!N1113</f>
        <v>0</v>
      </c>
      <c r="L1260" s="260">
        <f>IFERROR(VLOOKUP(B1260,'تقرير المصروفات حسب الشهر'!$C$1155:$AD$1266,12,FALSE),0)</f>
        <v>0</v>
      </c>
      <c r="M1260" s="260">
        <f>IFERROR(VLOOKUP(B1260,'تقرير المصروفات حسب الشهر'!$C$1282:$AD$1393,12,FALSE),0)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الشهر'!N987</f>
        <v>0</v>
      </c>
      <c r="K1261" s="26">
        <f>'تقرير المصروفات حسب الشهر'!N1114</f>
        <v>0</v>
      </c>
      <c r="L1261" s="260">
        <f>IFERROR(VLOOKUP(B1261,'تقرير المصروفات حسب الشهر'!$C$1155:$AD$1266,12,FALSE),0)</f>
        <v>0</v>
      </c>
      <c r="M1261" s="260">
        <f>IFERROR(VLOOKUP(B1261,'تقرير المصروفات حسب الشهر'!$C$1282:$AD$1393,12,FALSE),0)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الشهر'!N988</f>
        <v>0</v>
      </c>
      <c r="K1262" s="26">
        <f>'تقرير المصروفات حسب الشهر'!N1115</f>
        <v>0</v>
      </c>
      <c r="L1262" s="260">
        <f>IFERROR(VLOOKUP(B1262,'تقرير المصروفات حسب الشهر'!$C$1155:$AD$1266,12,FALSE),0)</f>
        <v>0</v>
      </c>
      <c r="M1262" s="260">
        <f>IFERROR(VLOOKUP(B1262,'تقرير المصروفات حسب الشهر'!$C$1282:$AD$1393,12,FALSE),0)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الشهر'!N989</f>
        <v>0</v>
      </c>
      <c r="K1263" s="26">
        <f>'تقرير المصروفات حسب الشهر'!N1116</f>
        <v>0</v>
      </c>
      <c r="L1263" s="260">
        <f>IFERROR(VLOOKUP(B1263,'تقرير المصروفات حسب الشهر'!$C$1155:$AD$1266,12,FALSE),0)</f>
        <v>0</v>
      </c>
      <c r="M1263" s="260">
        <f>IFERROR(VLOOKUP(B1263,'تقرير المصروفات حسب الشهر'!$C$1282:$AD$1393,12,FALSE),0)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الشهر'!N990</f>
        <v>0</v>
      </c>
      <c r="K1264" s="26">
        <f>'تقرير المصروفات حسب الشهر'!N1117</f>
        <v>0</v>
      </c>
      <c r="L1264" s="260">
        <f>IFERROR(VLOOKUP(B1264,'تقرير المصروفات حسب الشهر'!$C$1155:$AD$1266,12,FALSE),0)</f>
        <v>0</v>
      </c>
      <c r="M1264" s="260">
        <f>IFERROR(VLOOKUP(B1264,'تقرير المصروفات حسب الشهر'!$C$1282:$AD$1393,12,FALSE),0)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الشهر'!N991</f>
        <v>0</v>
      </c>
      <c r="K1265" s="26">
        <f>'تقرير المصروفات حسب الشهر'!N1118</f>
        <v>0</v>
      </c>
      <c r="L1265" s="260">
        <f>IFERROR(VLOOKUP(B1265,'تقرير المصروفات حسب الشهر'!$C$1155:$AD$1266,12,FALSE),0)</f>
        <v>0</v>
      </c>
      <c r="M1265" s="260">
        <f>IFERROR(VLOOKUP(B1265,'تقرير المصروفات حسب الشهر'!$C$1282:$AD$1393,12,FALSE),0)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الشهر'!N992</f>
        <v>0</v>
      </c>
      <c r="K1266" s="26">
        <f>'تقرير المصروفات حسب الشهر'!N1119</f>
        <v>0</v>
      </c>
      <c r="L1266" s="260">
        <f>IFERROR(VLOOKUP(B1266,'تقرير المصروفات حسب الشهر'!$C$1155:$AD$1266,12,FALSE),0)</f>
        <v>0</v>
      </c>
      <c r="M1266" s="260">
        <f>IFERROR(VLOOKUP(B1266,'تقرير المصروفات حسب الشهر'!$C$1282:$AD$1393,12,FALSE),0)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الشهر'!N993</f>
        <v>0</v>
      </c>
      <c r="K1267" s="26">
        <f>'تقرير المصروفات حسب الشهر'!N1120</f>
        <v>0</v>
      </c>
      <c r="L1267" s="260">
        <f>IFERROR(VLOOKUP(B1267,'تقرير المصروفات حسب الشهر'!$C$1155:$AD$1266,12,FALSE),0)</f>
        <v>0</v>
      </c>
      <c r="M1267" s="260">
        <f>IFERROR(VLOOKUP(B1267,'تقرير المصروفات حسب الشهر'!$C$1282:$AD$1393,12,FALSE),0)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الشهر'!N994</f>
        <v>0</v>
      </c>
      <c r="K1268" s="26">
        <f>'تقرير المصروفات حسب الشهر'!N1121</f>
        <v>0</v>
      </c>
      <c r="L1268" s="260">
        <f>IFERROR(VLOOKUP(B1268,'تقرير المصروفات حسب الشهر'!$C$1155:$AD$1266,12,FALSE),0)</f>
        <v>0</v>
      </c>
      <c r="M1268" s="260">
        <f>IFERROR(VLOOKUP(B1268,'تقرير المصروفات حسب الشهر'!$C$1282:$AD$1393,12,FALSE),0)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الشهر'!N995</f>
        <v>0</v>
      </c>
      <c r="K1269" s="26">
        <f>'تقرير المصروفات حسب الشهر'!N1122</f>
        <v>0</v>
      </c>
      <c r="L1269" s="260">
        <f>IFERROR(VLOOKUP(B1269,'تقرير المصروفات حسب الشهر'!$C$1155:$AD$1266,12,FALSE),0)</f>
        <v>0</v>
      </c>
      <c r="M1269" s="260">
        <f>IFERROR(VLOOKUP(B1269,'تقرير المصروفات حسب الشهر'!$C$1282:$AD$1393,12,FALSE),0)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الشهر'!N996</f>
        <v>0</v>
      </c>
      <c r="K1270" s="26">
        <f>'تقرير المصروفات حسب الشهر'!N1123</f>
        <v>0</v>
      </c>
      <c r="L1270" s="260">
        <f>IFERROR(VLOOKUP(B1270,'تقرير المصروفات حسب الشهر'!$C$1155:$AD$1266,12,FALSE),0)</f>
        <v>0</v>
      </c>
      <c r="M1270" s="260">
        <f>IFERROR(VLOOKUP(B1270,'تقرير المصروفات حسب الشهر'!$C$1282:$AD$1393,12,FALSE),0)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الشهر'!N997</f>
        <v>0</v>
      </c>
      <c r="K1271" s="26">
        <f>'تقرير المصروفات حسب الشهر'!N1124</f>
        <v>0</v>
      </c>
      <c r="L1271" s="260">
        <f>IFERROR(VLOOKUP(B1271,'تقرير المصروفات حسب الشهر'!$C$1155:$AD$1266,12,FALSE),0)</f>
        <v>0</v>
      </c>
      <c r="M1271" s="260">
        <f>IFERROR(VLOOKUP(B1271,'تقرير المصروفات حسب الشهر'!$C$1282:$AD$1393,12,FALSE),0)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الشهر'!N998</f>
        <v>0</v>
      </c>
      <c r="K1272" s="26">
        <f>'تقرير المصروفات حسب الشهر'!N1125</f>
        <v>0</v>
      </c>
      <c r="L1272" s="260">
        <f>IFERROR(VLOOKUP(B1272,'تقرير المصروفات حسب الشهر'!$C$1155:$AD$1266,12,FALSE),0)</f>
        <v>0</v>
      </c>
      <c r="M1272" s="260">
        <f>IFERROR(VLOOKUP(B1272,'تقرير المصروفات حسب الشهر'!$C$1282:$AD$1393,12,FALSE),0)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الشهر'!N999</f>
        <v>0</v>
      </c>
      <c r="K1273" s="26">
        <f>'تقرير المصروفات حسب الشهر'!N1126</f>
        <v>0</v>
      </c>
      <c r="L1273" s="260">
        <f>IFERROR(VLOOKUP(B1273,'تقرير المصروفات حسب الشهر'!$C$1155:$AD$1266,12,FALSE),0)</f>
        <v>0</v>
      </c>
      <c r="M1273" s="260">
        <f>IFERROR(VLOOKUP(B1273,'تقرير المصروفات حسب الشهر'!$C$1282:$AD$1393,12,FALSE),0)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الشهر'!N1000</f>
        <v>0</v>
      </c>
      <c r="K1274" s="26">
        <f>'تقرير المصروفات حسب الشهر'!N1127</f>
        <v>0</v>
      </c>
      <c r="L1274" s="260">
        <f>IFERROR(VLOOKUP(B1274,'تقرير المصروفات حسب الشهر'!$C$1155:$AD$1266,12,FALSE),0)</f>
        <v>0</v>
      </c>
      <c r="M1274" s="260">
        <f>IFERROR(VLOOKUP(B1274,'تقرير المصروفات حسب الشهر'!$C$1282:$AD$1393,12,FALSE),0)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الشهر'!N1001</f>
        <v>0</v>
      </c>
      <c r="K1275" s="26">
        <f>'تقرير المصروفات حسب الشهر'!N1128</f>
        <v>0</v>
      </c>
      <c r="L1275" s="260">
        <f>IFERROR(VLOOKUP(B1275,'تقرير المصروفات حسب الشهر'!$C$1155:$AD$1266,12,FALSE),0)</f>
        <v>0</v>
      </c>
      <c r="M1275" s="260">
        <f>IFERROR(VLOOKUP(B1275,'تقرير المصروفات حسب الشهر'!$C$1282:$AD$1393,12,FALSE),0)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الشهر'!N1002</f>
        <v>0</v>
      </c>
      <c r="K1276" s="26">
        <f>'تقرير المصروفات حسب الشهر'!N1129</f>
        <v>0</v>
      </c>
      <c r="L1276" s="260">
        <f>IFERROR(VLOOKUP(B1276,'تقرير المصروفات حسب الشهر'!$C$1155:$AD$1266,12,FALSE),0)</f>
        <v>0</v>
      </c>
      <c r="M1276" s="260">
        <f>IFERROR(VLOOKUP(B1276,'تقرير المصروفات حسب الشهر'!$C$1282:$AD$1393,12,FALSE),0)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الشهر'!N1003</f>
        <v>0</v>
      </c>
      <c r="K1277" s="26">
        <f>'تقرير المصروفات حسب الشهر'!N1130</f>
        <v>0</v>
      </c>
      <c r="L1277" s="260">
        <f>IFERROR(VLOOKUP(B1277,'تقرير المصروفات حسب الشهر'!$C$1155:$AD$1266,12,FALSE),0)</f>
        <v>0</v>
      </c>
      <c r="M1277" s="260">
        <f>IFERROR(VLOOKUP(B1277,'تقرير المصروفات حسب الشهر'!$C$1282:$AD$1393,12,FALSE),0)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الشهر'!N1004</f>
        <v>0</v>
      </c>
      <c r="K1278" s="26">
        <f>'تقرير المصروفات حسب الشهر'!N1131</f>
        <v>0</v>
      </c>
      <c r="L1278" s="260">
        <f>IFERROR(VLOOKUP(B1278,'تقرير المصروفات حسب الشهر'!$C$1155:$AD$1266,12,FALSE),0)</f>
        <v>0</v>
      </c>
      <c r="M1278" s="260">
        <f>IFERROR(VLOOKUP(B1278,'تقرير المصروفات حسب الشهر'!$C$1282:$AD$1393,12,FALSE),0)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الشهر'!N1005</f>
        <v>0</v>
      </c>
      <c r="K1279" s="26">
        <f>'تقرير المصروفات حسب الشهر'!N1132</f>
        <v>0</v>
      </c>
      <c r="L1279" s="260">
        <f>IFERROR(VLOOKUP(B1279,'تقرير المصروفات حسب الشهر'!$C$1155:$AD$1266,12,FALSE),0)</f>
        <v>0</v>
      </c>
      <c r="M1279" s="260">
        <f>IFERROR(VLOOKUP(B1279,'تقرير المصروفات حسب الشهر'!$C$1282:$AD$1393,12,FALSE),0)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الشهر'!N1006</f>
        <v>0</v>
      </c>
      <c r="K1280" s="26">
        <f>'تقرير المصروفات حسب الشهر'!N1133</f>
        <v>0</v>
      </c>
      <c r="L1280" s="260">
        <f>IFERROR(VLOOKUP(B1280,'تقرير المصروفات حسب الشهر'!$C$1155:$AD$1266,12,FALSE),0)</f>
        <v>0</v>
      </c>
      <c r="M1280" s="260">
        <f>IFERROR(VLOOKUP(B1280,'تقرير المصروفات حسب الشهر'!$C$1282:$AD$1393,12,FALSE),0)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الشهر'!N1007</f>
        <v>0</v>
      </c>
      <c r="K1281" s="26">
        <f>'تقرير المصروفات حسب الشهر'!N1134</f>
        <v>0</v>
      </c>
      <c r="L1281" s="260">
        <f>IFERROR(VLOOKUP(B1281,'تقرير المصروفات حسب الشهر'!$C$1155:$AD$1266,12,FALSE),0)</f>
        <v>0</v>
      </c>
      <c r="M1281" s="260">
        <f>IFERROR(VLOOKUP(B1281,'تقرير المصروفات حسب الشهر'!$C$1282:$AD$1393,12,FALSE),0)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الشهر'!N1008</f>
        <v>0</v>
      </c>
      <c r="K1282" s="26">
        <f>'تقرير المصروفات حسب الشهر'!N1135</f>
        <v>0</v>
      </c>
      <c r="L1282" s="260">
        <f>IFERROR(VLOOKUP(B1282,'تقرير المصروفات حسب الشهر'!$C$1155:$AD$1266,12,FALSE),0)</f>
        <v>0</v>
      </c>
      <c r="M1282" s="260">
        <f>IFERROR(VLOOKUP(B1282,'تقرير المصروفات حسب الشهر'!$C$1282:$AD$1393,12,FALSE),0)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0</v>
      </c>
      <c r="J1283" s="26">
        <f>'تقرير المصروفات حسب الشهر'!N1009</f>
        <v>0</v>
      </c>
      <c r="K1283" s="26">
        <f>'تقرير المصروفات حسب الشهر'!N1136</f>
        <v>0</v>
      </c>
      <c r="L1283" s="260">
        <f>IFERROR(VLOOKUP(B1283,'تقرير المصروفات حسب الشهر'!$C$1155:$AD$1266,12,FALSE),0)</f>
        <v>0</v>
      </c>
      <c r="M1283" s="260">
        <f>IFERROR(VLOOKUP(B1283,'تقرير المصروفات حسب الشهر'!$C$1282:$AD$1393,12,FALSE),0)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الشهر'!N1010</f>
        <v>0</v>
      </c>
      <c r="K1284" s="26">
        <f>'تقرير المصروفات حسب الشهر'!N1137</f>
        <v>0</v>
      </c>
      <c r="L1284" s="260">
        <f>IFERROR(VLOOKUP(B1284,'تقرير المصروفات حسب الشهر'!$C$1155:$AD$1266,12,FALSE),0)</f>
        <v>0</v>
      </c>
      <c r="M1284" s="260">
        <f>IFERROR(VLOOKUP(B1284,'تقرير المصروفات حسب الشهر'!$C$1282:$AD$1393,12,FALSE),0)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6" t="s">
        <v>156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399999999999999" customHeight="1">
      <c r="B1286" s="396" t="s">
        <v>157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158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5" customHeight="1" thickBot="1"/>
    <row r="1291" spans="2:15" ht="31.2" customHeight="1" thickTop="1" thickBot="1">
      <c r="B1291" s="645" t="s">
        <v>359</v>
      </c>
      <c r="C1291" s="643"/>
      <c r="D1291" s="643"/>
      <c r="E1291" s="643"/>
      <c r="F1291" s="643"/>
      <c r="G1291" s="643"/>
      <c r="H1291" s="643"/>
      <c r="I1291" s="643"/>
      <c r="J1291" s="643"/>
      <c r="K1291" s="643"/>
      <c r="L1291" s="643"/>
      <c r="M1291" s="643"/>
      <c r="N1291" s="643"/>
      <c r="O1291" s="644"/>
    </row>
    <row r="1292" spans="2:15" ht="17.399999999999999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399999999999999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الشهر'!O902</f>
        <v>0</v>
      </c>
      <c r="K1293" s="26">
        <f>'تقرير المصروفات حسب الشهر'!O1029</f>
        <v>0</v>
      </c>
      <c r="L1293" s="260">
        <f>IFERROR(VLOOKUP(B1293,'تقرير المصروفات حسب الشهر'!$C$1155:$AD$1266,13,FALSE),0)</f>
        <v>0</v>
      </c>
      <c r="M1293" s="260">
        <f>IFERROR(VLOOKUP(B1293,'تقرير المصروفات حسب الشهر'!$C$1282:$AD$1393,13,FALSE),0)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0</v>
      </c>
      <c r="J1294" s="26">
        <f>'تقرير المصروفات حسب الشهر'!O903</f>
        <v>0</v>
      </c>
      <c r="K1294" s="26">
        <f>'تقرير المصروفات حسب الشهر'!O1030</f>
        <v>0</v>
      </c>
      <c r="L1294" s="260">
        <f>IFERROR(VLOOKUP(B1294,'تقرير المصروفات حسب الشهر'!$C$1155:$AD$1266,13,FALSE),0)</f>
        <v>0</v>
      </c>
      <c r="M1294" s="260">
        <f>IFERROR(VLOOKUP(B1294,'تقرير المصروفات حسب الشهر'!$C$1282:$AD$1393,13,FALSE),0)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0</v>
      </c>
      <c r="J1295" s="26">
        <f>'تقرير المصروفات حسب الشهر'!O904</f>
        <v>0</v>
      </c>
      <c r="K1295" s="26">
        <f>'تقرير المصروفات حسب الشهر'!O1031</f>
        <v>0</v>
      </c>
      <c r="L1295" s="260">
        <f>IFERROR(VLOOKUP(B1295,'تقرير المصروفات حسب الشهر'!$C$1155:$AD$1266,13,FALSE),0)</f>
        <v>0</v>
      </c>
      <c r="M1295" s="260">
        <f>IFERROR(VLOOKUP(B1295,'تقرير المصروفات حسب الشهر'!$C$1282:$AD$1393,13,FALSE),0)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الشهر'!O905</f>
        <v>0</v>
      </c>
      <c r="K1296" s="26">
        <f>'تقرير المصروفات حسب الشهر'!O1032</f>
        <v>0</v>
      </c>
      <c r="L1296" s="260">
        <f>IFERROR(VLOOKUP(B1296,'تقرير المصروفات حسب الشهر'!$C$1155:$AD$1266,13,FALSE),0)</f>
        <v>0</v>
      </c>
      <c r="M1296" s="260">
        <f>IFERROR(VLOOKUP(B1296,'تقرير المصروفات حسب الشهر'!$C$1282:$AD$1393,13,FALSE),0)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الشهر'!O906</f>
        <v>0</v>
      </c>
      <c r="K1297" s="26">
        <f>'تقرير المصروفات حسب الشهر'!O1033</f>
        <v>0</v>
      </c>
      <c r="L1297" s="260">
        <f>IFERROR(VLOOKUP(B1297,'تقرير المصروفات حسب الشهر'!$C$1155:$AD$1266,13,FALSE),0)</f>
        <v>0</v>
      </c>
      <c r="M1297" s="260">
        <f>IFERROR(VLOOKUP(B1297,'تقرير المصروفات حسب الشهر'!$C$1282:$AD$1393,13,FALSE),0)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الشهر'!O907</f>
        <v>0</v>
      </c>
      <c r="K1298" s="26">
        <f>'تقرير المصروفات حسب الشهر'!O1034</f>
        <v>0</v>
      </c>
      <c r="L1298" s="260">
        <f>IFERROR(VLOOKUP(B1298,'تقرير المصروفات حسب الشهر'!$C$1155:$AD$1266,13,FALSE),0)</f>
        <v>0</v>
      </c>
      <c r="M1298" s="260">
        <f>IFERROR(VLOOKUP(B1298,'تقرير المصروفات حسب الشهر'!$C$1282:$AD$1393,13,FALSE),0)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الشهر'!O908</f>
        <v>0</v>
      </c>
      <c r="K1299" s="26">
        <f>'تقرير المصروفات حسب الشهر'!O1035</f>
        <v>0</v>
      </c>
      <c r="L1299" s="260">
        <f>IFERROR(VLOOKUP(B1299,'تقرير المصروفات حسب الشهر'!$C$1155:$AD$1266,13,FALSE),0)</f>
        <v>0</v>
      </c>
      <c r="M1299" s="260">
        <f>IFERROR(VLOOKUP(B1299,'تقرير المصروفات حسب الشهر'!$C$1282:$AD$1393,13,FALSE),0)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0</v>
      </c>
      <c r="J1300" s="26">
        <f>'تقرير المصروفات حسب الشهر'!O909</f>
        <v>0</v>
      </c>
      <c r="K1300" s="26">
        <f>'تقرير المصروفات حسب الشهر'!O1036</f>
        <v>0</v>
      </c>
      <c r="L1300" s="260">
        <f>IFERROR(VLOOKUP(B1300,'تقرير المصروفات حسب الشهر'!$C$1155:$AD$1266,13,FALSE),0)</f>
        <v>0</v>
      </c>
      <c r="M1300" s="260">
        <f>IFERROR(VLOOKUP(B1300,'تقرير المصروفات حسب الشهر'!$C$1282:$AD$1393,13,FALSE),0)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0</v>
      </c>
      <c r="J1301" s="26">
        <f>'تقرير المصروفات حسب الشهر'!O910</f>
        <v>0</v>
      </c>
      <c r="K1301" s="26">
        <f>'تقرير المصروفات حسب الشهر'!O1037</f>
        <v>0</v>
      </c>
      <c r="L1301" s="260">
        <f>IFERROR(VLOOKUP(B1301,'تقرير المصروفات حسب الشهر'!$C$1155:$AD$1266,13,FALSE),0)</f>
        <v>0</v>
      </c>
      <c r="M1301" s="260">
        <f>IFERROR(VLOOKUP(B1301,'تقرير المصروفات حسب الشهر'!$C$1282:$AD$1393,13,FALSE),0)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0</v>
      </c>
      <c r="J1302" s="26">
        <f>'تقرير المصروفات حسب الشهر'!O911</f>
        <v>0</v>
      </c>
      <c r="K1302" s="26">
        <f>'تقرير المصروفات حسب الشهر'!O1038</f>
        <v>0</v>
      </c>
      <c r="L1302" s="260">
        <f>IFERROR(VLOOKUP(B1302,'تقرير المصروفات حسب الشهر'!$C$1155:$AD$1266,13,FALSE),0)</f>
        <v>0</v>
      </c>
      <c r="M1302" s="260">
        <f>IFERROR(VLOOKUP(B1302,'تقرير المصروفات حسب الشهر'!$C$1282:$AD$1393,13,FALSE),0)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الشهر'!O912</f>
        <v>0</v>
      </c>
      <c r="K1303" s="26">
        <f>'تقرير المصروفات حسب الشهر'!O1039</f>
        <v>0</v>
      </c>
      <c r="L1303" s="260">
        <f>IFERROR(VLOOKUP(B1303,'تقرير المصروفات حسب الشهر'!$C$1155:$AD$1266,13,FALSE),0)</f>
        <v>0</v>
      </c>
      <c r="M1303" s="260">
        <f>IFERROR(VLOOKUP(B1303,'تقرير المصروفات حسب الشهر'!$C$1282:$AD$1393,13,FALSE),0)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0</v>
      </c>
      <c r="J1304" s="26">
        <f>'تقرير المصروفات حسب الشهر'!O913</f>
        <v>0</v>
      </c>
      <c r="K1304" s="26">
        <f>'تقرير المصروفات حسب الشهر'!O1040</f>
        <v>0</v>
      </c>
      <c r="L1304" s="260">
        <f>IFERROR(VLOOKUP(B1304,'تقرير المصروفات حسب الشهر'!$C$1155:$AD$1266,13,FALSE),0)</f>
        <v>0</v>
      </c>
      <c r="M1304" s="260">
        <f>IFERROR(VLOOKUP(B1304,'تقرير المصروفات حسب الشهر'!$C$1282:$AD$1393,13,FALSE),0)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الشهر'!O914</f>
        <v>0</v>
      </c>
      <c r="K1305" s="26">
        <f>'تقرير المصروفات حسب الشهر'!O1041</f>
        <v>0</v>
      </c>
      <c r="L1305" s="260">
        <f>IFERROR(VLOOKUP(B1305,'تقرير المصروفات حسب الشهر'!$C$1155:$AD$1266,13,FALSE),0)</f>
        <v>0</v>
      </c>
      <c r="M1305" s="260">
        <f>IFERROR(VLOOKUP(B1305,'تقرير المصروفات حسب الشهر'!$C$1282:$AD$1393,13,FALSE),0)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الشهر'!O915</f>
        <v>0</v>
      </c>
      <c r="K1306" s="26">
        <f>'تقرير المصروفات حسب الشهر'!O1042</f>
        <v>0</v>
      </c>
      <c r="L1306" s="260">
        <f>IFERROR(VLOOKUP(B1306,'تقرير المصروفات حسب الشهر'!$C$1155:$AD$1266,13,FALSE),0)</f>
        <v>0</v>
      </c>
      <c r="M1306" s="260">
        <f>IFERROR(VLOOKUP(B1306,'تقرير المصروفات حسب الشهر'!$C$1282:$AD$1393,13,FALSE),0)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0</v>
      </c>
      <c r="J1307" s="26">
        <f>'تقرير المصروفات حسب الشهر'!O916</f>
        <v>0</v>
      </c>
      <c r="K1307" s="26">
        <f>'تقرير المصروفات حسب الشهر'!O1043</f>
        <v>0</v>
      </c>
      <c r="L1307" s="260">
        <f>IFERROR(VLOOKUP(B1307,'تقرير المصروفات حسب الشهر'!$C$1155:$AD$1266,13,FALSE),0)</f>
        <v>0</v>
      </c>
      <c r="M1307" s="260">
        <f>IFERROR(VLOOKUP(B1307,'تقرير المصروفات حسب الشهر'!$C$1282:$AD$1393,13,FALSE),0)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الشهر'!O917</f>
        <v>0</v>
      </c>
      <c r="K1308" s="26">
        <f>'تقرير المصروفات حسب الشهر'!O1044</f>
        <v>0</v>
      </c>
      <c r="L1308" s="260">
        <f>IFERROR(VLOOKUP(B1308,'تقرير المصروفات حسب الشهر'!$C$1155:$AD$1266,13,FALSE),0)</f>
        <v>0</v>
      </c>
      <c r="M1308" s="260">
        <f>IFERROR(VLOOKUP(B1308,'تقرير المصروفات حسب الشهر'!$C$1282:$AD$1393,13,FALSE),0)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الشهر'!O918</f>
        <v>0</v>
      </c>
      <c r="K1309" s="26">
        <f>'تقرير المصروفات حسب الشهر'!O1045</f>
        <v>0</v>
      </c>
      <c r="L1309" s="260">
        <f>IFERROR(VLOOKUP(B1309,'تقرير المصروفات حسب الشهر'!$C$1155:$AD$1266,13,FALSE),0)</f>
        <v>0</v>
      </c>
      <c r="M1309" s="260">
        <f>IFERROR(VLOOKUP(B1309,'تقرير المصروفات حسب الشهر'!$C$1282:$AD$1393,13,FALSE),0)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0</v>
      </c>
      <c r="J1310" s="26">
        <f>'تقرير المصروفات حسب الشهر'!O919</f>
        <v>0</v>
      </c>
      <c r="K1310" s="26">
        <f>'تقرير المصروفات حسب الشهر'!O1046</f>
        <v>0</v>
      </c>
      <c r="L1310" s="260">
        <f>IFERROR(VLOOKUP(B1310,'تقرير المصروفات حسب الشهر'!$C$1155:$AD$1266,13,FALSE),0)</f>
        <v>0</v>
      </c>
      <c r="M1310" s="260">
        <f>IFERROR(VLOOKUP(B1310,'تقرير المصروفات حسب الشهر'!$C$1282:$AD$1393,13,FALSE),0)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الشهر'!O920</f>
        <v>0</v>
      </c>
      <c r="K1311" s="26">
        <f>'تقرير المصروفات حسب الشهر'!O1047</f>
        <v>0</v>
      </c>
      <c r="L1311" s="260">
        <f>IFERROR(VLOOKUP(B1311,'تقرير المصروفات حسب الشهر'!$C$1155:$AD$1266,13,FALSE),0)</f>
        <v>0</v>
      </c>
      <c r="M1311" s="260">
        <f>IFERROR(VLOOKUP(B1311,'تقرير المصروفات حسب الشهر'!$C$1282:$AD$1393,13,FALSE),0)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الشهر'!O921</f>
        <v>0</v>
      </c>
      <c r="K1312" s="26">
        <f>'تقرير المصروفات حسب الشهر'!O1048</f>
        <v>0</v>
      </c>
      <c r="L1312" s="260">
        <f>IFERROR(VLOOKUP(B1312,'تقرير المصروفات حسب الشهر'!$C$1155:$AD$1266,13,FALSE),0)</f>
        <v>0</v>
      </c>
      <c r="M1312" s="260">
        <f>IFERROR(VLOOKUP(B1312,'تقرير المصروفات حسب الشهر'!$C$1282:$AD$1393,13,FALSE),0)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0</v>
      </c>
      <c r="J1313" s="26">
        <f>'تقرير المصروفات حسب الشهر'!O922</f>
        <v>0</v>
      </c>
      <c r="K1313" s="26">
        <f>'تقرير المصروفات حسب الشهر'!O1049</f>
        <v>0</v>
      </c>
      <c r="L1313" s="260">
        <f>IFERROR(VLOOKUP(B1313,'تقرير المصروفات حسب الشهر'!$C$1155:$AD$1266,13,FALSE),0)</f>
        <v>0</v>
      </c>
      <c r="M1313" s="260">
        <f>IFERROR(VLOOKUP(B1313,'تقرير المصروفات حسب الشهر'!$C$1282:$AD$1393,13,FALSE),0)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الشهر'!O923</f>
        <v>0</v>
      </c>
      <c r="K1314" s="26">
        <f>'تقرير المصروفات حسب الشهر'!O1050</f>
        <v>0</v>
      </c>
      <c r="L1314" s="260">
        <f>IFERROR(VLOOKUP(B1314,'تقرير المصروفات حسب الشهر'!$C$1155:$AD$1266,13,FALSE),0)</f>
        <v>0</v>
      </c>
      <c r="M1314" s="260">
        <f>IFERROR(VLOOKUP(B1314,'تقرير المصروفات حسب الشهر'!$C$1282:$AD$1393,13,FALSE),0)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0</v>
      </c>
      <c r="J1315" s="26">
        <f>'تقرير المصروفات حسب الشهر'!O924</f>
        <v>0</v>
      </c>
      <c r="K1315" s="26">
        <f>'تقرير المصروفات حسب الشهر'!O1051</f>
        <v>0</v>
      </c>
      <c r="L1315" s="260">
        <f>IFERROR(VLOOKUP(B1315,'تقرير المصروفات حسب الشهر'!$C$1155:$AD$1266,13,FALSE),0)</f>
        <v>0</v>
      </c>
      <c r="M1315" s="260">
        <f>IFERROR(VLOOKUP(B1315,'تقرير المصروفات حسب الشهر'!$C$1282:$AD$1393,13,FALSE),0)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الشهر'!O925</f>
        <v>0</v>
      </c>
      <c r="K1316" s="26">
        <f>'تقرير المصروفات حسب الشهر'!O1052</f>
        <v>0</v>
      </c>
      <c r="L1316" s="260">
        <f>IFERROR(VLOOKUP(B1316,'تقرير المصروفات حسب الشهر'!$C$1155:$AD$1266,13,FALSE),0)</f>
        <v>0</v>
      </c>
      <c r="M1316" s="260">
        <f>IFERROR(VLOOKUP(B1316,'تقرير المصروفات حسب الشهر'!$C$1282:$AD$1393,13,FALSE),0)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0</v>
      </c>
      <c r="J1317" s="26">
        <f>'تقرير المصروفات حسب الشهر'!O926</f>
        <v>0</v>
      </c>
      <c r="K1317" s="26">
        <f>'تقرير المصروفات حسب الشهر'!O1053</f>
        <v>0</v>
      </c>
      <c r="L1317" s="260">
        <f>IFERROR(VLOOKUP(B1317,'تقرير المصروفات حسب الشهر'!$C$1155:$AD$1266,13,FALSE),0)</f>
        <v>0</v>
      </c>
      <c r="M1317" s="260">
        <f>IFERROR(VLOOKUP(B1317,'تقرير المصروفات حسب الشهر'!$C$1282:$AD$1393,13,FALSE),0)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0</v>
      </c>
      <c r="J1318" s="26">
        <f>'تقرير المصروفات حسب الشهر'!O927</f>
        <v>0</v>
      </c>
      <c r="K1318" s="26">
        <f>'تقرير المصروفات حسب الشهر'!O1054</f>
        <v>0</v>
      </c>
      <c r="L1318" s="260">
        <f>IFERROR(VLOOKUP(B1318,'تقرير المصروفات حسب الشهر'!$C$1155:$AD$1266,13,FALSE),0)</f>
        <v>0</v>
      </c>
      <c r="M1318" s="260">
        <f>IFERROR(VLOOKUP(B1318,'تقرير المصروفات حسب الشهر'!$C$1282:$AD$1393,13,FALSE),0)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0</v>
      </c>
      <c r="J1319" s="26">
        <f>'تقرير المصروفات حسب الشهر'!O928</f>
        <v>0</v>
      </c>
      <c r="K1319" s="26">
        <f>'تقرير المصروفات حسب الشهر'!O1055</f>
        <v>0</v>
      </c>
      <c r="L1319" s="260">
        <f>IFERROR(VLOOKUP(B1319,'تقرير المصروفات حسب الشهر'!$C$1155:$AD$1266,13,FALSE),0)</f>
        <v>0</v>
      </c>
      <c r="M1319" s="260">
        <f>IFERROR(VLOOKUP(B1319,'تقرير المصروفات حسب الشهر'!$C$1282:$AD$1393,13,FALSE),0)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الشهر'!O929</f>
        <v>0</v>
      </c>
      <c r="K1320" s="26">
        <f>'تقرير المصروفات حسب الشهر'!O1056</f>
        <v>0</v>
      </c>
      <c r="L1320" s="260">
        <f>IFERROR(VLOOKUP(B1320,'تقرير المصروفات حسب الشهر'!$C$1155:$AD$1266,13,FALSE),0)</f>
        <v>0</v>
      </c>
      <c r="M1320" s="260">
        <f>IFERROR(VLOOKUP(B1320,'تقرير المصروفات حسب الشهر'!$C$1282:$AD$1393,13,FALSE),0)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الشهر'!O930</f>
        <v>0</v>
      </c>
      <c r="K1321" s="26">
        <f>'تقرير المصروفات حسب الشهر'!O1057</f>
        <v>0</v>
      </c>
      <c r="L1321" s="260">
        <f>IFERROR(VLOOKUP(B1321,'تقرير المصروفات حسب الشهر'!$C$1155:$AD$1266,13,FALSE),0)</f>
        <v>0</v>
      </c>
      <c r="M1321" s="260">
        <f>IFERROR(VLOOKUP(B1321,'تقرير المصروفات حسب الشهر'!$C$1282:$AD$1393,13,FALSE),0)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0</v>
      </c>
      <c r="J1322" s="26">
        <f>'تقرير المصروفات حسب الشهر'!O931</f>
        <v>0</v>
      </c>
      <c r="K1322" s="26">
        <f>'تقرير المصروفات حسب الشهر'!O1058</f>
        <v>0</v>
      </c>
      <c r="L1322" s="260">
        <f>IFERROR(VLOOKUP(B1322,'تقرير المصروفات حسب الشهر'!$C$1155:$AD$1266,13,FALSE),0)</f>
        <v>0</v>
      </c>
      <c r="M1322" s="260">
        <f>IFERROR(VLOOKUP(B1322,'تقرير المصروفات حسب الشهر'!$C$1282:$AD$1393,13,FALSE),0)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0</v>
      </c>
      <c r="J1323" s="26">
        <f>'تقرير المصروفات حسب الشهر'!O932</f>
        <v>0</v>
      </c>
      <c r="K1323" s="26">
        <f>'تقرير المصروفات حسب الشهر'!O1059</f>
        <v>0</v>
      </c>
      <c r="L1323" s="260">
        <f>IFERROR(VLOOKUP(B1323,'تقرير المصروفات حسب الشهر'!$C$1155:$AD$1266,13,FALSE),0)</f>
        <v>0</v>
      </c>
      <c r="M1323" s="260">
        <f>IFERROR(VLOOKUP(B1323,'تقرير المصروفات حسب الشهر'!$C$1282:$AD$1393,13,FALSE),0)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الشهر'!O933</f>
        <v>0</v>
      </c>
      <c r="K1324" s="26">
        <f>'تقرير المصروفات حسب الشهر'!O1060</f>
        <v>0</v>
      </c>
      <c r="L1324" s="260">
        <f>IFERROR(VLOOKUP(B1324,'تقرير المصروفات حسب الشهر'!$C$1155:$AD$1266,13,FALSE),0)</f>
        <v>0</v>
      </c>
      <c r="M1324" s="260">
        <f>IFERROR(VLOOKUP(B1324,'تقرير المصروفات حسب الشهر'!$C$1282:$AD$1393,13,FALSE),0)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0</v>
      </c>
      <c r="J1325" s="26">
        <f>'تقرير المصروفات حسب الشهر'!O934</f>
        <v>0</v>
      </c>
      <c r="K1325" s="26">
        <f>'تقرير المصروفات حسب الشهر'!O1061</f>
        <v>0</v>
      </c>
      <c r="L1325" s="260">
        <f>IFERROR(VLOOKUP(B1325,'تقرير المصروفات حسب الشهر'!$C$1155:$AD$1266,13,FALSE),0)</f>
        <v>0</v>
      </c>
      <c r="M1325" s="260">
        <f>IFERROR(VLOOKUP(B1325,'تقرير المصروفات حسب الشهر'!$C$1282:$AD$1393,13,FALSE),0)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الشهر'!O935</f>
        <v>0</v>
      </c>
      <c r="K1326" s="26">
        <f>'تقرير المصروفات حسب الشهر'!O1062</f>
        <v>0</v>
      </c>
      <c r="L1326" s="260">
        <f>IFERROR(VLOOKUP(B1326,'تقرير المصروفات حسب الشهر'!$C$1155:$AD$1266,13,FALSE),0)</f>
        <v>0</v>
      </c>
      <c r="M1326" s="260">
        <f>IFERROR(VLOOKUP(B1326,'تقرير المصروفات حسب الشهر'!$C$1282:$AD$1393,13,FALSE),0)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الشهر'!O936</f>
        <v>0</v>
      </c>
      <c r="K1327" s="26">
        <f>'تقرير المصروفات حسب الشهر'!O1063</f>
        <v>0</v>
      </c>
      <c r="L1327" s="260">
        <f>IFERROR(VLOOKUP(B1327,'تقرير المصروفات حسب الشهر'!$C$1155:$AD$1266,13,FALSE),0)</f>
        <v>0</v>
      </c>
      <c r="M1327" s="260">
        <f>IFERROR(VLOOKUP(B1327,'تقرير المصروفات حسب الشهر'!$C$1282:$AD$1393,13,FALSE),0)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الشهر'!O937</f>
        <v>0</v>
      </c>
      <c r="K1328" s="26">
        <f>'تقرير المصروفات حسب الشهر'!O1064</f>
        <v>0</v>
      </c>
      <c r="L1328" s="260">
        <f>IFERROR(VLOOKUP(B1328,'تقرير المصروفات حسب الشهر'!$C$1155:$AD$1266,13,FALSE),0)</f>
        <v>0</v>
      </c>
      <c r="M1328" s="260">
        <f>IFERROR(VLOOKUP(B1328,'تقرير المصروفات حسب الشهر'!$C$1282:$AD$1393,13,FALSE),0)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الشهر'!O938</f>
        <v>0</v>
      </c>
      <c r="K1329" s="26">
        <f>'تقرير المصروفات حسب الشهر'!O1065</f>
        <v>0</v>
      </c>
      <c r="L1329" s="260">
        <f>IFERROR(VLOOKUP(B1329,'تقرير المصروفات حسب الشهر'!$C$1155:$AD$1266,13,FALSE),0)</f>
        <v>0</v>
      </c>
      <c r="M1329" s="260">
        <f>IFERROR(VLOOKUP(B1329,'تقرير المصروفات حسب الشهر'!$C$1282:$AD$1393,13,FALSE),0)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الشهر'!O939</f>
        <v>0</v>
      </c>
      <c r="K1330" s="26">
        <f>'تقرير المصروفات حسب الشهر'!O1066</f>
        <v>0</v>
      </c>
      <c r="L1330" s="260">
        <f>IFERROR(VLOOKUP(B1330,'تقرير المصروفات حسب الشهر'!$C$1155:$AD$1266,13,FALSE),0)</f>
        <v>0</v>
      </c>
      <c r="M1330" s="260">
        <f>IFERROR(VLOOKUP(B1330,'تقرير المصروفات حسب الشهر'!$C$1282:$AD$1393,13,FALSE),0)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0</v>
      </c>
      <c r="J1331" s="26">
        <f>'تقرير المصروفات حسب الشهر'!O940</f>
        <v>0</v>
      </c>
      <c r="K1331" s="26">
        <f>'تقرير المصروفات حسب الشهر'!O1067</f>
        <v>0</v>
      </c>
      <c r="L1331" s="260">
        <f>IFERROR(VLOOKUP(B1331,'تقرير المصروفات حسب الشهر'!$C$1155:$AD$1266,13,FALSE),0)</f>
        <v>0</v>
      </c>
      <c r="M1331" s="260">
        <f>IFERROR(VLOOKUP(B1331,'تقرير المصروفات حسب الشهر'!$C$1282:$AD$1393,13,FALSE),0)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0</v>
      </c>
      <c r="J1332" s="26">
        <f>'تقرير المصروفات حسب الشهر'!O941</f>
        <v>0</v>
      </c>
      <c r="K1332" s="26">
        <f>'تقرير المصروفات حسب الشهر'!O1068</f>
        <v>0</v>
      </c>
      <c r="L1332" s="260">
        <f>IFERROR(VLOOKUP(B1332,'تقرير المصروفات حسب الشهر'!$C$1155:$AD$1266,13,FALSE),0)</f>
        <v>0</v>
      </c>
      <c r="M1332" s="260">
        <f>IFERROR(VLOOKUP(B1332,'تقرير المصروفات حسب الشهر'!$C$1282:$AD$1393,13,FALSE),0)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الشهر'!O942</f>
        <v>0</v>
      </c>
      <c r="K1333" s="26">
        <f>'تقرير المصروفات حسب الشهر'!O1069</f>
        <v>0</v>
      </c>
      <c r="L1333" s="260">
        <f>IFERROR(VLOOKUP(B1333,'تقرير المصروفات حسب الشهر'!$C$1155:$AD$1266,13,FALSE),0)</f>
        <v>0</v>
      </c>
      <c r="M1333" s="260">
        <f>IFERROR(VLOOKUP(B1333,'تقرير المصروفات حسب الشهر'!$C$1282:$AD$1393,13,FALSE),0)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الشهر'!O943</f>
        <v>0</v>
      </c>
      <c r="K1334" s="26">
        <f>'تقرير المصروفات حسب الشهر'!O1070</f>
        <v>0</v>
      </c>
      <c r="L1334" s="260">
        <f>IFERROR(VLOOKUP(B1334,'تقرير المصروفات حسب الشهر'!$C$1155:$AD$1266,13,FALSE),0)</f>
        <v>0</v>
      </c>
      <c r="M1334" s="260">
        <f>IFERROR(VLOOKUP(B1334,'تقرير المصروفات حسب الشهر'!$C$1282:$AD$1393,13,FALSE),0)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0</v>
      </c>
      <c r="J1335" s="26">
        <f>'تقرير المصروفات حسب الشهر'!O944</f>
        <v>0</v>
      </c>
      <c r="K1335" s="26">
        <f>'تقرير المصروفات حسب الشهر'!O1071</f>
        <v>0</v>
      </c>
      <c r="L1335" s="260">
        <f>IFERROR(VLOOKUP(B1335,'تقرير المصروفات حسب الشهر'!$C$1155:$AD$1266,13,FALSE),0)</f>
        <v>0</v>
      </c>
      <c r="M1335" s="260">
        <f>IFERROR(VLOOKUP(B1335,'تقرير المصروفات حسب الشهر'!$C$1282:$AD$1393,13,FALSE),0)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الشهر'!O945</f>
        <v>0</v>
      </c>
      <c r="K1336" s="26">
        <f>'تقرير المصروفات حسب الشهر'!O1072</f>
        <v>0</v>
      </c>
      <c r="L1336" s="260">
        <f>IFERROR(VLOOKUP(B1336,'تقرير المصروفات حسب الشهر'!$C$1155:$AD$1266,13,FALSE),0)</f>
        <v>0</v>
      </c>
      <c r="M1336" s="260">
        <f>IFERROR(VLOOKUP(B1336,'تقرير المصروفات حسب الشهر'!$C$1282:$AD$1393,13,FALSE),0)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الشهر'!O946</f>
        <v>0</v>
      </c>
      <c r="K1337" s="26">
        <f>'تقرير المصروفات حسب الشهر'!O1073</f>
        <v>0</v>
      </c>
      <c r="L1337" s="260">
        <f>IFERROR(VLOOKUP(B1337,'تقرير المصروفات حسب الشهر'!$C$1155:$AD$1266,13,FALSE),0)</f>
        <v>0</v>
      </c>
      <c r="M1337" s="260">
        <f>IFERROR(VLOOKUP(B1337,'تقرير المصروفات حسب الشهر'!$C$1282:$AD$1393,13,FALSE),0)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الشهر'!O947</f>
        <v>0</v>
      </c>
      <c r="K1338" s="26">
        <f>'تقرير المصروفات حسب الشهر'!O1074</f>
        <v>0</v>
      </c>
      <c r="L1338" s="260">
        <f>IFERROR(VLOOKUP(B1338,'تقرير المصروفات حسب الشهر'!$C$1155:$AD$1266,13,FALSE),0)</f>
        <v>0</v>
      </c>
      <c r="M1338" s="260">
        <f>IFERROR(VLOOKUP(B1338,'تقرير المصروفات حسب الشهر'!$C$1282:$AD$1393,13,FALSE),0)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الشهر'!O948</f>
        <v>0</v>
      </c>
      <c r="K1339" s="26">
        <f>'تقرير المصروفات حسب الشهر'!O1075</f>
        <v>0</v>
      </c>
      <c r="L1339" s="260">
        <f>IFERROR(VLOOKUP(B1339,'تقرير المصروفات حسب الشهر'!$C$1155:$AD$1266,13,FALSE),0)</f>
        <v>0</v>
      </c>
      <c r="M1339" s="260">
        <f>IFERROR(VLOOKUP(B1339,'تقرير المصروفات حسب الشهر'!$C$1282:$AD$1393,13,FALSE),0)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الشهر'!O949</f>
        <v>0</v>
      </c>
      <c r="K1340" s="26">
        <f>'تقرير المصروفات حسب الشهر'!O1076</f>
        <v>0</v>
      </c>
      <c r="L1340" s="260">
        <f>IFERROR(VLOOKUP(B1340,'تقرير المصروفات حسب الشهر'!$C$1155:$AD$1266,13,FALSE),0)</f>
        <v>0</v>
      </c>
      <c r="M1340" s="260">
        <f>IFERROR(VLOOKUP(B1340,'تقرير المصروفات حسب الشهر'!$C$1282:$AD$1393,13,FALSE),0)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الشهر'!O950</f>
        <v>0</v>
      </c>
      <c r="K1341" s="26">
        <f>'تقرير المصروفات حسب الشهر'!O1077</f>
        <v>0</v>
      </c>
      <c r="L1341" s="260">
        <f>IFERROR(VLOOKUP(B1341,'تقرير المصروفات حسب الشهر'!$C$1155:$AD$1266,13,FALSE),0)</f>
        <v>0</v>
      </c>
      <c r="M1341" s="260">
        <f>IFERROR(VLOOKUP(B1341,'تقرير المصروفات حسب الشهر'!$C$1282:$AD$1393,13,FALSE),0)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الشهر'!O951</f>
        <v>0</v>
      </c>
      <c r="K1342" s="26">
        <f>'تقرير المصروفات حسب الشهر'!O1078</f>
        <v>0</v>
      </c>
      <c r="L1342" s="260">
        <f>IFERROR(VLOOKUP(B1342,'تقرير المصروفات حسب الشهر'!$C$1155:$AD$1266,13,FALSE),0)</f>
        <v>0</v>
      </c>
      <c r="M1342" s="260">
        <f>IFERROR(VLOOKUP(B1342,'تقرير المصروفات حسب الشهر'!$C$1282:$AD$1393,13,FALSE),0)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الشهر'!O952</f>
        <v>0</v>
      </c>
      <c r="K1343" s="26">
        <f>'تقرير المصروفات حسب الشهر'!O1079</f>
        <v>0</v>
      </c>
      <c r="L1343" s="260">
        <f>IFERROR(VLOOKUP(B1343,'تقرير المصروفات حسب الشهر'!$C$1155:$AD$1266,13,FALSE),0)</f>
        <v>0</v>
      </c>
      <c r="M1343" s="260">
        <f>IFERROR(VLOOKUP(B1343,'تقرير المصروفات حسب الشهر'!$C$1282:$AD$1393,13,FALSE),0)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الشهر'!O953</f>
        <v>0</v>
      </c>
      <c r="K1344" s="26">
        <f>'تقرير المصروفات حسب الشهر'!O1080</f>
        <v>0</v>
      </c>
      <c r="L1344" s="260">
        <f>IFERROR(VLOOKUP(B1344,'تقرير المصروفات حسب الشهر'!$C$1155:$AD$1266,13,FALSE),0)</f>
        <v>0</v>
      </c>
      <c r="M1344" s="260">
        <f>IFERROR(VLOOKUP(B1344,'تقرير المصروفات حسب الشهر'!$C$1282:$AD$1393,13,FALSE),0)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الشهر'!O954</f>
        <v>0</v>
      </c>
      <c r="K1345" s="26">
        <f>'تقرير المصروفات حسب الشهر'!O1081</f>
        <v>0</v>
      </c>
      <c r="L1345" s="260">
        <f>IFERROR(VLOOKUP(B1345,'تقرير المصروفات حسب الشهر'!$C$1155:$AD$1266,13,FALSE),0)</f>
        <v>0</v>
      </c>
      <c r="M1345" s="260">
        <f>IFERROR(VLOOKUP(B1345,'تقرير المصروفات حسب الشهر'!$C$1282:$AD$1393,13,FALSE),0)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الشهر'!O955</f>
        <v>0</v>
      </c>
      <c r="K1346" s="26">
        <f>'تقرير المصروفات حسب الشهر'!O1082</f>
        <v>0</v>
      </c>
      <c r="L1346" s="260">
        <f>IFERROR(VLOOKUP(B1346,'تقرير المصروفات حسب الشهر'!$C$1155:$AD$1266,13,FALSE),0)</f>
        <v>0</v>
      </c>
      <c r="M1346" s="260">
        <f>IFERROR(VLOOKUP(B1346,'تقرير المصروفات حسب الشهر'!$C$1282:$AD$1393,13,FALSE),0)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الشهر'!O956</f>
        <v>0</v>
      </c>
      <c r="K1347" s="26">
        <f>'تقرير المصروفات حسب الشهر'!O1083</f>
        <v>0</v>
      </c>
      <c r="L1347" s="260">
        <f>IFERROR(VLOOKUP(B1347,'تقرير المصروفات حسب الشهر'!$C$1155:$AD$1266,13,FALSE),0)</f>
        <v>0</v>
      </c>
      <c r="M1347" s="260">
        <f>IFERROR(VLOOKUP(B1347,'تقرير المصروفات حسب الشهر'!$C$1282:$AD$1393,13,FALSE),0)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الشهر'!O957</f>
        <v>0</v>
      </c>
      <c r="K1348" s="26">
        <f>'تقرير المصروفات حسب الشهر'!O1084</f>
        <v>0</v>
      </c>
      <c r="L1348" s="260">
        <f>IFERROR(VLOOKUP(B1348,'تقرير المصروفات حسب الشهر'!$C$1155:$AD$1266,13,FALSE),0)</f>
        <v>0</v>
      </c>
      <c r="M1348" s="260">
        <f>IFERROR(VLOOKUP(B1348,'تقرير المصروفات حسب الشهر'!$C$1282:$AD$1393,13,FALSE),0)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الشهر'!O958</f>
        <v>0</v>
      </c>
      <c r="K1349" s="26">
        <f>'تقرير المصروفات حسب الشهر'!O1085</f>
        <v>0</v>
      </c>
      <c r="L1349" s="260">
        <f>IFERROR(VLOOKUP(B1349,'تقرير المصروفات حسب الشهر'!$C$1155:$AD$1266,13,FALSE),0)</f>
        <v>0</v>
      </c>
      <c r="M1349" s="260">
        <f>IFERROR(VLOOKUP(B1349,'تقرير المصروفات حسب الشهر'!$C$1282:$AD$1393,13,FALSE),0)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الشهر'!O959</f>
        <v>0</v>
      </c>
      <c r="K1350" s="26">
        <f>'تقرير المصروفات حسب الشهر'!O1086</f>
        <v>0</v>
      </c>
      <c r="L1350" s="260">
        <f>IFERROR(VLOOKUP(B1350,'تقرير المصروفات حسب الشهر'!$C$1155:$AD$1266,13,FALSE),0)</f>
        <v>0</v>
      </c>
      <c r="M1350" s="260">
        <f>IFERROR(VLOOKUP(B1350,'تقرير المصروفات حسب الشهر'!$C$1282:$AD$1393,13,FALSE),0)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الشهر'!O960</f>
        <v>0</v>
      </c>
      <c r="K1351" s="26">
        <f>'تقرير المصروفات حسب الشهر'!O1087</f>
        <v>0</v>
      </c>
      <c r="L1351" s="260">
        <f>IFERROR(VLOOKUP(B1351,'تقرير المصروفات حسب الشهر'!$C$1155:$AD$1266,13,FALSE),0)</f>
        <v>0</v>
      </c>
      <c r="M1351" s="260">
        <f>IFERROR(VLOOKUP(B1351,'تقرير المصروفات حسب الشهر'!$C$1282:$AD$1393,13,FALSE),0)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0</v>
      </c>
      <c r="J1352" s="26">
        <f>'تقرير المصروفات حسب الشهر'!O961</f>
        <v>0</v>
      </c>
      <c r="K1352" s="26">
        <f>'تقرير المصروفات حسب الشهر'!O1088</f>
        <v>0</v>
      </c>
      <c r="L1352" s="260">
        <f>IFERROR(VLOOKUP(B1352,'تقرير المصروفات حسب الشهر'!$C$1155:$AD$1266,13,FALSE),0)</f>
        <v>0</v>
      </c>
      <c r="M1352" s="260">
        <f>IFERROR(VLOOKUP(B1352,'تقرير المصروفات حسب الشهر'!$C$1282:$AD$1393,13,FALSE),0)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الشهر'!O962</f>
        <v>0</v>
      </c>
      <c r="K1353" s="26">
        <f>'تقرير المصروفات حسب الشهر'!O1089</f>
        <v>0</v>
      </c>
      <c r="L1353" s="260">
        <f>IFERROR(VLOOKUP(B1353,'تقرير المصروفات حسب الشهر'!$C$1155:$AD$1266,13,FALSE),0)</f>
        <v>0</v>
      </c>
      <c r="M1353" s="260">
        <f>IFERROR(VLOOKUP(B1353,'تقرير المصروفات حسب الشهر'!$C$1282:$AD$1393,13,FALSE),0)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الشهر'!O963</f>
        <v>0</v>
      </c>
      <c r="K1354" s="26">
        <f>'تقرير المصروفات حسب الشهر'!O1090</f>
        <v>0</v>
      </c>
      <c r="L1354" s="260">
        <f>IFERROR(VLOOKUP(B1354,'تقرير المصروفات حسب الشهر'!$C$1155:$AD$1266,13,FALSE),0)</f>
        <v>0</v>
      </c>
      <c r="M1354" s="260">
        <f>IFERROR(VLOOKUP(B1354,'تقرير المصروفات حسب الشهر'!$C$1282:$AD$1393,13,FALSE),0)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الشهر'!O964</f>
        <v>0</v>
      </c>
      <c r="K1355" s="26">
        <f>'تقرير المصروفات حسب الشهر'!O1091</f>
        <v>0</v>
      </c>
      <c r="L1355" s="260">
        <f>IFERROR(VLOOKUP(B1355,'تقرير المصروفات حسب الشهر'!$C$1155:$AD$1266,13,FALSE),0)</f>
        <v>0</v>
      </c>
      <c r="M1355" s="260">
        <f>IFERROR(VLOOKUP(B1355,'تقرير المصروفات حسب الشهر'!$C$1282:$AD$1393,13,FALSE),0)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الشهر'!O965</f>
        <v>0</v>
      </c>
      <c r="K1356" s="26">
        <f>'تقرير المصروفات حسب الشهر'!O1092</f>
        <v>0</v>
      </c>
      <c r="L1356" s="260">
        <f>IFERROR(VLOOKUP(B1356,'تقرير المصروفات حسب الشهر'!$C$1155:$AD$1266,13,FALSE),0)</f>
        <v>0</v>
      </c>
      <c r="M1356" s="260">
        <f>IFERROR(VLOOKUP(B1356,'تقرير المصروفات حسب الشهر'!$C$1282:$AD$1393,13,FALSE),0)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الشهر'!O966</f>
        <v>0</v>
      </c>
      <c r="K1357" s="26">
        <f>'تقرير المصروفات حسب الشهر'!O1093</f>
        <v>0</v>
      </c>
      <c r="L1357" s="260">
        <f>IFERROR(VLOOKUP(B1357,'تقرير المصروفات حسب الشهر'!$C$1155:$AD$1266,13,FALSE),0)</f>
        <v>0</v>
      </c>
      <c r="M1357" s="260">
        <f>IFERROR(VLOOKUP(B1357,'تقرير المصروفات حسب الشهر'!$C$1282:$AD$1393,13,FALSE),0)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الشهر'!O967</f>
        <v>0</v>
      </c>
      <c r="K1358" s="26">
        <f>'تقرير المصروفات حسب الشهر'!O1094</f>
        <v>0</v>
      </c>
      <c r="L1358" s="260">
        <f>IFERROR(VLOOKUP(B1358,'تقرير المصروفات حسب الشهر'!$C$1155:$AD$1266,13,FALSE),0)</f>
        <v>0</v>
      </c>
      <c r="M1358" s="260">
        <f>IFERROR(VLOOKUP(B1358,'تقرير المصروفات حسب الشهر'!$C$1282:$AD$1393,13,FALSE),0)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0</v>
      </c>
      <c r="J1359" s="26">
        <f>'تقرير المصروفات حسب الشهر'!O968</f>
        <v>0</v>
      </c>
      <c r="K1359" s="26">
        <f>'تقرير المصروفات حسب الشهر'!O1095</f>
        <v>0</v>
      </c>
      <c r="L1359" s="260">
        <f>IFERROR(VLOOKUP(B1359,'تقرير المصروفات حسب الشهر'!$C$1155:$AD$1266,13,FALSE),0)</f>
        <v>0</v>
      </c>
      <c r="M1359" s="260">
        <f>IFERROR(VLOOKUP(B1359,'تقرير المصروفات حسب الشهر'!$C$1282:$AD$1393,13,FALSE),0)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الشهر'!O969</f>
        <v>0</v>
      </c>
      <c r="K1360" s="26">
        <f>'تقرير المصروفات حسب الشهر'!O1096</f>
        <v>0</v>
      </c>
      <c r="L1360" s="260">
        <f>IFERROR(VLOOKUP(B1360,'تقرير المصروفات حسب الشهر'!$C$1155:$AD$1266,13,FALSE),0)</f>
        <v>0</v>
      </c>
      <c r="M1360" s="260">
        <f>IFERROR(VLOOKUP(B1360,'تقرير المصروفات حسب الشهر'!$C$1282:$AD$1393,13,FALSE),0)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الشهر'!O970</f>
        <v>0</v>
      </c>
      <c r="K1361" s="26">
        <f>'تقرير المصروفات حسب الشهر'!O1097</f>
        <v>0</v>
      </c>
      <c r="L1361" s="260">
        <f>IFERROR(VLOOKUP(B1361,'تقرير المصروفات حسب الشهر'!$C$1155:$AD$1266,13,FALSE),0)</f>
        <v>0</v>
      </c>
      <c r="M1361" s="260">
        <f>IFERROR(VLOOKUP(B1361,'تقرير المصروفات حسب الشهر'!$C$1282:$AD$1393,13,FALSE),0)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0</v>
      </c>
      <c r="J1362" s="26">
        <f>'تقرير المصروفات حسب الشهر'!O971</f>
        <v>0</v>
      </c>
      <c r="K1362" s="26">
        <f>'تقرير المصروفات حسب الشهر'!O1098</f>
        <v>0</v>
      </c>
      <c r="L1362" s="260">
        <f>IFERROR(VLOOKUP(B1362,'تقرير المصروفات حسب الشهر'!$C$1155:$AD$1266,13,FALSE),0)</f>
        <v>0</v>
      </c>
      <c r="M1362" s="260">
        <f>IFERROR(VLOOKUP(B1362,'تقرير المصروفات حسب الشهر'!$C$1282:$AD$1393,13,FALSE),0)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الشهر'!O972</f>
        <v>0</v>
      </c>
      <c r="K1363" s="26">
        <f>'تقرير المصروفات حسب الشهر'!O1099</f>
        <v>0</v>
      </c>
      <c r="L1363" s="260">
        <f>IFERROR(VLOOKUP(B1363,'تقرير المصروفات حسب الشهر'!$C$1155:$AD$1266,13,FALSE),0)</f>
        <v>0</v>
      </c>
      <c r="M1363" s="260">
        <f>IFERROR(VLOOKUP(B1363,'تقرير المصروفات حسب الشهر'!$C$1282:$AD$1393,13,FALSE),0)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0</v>
      </c>
      <c r="J1364" s="26">
        <f>'تقرير المصروفات حسب الشهر'!O973</f>
        <v>0</v>
      </c>
      <c r="K1364" s="26">
        <f>'تقرير المصروفات حسب الشهر'!O1100</f>
        <v>0</v>
      </c>
      <c r="L1364" s="260">
        <f>IFERROR(VLOOKUP(B1364,'تقرير المصروفات حسب الشهر'!$C$1155:$AD$1266,13,FALSE),0)</f>
        <v>0</v>
      </c>
      <c r="M1364" s="260">
        <f>IFERROR(VLOOKUP(B1364,'تقرير المصروفات حسب الشهر'!$C$1282:$AD$1393,13,FALSE),0)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0</v>
      </c>
      <c r="J1365" s="26">
        <f>'تقرير المصروفات حسب الشهر'!O974</f>
        <v>0</v>
      </c>
      <c r="K1365" s="26">
        <f>'تقرير المصروفات حسب الشهر'!O1101</f>
        <v>0</v>
      </c>
      <c r="L1365" s="260">
        <f>IFERROR(VLOOKUP(B1365,'تقرير المصروفات حسب الشهر'!$C$1155:$AD$1266,13,FALSE),0)</f>
        <v>0</v>
      </c>
      <c r="M1365" s="260">
        <f>IFERROR(VLOOKUP(B1365,'تقرير المصروفات حسب الشهر'!$C$1282:$AD$1393,13,FALSE),0)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0</v>
      </c>
      <c r="J1366" s="26">
        <f>'تقرير المصروفات حسب الشهر'!O975</f>
        <v>0</v>
      </c>
      <c r="K1366" s="26">
        <f>'تقرير المصروفات حسب الشهر'!O1102</f>
        <v>0</v>
      </c>
      <c r="L1366" s="260">
        <f>IFERROR(VLOOKUP(B1366,'تقرير المصروفات حسب الشهر'!$C$1155:$AD$1266,13,FALSE),0)</f>
        <v>0</v>
      </c>
      <c r="M1366" s="260">
        <f>IFERROR(VLOOKUP(B1366,'تقرير المصروفات حسب الشهر'!$C$1282:$AD$1393,13,FALSE),0)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الشهر'!O976</f>
        <v>0</v>
      </c>
      <c r="K1367" s="26">
        <f>'تقرير المصروفات حسب الشهر'!O1103</f>
        <v>0</v>
      </c>
      <c r="L1367" s="260">
        <f>IFERROR(VLOOKUP(B1367,'تقرير المصروفات حسب الشهر'!$C$1155:$AD$1266,13,FALSE),0)</f>
        <v>0</v>
      </c>
      <c r="M1367" s="260">
        <f>IFERROR(VLOOKUP(B1367,'تقرير المصروفات حسب الشهر'!$C$1282:$AD$1393,13,FALSE),0)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الشهر'!O977</f>
        <v>0</v>
      </c>
      <c r="K1368" s="26">
        <f>'تقرير المصروفات حسب الشهر'!O1104</f>
        <v>0</v>
      </c>
      <c r="L1368" s="260">
        <f>IFERROR(VLOOKUP(B1368,'تقرير المصروفات حسب الشهر'!$C$1155:$AD$1266,13,FALSE),0)</f>
        <v>0</v>
      </c>
      <c r="M1368" s="260">
        <f>IFERROR(VLOOKUP(B1368,'تقرير المصروفات حسب الشهر'!$C$1282:$AD$1393,13,FALSE),0)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0</v>
      </c>
      <c r="J1369" s="26">
        <f>'تقرير المصروفات حسب الشهر'!O978</f>
        <v>0</v>
      </c>
      <c r="K1369" s="26">
        <f>'تقرير المصروفات حسب الشهر'!O1105</f>
        <v>0</v>
      </c>
      <c r="L1369" s="260">
        <f>IFERROR(VLOOKUP(B1369,'تقرير المصروفات حسب الشهر'!$C$1155:$AD$1266,13,FALSE),0)</f>
        <v>0</v>
      </c>
      <c r="M1369" s="260">
        <f>IFERROR(VLOOKUP(B1369,'تقرير المصروفات حسب الشهر'!$C$1282:$AD$1393,13,FALSE),0)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0</v>
      </c>
      <c r="J1370" s="26">
        <f>'تقرير المصروفات حسب الشهر'!O979</f>
        <v>0</v>
      </c>
      <c r="K1370" s="26">
        <f>'تقرير المصروفات حسب الشهر'!O1106</f>
        <v>0</v>
      </c>
      <c r="L1370" s="260">
        <f>IFERROR(VLOOKUP(B1370,'تقرير المصروفات حسب الشهر'!$C$1155:$AD$1266,13,FALSE),0)</f>
        <v>0</v>
      </c>
      <c r="M1370" s="260">
        <f>IFERROR(VLOOKUP(B1370,'تقرير المصروفات حسب الشهر'!$C$1282:$AD$1393,13,FALSE),0)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0</v>
      </c>
      <c r="J1371" s="26">
        <f>'تقرير المصروفات حسب الشهر'!O980</f>
        <v>0</v>
      </c>
      <c r="K1371" s="26">
        <f>'تقرير المصروفات حسب الشهر'!O1107</f>
        <v>0</v>
      </c>
      <c r="L1371" s="260">
        <f>IFERROR(VLOOKUP(B1371,'تقرير المصروفات حسب الشهر'!$C$1155:$AD$1266,13,FALSE),0)</f>
        <v>0</v>
      </c>
      <c r="M1371" s="260">
        <f>IFERROR(VLOOKUP(B1371,'تقرير المصروفات حسب الشهر'!$C$1282:$AD$1393,13,FALSE),0)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0</v>
      </c>
      <c r="J1372" s="26">
        <f>'تقرير المصروفات حسب الشهر'!O981</f>
        <v>0</v>
      </c>
      <c r="K1372" s="26">
        <f>'تقرير المصروفات حسب الشهر'!O1108</f>
        <v>0</v>
      </c>
      <c r="L1372" s="260">
        <f>IFERROR(VLOOKUP(B1372,'تقرير المصروفات حسب الشهر'!$C$1155:$AD$1266,13,FALSE),0)</f>
        <v>0</v>
      </c>
      <c r="M1372" s="260">
        <f>IFERROR(VLOOKUP(B1372,'تقرير المصروفات حسب الشهر'!$C$1282:$AD$1393,13,FALSE),0)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0</v>
      </c>
      <c r="J1373" s="26">
        <f>'تقرير المصروفات حسب الشهر'!O982</f>
        <v>0</v>
      </c>
      <c r="K1373" s="26">
        <f>'تقرير المصروفات حسب الشهر'!O1109</f>
        <v>0</v>
      </c>
      <c r="L1373" s="260">
        <f>IFERROR(VLOOKUP(B1373,'تقرير المصروفات حسب الشهر'!$C$1155:$AD$1266,13,FALSE),0)</f>
        <v>0</v>
      </c>
      <c r="M1373" s="260">
        <f>IFERROR(VLOOKUP(B1373,'تقرير المصروفات حسب الشهر'!$C$1282:$AD$1393,13,FALSE),0)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0</v>
      </c>
      <c r="J1374" s="26">
        <f>'تقرير المصروفات حسب الشهر'!O983</f>
        <v>0</v>
      </c>
      <c r="K1374" s="26">
        <f>'تقرير المصروفات حسب الشهر'!O1110</f>
        <v>0</v>
      </c>
      <c r="L1374" s="260">
        <f>IFERROR(VLOOKUP(B1374,'تقرير المصروفات حسب الشهر'!$C$1155:$AD$1266,13,FALSE),0)</f>
        <v>0</v>
      </c>
      <c r="M1374" s="260">
        <f>IFERROR(VLOOKUP(B1374,'تقرير المصروفات حسب الشهر'!$C$1282:$AD$1393,13,FALSE),0)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الشهر'!O984</f>
        <v>0</v>
      </c>
      <c r="K1375" s="26">
        <f>'تقرير المصروفات حسب الشهر'!O1111</f>
        <v>0</v>
      </c>
      <c r="L1375" s="260">
        <f>IFERROR(VLOOKUP(B1375,'تقرير المصروفات حسب الشهر'!$C$1155:$AD$1266,13,FALSE),0)</f>
        <v>0</v>
      </c>
      <c r="M1375" s="260">
        <f>IFERROR(VLOOKUP(B1375,'تقرير المصروفات حسب الشهر'!$C$1282:$AD$1393,13,FALSE),0)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الشهر'!O985</f>
        <v>0</v>
      </c>
      <c r="K1376" s="26">
        <f>'تقرير المصروفات حسب الشهر'!O1112</f>
        <v>0</v>
      </c>
      <c r="L1376" s="260">
        <f>IFERROR(VLOOKUP(B1376,'تقرير المصروفات حسب الشهر'!$C$1155:$AD$1266,13,FALSE),0)</f>
        <v>0</v>
      </c>
      <c r="M1376" s="260">
        <f>IFERROR(VLOOKUP(B1376,'تقرير المصروفات حسب الشهر'!$C$1282:$AD$1393,13,FALSE),0)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0</v>
      </c>
      <c r="J1377" s="26">
        <f>'تقرير المصروفات حسب الشهر'!O986</f>
        <v>0</v>
      </c>
      <c r="K1377" s="26">
        <f>'تقرير المصروفات حسب الشهر'!O1113</f>
        <v>0</v>
      </c>
      <c r="L1377" s="260">
        <f>IFERROR(VLOOKUP(B1377,'تقرير المصروفات حسب الشهر'!$C$1155:$AD$1266,13,FALSE),0)</f>
        <v>0</v>
      </c>
      <c r="M1377" s="260">
        <f>IFERROR(VLOOKUP(B1377,'تقرير المصروفات حسب الشهر'!$C$1282:$AD$1393,13,FALSE),0)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الشهر'!O987</f>
        <v>0</v>
      </c>
      <c r="K1378" s="26">
        <f>'تقرير المصروفات حسب الشهر'!O1114</f>
        <v>0</v>
      </c>
      <c r="L1378" s="260">
        <f>IFERROR(VLOOKUP(B1378,'تقرير المصروفات حسب الشهر'!$C$1155:$AD$1266,13,FALSE),0)</f>
        <v>0</v>
      </c>
      <c r="M1378" s="260">
        <f>IFERROR(VLOOKUP(B1378,'تقرير المصروفات حسب الشهر'!$C$1282:$AD$1393,13,FALSE),0)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0</v>
      </c>
      <c r="J1379" s="26">
        <f>'تقرير المصروفات حسب الشهر'!O988</f>
        <v>0</v>
      </c>
      <c r="K1379" s="26">
        <f>'تقرير المصروفات حسب الشهر'!O1115</f>
        <v>0</v>
      </c>
      <c r="L1379" s="260">
        <f>IFERROR(VLOOKUP(B1379,'تقرير المصروفات حسب الشهر'!$C$1155:$AD$1266,13,FALSE),0)</f>
        <v>0</v>
      </c>
      <c r="M1379" s="260">
        <f>IFERROR(VLOOKUP(B1379,'تقرير المصروفات حسب الشهر'!$C$1282:$AD$1393,13,FALSE),0)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الشهر'!O989</f>
        <v>0</v>
      </c>
      <c r="K1380" s="26">
        <f>'تقرير المصروفات حسب الشهر'!O1116</f>
        <v>0</v>
      </c>
      <c r="L1380" s="260">
        <f>IFERROR(VLOOKUP(B1380,'تقرير المصروفات حسب الشهر'!$C$1155:$AD$1266,13,FALSE),0)</f>
        <v>0</v>
      </c>
      <c r="M1380" s="260">
        <f>IFERROR(VLOOKUP(B1380,'تقرير المصروفات حسب الشهر'!$C$1282:$AD$1393,13,FALSE),0)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الشهر'!O990</f>
        <v>0</v>
      </c>
      <c r="K1381" s="26">
        <f>'تقرير المصروفات حسب الشهر'!O1117</f>
        <v>0</v>
      </c>
      <c r="L1381" s="260">
        <f>IFERROR(VLOOKUP(B1381,'تقرير المصروفات حسب الشهر'!$C$1155:$AD$1266,13,FALSE),0)</f>
        <v>0</v>
      </c>
      <c r="M1381" s="260">
        <f>IFERROR(VLOOKUP(B1381,'تقرير المصروفات حسب الشهر'!$C$1282:$AD$1393,13,FALSE),0)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الشهر'!O991</f>
        <v>0</v>
      </c>
      <c r="K1382" s="26">
        <f>'تقرير المصروفات حسب الشهر'!O1118</f>
        <v>0</v>
      </c>
      <c r="L1382" s="260">
        <f>IFERROR(VLOOKUP(B1382,'تقرير المصروفات حسب الشهر'!$C$1155:$AD$1266,13,FALSE),0)</f>
        <v>0</v>
      </c>
      <c r="M1382" s="260">
        <f>IFERROR(VLOOKUP(B1382,'تقرير المصروفات حسب الشهر'!$C$1282:$AD$1393,13,FALSE),0)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الشهر'!O992</f>
        <v>0</v>
      </c>
      <c r="K1383" s="26">
        <f>'تقرير المصروفات حسب الشهر'!O1119</f>
        <v>0</v>
      </c>
      <c r="L1383" s="260">
        <f>IFERROR(VLOOKUP(B1383,'تقرير المصروفات حسب الشهر'!$C$1155:$AD$1266,13,FALSE),0)</f>
        <v>0</v>
      </c>
      <c r="M1383" s="260">
        <f>IFERROR(VLOOKUP(B1383,'تقرير المصروفات حسب الشهر'!$C$1282:$AD$1393,13,FALSE),0)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الشهر'!O993</f>
        <v>0</v>
      </c>
      <c r="K1384" s="26">
        <f>'تقرير المصروفات حسب الشهر'!O1120</f>
        <v>0</v>
      </c>
      <c r="L1384" s="260">
        <f>IFERROR(VLOOKUP(B1384,'تقرير المصروفات حسب الشهر'!$C$1155:$AD$1266,13,FALSE),0)</f>
        <v>0</v>
      </c>
      <c r="M1384" s="260">
        <f>IFERROR(VLOOKUP(B1384,'تقرير المصروفات حسب الشهر'!$C$1282:$AD$1393,13,FALSE),0)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0</v>
      </c>
      <c r="J1385" s="26">
        <f>'تقرير المصروفات حسب الشهر'!O994</f>
        <v>0</v>
      </c>
      <c r="K1385" s="26">
        <f>'تقرير المصروفات حسب الشهر'!O1121</f>
        <v>0</v>
      </c>
      <c r="L1385" s="260">
        <f>IFERROR(VLOOKUP(B1385,'تقرير المصروفات حسب الشهر'!$C$1155:$AD$1266,13,FALSE),0)</f>
        <v>0</v>
      </c>
      <c r="M1385" s="260">
        <f>IFERROR(VLOOKUP(B1385,'تقرير المصروفات حسب الشهر'!$C$1282:$AD$1393,13,FALSE),0)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الشهر'!O995</f>
        <v>0</v>
      </c>
      <c r="K1386" s="26">
        <f>'تقرير المصروفات حسب الشهر'!O1122</f>
        <v>0</v>
      </c>
      <c r="L1386" s="260">
        <f>IFERROR(VLOOKUP(B1386,'تقرير المصروفات حسب الشهر'!$C$1155:$AD$1266,13,FALSE),0)</f>
        <v>0</v>
      </c>
      <c r="M1386" s="260">
        <f>IFERROR(VLOOKUP(B1386,'تقرير المصروفات حسب الشهر'!$C$1282:$AD$1393,13,FALSE),0)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الشهر'!O996</f>
        <v>0</v>
      </c>
      <c r="K1387" s="26">
        <f>'تقرير المصروفات حسب الشهر'!O1123</f>
        <v>0</v>
      </c>
      <c r="L1387" s="260">
        <f>IFERROR(VLOOKUP(B1387,'تقرير المصروفات حسب الشهر'!$C$1155:$AD$1266,13,FALSE),0)</f>
        <v>0</v>
      </c>
      <c r="M1387" s="260">
        <f>IFERROR(VLOOKUP(B1387,'تقرير المصروفات حسب الشهر'!$C$1282:$AD$1393,13,FALSE),0)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الشهر'!O997</f>
        <v>0</v>
      </c>
      <c r="K1388" s="26">
        <f>'تقرير المصروفات حسب الشهر'!O1124</f>
        <v>0</v>
      </c>
      <c r="L1388" s="260">
        <f>IFERROR(VLOOKUP(B1388,'تقرير المصروفات حسب الشهر'!$C$1155:$AD$1266,13,FALSE),0)</f>
        <v>0</v>
      </c>
      <c r="M1388" s="260">
        <f>IFERROR(VLOOKUP(B1388,'تقرير المصروفات حسب الشهر'!$C$1282:$AD$1393,13,FALSE),0)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الشهر'!O998</f>
        <v>0</v>
      </c>
      <c r="K1389" s="26">
        <f>'تقرير المصروفات حسب الشهر'!O1125</f>
        <v>0</v>
      </c>
      <c r="L1389" s="260">
        <f>IFERROR(VLOOKUP(B1389,'تقرير المصروفات حسب الشهر'!$C$1155:$AD$1266,13,FALSE),0)</f>
        <v>0</v>
      </c>
      <c r="M1389" s="260">
        <f>IFERROR(VLOOKUP(B1389,'تقرير المصروفات حسب الشهر'!$C$1282:$AD$1393,13,FALSE),0)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الشهر'!O999</f>
        <v>0</v>
      </c>
      <c r="K1390" s="26">
        <f>'تقرير المصروفات حسب الشهر'!O1126</f>
        <v>0</v>
      </c>
      <c r="L1390" s="260">
        <f>IFERROR(VLOOKUP(B1390,'تقرير المصروفات حسب الشهر'!$C$1155:$AD$1266,13,FALSE),0)</f>
        <v>0</v>
      </c>
      <c r="M1390" s="260">
        <f>IFERROR(VLOOKUP(B1390,'تقرير المصروفات حسب الشهر'!$C$1282:$AD$1393,13,FALSE),0)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الشهر'!O1000</f>
        <v>0</v>
      </c>
      <c r="K1391" s="26">
        <f>'تقرير المصروفات حسب الشهر'!O1127</f>
        <v>0</v>
      </c>
      <c r="L1391" s="260">
        <f>IFERROR(VLOOKUP(B1391,'تقرير المصروفات حسب الشهر'!$C$1155:$AD$1266,13,FALSE),0)</f>
        <v>0</v>
      </c>
      <c r="M1391" s="260">
        <f>IFERROR(VLOOKUP(B1391,'تقرير المصروفات حسب الشهر'!$C$1282:$AD$1393,13,FALSE),0)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الشهر'!O1001</f>
        <v>0</v>
      </c>
      <c r="K1392" s="26">
        <f>'تقرير المصروفات حسب الشهر'!O1128</f>
        <v>0</v>
      </c>
      <c r="L1392" s="260">
        <f>IFERROR(VLOOKUP(B1392,'تقرير المصروفات حسب الشهر'!$C$1155:$AD$1266,13,FALSE),0)</f>
        <v>0</v>
      </c>
      <c r="M1392" s="260">
        <f>IFERROR(VLOOKUP(B1392,'تقرير المصروفات حسب الشهر'!$C$1282:$AD$1393,13,FALSE),0)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الشهر'!O1002</f>
        <v>0</v>
      </c>
      <c r="K1393" s="26">
        <f>'تقرير المصروفات حسب الشهر'!O1129</f>
        <v>0</v>
      </c>
      <c r="L1393" s="260">
        <f>IFERROR(VLOOKUP(B1393,'تقرير المصروفات حسب الشهر'!$C$1155:$AD$1266,13,FALSE),0)</f>
        <v>0</v>
      </c>
      <c r="M1393" s="260">
        <f>IFERROR(VLOOKUP(B1393,'تقرير المصروفات حسب الشهر'!$C$1282:$AD$1393,13,FALSE),0)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الشهر'!O1003</f>
        <v>0</v>
      </c>
      <c r="K1394" s="26">
        <f>'تقرير المصروفات حسب الشهر'!O1130</f>
        <v>0</v>
      </c>
      <c r="L1394" s="260">
        <f>IFERROR(VLOOKUP(B1394,'تقرير المصروفات حسب الشهر'!$C$1155:$AD$1266,13,FALSE),0)</f>
        <v>0</v>
      </c>
      <c r="M1394" s="260">
        <f>IFERROR(VLOOKUP(B1394,'تقرير المصروفات حسب الشهر'!$C$1282:$AD$1393,13,FALSE),0)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الشهر'!O1004</f>
        <v>0</v>
      </c>
      <c r="K1395" s="26">
        <f>'تقرير المصروفات حسب الشهر'!O1131</f>
        <v>0</v>
      </c>
      <c r="L1395" s="260">
        <f>IFERROR(VLOOKUP(B1395,'تقرير المصروفات حسب الشهر'!$C$1155:$AD$1266,13,FALSE),0)</f>
        <v>0</v>
      </c>
      <c r="M1395" s="260">
        <f>IFERROR(VLOOKUP(B1395,'تقرير المصروفات حسب الشهر'!$C$1282:$AD$1393,13,FALSE),0)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الشهر'!O1005</f>
        <v>0</v>
      </c>
      <c r="K1396" s="26">
        <f>'تقرير المصروفات حسب الشهر'!O1132</f>
        <v>0</v>
      </c>
      <c r="L1396" s="260">
        <f>IFERROR(VLOOKUP(B1396,'تقرير المصروفات حسب الشهر'!$C$1155:$AD$1266,13,FALSE),0)</f>
        <v>0</v>
      </c>
      <c r="M1396" s="260">
        <f>IFERROR(VLOOKUP(B1396,'تقرير المصروفات حسب الشهر'!$C$1282:$AD$1393,13,FALSE),0)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الشهر'!O1006</f>
        <v>0</v>
      </c>
      <c r="K1397" s="26">
        <f>'تقرير المصروفات حسب الشهر'!O1133</f>
        <v>0</v>
      </c>
      <c r="L1397" s="260">
        <f>IFERROR(VLOOKUP(B1397,'تقرير المصروفات حسب الشهر'!$C$1155:$AD$1266,13,FALSE),0)</f>
        <v>0</v>
      </c>
      <c r="M1397" s="260">
        <f>IFERROR(VLOOKUP(B1397,'تقرير المصروفات حسب الشهر'!$C$1282:$AD$1393,13,FALSE),0)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الشهر'!O1007</f>
        <v>0</v>
      </c>
      <c r="K1398" s="26">
        <f>'تقرير المصروفات حسب الشهر'!O1134</f>
        <v>0</v>
      </c>
      <c r="L1398" s="260">
        <f>IFERROR(VLOOKUP(B1398,'تقرير المصروفات حسب الشهر'!$C$1155:$AD$1266,13,FALSE),0)</f>
        <v>0</v>
      </c>
      <c r="M1398" s="260">
        <f>IFERROR(VLOOKUP(B1398,'تقرير المصروفات حسب الشهر'!$C$1282:$AD$1393,13,FALSE),0)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الشهر'!O1008</f>
        <v>0</v>
      </c>
      <c r="K1399" s="26">
        <f>'تقرير المصروفات حسب الشهر'!O1135</f>
        <v>0</v>
      </c>
      <c r="L1399" s="260">
        <f>IFERROR(VLOOKUP(B1399,'تقرير المصروفات حسب الشهر'!$C$1155:$AD$1266,13,FALSE),0)</f>
        <v>0</v>
      </c>
      <c r="M1399" s="260">
        <f>IFERROR(VLOOKUP(B1399,'تقرير المصروفات حسب الشهر'!$C$1282:$AD$1393,13,FALSE),0)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0</v>
      </c>
      <c r="J1400" s="26">
        <f>'تقرير المصروفات حسب الشهر'!O1009</f>
        <v>0</v>
      </c>
      <c r="K1400" s="26">
        <f>'تقرير المصروفات حسب الشهر'!O1136</f>
        <v>0</v>
      </c>
      <c r="L1400" s="260">
        <f>IFERROR(VLOOKUP(B1400,'تقرير المصروفات حسب الشهر'!$C$1155:$AD$1266,13,FALSE),0)</f>
        <v>0</v>
      </c>
      <c r="M1400" s="260">
        <f>IFERROR(VLOOKUP(B1400,'تقرير المصروفات حسب الشهر'!$C$1282:$AD$1393,13,FALSE),0)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الشهر'!O1010</f>
        <v>0</v>
      </c>
      <c r="K1401" s="26">
        <f>'تقرير المصروفات حسب الشهر'!O1137</f>
        <v>0</v>
      </c>
      <c r="L1401" s="260">
        <f>IFERROR(VLOOKUP(B1401,'تقرير المصروفات حسب الشهر'!$C$1155:$AD$1266,13,FALSE),0)</f>
        <v>0</v>
      </c>
      <c r="M1401" s="260">
        <f>IFERROR(VLOOKUP(B1401,'تقرير المصروفات حسب الشهر'!$C$1282:$AD$1393,13,FALSE),0)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6" t="s">
        <v>156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399999999999999" customHeight="1">
      <c r="B1403" s="396" t="s">
        <v>157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158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5" customHeight="1" thickBot="1"/>
    <row r="1408" spans="2:15" ht="31.2" customHeight="1" thickTop="1" thickBot="1">
      <c r="B1408" s="645" t="s">
        <v>360</v>
      </c>
      <c r="C1408" s="643"/>
      <c r="D1408" s="643"/>
      <c r="E1408" s="643"/>
      <c r="F1408" s="643"/>
      <c r="G1408" s="643"/>
      <c r="H1408" s="643"/>
      <c r="I1408" s="643"/>
      <c r="J1408" s="643"/>
      <c r="K1408" s="643"/>
      <c r="L1408" s="643"/>
      <c r="M1408" s="643"/>
      <c r="N1408" s="643"/>
      <c r="O1408" s="644"/>
    </row>
    <row r="1409" spans="2:15" ht="17.399999999999999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399999999999999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الشهر'!P902</f>
        <v>0</v>
      </c>
      <c r="K1410" s="26">
        <f>'تقرير المصروفات حسب الشهر'!P1029</f>
        <v>0</v>
      </c>
      <c r="L1410" s="260">
        <f>IFERROR(VLOOKUP(B1410,'تقرير المصروفات حسب الشهر'!$C$1155:$AD$1266,14,FALSE),0)</f>
        <v>0</v>
      </c>
      <c r="M1410" s="260">
        <f>IFERROR(VLOOKUP(B1410,'تقرير المصروفات حسب الشهر'!$C$1282:$AD$1393,14,FALSE),0)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0</v>
      </c>
      <c r="J1411" s="26">
        <f>'تقرير المصروفات حسب الشهر'!P903</f>
        <v>0</v>
      </c>
      <c r="K1411" s="26">
        <f>'تقرير المصروفات حسب الشهر'!P1030</f>
        <v>0</v>
      </c>
      <c r="L1411" s="260">
        <f>IFERROR(VLOOKUP(B1411,'تقرير المصروفات حسب الشهر'!$C$1155:$AD$1266,14,FALSE),0)</f>
        <v>0</v>
      </c>
      <c r="M1411" s="260">
        <f>IFERROR(VLOOKUP(B1411,'تقرير المصروفات حسب الشهر'!$C$1282:$AD$1393,14,FALSE),0)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0</v>
      </c>
      <c r="J1412" s="26">
        <f>'تقرير المصروفات حسب الشهر'!P904</f>
        <v>0</v>
      </c>
      <c r="K1412" s="26">
        <f>'تقرير المصروفات حسب الشهر'!P1031</f>
        <v>0</v>
      </c>
      <c r="L1412" s="260">
        <f>IFERROR(VLOOKUP(B1412,'تقرير المصروفات حسب الشهر'!$C$1155:$AD$1266,14,FALSE),0)</f>
        <v>0</v>
      </c>
      <c r="M1412" s="260">
        <f>IFERROR(VLOOKUP(B1412,'تقرير المصروفات حسب الشهر'!$C$1282:$AD$1393,14,FALSE),0)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الشهر'!P905</f>
        <v>0</v>
      </c>
      <c r="K1413" s="26">
        <f>'تقرير المصروفات حسب الشهر'!P1032</f>
        <v>0</v>
      </c>
      <c r="L1413" s="260">
        <f>IFERROR(VLOOKUP(B1413,'تقرير المصروفات حسب الشهر'!$C$1155:$AD$1266,14,FALSE),0)</f>
        <v>0</v>
      </c>
      <c r="M1413" s="260">
        <f>IFERROR(VLOOKUP(B1413,'تقرير المصروفات حسب الشهر'!$C$1282:$AD$1393,14,FALSE),0)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الشهر'!P906</f>
        <v>0</v>
      </c>
      <c r="K1414" s="26">
        <f>'تقرير المصروفات حسب الشهر'!P1033</f>
        <v>0</v>
      </c>
      <c r="L1414" s="260">
        <f>IFERROR(VLOOKUP(B1414,'تقرير المصروفات حسب الشهر'!$C$1155:$AD$1266,14,FALSE),0)</f>
        <v>0</v>
      </c>
      <c r="M1414" s="260">
        <f>IFERROR(VLOOKUP(B1414,'تقرير المصروفات حسب الشهر'!$C$1282:$AD$1393,14,FALSE),0)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الشهر'!P907</f>
        <v>0</v>
      </c>
      <c r="K1415" s="26">
        <f>'تقرير المصروفات حسب الشهر'!P1034</f>
        <v>0</v>
      </c>
      <c r="L1415" s="260">
        <f>IFERROR(VLOOKUP(B1415,'تقرير المصروفات حسب الشهر'!$C$1155:$AD$1266,14,FALSE),0)</f>
        <v>0</v>
      </c>
      <c r="M1415" s="260">
        <f>IFERROR(VLOOKUP(B1415,'تقرير المصروفات حسب الشهر'!$C$1282:$AD$1393,14,FALSE),0)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الشهر'!P908</f>
        <v>0</v>
      </c>
      <c r="K1416" s="26">
        <f>'تقرير المصروفات حسب الشهر'!P1035</f>
        <v>0</v>
      </c>
      <c r="L1416" s="260">
        <f>IFERROR(VLOOKUP(B1416,'تقرير المصروفات حسب الشهر'!$C$1155:$AD$1266,14,FALSE),0)</f>
        <v>0</v>
      </c>
      <c r="M1416" s="260">
        <f>IFERROR(VLOOKUP(B1416,'تقرير المصروفات حسب الشهر'!$C$1282:$AD$1393,14,FALSE),0)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0</v>
      </c>
      <c r="J1417" s="26">
        <f>'تقرير المصروفات حسب الشهر'!P909</f>
        <v>0</v>
      </c>
      <c r="K1417" s="26">
        <f>'تقرير المصروفات حسب الشهر'!P1036</f>
        <v>0</v>
      </c>
      <c r="L1417" s="260">
        <f>IFERROR(VLOOKUP(B1417,'تقرير المصروفات حسب الشهر'!$C$1155:$AD$1266,14,FALSE),0)</f>
        <v>0</v>
      </c>
      <c r="M1417" s="260">
        <f>IFERROR(VLOOKUP(B1417,'تقرير المصروفات حسب الشهر'!$C$1282:$AD$1393,14,FALSE),0)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الشهر'!P910</f>
        <v>0</v>
      </c>
      <c r="K1418" s="26">
        <f>'تقرير المصروفات حسب الشهر'!P1037</f>
        <v>0</v>
      </c>
      <c r="L1418" s="260">
        <f>IFERROR(VLOOKUP(B1418,'تقرير المصروفات حسب الشهر'!$C$1155:$AD$1266,14,FALSE),0)</f>
        <v>0</v>
      </c>
      <c r="M1418" s="260">
        <f>IFERROR(VLOOKUP(B1418,'تقرير المصروفات حسب الشهر'!$C$1282:$AD$1393,14,FALSE),0)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0</v>
      </c>
      <c r="J1419" s="26">
        <f>'تقرير المصروفات حسب الشهر'!P911</f>
        <v>0</v>
      </c>
      <c r="K1419" s="26">
        <f>'تقرير المصروفات حسب الشهر'!P1038</f>
        <v>0</v>
      </c>
      <c r="L1419" s="260">
        <f>IFERROR(VLOOKUP(B1419,'تقرير المصروفات حسب الشهر'!$C$1155:$AD$1266,14,FALSE),0)</f>
        <v>0</v>
      </c>
      <c r="M1419" s="260">
        <f>IFERROR(VLOOKUP(B1419,'تقرير المصروفات حسب الشهر'!$C$1282:$AD$1393,14,FALSE),0)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الشهر'!P912</f>
        <v>0</v>
      </c>
      <c r="K1420" s="26">
        <f>'تقرير المصروفات حسب الشهر'!P1039</f>
        <v>0</v>
      </c>
      <c r="L1420" s="260">
        <f>IFERROR(VLOOKUP(B1420,'تقرير المصروفات حسب الشهر'!$C$1155:$AD$1266,14,FALSE),0)</f>
        <v>0</v>
      </c>
      <c r="M1420" s="260">
        <f>IFERROR(VLOOKUP(B1420,'تقرير المصروفات حسب الشهر'!$C$1282:$AD$1393,14,FALSE),0)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الشهر'!P913</f>
        <v>0</v>
      </c>
      <c r="K1421" s="26">
        <f>'تقرير المصروفات حسب الشهر'!P1040</f>
        <v>0</v>
      </c>
      <c r="L1421" s="260">
        <f>IFERROR(VLOOKUP(B1421,'تقرير المصروفات حسب الشهر'!$C$1155:$AD$1266,14,FALSE),0)</f>
        <v>0</v>
      </c>
      <c r="M1421" s="260">
        <f>IFERROR(VLOOKUP(B1421,'تقرير المصروفات حسب الشهر'!$C$1282:$AD$1393,14,FALSE),0)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الشهر'!P914</f>
        <v>0</v>
      </c>
      <c r="K1422" s="26">
        <f>'تقرير المصروفات حسب الشهر'!P1041</f>
        <v>0</v>
      </c>
      <c r="L1422" s="260">
        <f>IFERROR(VLOOKUP(B1422,'تقرير المصروفات حسب الشهر'!$C$1155:$AD$1266,14,FALSE),0)</f>
        <v>0</v>
      </c>
      <c r="M1422" s="260">
        <f>IFERROR(VLOOKUP(B1422,'تقرير المصروفات حسب الشهر'!$C$1282:$AD$1393,14,FALSE),0)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الشهر'!P915</f>
        <v>0</v>
      </c>
      <c r="K1423" s="26">
        <f>'تقرير المصروفات حسب الشهر'!P1042</f>
        <v>0</v>
      </c>
      <c r="L1423" s="260">
        <f>IFERROR(VLOOKUP(B1423,'تقرير المصروفات حسب الشهر'!$C$1155:$AD$1266,14,FALSE),0)</f>
        <v>0</v>
      </c>
      <c r="M1423" s="260">
        <f>IFERROR(VLOOKUP(B1423,'تقرير المصروفات حسب الشهر'!$C$1282:$AD$1393,14,FALSE),0)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0</v>
      </c>
      <c r="J1424" s="26">
        <f>'تقرير المصروفات حسب الشهر'!P916</f>
        <v>0</v>
      </c>
      <c r="K1424" s="26">
        <f>'تقرير المصروفات حسب الشهر'!P1043</f>
        <v>0</v>
      </c>
      <c r="L1424" s="260">
        <f>IFERROR(VLOOKUP(B1424,'تقرير المصروفات حسب الشهر'!$C$1155:$AD$1266,14,FALSE),0)</f>
        <v>0</v>
      </c>
      <c r="M1424" s="260">
        <f>IFERROR(VLOOKUP(B1424,'تقرير المصروفات حسب الشهر'!$C$1282:$AD$1393,14,FALSE),0)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0</v>
      </c>
      <c r="J1425" s="26">
        <f>'تقرير المصروفات حسب الشهر'!P917</f>
        <v>0</v>
      </c>
      <c r="K1425" s="26">
        <f>'تقرير المصروفات حسب الشهر'!P1044</f>
        <v>0</v>
      </c>
      <c r="L1425" s="260">
        <f>IFERROR(VLOOKUP(B1425,'تقرير المصروفات حسب الشهر'!$C$1155:$AD$1266,14,FALSE),0)</f>
        <v>0</v>
      </c>
      <c r="M1425" s="260">
        <f>IFERROR(VLOOKUP(B1425,'تقرير المصروفات حسب الشهر'!$C$1282:$AD$1393,14,FALSE),0)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الشهر'!P918</f>
        <v>0</v>
      </c>
      <c r="K1426" s="26">
        <f>'تقرير المصروفات حسب الشهر'!P1045</f>
        <v>0</v>
      </c>
      <c r="L1426" s="260">
        <f>IFERROR(VLOOKUP(B1426,'تقرير المصروفات حسب الشهر'!$C$1155:$AD$1266,14,FALSE),0)</f>
        <v>0</v>
      </c>
      <c r="M1426" s="260">
        <f>IFERROR(VLOOKUP(B1426,'تقرير المصروفات حسب الشهر'!$C$1282:$AD$1393,14,FALSE),0)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0</v>
      </c>
      <c r="J1427" s="26">
        <f>'تقرير المصروفات حسب الشهر'!P919</f>
        <v>0</v>
      </c>
      <c r="K1427" s="26">
        <f>'تقرير المصروفات حسب الشهر'!P1046</f>
        <v>0</v>
      </c>
      <c r="L1427" s="260">
        <f>IFERROR(VLOOKUP(B1427,'تقرير المصروفات حسب الشهر'!$C$1155:$AD$1266,14,FALSE),0)</f>
        <v>0</v>
      </c>
      <c r="M1427" s="260">
        <f>IFERROR(VLOOKUP(B1427,'تقرير المصروفات حسب الشهر'!$C$1282:$AD$1393,14,FALSE),0)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الشهر'!P920</f>
        <v>0</v>
      </c>
      <c r="K1428" s="26">
        <f>'تقرير المصروفات حسب الشهر'!P1047</f>
        <v>0</v>
      </c>
      <c r="L1428" s="260">
        <f>IFERROR(VLOOKUP(B1428,'تقرير المصروفات حسب الشهر'!$C$1155:$AD$1266,14,FALSE),0)</f>
        <v>0</v>
      </c>
      <c r="M1428" s="260">
        <f>IFERROR(VLOOKUP(B1428,'تقرير المصروفات حسب الشهر'!$C$1282:$AD$1393,14,FALSE),0)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الشهر'!P921</f>
        <v>0</v>
      </c>
      <c r="K1429" s="26">
        <f>'تقرير المصروفات حسب الشهر'!P1048</f>
        <v>0</v>
      </c>
      <c r="L1429" s="260">
        <f>IFERROR(VLOOKUP(B1429,'تقرير المصروفات حسب الشهر'!$C$1155:$AD$1266,14,FALSE),0)</f>
        <v>0</v>
      </c>
      <c r="M1429" s="260">
        <f>IFERROR(VLOOKUP(B1429,'تقرير المصروفات حسب الشهر'!$C$1282:$AD$1393,14,FALSE),0)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الشهر'!P922</f>
        <v>0</v>
      </c>
      <c r="K1430" s="26">
        <f>'تقرير المصروفات حسب الشهر'!P1049</f>
        <v>0</v>
      </c>
      <c r="L1430" s="260">
        <f>IFERROR(VLOOKUP(B1430,'تقرير المصروفات حسب الشهر'!$C$1155:$AD$1266,14,FALSE),0)</f>
        <v>0</v>
      </c>
      <c r="M1430" s="260">
        <f>IFERROR(VLOOKUP(B1430,'تقرير المصروفات حسب الشهر'!$C$1282:$AD$1393,14,FALSE),0)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الشهر'!P923</f>
        <v>0</v>
      </c>
      <c r="K1431" s="26">
        <f>'تقرير المصروفات حسب الشهر'!P1050</f>
        <v>0</v>
      </c>
      <c r="L1431" s="260">
        <f>IFERROR(VLOOKUP(B1431,'تقرير المصروفات حسب الشهر'!$C$1155:$AD$1266,14,FALSE),0)</f>
        <v>0</v>
      </c>
      <c r="M1431" s="260">
        <f>IFERROR(VLOOKUP(B1431,'تقرير المصروفات حسب الشهر'!$C$1282:$AD$1393,14,FALSE),0)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0</v>
      </c>
      <c r="J1432" s="26">
        <f>'تقرير المصروفات حسب الشهر'!P924</f>
        <v>0</v>
      </c>
      <c r="K1432" s="26">
        <f>'تقرير المصروفات حسب الشهر'!P1051</f>
        <v>0</v>
      </c>
      <c r="L1432" s="260">
        <f>IFERROR(VLOOKUP(B1432,'تقرير المصروفات حسب الشهر'!$C$1155:$AD$1266,14,FALSE),0)</f>
        <v>0</v>
      </c>
      <c r="M1432" s="260">
        <f>IFERROR(VLOOKUP(B1432,'تقرير المصروفات حسب الشهر'!$C$1282:$AD$1393,14,FALSE),0)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الشهر'!P925</f>
        <v>0</v>
      </c>
      <c r="K1433" s="26">
        <f>'تقرير المصروفات حسب الشهر'!P1052</f>
        <v>0</v>
      </c>
      <c r="L1433" s="260">
        <f>IFERROR(VLOOKUP(B1433,'تقرير المصروفات حسب الشهر'!$C$1155:$AD$1266,14,FALSE),0)</f>
        <v>0</v>
      </c>
      <c r="M1433" s="260">
        <f>IFERROR(VLOOKUP(B1433,'تقرير المصروفات حسب الشهر'!$C$1282:$AD$1393,14,FALSE),0)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الشهر'!P926</f>
        <v>0</v>
      </c>
      <c r="K1434" s="26">
        <f>'تقرير المصروفات حسب الشهر'!P1053</f>
        <v>0</v>
      </c>
      <c r="L1434" s="260">
        <f>IFERROR(VLOOKUP(B1434,'تقرير المصروفات حسب الشهر'!$C$1155:$AD$1266,14,FALSE),0)</f>
        <v>0</v>
      </c>
      <c r="M1434" s="260">
        <f>IFERROR(VLOOKUP(B1434,'تقرير المصروفات حسب الشهر'!$C$1282:$AD$1393,14,FALSE),0)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0</v>
      </c>
      <c r="J1435" s="26">
        <f>'تقرير المصروفات حسب الشهر'!P927</f>
        <v>0</v>
      </c>
      <c r="K1435" s="26">
        <f>'تقرير المصروفات حسب الشهر'!P1054</f>
        <v>0</v>
      </c>
      <c r="L1435" s="260">
        <f>IFERROR(VLOOKUP(B1435,'تقرير المصروفات حسب الشهر'!$C$1155:$AD$1266,14,FALSE),0)</f>
        <v>0</v>
      </c>
      <c r="M1435" s="260">
        <f>IFERROR(VLOOKUP(B1435,'تقرير المصروفات حسب الشهر'!$C$1282:$AD$1393,14,FALSE),0)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الشهر'!P928</f>
        <v>0</v>
      </c>
      <c r="K1436" s="26">
        <f>'تقرير المصروفات حسب الشهر'!P1055</f>
        <v>0</v>
      </c>
      <c r="L1436" s="260">
        <f>IFERROR(VLOOKUP(B1436,'تقرير المصروفات حسب الشهر'!$C$1155:$AD$1266,14,FALSE),0)</f>
        <v>0</v>
      </c>
      <c r="M1436" s="260">
        <f>IFERROR(VLOOKUP(B1436,'تقرير المصروفات حسب الشهر'!$C$1282:$AD$1393,14,FALSE),0)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الشهر'!P929</f>
        <v>0</v>
      </c>
      <c r="K1437" s="26">
        <f>'تقرير المصروفات حسب الشهر'!P1056</f>
        <v>0</v>
      </c>
      <c r="L1437" s="260">
        <f>IFERROR(VLOOKUP(B1437,'تقرير المصروفات حسب الشهر'!$C$1155:$AD$1266,14,FALSE),0)</f>
        <v>0</v>
      </c>
      <c r="M1437" s="260">
        <f>IFERROR(VLOOKUP(B1437,'تقرير المصروفات حسب الشهر'!$C$1282:$AD$1393,14,FALSE),0)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الشهر'!P930</f>
        <v>0</v>
      </c>
      <c r="K1438" s="26">
        <f>'تقرير المصروفات حسب الشهر'!P1057</f>
        <v>0</v>
      </c>
      <c r="L1438" s="260">
        <f>IFERROR(VLOOKUP(B1438,'تقرير المصروفات حسب الشهر'!$C$1155:$AD$1266,14,FALSE),0)</f>
        <v>0</v>
      </c>
      <c r="M1438" s="260">
        <f>IFERROR(VLOOKUP(B1438,'تقرير المصروفات حسب الشهر'!$C$1282:$AD$1393,14,FALSE),0)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0</v>
      </c>
      <c r="J1439" s="26">
        <f>'تقرير المصروفات حسب الشهر'!P931</f>
        <v>0</v>
      </c>
      <c r="K1439" s="26">
        <f>'تقرير المصروفات حسب الشهر'!P1058</f>
        <v>0</v>
      </c>
      <c r="L1439" s="260">
        <f>IFERROR(VLOOKUP(B1439,'تقرير المصروفات حسب الشهر'!$C$1155:$AD$1266,14,FALSE),0)</f>
        <v>0</v>
      </c>
      <c r="M1439" s="260">
        <f>IFERROR(VLOOKUP(B1439,'تقرير المصروفات حسب الشهر'!$C$1282:$AD$1393,14,FALSE),0)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الشهر'!P932</f>
        <v>0</v>
      </c>
      <c r="K1440" s="26">
        <f>'تقرير المصروفات حسب الشهر'!P1059</f>
        <v>0</v>
      </c>
      <c r="L1440" s="260">
        <f>IFERROR(VLOOKUP(B1440,'تقرير المصروفات حسب الشهر'!$C$1155:$AD$1266,14,FALSE),0)</f>
        <v>0</v>
      </c>
      <c r="M1440" s="260">
        <f>IFERROR(VLOOKUP(B1440,'تقرير المصروفات حسب الشهر'!$C$1282:$AD$1393,14,FALSE),0)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الشهر'!P933</f>
        <v>0</v>
      </c>
      <c r="K1441" s="26">
        <f>'تقرير المصروفات حسب الشهر'!P1060</f>
        <v>0</v>
      </c>
      <c r="L1441" s="260">
        <f>IFERROR(VLOOKUP(B1441,'تقرير المصروفات حسب الشهر'!$C$1155:$AD$1266,14,FALSE),0)</f>
        <v>0</v>
      </c>
      <c r="M1441" s="260">
        <f>IFERROR(VLOOKUP(B1441,'تقرير المصروفات حسب الشهر'!$C$1282:$AD$1393,14,FALSE),0)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الشهر'!P934</f>
        <v>0</v>
      </c>
      <c r="K1442" s="26">
        <f>'تقرير المصروفات حسب الشهر'!P1061</f>
        <v>0</v>
      </c>
      <c r="L1442" s="260">
        <f>IFERROR(VLOOKUP(B1442,'تقرير المصروفات حسب الشهر'!$C$1155:$AD$1266,14,FALSE),0)</f>
        <v>0</v>
      </c>
      <c r="M1442" s="260">
        <f>IFERROR(VLOOKUP(B1442,'تقرير المصروفات حسب الشهر'!$C$1282:$AD$1393,14,FALSE),0)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الشهر'!P935</f>
        <v>0</v>
      </c>
      <c r="K1443" s="26">
        <f>'تقرير المصروفات حسب الشهر'!P1062</f>
        <v>0</v>
      </c>
      <c r="L1443" s="260">
        <f>IFERROR(VLOOKUP(B1443,'تقرير المصروفات حسب الشهر'!$C$1155:$AD$1266,14,FALSE),0)</f>
        <v>0</v>
      </c>
      <c r="M1443" s="260">
        <f>IFERROR(VLOOKUP(B1443,'تقرير المصروفات حسب الشهر'!$C$1282:$AD$1393,14,FALSE),0)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0</v>
      </c>
      <c r="J1444" s="26">
        <f>'تقرير المصروفات حسب الشهر'!P936</f>
        <v>0</v>
      </c>
      <c r="K1444" s="26">
        <f>'تقرير المصروفات حسب الشهر'!P1063</f>
        <v>0</v>
      </c>
      <c r="L1444" s="260">
        <f>IFERROR(VLOOKUP(B1444,'تقرير المصروفات حسب الشهر'!$C$1155:$AD$1266,14,FALSE),0)</f>
        <v>0</v>
      </c>
      <c r="M1444" s="260">
        <f>IFERROR(VLOOKUP(B1444,'تقرير المصروفات حسب الشهر'!$C$1282:$AD$1393,14,FALSE),0)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الشهر'!P937</f>
        <v>0</v>
      </c>
      <c r="K1445" s="26">
        <f>'تقرير المصروفات حسب الشهر'!P1064</f>
        <v>0</v>
      </c>
      <c r="L1445" s="260">
        <f>IFERROR(VLOOKUP(B1445,'تقرير المصروفات حسب الشهر'!$C$1155:$AD$1266,14,FALSE),0)</f>
        <v>0</v>
      </c>
      <c r="M1445" s="260">
        <f>IFERROR(VLOOKUP(B1445,'تقرير المصروفات حسب الشهر'!$C$1282:$AD$1393,14,FALSE),0)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الشهر'!P938</f>
        <v>0</v>
      </c>
      <c r="K1446" s="26">
        <f>'تقرير المصروفات حسب الشهر'!P1065</f>
        <v>0</v>
      </c>
      <c r="L1446" s="260">
        <f>IFERROR(VLOOKUP(B1446,'تقرير المصروفات حسب الشهر'!$C$1155:$AD$1266,14,FALSE),0)</f>
        <v>0</v>
      </c>
      <c r="M1446" s="260">
        <f>IFERROR(VLOOKUP(B1446,'تقرير المصروفات حسب الشهر'!$C$1282:$AD$1393,14,FALSE),0)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الشهر'!P939</f>
        <v>0</v>
      </c>
      <c r="K1447" s="26">
        <f>'تقرير المصروفات حسب الشهر'!P1066</f>
        <v>0</v>
      </c>
      <c r="L1447" s="260">
        <f>IFERROR(VLOOKUP(B1447,'تقرير المصروفات حسب الشهر'!$C$1155:$AD$1266,14,FALSE),0)</f>
        <v>0</v>
      </c>
      <c r="M1447" s="260">
        <f>IFERROR(VLOOKUP(B1447,'تقرير المصروفات حسب الشهر'!$C$1282:$AD$1393,14,FALSE),0)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الشهر'!P940</f>
        <v>0</v>
      </c>
      <c r="K1448" s="26">
        <f>'تقرير المصروفات حسب الشهر'!P1067</f>
        <v>0</v>
      </c>
      <c r="L1448" s="260">
        <f>IFERROR(VLOOKUP(B1448,'تقرير المصروفات حسب الشهر'!$C$1155:$AD$1266,14,FALSE),0)</f>
        <v>0</v>
      </c>
      <c r="M1448" s="260">
        <f>IFERROR(VLOOKUP(B1448,'تقرير المصروفات حسب الشهر'!$C$1282:$AD$1393,14,FALSE),0)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0</v>
      </c>
      <c r="J1449" s="26">
        <f>'تقرير المصروفات حسب الشهر'!P941</f>
        <v>0</v>
      </c>
      <c r="K1449" s="26">
        <f>'تقرير المصروفات حسب الشهر'!P1068</f>
        <v>0</v>
      </c>
      <c r="L1449" s="260">
        <f>IFERROR(VLOOKUP(B1449,'تقرير المصروفات حسب الشهر'!$C$1155:$AD$1266,14,FALSE),0)</f>
        <v>0</v>
      </c>
      <c r="M1449" s="260">
        <f>IFERROR(VLOOKUP(B1449,'تقرير المصروفات حسب الشهر'!$C$1282:$AD$1393,14,FALSE),0)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الشهر'!P942</f>
        <v>0</v>
      </c>
      <c r="K1450" s="26">
        <f>'تقرير المصروفات حسب الشهر'!P1069</f>
        <v>0</v>
      </c>
      <c r="L1450" s="260">
        <f>IFERROR(VLOOKUP(B1450,'تقرير المصروفات حسب الشهر'!$C$1155:$AD$1266,14,FALSE),0)</f>
        <v>0</v>
      </c>
      <c r="M1450" s="260">
        <f>IFERROR(VLOOKUP(B1450,'تقرير المصروفات حسب الشهر'!$C$1282:$AD$1393,14,FALSE),0)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الشهر'!P943</f>
        <v>0</v>
      </c>
      <c r="K1451" s="26">
        <f>'تقرير المصروفات حسب الشهر'!P1070</f>
        <v>0</v>
      </c>
      <c r="L1451" s="260">
        <f>IFERROR(VLOOKUP(B1451,'تقرير المصروفات حسب الشهر'!$C$1155:$AD$1266,14,FALSE),0)</f>
        <v>0</v>
      </c>
      <c r="M1451" s="260">
        <f>IFERROR(VLOOKUP(B1451,'تقرير المصروفات حسب الشهر'!$C$1282:$AD$1393,14,FALSE),0)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الشهر'!P944</f>
        <v>0</v>
      </c>
      <c r="K1452" s="26">
        <f>'تقرير المصروفات حسب الشهر'!P1071</f>
        <v>0</v>
      </c>
      <c r="L1452" s="260">
        <f>IFERROR(VLOOKUP(B1452,'تقرير المصروفات حسب الشهر'!$C$1155:$AD$1266,14,FALSE),0)</f>
        <v>0</v>
      </c>
      <c r="M1452" s="260">
        <f>IFERROR(VLOOKUP(B1452,'تقرير المصروفات حسب الشهر'!$C$1282:$AD$1393,14,FALSE),0)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الشهر'!P945</f>
        <v>0</v>
      </c>
      <c r="K1453" s="26">
        <f>'تقرير المصروفات حسب الشهر'!P1072</f>
        <v>0</v>
      </c>
      <c r="L1453" s="260">
        <f>IFERROR(VLOOKUP(B1453,'تقرير المصروفات حسب الشهر'!$C$1155:$AD$1266,14,FALSE),0)</f>
        <v>0</v>
      </c>
      <c r="M1453" s="260">
        <f>IFERROR(VLOOKUP(B1453,'تقرير المصروفات حسب الشهر'!$C$1282:$AD$1393,14,FALSE),0)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الشهر'!P946</f>
        <v>0</v>
      </c>
      <c r="K1454" s="26">
        <f>'تقرير المصروفات حسب الشهر'!P1073</f>
        <v>0</v>
      </c>
      <c r="L1454" s="260">
        <f>IFERROR(VLOOKUP(B1454,'تقرير المصروفات حسب الشهر'!$C$1155:$AD$1266,14,FALSE),0)</f>
        <v>0</v>
      </c>
      <c r="M1454" s="260">
        <f>IFERROR(VLOOKUP(B1454,'تقرير المصروفات حسب الشهر'!$C$1282:$AD$1393,14,FALSE),0)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الشهر'!P947</f>
        <v>0</v>
      </c>
      <c r="K1455" s="26">
        <f>'تقرير المصروفات حسب الشهر'!P1074</f>
        <v>0</v>
      </c>
      <c r="L1455" s="260">
        <f>IFERROR(VLOOKUP(B1455,'تقرير المصروفات حسب الشهر'!$C$1155:$AD$1266,14,FALSE),0)</f>
        <v>0</v>
      </c>
      <c r="M1455" s="260">
        <f>IFERROR(VLOOKUP(B1455,'تقرير المصروفات حسب الشهر'!$C$1282:$AD$1393,14,FALSE),0)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الشهر'!P948</f>
        <v>0</v>
      </c>
      <c r="K1456" s="26">
        <f>'تقرير المصروفات حسب الشهر'!P1075</f>
        <v>0</v>
      </c>
      <c r="L1456" s="260">
        <f>IFERROR(VLOOKUP(B1456,'تقرير المصروفات حسب الشهر'!$C$1155:$AD$1266,14,FALSE),0)</f>
        <v>0</v>
      </c>
      <c r="M1456" s="260">
        <f>IFERROR(VLOOKUP(B1456,'تقرير المصروفات حسب الشهر'!$C$1282:$AD$1393,14,FALSE),0)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الشهر'!P949</f>
        <v>0</v>
      </c>
      <c r="K1457" s="26">
        <f>'تقرير المصروفات حسب الشهر'!P1076</f>
        <v>0</v>
      </c>
      <c r="L1457" s="260">
        <f>IFERROR(VLOOKUP(B1457,'تقرير المصروفات حسب الشهر'!$C$1155:$AD$1266,14,FALSE),0)</f>
        <v>0</v>
      </c>
      <c r="M1457" s="260">
        <f>IFERROR(VLOOKUP(B1457,'تقرير المصروفات حسب الشهر'!$C$1282:$AD$1393,14,FALSE),0)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الشهر'!P950</f>
        <v>0</v>
      </c>
      <c r="K1458" s="26">
        <f>'تقرير المصروفات حسب الشهر'!P1077</f>
        <v>0</v>
      </c>
      <c r="L1458" s="260">
        <f>IFERROR(VLOOKUP(B1458,'تقرير المصروفات حسب الشهر'!$C$1155:$AD$1266,14,FALSE),0)</f>
        <v>0</v>
      </c>
      <c r="M1458" s="260">
        <f>IFERROR(VLOOKUP(B1458,'تقرير المصروفات حسب الشهر'!$C$1282:$AD$1393,14,FALSE),0)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الشهر'!P951</f>
        <v>0</v>
      </c>
      <c r="K1459" s="26">
        <f>'تقرير المصروفات حسب الشهر'!P1078</f>
        <v>0</v>
      </c>
      <c r="L1459" s="260">
        <f>IFERROR(VLOOKUP(B1459,'تقرير المصروفات حسب الشهر'!$C$1155:$AD$1266,14,FALSE),0)</f>
        <v>0</v>
      </c>
      <c r="M1459" s="260">
        <f>IFERROR(VLOOKUP(B1459,'تقرير المصروفات حسب الشهر'!$C$1282:$AD$1393,14,FALSE),0)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الشهر'!P952</f>
        <v>0</v>
      </c>
      <c r="K1460" s="26">
        <f>'تقرير المصروفات حسب الشهر'!P1079</f>
        <v>0</v>
      </c>
      <c r="L1460" s="260">
        <f>IFERROR(VLOOKUP(B1460,'تقرير المصروفات حسب الشهر'!$C$1155:$AD$1266,14,FALSE),0)</f>
        <v>0</v>
      </c>
      <c r="M1460" s="260">
        <f>IFERROR(VLOOKUP(B1460,'تقرير المصروفات حسب الشهر'!$C$1282:$AD$1393,14,FALSE),0)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الشهر'!P953</f>
        <v>0</v>
      </c>
      <c r="K1461" s="26">
        <f>'تقرير المصروفات حسب الشهر'!P1080</f>
        <v>0</v>
      </c>
      <c r="L1461" s="260">
        <f>IFERROR(VLOOKUP(B1461,'تقرير المصروفات حسب الشهر'!$C$1155:$AD$1266,14,FALSE),0)</f>
        <v>0</v>
      </c>
      <c r="M1461" s="260">
        <f>IFERROR(VLOOKUP(B1461,'تقرير المصروفات حسب الشهر'!$C$1282:$AD$1393,14,FALSE),0)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الشهر'!P954</f>
        <v>0</v>
      </c>
      <c r="K1462" s="26">
        <f>'تقرير المصروفات حسب الشهر'!P1081</f>
        <v>0</v>
      </c>
      <c r="L1462" s="260">
        <f>IFERROR(VLOOKUP(B1462,'تقرير المصروفات حسب الشهر'!$C$1155:$AD$1266,14,FALSE),0)</f>
        <v>0</v>
      </c>
      <c r="M1462" s="260">
        <f>IFERROR(VLOOKUP(B1462,'تقرير المصروفات حسب الشهر'!$C$1282:$AD$1393,14,FALSE),0)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الشهر'!P955</f>
        <v>0</v>
      </c>
      <c r="K1463" s="26">
        <f>'تقرير المصروفات حسب الشهر'!P1082</f>
        <v>0</v>
      </c>
      <c r="L1463" s="260">
        <f>IFERROR(VLOOKUP(B1463,'تقرير المصروفات حسب الشهر'!$C$1155:$AD$1266,14,FALSE),0)</f>
        <v>0</v>
      </c>
      <c r="M1463" s="260">
        <f>IFERROR(VLOOKUP(B1463,'تقرير المصروفات حسب الشهر'!$C$1282:$AD$1393,14,FALSE),0)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الشهر'!P956</f>
        <v>0</v>
      </c>
      <c r="K1464" s="26">
        <f>'تقرير المصروفات حسب الشهر'!P1083</f>
        <v>0</v>
      </c>
      <c r="L1464" s="260">
        <f>IFERROR(VLOOKUP(B1464,'تقرير المصروفات حسب الشهر'!$C$1155:$AD$1266,14,FALSE),0)</f>
        <v>0</v>
      </c>
      <c r="M1464" s="260">
        <f>IFERROR(VLOOKUP(B1464,'تقرير المصروفات حسب الشهر'!$C$1282:$AD$1393,14,FALSE),0)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الشهر'!P957</f>
        <v>0</v>
      </c>
      <c r="K1465" s="26">
        <f>'تقرير المصروفات حسب الشهر'!P1084</f>
        <v>0</v>
      </c>
      <c r="L1465" s="260">
        <f>IFERROR(VLOOKUP(B1465,'تقرير المصروفات حسب الشهر'!$C$1155:$AD$1266,14,FALSE),0)</f>
        <v>0</v>
      </c>
      <c r="M1465" s="260">
        <f>IFERROR(VLOOKUP(B1465,'تقرير المصروفات حسب الشهر'!$C$1282:$AD$1393,14,FALSE),0)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الشهر'!P958</f>
        <v>0</v>
      </c>
      <c r="K1466" s="26">
        <f>'تقرير المصروفات حسب الشهر'!P1085</f>
        <v>0</v>
      </c>
      <c r="L1466" s="260">
        <f>IFERROR(VLOOKUP(B1466,'تقرير المصروفات حسب الشهر'!$C$1155:$AD$1266,14,FALSE),0)</f>
        <v>0</v>
      </c>
      <c r="M1466" s="260">
        <f>IFERROR(VLOOKUP(B1466,'تقرير المصروفات حسب الشهر'!$C$1282:$AD$1393,14,FALSE),0)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الشهر'!P959</f>
        <v>0</v>
      </c>
      <c r="K1467" s="26">
        <f>'تقرير المصروفات حسب الشهر'!P1086</f>
        <v>0</v>
      </c>
      <c r="L1467" s="260">
        <f>IFERROR(VLOOKUP(B1467,'تقرير المصروفات حسب الشهر'!$C$1155:$AD$1266,14,FALSE),0)</f>
        <v>0</v>
      </c>
      <c r="M1467" s="260">
        <f>IFERROR(VLOOKUP(B1467,'تقرير المصروفات حسب الشهر'!$C$1282:$AD$1393,14,FALSE),0)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الشهر'!P960</f>
        <v>0</v>
      </c>
      <c r="K1468" s="26">
        <f>'تقرير المصروفات حسب الشهر'!P1087</f>
        <v>0</v>
      </c>
      <c r="L1468" s="260">
        <f>IFERROR(VLOOKUP(B1468,'تقرير المصروفات حسب الشهر'!$C$1155:$AD$1266,14,FALSE),0)</f>
        <v>0</v>
      </c>
      <c r="M1468" s="260">
        <f>IFERROR(VLOOKUP(B1468,'تقرير المصروفات حسب الشهر'!$C$1282:$AD$1393,14,FALSE),0)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0</v>
      </c>
      <c r="J1469" s="26">
        <f>'تقرير المصروفات حسب الشهر'!P961</f>
        <v>0</v>
      </c>
      <c r="K1469" s="26">
        <f>'تقرير المصروفات حسب الشهر'!P1088</f>
        <v>0</v>
      </c>
      <c r="L1469" s="260">
        <f>IFERROR(VLOOKUP(B1469,'تقرير المصروفات حسب الشهر'!$C$1155:$AD$1266,14,FALSE),0)</f>
        <v>0</v>
      </c>
      <c r="M1469" s="260">
        <f>IFERROR(VLOOKUP(B1469,'تقرير المصروفات حسب الشهر'!$C$1282:$AD$1393,14,FALSE),0)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الشهر'!P962</f>
        <v>0</v>
      </c>
      <c r="K1470" s="26">
        <f>'تقرير المصروفات حسب الشهر'!P1089</f>
        <v>0</v>
      </c>
      <c r="L1470" s="260">
        <f>IFERROR(VLOOKUP(B1470,'تقرير المصروفات حسب الشهر'!$C$1155:$AD$1266,14,FALSE),0)</f>
        <v>0</v>
      </c>
      <c r="M1470" s="260">
        <f>IFERROR(VLOOKUP(B1470,'تقرير المصروفات حسب الشهر'!$C$1282:$AD$1393,14,FALSE),0)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الشهر'!P963</f>
        <v>0</v>
      </c>
      <c r="K1471" s="26">
        <f>'تقرير المصروفات حسب الشهر'!P1090</f>
        <v>0</v>
      </c>
      <c r="L1471" s="260">
        <f>IFERROR(VLOOKUP(B1471,'تقرير المصروفات حسب الشهر'!$C$1155:$AD$1266,14,FALSE),0)</f>
        <v>0</v>
      </c>
      <c r="M1471" s="260">
        <f>IFERROR(VLOOKUP(B1471,'تقرير المصروفات حسب الشهر'!$C$1282:$AD$1393,14,FALSE),0)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الشهر'!P964</f>
        <v>0</v>
      </c>
      <c r="K1472" s="26">
        <f>'تقرير المصروفات حسب الشهر'!P1091</f>
        <v>0</v>
      </c>
      <c r="L1472" s="260">
        <f>IFERROR(VLOOKUP(B1472,'تقرير المصروفات حسب الشهر'!$C$1155:$AD$1266,14,FALSE),0)</f>
        <v>0</v>
      </c>
      <c r="M1472" s="260">
        <f>IFERROR(VLOOKUP(B1472,'تقرير المصروفات حسب الشهر'!$C$1282:$AD$1393,14,FALSE),0)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الشهر'!P965</f>
        <v>0</v>
      </c>
      <c r="K1473" s="26">
        <f>'تقرير المصروفات حسب الشهر'!P1092</f>
        <v>0</v>
      </c>
      <c r="L1473" s="260">
        <f>IFERROR(VLOOKUP(B1473,'تقرير المصروفات حسب الشهر'!$C$1155:$AD$1266,14,FALSE),0)</f>
        <v>0</v>
      </c>
      <c r="M1473" s="260">
        <f>IFERROR(VLOOKUP(B1473,'تقرير المصروفات حسب الشهر'!$C$1282:$AD$1393,14,FALSE),0)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الشهر'!P966</f>
        <v>0</v>
      </c>
      <c r="K1474" s="26">
        <f>'تقرير المصروفات حسب الشهر'!P1093</f>
        <v>0</v>
      </c>
      <c r="L1474" s="260">
        <f>IFERROR(VLOOKUP(B1474,'تقرير المصروفات حسب الشهر'!$C$1155:$AD$1266,14,FALSE),0)</f>
        <v>0</v>
      </c>
      <c r="M1474" s="260">
        <f>IFERROR(VLOOKUP(B1474,'تقرير المصروفات حسب الشهر'!$C$1282:$AD$1393,14,FALSE),0)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الشهر'!P967</f>
        <v>0</v>
      </c>
      <c r="K1475" s="26">
        <f>'تقرير المصروفات حسب الشهر'!P1094</f>
        <v>0</v>
      </c>
      <c r="L1475" s="260">
        <f>IFERROR(VLOOKUP(B1475,'تقرير المصروفات حسب الشهر'!$C$1155:$AD$1266,14,FALSE),0)</f>
        <v>0</v>
      </c>
      <c r="M1475" s="260">
        <f>IFERROR(VLOOKUP(B1475,'تقرير المصروفات حسب الشهر'!$C$1282:$AD$1393,14,FALSE),0)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0</v>
      </c>
      <c r="J1476" s="26">
        <f>'تقرير المصروفات حسب الشهر'!P968</f>
        <v>0</v>
      </c>
      <c r="K1476" s="26">
        <f>'تقرير المصروفات حسب الشهر'!P1095</f>
        <v>0</v>
      </c>
      <c r="L1476" s="260">
        <f>IFERROR(VLOOKUP(B1476,'تقرير المصروفات حسب الشهر'!$C$1155:$AD$1266,14,FALSE),0)</f>
        <v>0</v>
      </c>
      <c r="M1476" s="260">
        <f>IFERROR(VLOOKUP(B1476,'تقرير المصروفات حسب الشهر'!$C$1282:$AD$1393,14,FALSE),0)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الشهر'!P969</f>
        <v>0</v>
      </c>
      <c r="K1477" s="26">
        <f>'تقرير المصروفات حسب الشهر'!P1096</f>
        <v>0</v>
      </c>
      <c r="L1477" s="260">
        <f>IFERROR(VLOOKUP(B1477,'تقرير المصروفات حسب الشهر'!$C$1155:$AD$1266,14,FALSE),0)</f>
        <v>0</v>
      </c>
      <c r="M1477" s="260">
        <f>IFERROR(VLOOKUP(B1477,'تقرير المصروفات حسب الشهر'!$C$1282:$AD$1393,14,FALSE),0)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الشهر'!P970</f>
        <v>0</v>
      </c>
      <c r="K1478" s="26">
        <f>'تقرير المصروفات حسب الشهر'!P1097</f>
        <v>0</v>
      </c>
      <c r="L1478" s="260">
        <f>IFERROR(VLOOKUP(B1478,'تقرير المصروفات حسب الشهر'!$C$1155:$AD$1266,14,FALSE),0)</f>
        <v>0</v>
      </c>
      <c r="M1478" s="260">
        <f>IFERROR(VLOOKUP(B1478,'تقرير المصروفات حسب الشهر'!$C$1282:$AD$1393,14,FALSE),0)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0</v>
      </c>
      <c r="J1479" s="26">
        <f>'تقرير المصروفات حسب الشهر'!P971</f>
        <v>0</v>
      </c>
      <c r="K1479" s="26">
        <f>'تقرير المصروفات حسب الشهر'!P1098</f>
        <v>0</v>
      </c>
      <c r="L1479" s="260">
        <f>IFERROR(VLOOKUP(B1479,'تقرير المصروفات حسب الشهر'!$C$1155:$AD$1266,14,FALSE),0)</f>
        <v>0</v>
      </c>
      <c r="M1479" s="260">
        <f>IFERROR(VLOOKUP(B1479,'تقرير المصروفات حسب الشهر'!$C$1282:$AD$1393,14,FALSE),0)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الشهر'!P972</f>
        <v>0</v>
      </c>
      <c r="K1480" s="26">
        <f>'تقرير المصروفات حسب الشهر'!P1099</f>
        <v>0</v>
      </c>
      <c r="L1480" s="260">
        <f>IFERROR(VLOOKUP(B1480,'تقرير المصروفات حسب الشهر'!$C$1155:$AD$1266,14,FALSE),0)</f>
        <v>0</v>
      </c>
      <c r="M1480" s="260">
        <f>IFERROR(VLOOKUP(B1480,'تقرير المصروفات حسب الشهر'!$C$1282:$AD$1393,14,FALSE),0)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0</v>
      </c>
      <c r="J1481" s="26">
        <f>'تقرير المصروفات حسب الشهر'!P973</f>
        <v>0</v>
      </c>
      <c r="K1481" s="26">
        <f>'تقرير المصروفات حسب الشهر'!P1100</f>
        <v>0</v>
      </c>
      <c r="L1481" s="260">
        <f>IFERROR(VLOOKUP(B1481,'تقرير المصروفات حسب الشهر'!$C$1155:$AD$1266,14,FALSE),0)</f>
        <v>0</v>
      </c>
      <c r="M1481" s="260">
        <f>IFERROR(VLOOKUP(B1481,'تقرير المصروفات حسب الشهر'!$C$1282:$AD$1393,14,FALSE),0)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0</v>
      </c>
      <c r="J1482" s="26">
        <f>'تقرير المصروفات حسب الشهر'!P974</f>
        <v>0</v>
      </c>
      <c r="K1482" s="26">
        <f>'تقرير المصروفات حسب الشهر'!P1101</f>
        <v>0</v>
      </c>
      <c r="L1482" s="260">
        <f>IFERROR(VLOOKUP(B1482,'تقرير المصروفات حسب الشهر'!$C$1155:$AD$1266,14,FALSE),0)</f>
        <v>0</v>
      </c>
      <c r="M1482" s="260">
        <f>IFERROR(VLOOKUP(B1482,'تقرير المصروفات حسب الشهر'!$C$1282:$AD$1393,14,FALSE),0)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0</v>
      </c>
      <c r="J1483" s="26">
        <f>'تقرير المصروفات حسب الشهر'!P975</f>
        <v>0</v>
      </c>
      <c r="K1483" s="26">
        <f>'تقرير المصروفات حسب الشهر'!P1102</f>
        <v>0</v>
      </c>
      <c r="L1483" s="260">
        <f>IFERROR(VLOOKUP(B1483,'تقرير المصروفات حسب الشهر'!$C$1155:$AD$1266,14,FALSE),0)</f>
        <v>0</v>
      </c>
      <c r="M1483" s="260">
        <f>IFERROR(VLOOKUP(B1483,'تقرير المصروفات حسب الشهر'!$C$1282:$AD$1393,14,FALSE),0)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الشهر'!P976</f>
        <v>0</v>
      </c>
      <c r="K1484" s="26">
        <f>'تقرير المصروفات حسب الشهر'!P1103</f>
        <v>0</v>
      </c>
      <c r="L1484" s="260">
        <f>IFERROR(VLOOKUP(B1484,'تقرير المصروفات حسب الشهر'!$C$1155:$AD$1266,14,FALSE),0)</f>
        <v>0</v>
      </c>
      <c r="M1484" s="260">
        <f>IFERROR(VLOOKUP(B1484,'تقرير المصروفات حسب الشهر'!$C$1282:$AD$1393,14,FALSE),0)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الشهر'!P977</f>
        <v>0</v>
      </c>
      <c r="K1485" s="26">
        <f>'تقرير المصروفات حسب الشهر'!P1104</f>
        <v>0</v>
      </c>
      <c r="L1485" s="260">
        <f>IFERROR(VLOOKUP(B1485,'تقرير المصروفات حسب الشهر'!$C$1155:$AD$1266,14,FALSE),0)</f>
        <v>0</v>
      </c>
      <c r="M1485" s="260">
        <f>IFERROR(VLOOKUP(B1485,'تقرير المصروفات حسب الشهر'!$C$1282:$AD$1393,14,FALSE),0)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الشهر'!P978</f>
        <v>0</v>
      </c>
      <c r="K1486" s="26">
        <f>'تقرير المصروفات حسب الشهر'!P1105</f>
        <v>0</v>
      </c>
      <c r="L1486" s="260">
        <f>IFERROR(VLOOKUP(B1486,'تقرير المصروفات حسب الشهر'!$C$1155:$AD$1266,14,FALSE),0)</f>
        <v>0</v>
      </c>
      <c r="M1486" s="260">
        <f>IFERROR(VLOOKUP(B1486,'تقرير المصروفات حسب الشهر'!$C$1282:$AD$1393,14,FALSE),0)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الشهر'!P979</f>
        <v>0</v>
      </c>
      <c r="K1487" s="26">
        <f>'تقرير المصروفات حسب الشهر'!P1106</f>
        <v>0</v>
      </c>
      <c r="L1487" s="260">
        <f>IFERROR(VLOOKUP(B1487,'تقرير المصروفات حسب الشهر'!$C$1155:$AD$1266,14,FALSE),0)</f>
        <v>0</v>
      </c>
      <c r="M1487" s="260">
        <f>IFERROR(VLOOKUP(B1487,'تقرير المصروفات حسب الشهر'!$C$1282:$AD$1393,14,FALSE),0)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0</v>
      </c>
      <c r="J1488" s="26">
        <f>'تقرير المصروفات حسب الشهر'!P980</f>
        <v>0</v>
      </c>
      <c r="K1488" s="26">
        <f>'تقرير المصروفات حسب الشهر'!P1107</f>
        <v>0</v>
      </c>
      <c r="L1488" s="260">
        <f>IFERROR(VLOOKUP(B1488,'تقرير المصروفات حسب الشهر'!$C$1155:$AD$1266,14,FALSE),0)</f>
        <v>0</v>
      </c>
      <c r="M1488" s="260">
        <f>IFERROR(VLOOKUP(B1488,'تقرير المصروفات حسب الشهر'!$C$1282:$AD$1393,14,FALSE),0)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0</v>
      </c>
      <c r="J1489" s="26">
        <f>'تقرير المصروفات حسب الشهر'!P981</f>
        <v>0</v>
      </c>
      <c r="K1489" s="26">
        <f>'تقرير المصروفات حسب الشهر'!P1108</f>
        <v>0</v>
      </c>
      <c r="L1489" s="260">
        <f>IFERROR(VLOOKUP(B1489,'تقرير المصروفات حسب الشهر'!$C$1155:$AD$1266,14,FALSE),0)</f>
        <v>0</v>
      </c>
      <c r="M1489" s="260">
        <f>IFERROR(VLOOKUP(B1489,'تقرير المصروفات حسب الشهر'!$C$1282:$AD$1393,14,FALSE),0)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0</v>
      </c>
      <c r="J1490" s="26">
        <f>'تقرير المصروفات حسب الشهر'!P982</f>
        <v>0</v>
      </c>
      <c r="K1490" s="26">
        <f>'تقرير المصروفات حسب الشهر'!P1109</f>
        <v>0</v>
      </c>
      <c r="L1490" s="260">
        <f>IFERROR(VLOOKUP(B1490,'تقرير المصروفات حسب الشهر'!$C$1155:$AD$1266,14,FALSE),0)</f>
        <v>0</v>
      </c>
      <c r="M1490" s="260">
        <f>IFERROR(VLOOKUP(B1490,'تقرير المصروفات حسب الشهر'!$C$1282:$AD$1393,14,FALSE),0)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0</v>
      </c>
      <c r="J1491" s="26">
        <f>'تقرير المصروفات حسب الشهر'!P983</f>
        <v>0</v>
      </c>
      <c r="K1491" s="26">
        <f>'تقرير المصروفات حسب الشهر'!P1110</f>
        <v>0</v>
      </c>
      <c r="L1491" s="260">
        <f>IFERROR(VLOOKUP(B1491,'تقرير المصروفات حسب الشهر'!$C$1155:$AD$1266,14,FALSE),0)</f>
        <v>0</v>
      </c>
      <c r="M1491" s="260">
        <f>IFERROR(VLOOKUP(B1491,'تقرير المصروفات حسب الشهر'!$C$1282:$AD$1393,14,FALSE),0)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الشهر'!P984</f>
        <v>0</v>
      </c>
      <c r="K1492" s="26">
        <f>'تقرير المصروفات حسب الشهر'!P1111</f>
        <v>0</v>
      </c>
      <c r="L1492" s="260">
        <f>IFERROR(VLOOKUP(B1492,'تقرير المصروفات حسب الشهر'!$C$1155:$AD$1266,14,FALSE),0)</f>
        <v>0</v>
      </c>
      <c r="M1492" s="260">
        <f>IFERROR(VLOOKUP(B1492,'تقرير المصروفات حسب الشهر'!$C$1282:$AD$1393,14,FALSE),0)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الشهر'!P985</f>
        <v>0</v>
      </c>
      <c r="K1493" s="26">
        <f>'تقرير المصروفات حسب الشهر'!P1112</f>
        <v>0</v>
      </c>
      <c r="L1493" s="260">
        <f>IFERROR(VLOOKUP(B1493,'تقرير المصروفات حسب الشهر'!$C$1155:$AD$1266,14,FALSE),0)</f>
        <v>0</v>
      </c>
      <c r="M1493" s="260">
        <f>IFERROR(VLOOKUP(B1493,'تقرير المصروفات حسب الشهر'!$C$1282:$AD$1393,14,FALSE),0)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0</v>
      </c>
      <c r="J1494" s="26">
        <f>'تقرير المصروفات حسب الشهر'!P986</f>
        <v>0</v>
      </c>
      <c r="K1494" s="26">
        <f>'تقرير المصروفات حسب الشهر'!P1113</f>
        <v>0</v>
      </c>
      <c r="L1494" s="260">
        <f>IFERROR(VLOOKUP(B1494,'تقرير المصروفات حسب الشهر'!$C$1155:$AD$1266,14,FALSE),0)</f>
        <v>0</v>
      </c>
      <c r="M1494" s="260">
        <f>IFERROR(VLOOKUP(B1494,'تقرير المصروفات حسب الشهر'!$C$1282:$AD$1393,14,FALSE),0)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الشهر'!P987</f>
        <v>0</v>
      </c>
      <c r="K1495" s="26">
        <f>'تقرير المصروفات حسب الشهر'!P1114</f>
        <v>0</v>
      </c>
      <c r="L1495" s="260">
        <f>IFERROR(VLOOKUP(B1495,'تقرير المصروفات حسب الشهر'!$C$1155:$AD$1266,14,FALSE),0)</f>
        <v>0</v>
      </c>
      <c r="M1495" s="260">
        <f>IFERROR(VLOOKUP(B1495,'تقرير المصروفات حسب الشهر'!$C$1282:$AD$1393,14,FALSE),0)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الشهر'!P988</f>
        <v>0</v>
      </c>
      <c r="K1496" s="26">
        <f>'تقرير المصروفات حسب الشهر'!P1115</f>
        <v>0</v>
      </c>
      <c r="L1496" s="260">
        <f>IFERROR(VLOOKUP(B1496,'تقرير المصروفات حسب الشهر'!$C$1155:$AD$1266,14,FALSE),0)</f>
        <v>0</v>
      </c>
      <c r="M1496" s="260">
        <f>IFERROR(VLOOKUP(B1496,'تقرير المصروفات حسب الشهر'!$C$1282:$AD$1393,14,FALSE),0)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الشهر'!P989</f>
        <v>0</v>
      </c>
      <c r="K1497" s="26">
        <f>'تقرير المصروفات حسب الشهر'!P1116</f>
        <v>0</v>
      </c>
      <c r="L1497" s="260">
        <f>IFERROR(VLOOKUP(B1497,'تقرير المصروفات حسب الشهر'!$C$1155:$AD$1266,14,FALSE),0)</f>
        <v>0</v>
      </c>
      <c r="M1497" s="260">
        <f>IFERROR(VLOOKUP(B1497,'تقرير المصروفات حسب الشهر'!$C$1282:$AD$1393,14,FALSE),0)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الشهر'!P990</f>
        <v>0</v>
      </c>
      <c r="K1498" s="26">
        <f>'تقرير المصروفات حسب الشهر'!P1117</f>
        <v>0</v>
      </c>
      <c r="L1498" s="260">
        <f>IFERROR(VLOOKUP(B1498,'تقرير المصروفات حسب الشهر'!$C$1155:$AD$1266,14,FALSE),0)</f>
        <v>0</v>
      </c>
      <c r="M1498" s="260">
        <f>IFERROR(VLOOKUP(B1498,'تقرير المصروفات حسب الشهر'!$C$1282:$AD$1393,14,FALSE),0)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الشهر'!P991</f>
        <v>0</v>
      </c>
      <c r="K1499" s="26">
        <f>'تقرير المصروفات حسب الشهر'!P1118</f>
        <v>0</v>
      </c>
      <c r="L1499" s="260">
        <f>IFERROR(VLOOKUP(B1499,'تقرير المصروفات حسب الشهر'!$C$1155:$AD$1266,14,FALSE),0)</f>
        <v>0</v>
      </c>
      <c r="M1499" s="260">
        <f>IFERROR(VLOOKUP(B1499,'تقرير المصروفات حسب الشهر'!$C$1282:$AD$1393,14,FALSE),0)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الشهر'!P992</f>
        <v>0</v>
      </c>
      <c r="K1500" s="26">
        <f>'تقرير المصروفات حسب الشهر'!P1119</f>
        <v>0</v>
      </c>
      <c r="L1500" s="260">
        <f>IFERROR(VLOOKUP(B1500,'تقرير المصروفات حسب الشهر'!$C$1155:$AD$1266,14,FALSE),0)</f>
        <v>0</v>
      </c>
      <c r="M1500" s="260">
        <f>IFERROR(VLOOKUP(B1500,'تقرير المصروفات حسب الشهر'!$C$1282:$AD$1393,14,FALSE),0)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الشهر'!P993</f>
        <v>0</v>
      </c>
      <c r="K1501" s="26">
        <f>'تقرير المصروفات حسب الشهر'!P1120</f>
        <v>0</v>
      </c>
      <c r="L1501" s="260">
        <f>IFERROR(VLOOKUP(B1501,'تقرير المصروفات حسب الشهر'!$C$1155:$AD$1266,14,FALSE),0)</f>
        <v>0</v>
      </c>
      <c r="M1501" s="260">
        <f>IFERROR(VLOOKUP(B1501,'تقرير المصروفات حسب الشهر'!$C$1282:$AD$1393,14,FALSE),0)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الشهر'!P994</f>
        <v>0</v>
      </c>
      <c r="K1502" s="26">
        <f>'تقرير المصروفات حسب الشهر'!P1121</f>
        <v>0</v>
      </c>
      <c r="L1502" s="260">
        <f>IFERROR(VLOOKUP(B1502,'تقرير المصروفات حسب الشهر'!$C$1155:$AD$1266,14,FALSE),0)</f>
        <v>0</v>
      </c>
      <c r="M1502" s="260">
        <f>IFERROR(VLOOKUP(B1502,'تقرير المصروفات حسب الشهر'!$C$1282:$AD$1393,14,FALSE),0)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الشهر'!P995</f>
        <v>0</v>
      </c>
      <c r="K1503" s="26">
        <f>'تقرير المصروفات حسب الشهر'!P1122</f>
        <v>0</v>
      </c>
      <c r="L1503" s="260">
        <f>IFERROR(VLOOKUP(B1503,'تقرير المصروفات حسب الشهر'!$C$1155:$AD$1266,14,FALSE),0)</f>
        <v>0</v>
      </c>
      <c r="M1503" s="260">
        <f>IFERROR(VLOOKUP(B1503,'تقرير المصروفات حسب الشهر'!$C$1282:$AD$1393,14,FALSE),0)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الشهر'!P996</f>
        <v>0</v>
      </c>
      <c r="K1504" s="26">
        <f>'تقرير المصروفات حسب الشهر'!P1123</f>
        <v>0</v>
      </c>
      <c r="L1504" s="260">
        <f>IFERROR(VLOOKUP(B1504,'تقرير المصروفات حسب الشهر'!$C$1155:$AD$1266,14,FALSE),0)</f>
        <v>0</v>
      </c>
      <c r="M1504" s="260">
        <f>IFERROR(VLOOKUP(B1504,'تقرير المصروفات حسب الشهر'!$C$1282:$AD$1393,14,FALSE),0)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الشهر'!P997</f>
        <v>0</v>
      </c>
      <c r="K1505" s="26">
        <f>'تقرير المصروفات حسب الشهر'!P1124</f>
        <v>0</v>
      </c>
      <c r="L1505" s="260">
        <f>IFERROR(VLOOKUP(B1505,'تقرير المصروفات حسب الشهر'!$C$1155:$AD$1266,14,FALSE),0)</f>
        <v>0</v>
      </c>
      <c r="M1505" s="260">
        <f>IFERROR(VLOOKUP(B1505,'تقرير المصروفات حسب الشهر'!$C$1282:$AD$1393,14,FALSE),0)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الشهر'!P998</f>
        <v>0</v>
      </c>
      <c r="K1506" s="26">
        <f>'تقرير المصروفات حسب الشهر'!P1125</f>
        <v>0</v>
      </c>
      <c r="L1506" s="260">
        <f>IFERROR(VLOOKUP(B1506,'تقرير المصروفات حسب الشهر'!$C$1155:$AD$1266,14,FALSE),0)</f>
        <v>0</v>
      </c>
      <c r="M1506" s="260">
        <f>IFERROR(VLOOKUP(B1506,'تقرير المصروفات حسب الشهر'!$C$1282:$AD$1393,14,FALSE),0)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الشهر'!P999</f>
        <v>0</v>
      </c>
      <c r="K1507" s="26">
        <f>'تقرير المصروفات حسب الشهر'!P1126</f>
        <v>0</v>
      </c>
      <c r="L1507" s="260">
        <f>IFERROR(VLOOKUP(B1507,'تقرير المصروفات حسب الشهر'!$C$1155:$AD$1266,14,FALSE),0)</f>
        <v>0</v>
      </c>
      <c r="M1507" s="260">
        <f>IFERROR(VLOOKUP(B1507,'تقرير المصروفات حسب الشهر'!$C$1282:$AD$1393,14,FALSE),0)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الشهر'!P1000</f>
        <v>0</v>
      </c>
      <c r="K1508" s="26">
        <f>'تقرير المصروفات حسب الشهر'!P1127</f>
        <v>0</v>
      </c>
      <c r="L1508" s="260">
        <f>IFERROR(VLOOKUP(B1508,'تقرير المصروفات حسب الشهر'!$C$1155:$AD$1266,14,FALSE),0)</f>
        <v>0</v>
      </c>
      <c r="M1508" s="260">
        <f>IFERROR(VLOOKUP(B1508,'تقرير المصروفات حسب الشهر'!$C$1282:$AD$1393,14,FALSE),0)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الشهر'!P1001</f>
        <v>0</v>
      </c>
      <c r="K1509" s="26">
        <f>'تقرير المصروفات حسب الشهر'!P1128</f>
        <v>0</v>
      </c>
      <c r="L1509" s="260">
        <f>IFERROR(VLOOKUP(B1509,'تقرير المصروفات حسب الشهر'!$C$1155:$AD$1266,14,FALSE),0)</f>
        <v>0</v>
      </c>
      <c r="M1509" s="260">
        <f>IFERROR(VLOOKUP(B1509,'تقرير المصروفات حسب الشهر'!$C$1282:$AD$1393,14,FALSE),0)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الشهر'!P1002</f>
        <v>0</v>
      </c>
      <c r="K1510" s="26">
        <f>'تقرير المصروفات حسب الشهر'!P1129</f>
        <v>0</v>
      </c>
      <c r="L1510" s="260">
        <f>IFERROR(VLOOKUP(B1510,'تقرير المصروفات حسب الشهر'!$C$1155:$AD$1266,14,FALSE),0)</f>
        <v>0</v>
      </c>
      <c r="M1510" s="260">
        <f>IFERROR(VLOOKUP(B1510,'تقرير المصروفات حسب الشهر'!$C$1282:$AD$1393,14,FALSE),0)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الشهر'!P1003</f>
        <v>0</v>
      </c>
      <c r="K1511" s="26">
        <f>'تقرير المصروفات حسب الشهر'!P1130</f>
        <v>0</v>
      </c>
      <c r="L1511" s="260">
        <f>IFERROR(VLOOKUP(B1511,'تقرير المصروفات حسب الشهر'!$C$1155:$AD$1266,14,FALSE),0)</f>
        <v>0</v>
      </c>
      <c r="M1511" s="260">
        <f>IFERROR(VLOOKUP(B1511,'تقرير المصروفات حسب الشهر'!$C$1282:$AD$1393,14,FALSE),0)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الشهر'!P1004</f>
        <v>0</v>
      </c>
      <c r="K1512" s="26">
        <f>'تقرير المصروفات حسب الشهر'!P1131</f>
        <v>0</v>
      </c>
      <c r="L1512" s="260">
        <f>IFERROR(VLOOKUP(B1512,'تقرير المصروفات حسب الشهر'!$C$1155:$AD$1266,14,FALSE),0)</f>
        <v>0</v>
      </c>
      <c r="M1512" s="260">
        <f>IFERROR(VLOOKUP(B1512,'تقرير المصروفات حسب الشهر'!$C$1282:$AD$1393,14,FALSE),0)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الشهر'!P1005</f>
        <v>0</v>
      </c>
      <c r="K1513" s="26">
        <f>'تقرير المصروفات حسب الشهر'!P1132</f>
        <v>0</v>
      </c>
      <c r="L1513" s="260">
        <f>IFERROR(VLOOKUP(B1513,'تقرير المصروفات حسب الشهر'!$C$1155:$AD$1266,14,FALSE),0)</f>
        <v>0</v>
      </c>
      <c r="M1513" s="260">
        <f>IFERROR(VLOOKUP(B1513,'تقرير المصروفات حسب الشهر'!$C$1282:$AD$1393,14,FALSE),0)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الشهر'!P1006</f>
        <v>0</v>
      </c>
      <c r="K1514" s="26">
        <f>'تقرير المصروفات حسب الشهر'!P1133</f>
        <v>0</v>
      </c>
      <c r="L1514" s="260">
        <f>IFERROR(VLOOKUP(B1514,'تقرير المصروفات حسب الشهر'!$C$1155:$AD$1266,14,FALSE),0)</f>
        <v>0</v>
      </c>
      <c r="M1514" s="260">
        <f>IFERROR(VLOOKUP(B1514,'تقرير المصروفات حسب الشهر'!$C$1282:$AD$1393,14,FALSE),0)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الشهر'!P1007</f>
        <v>0</v>
      </c>
      <c r="K1515" s="26">
        <f>'تقرير المصروفات حسب الشهر'!P1134</f>
        <v>0</v>
      </c>
      <c r="L1515" s="260">
        <f>IFERROR(VLOOKUP(B1515,'تقرير المصروفات حسب الشهر'!$C$1155:$AD$1266,14,FALSE),0)</f>
        <v>0</v>
      </c>
      <c r="M1515" s="260">
        <f>IFERROR(VLOOKUP(B1515,'تقرير المصروفات حسب الشهر'!$C$1282:$AD$1393,14,FALSE),0)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الشهر'!P1008</f>
        <v>0</v>
      </c>
      <c r="K1516" s="26">
        <f>'تقرير المصروفات حسب الشهر'!P1135</f>
        <v>0</v>
      </c>
      <c r="L1516" s="260">
        <f>IFERROR(VLOOKUP(B1516,'تقرير المصروفات حسب الشهر'!$C$1155:$AD$1266,14,FALSE),0)</f>
        <v>0</v>
      </c>
      <c r="M1516" s="260">
        <f>IFERROR(VLOOKUP(B1516,'تقرير المصروفات حسب الشهر'!$C$1282:$AD$1393,14,FALSE),0)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0</v>
      </c>
      <c r="J1517" s="26">
        <f>'تقرير المصروفات حسب الشهر'!P1009</f>
        <v>0</v>
      </c>
      <c r="K1517" s="26">
        <f>'تقرير المصروفات حسب الشهر'!P1136</f>
        <v>0</v>
      </c>
      <c r="L1517" s="260">
        <f>IFERROR(VLOOKUP(B1517,'تقرير المصروفات حسب الشهر'!$C$1155:$AD$1266,14,FALSE),0)</f>
        <v>0</v>
      </c>
      <c r="M1517" s="260">
        <f>IFERROR(VLOOKUP(B1517,'تقرير المصروفات حسب الشهر'!$C$1282:$AD$1393,14,FALSE),0)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الشهر'!P1010</f>
        <v>0</v>
      </c>
      <c r="K1518" s="26">
        <f>'تقرير المصروفات حسب الشهر'!P1137</f>
        <v>0</v>
      </c>
      <c r="L1518" s="260">
        <f>IFERROR(VLOOKUP(B1518,'تقرير المصروفات حسب الشهر'!$C$1155:$AD$1266,14,FALSE),0)</f>
        <v>0</v>
      </c>
      <c r="M1518" s="260">
        <f>IFERROR(VLOOKUP(B1518,'تقرير المصروفات حسب الشهر'!$C$1282:$AD$1393,14,FALSE),0)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6" t="s">
        <v>156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399999999999999" customHeight="1">
      <c r="B1520" s="396" t="s">
        <v>157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158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5" customHeight="1" thickBot="1"/>
    <row r="1525" spans="2:15" ht="31.2" customHeight="1" thickTop="1" thickBot="1">
      <c r="B1525" s="645" t="s">
        <v>361</v>
      </c>
      <c r="C1525" s="643"/>
      <c r="D1525" s="643"/>
      <c r="E1525" s="643"/>
      <c r="F1525" s="643"/>
      <c r="G1525" s="643"/>
      <c r="H1525" s="643"/>
      <c r="I1525" s="643"/>
      <c r="J1525" s="643"/>
      <c r="K1525" s="643"/>
      <c r="L1525" s="643"/>
      <c r="M1525" s="643"/>
      <c r="N1525" s="643"/>
      <c r="O1525" s="644"/>
    </row>
    <row r="1526" spans="2:15" ht="17.399999999999999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399999999999999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الشهر'!Q902</f>
        <v>0</v>
      </c>
      <c r="K1527" s="26">
        <f>'تقرير المصروفات حسب الشهر'!Q1029</f>
        <v>0</v>
      </c>
      <c r="L1527" s="260">
        <f>IFERROR(VLOOKUP(B1527,'تقرير المصروفات حسب الشهر'!$C$1155:$AD$1266,15,FALSE),0)</f>
        <v>0</v>
      </c>
      <c r="M1527" s="260">
        <f>IFERROR(VLOOKUP(B1527,'تقرير المصروفات حسب الشهر'!$C$1282:$AD$1393,15,FALSE),0)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0</v>
      </c>
      <c r="J1528" s="26">
        <f>'تقرير المصروفات حسب الشهر'!Q903</f>
        <v>0</v>
      </c>
      <c r="K1528" s="26">
        <f>'تقرير المصروفات حسب الشهر'!Q1030</f>
        <v>0</v>
      </c>
      <c r="L1528" s="260">
        <f>IFERROR(VLOOKUP(B1528,'تقرير المصروفات حسب الشهر'!$C$1155:$AD$1266,15,FALSE),0)</f>
        <v>0</v>
      </c>
      <c r="M1528" s="260">
        <f>IFERROR(VLOOKUP(B1528,'تقرير المصروفات حسب الشهر'!$C$1282:$AD$1393,15,FALSE),0)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الشهر'!Q904</f>
        <v>0</v>
      </c>
      <c r="K1529" s="26">
        <f>'تقرير المصروفات حسب الشهر'!Q1031</f>
        <v>0</v>
      </c>
      <c r="L1529" s="260">
        <f>IFERROR(VLOOKUP(B1529,'تقرير المصروفات حسب الشهر'!$C$1155:$AD$1266,15,FALSE),0)</f>
        <v>0</v>
      </c>
      <c r="M1529" s="260">
        <f>IFERROR(VLOOKUP(B1529,'تقرير المصروفات حسب الشهر'!$C$1282:$AD$1393,15,FALSE),0)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الشهر'!Q905</f>
        <v>0</v>
      </c>
      <c r="K1530" s="26">
        <f>'تقرير المصروفات حسب الشهر'!Q1032</f>
        <v>0</v>
      </c>
      <c r="L1530" s="260">
        <f>IFERROR(VLOOKUP(B1530,'تقرير المصروفات حسب الشهر'!$C$1155:$AD$1266,15,FALSE),0)</f>
        <v>0</v>
      </c>
      <c r="M1530" s="260">
        <f>IFERROR(VLOOKUP(B1530,'تقرير المصروفات حسب الشهر'!$C$1282:$AD$1393,15,FALSE),0)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الشهر'!Q906</f>
        <v>0</v>
      </c>
      <c r="K1531" s="26">
        <f>'تقرير المصروفات حسب الشهر'!Q1033</f>
        <v>0</v>
      </c>
      <c r="L1531" s="260">
        <f>IFERROR(VLOOKUP(B1531,'تقرير المصروفات حسب الشهر'!$C$1155:$AD$1266,15,FALSE),0)</f>
        <v>0</v>
      </c>
      <c r="M1531" s="260">
        <f>IFERROR(VLOOKUP(B1531,'تقرير المصروفات حسب الشهر'!$C$1282:$AD$1393,15,FALSE),0)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الشهر'!Q907</f>
        <v>0</v>
      </c>
      <c r="K1532" s="26">
        <f>'تقرير المصروفات حسب الشهر'!Q1034</f>
        <v>0</v>
      </c>
      <c r="L1532" s="260">
        <f>IFERROR(VLOOKUP(B1532,'تقرير المصروفات حسب الشهر'!$C$1155:$AD$1266,15,FALSE),0)</f>
        <v>0</v>
      </c>
      <c r="M1532" s="260">
        <f>IFERROR(VLOOKUP(B1532,'تقرير المصروفات حسب الشهر'!$C$1282:$AD$1393,15,FALSE),0)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الشهر'!Q908</f>
        <v>0</v>
      </c>
      <c r="K1533" s="26">
        <f>'تقرير المصروفات حسب الشهر'!Q1035</f>
        <v>0</v>
      </c>
      <c r="L1533" s="260">
        <f>IFERROR(VLOOKUP(B1533,'تقرير المصروفات حسب الشهر'!$C$1155:$AD$1266,15,FALSE),0)</f>
        <v>0</v>
      </c>
      <c r="M1533" s="260">
        <f>IFERROR(VLOOKUP(B1533,'تقرير المصروفات حسب الشهر'!$C$1282:$AD$1393,15,FALSE),0)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0</v>
      </c>
      <c r="J1534" s="26">
        <f>'تقرير المصروفات حسب الشهر'!Q909</f>
        <v>0</v>
      </c>
      <c r="K1534" s="26">
        <f>'تقرير المصروفات حسب الشهر'!Q1036</f>
        <v>0</v>
      </c>
      <c r="L1534" s="260">
        <f>IFERROR(VLOOKUP(B1534,'تقرير المصروفات حسب الشهر'!$C$1155:$AD$1266,15,FALSE),0)</f>
        <v>0</v>
      </c>
      <c r="M1534" s="260">
        <f>IFERROR(VLOOKUP(B1534,'تقرير المصروفات حسب الشهر'!$C$1282:$AD$1393,15,FALSE),0)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الشهر'!Q910</f>
        <v>0</v>
      </c>
      <c r="K1535" s="26">
        <f>'تقرير المصروفات حسب الشهر'!Q1037</f>
        <v>0</v>
      </c>
      <c r="L1535" s="260">
        <f>IFERROR(VLOOKUP(B1535,'تقرير المصروفات حسب الشهر'!$C$1155:$AD$1266,15,FALSE),0)</f>
        <v>0</v>
      </c>
      <c r="M1535" s="260">
        <f>IFERROR(VLOOKUP(B1535,'تقرير المصروفات حسب الشهر'!$C$1282:$AD$1393,15,FALSE),0)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0</v>
      </c>
      <c r="J1536" s="26">
        <f>'تقرير المصروفات حسب الشهر'!Q911</f>
        <v>0</v>
      </c>
      <c r="K1536" s="26">
        <f>'تقرير المصروفات حسب الشهر'!Q1038</f>
        <v>0</v>
      </c>
      <c r="L1536" s="260">
        <f>IFERROR(VLOOKUP(B1536,'تقرير المصروفات حسب الشهر'!$C$1155:$AD$1266,15,FALSE),0)</f>
        <v>0</v>
      </c>
      <c r="M1536" s="260">
        <f>IFERROR(VLOOKUP(B1536,'تقرير المصروفات حسب الشهر'!$C$1282:$AD$1393,15,FALSE),0)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الشهر'!Q912</f>
        <v>0</v>
      </c>
      <c r="K1537" s="26">
        <f>'تقرير المصروفات حسب الشهر'!Q1039</f>
        <v>0</v>
      </c>
      <c r="L1537" s="260">
        <f>IFERROR(VLOOKUP(B1537,'تقرير المصروفات حسب الشهر'!$C$1155:$AD$1266,15,FALSE),0)</f>
        <v>0</v>
      </c>
      <c r="M1537" s="260">
        <f>IFERROR(VLOOKUP(B1537,'تقرير المصروفات حسب الشهر'!$C$1282:$AD$1393,15,FALSE),0)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0</v>
      </c>
      <c r="J1538" s="26">
        <f>'تقرير المصروفات حسب الشهر'!Q913</f>
        <v>0</v>
      </c>
      <c r="K1538" s="26">
        <f>'تقرير المصروفات حسب الشهر'!Q1040</f>
        <v>0</v>
      </c>
      <c r="L1538" s="260">
        <f>IFERROR(VLOOKUP(B1538,'تقرير المصروفات حسب الشهر'!$C$1155:$AD$1266,15,FALSE),0)</f>
        <v>0</v>
      </c>
      <c r="M1538" s="260">
        <f>IFERROR(VLOOKUP(B1538,'تقرير المصروفات حسب الشهر'!$C$1282:$AD$1393,15,FALSE),0)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الشهر'!Q914</f>
        <v>0</v>
      </c>
      <c r="K1539" s="26">
        <f>'تقرير المصروفات حسب الشهر'!Q1041</f>
        <v>0</v>
      </c>
      <c r="L1539" s="260">
        <f>IFERROR(VLOOKUP(B1539,'تقرير المصروفات حسب الشهر'!$C$1155:$AD$1266,15,FALSE),0)</f>
        <v>0</v>
      </c>
      <c r="M1539" s="260">
        <f>IFERROR(VLOOKUP(B1539,'تقرير المصروفات حسب الشهر'!$C$1282:$AD$1393,15,FALSE),0)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0</v>
      </c>
      <c r="J1540" s="26">
        <f>'تقرير المصروفات حسب الشهر'!Q915</f>
        <v>0</v>
      </c>
      <c r="K1540" s="26">
        <f>'تقرير المصروفات حسب الشهر'!Q1042</f>
        <v>0</v>
      </c>
      <c r="L1540" s="260">
        <f>IFERROR(VLOOKUP(B1540,'تقرير المصروفات حسب الشهر'!$C$1155:$AD$1266,15,FALSE),0)</f>
        <v>0</v>
      </c>
      <c r="M1540" s="260">
        <f>IFERROR(VLOOKUP(B1540,'تقرير المصروفات حسب الشهر'!$C$1282:$AD$1393,15,FALSE),0)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0</v>
      </c>
      <c r="J1541" s="26">
        <f>'تقرير المصروفات حسب الشهر'!Q916</f>
        <v>0</v>
      </c>
      <c r="K1541" s="26">
        <f>'تقرير المصروفات حسب الشهر'!Q1043</f>
        <v>0</v>
      </c>
      <c r="L1541" s="260">
        <f>IFERROR(VLOOKUP(B1541,'تقرير المصروفات حسب الشهر'!$C$1155:$AD$1266,15,FALSE),0)</f>
        <v>0</v>
      </c>
      <c r="M1541" s="260">
        <f>IFERROR(VLOOKUP(B1541,'تقرير المصروفات حسب الشهر'!$C$1282:$AD$1393,15,FALSE),0)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0</v>
      </c>
      <c r="J1542" s="26">
        <f>'تقرير المصروفات حسب الشهر'!Q917</f>
        <v>0</v>
      </c>
      <c r="K1542" s="26">
        <f>'تقرير المصروفات حسب الشهر'!Q1044</f>
        <v>0</v>
      </c>
      <c r="L1542" s="260">
        <f>IFERROR(VLOOKUP(B1542,'تقرير المصروفات حسب الشهر'!$C$1155:$AD$1266,15,FALSE),0)</f>
        <v>0</v>
      </c>
      <c r="M1542" s="260">
        <f>IFERROR(VLOOKUP(B1542,'تقرير المصروفات حسب الشهر'!$C$1282:$AD$1393,15,FALSE),0)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الشهر'!Q918</f>
        <v>0</v>
      </c>
      <c r="K1543" s="26">
        <f>'تقرير المصروفات حسب الشهر'!Q1045</f>
        <v>0</v>
      </c>
      <c r="L1543" s="260">
        <f>IFERROR(VLOOKUP(B1543,'تقرير المصروفات حسب الشهر'!$C$1155:$AD$1266,15,FALSE),0)</f>
        <v>0</v>
      </c>
      <c r="M1543" s="260">
        <f>IFERROR(VLOOKUP(B1543,'تقرير المصروفات حسب الشهر'!$C$1282:$AD$1393,15,FALSE),0)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0</v>
      </c>
      <c r="J1544" s="26">
        <f>'تقرير المصروفات حسب الشهر'!Q919</f>
        <v>0</v>
      </c>
      <c r="K1544" s="26">
        <f>'تقرير المصروفات حسب الشهر'!Q1046</f>
        <v>0</v>
      </c>
      <c r="L1544" s="260">
        <f>IFERROR(VLOOKUP(B1544,'تقرير المصروفات حسب الشهر'!$C$1155:$AD$1266,15,FALSE),0)</f>
        <v>0</v>
      </c>
      <c r="M1544" s="260">
        <f>IFERROR(VLOOKUP(B1544,'تقرير المصروفات حسب الشهر'!$C$1282:$AD$1393,15,FALSE),0)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الشهر'!Q920</f>
        <v>0</v>
      </c>
      <c r="K1545" s="26">
        <f>'تقرير المصروفات حسب الشهر'!Q1047</f>
        <v>0</v>
      </c>
      <c r="L1545" s="260">
        <f>IFERROR(VLOOKUP(B1545,'تقرير المصروفات حسب الشهر'!$C$1155:$AD$1266,15,FALSE),0)</f>
        <v>0</v>
      </c>
      <c r="M1545" s="260">
        <f>IFERROR(VLOOKUP(B1545,'تقرير المصروفات حسب الشهر'!$C$1282:$AD$1393,15,FALSE),0)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الشهر'!Q921</f>
        <v>0</v>
      </c>
      <c r="K1546" s="26">
        <f>'تقرير المصروفات حسب الشهر'!Q1048</f>
        <v>0</v>
      </c>
      <c r="L1546" s="260">
        <f>IFERROR(VLOOKUP(B1546,'تقرير المصروفات حسب الشهر'!$C$1155:$AD$1266,15,FALSE),0)</f>
        <v>0</v>
      </c>
      <c r="M1546" s="260">
        <f>IFERROR(VLOOKUP(B1546,'تقرير المصروفات حسب الشهر'!$C$1282:$AD$1393,15,FALSE),0)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الشهر'!Q922</f>
        <v>0</v>
      </c>
      <c r="K1547" s="26">
        <f>'تقرير المصروفات حسب الشهر'!Q1049</f>
        <v>0</v>
      </c>
      <c r="L1547" s="260">
        <f>IFERROR(VLOOKUP(B1547,'تقرير المصروفات حسب الشهر'!$C$1155:$AD$1266,15,FALSE),0)</f>
        <v>0</v>
      </c>
      <c r="M1547" s="260">
        <f>IFERROR(VLOOKUP(B1547,'تقرير المصروفات حسب الشهر'!$C$1282:$AD$1393,15,FALSE),0)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الشهر'!Q923</f>
        <v>0</v>
      </c>
      <c r="K1548" s="26">
        <f>'تقرير المصروفات حسب الشهر'!Q1050</f>
        <v>0</v>
      </c>
      <c r="L1548" s="260">
        <f>IFERROR(VLOOKUP(B1548,'تقرير المصروفات حسب الشهر'!$C$1155:$AD$1266,15,FALSE),0)</f>
        <v>0</v>
      </c>
      <c r="M1548" s="260">
        <f>IFERROR(VLOOKUP(B1548,'تقرير المصروفات حسب الشهر'!$C$1282:$AD$1393,15,FALSE),0)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0</v>
      </c>
      <c r="J1549" s="26">
        <f>'تقرير المصروفات حسب الشهر'!Q924</f>
        <v>0</v>
      </c>
      <c r="K1549" s="26">
        <f>'تقرير المصروفات حسب الشهر'!Q1051</f>
        <v>0</v>
      </c>
      <c r="L1549" s="260">
        <f>IFERROR(VLOOKUP(B1549,'تقرير المصروفات حسب الشهر'!$C$1155:$AD$1266,15,FALSE),0)</f>
        <v>0</v>
      </c>
      <c r="M1549" s="260">
        <f>IFERROR(VLOOKUP(B1549,'تقرير المصروفات حسب الشهر'!$C$1282:$AD$1393,15,FALSE),0)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الشهر'!Q925</f>
        <v>0</v>
      </c>
      <c r="K1550" s="26">
        <f>'تقرير المصروفات حسب الشهر'!Q1052</f>
        <v>0</v>
      </c>
      <c r="L1550" s="260">
        <f>IFERROR(VLOOKUP(B1550,'تقرير المصروفات حسب الشهر'!$C$1155:$AD$1266,15,FALSE),0)</f>
        <v>0</v>
      </c>
      <c r="M1550" s="260">
        <f>IFERROR(VLOOKUP(B1550,'تقرير المصروفات حسب الشهر'!$C$1282:$AD$1393,15,FALSE),0)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0</v>
      </c>
      <c r="J1551" s="26">
        <f>'تقرير المصروفات حسب الشهر'!Q926</f>
        <v>0</v>
      </c>
      <c r="K1551" s="26">
        <f>'تقرير المصروفات حسب الشهر'!Q1053</f>
        <v>0</v>
      </c>
      <c r="L1551" s="260">
        <f>IFERROR(VLOOKUP(B1551,'تقرير المصروفات حسب الشهر'!$C$1155:$AD$1266,15,FALSE),0)</f>
        <v>0</v>
      </c>
      <c r="M1551" s="260">
        <f>IFERROR(VLOOKUP(B1551,'تقرير المصروفات حسب الشهر'!$C$1282:$AD$1393,15,FALSE),0)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0</v>
      </c>
      <c r="J1552" s="26">
        <f>'تقرير المصروفات حسب الشهر'!Q927</f>
        <v>0</v>
      </c>
      <c r="K1552" s="26">
        <f>'تقرير المصروفات حسب الشهر'!Q1054</f>
        <v>0</v>
      </c>
      <c r="L1552" s="260">
        <f>IFERROR(VLOOKUP(B1552,'تقرير المصروفات حسب الشهر'!$C$1155:$AD$1266,15,FALSE),0)</f>
        <v>0</v>
      </c>
      <c r="M1552" s="260">
        <f>IFERROR(VLOOKUP(B1552,'تقرير المصروفات حسب الشهر'!$C$1282:$AD$1393,15,FALSE),0)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الشهر'!Q928</f>
        <v>0</v>
      </c>
      <c r="K1553" s="26">
        <f>'تقرير المصروفات حسب الشهر'!Q1055</f>
        <v>0</v>
      </c>
      <c r="L1553" s="260">
        <f>IFERROR(VLOOKUP(B1553,'تقرير المصروفات حسب الشهر'!$C$1155:$AD$1266,15,FALSE),0)</f>
        <v>0</v>
      </c>
      <c r="M1553" s="260">
        <f>IFERROR(VLOOKUP(B1553,'تقرير المصروفات حسب الشهر'!$C$1282:$AD$1393,15,FALSE),0)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الشهر'!Q929</f>
        <v>0</v>
      </c>
      <c r="K1554" s="26">
        <f>'تقرير المصروفات حسب الشهر'!Q1056</f>
        <v>0</v>
      </c>
      <c r="L1554" s="260">
        <f>IFERROR(VLOOKUP(B1554,'تقرير المصروفات حسب الشهر'!$C$1155:$AD$1266,15,FALSE),0)</f>
        <v>0</v>
      </c>
      <c r="M1554" s="260">
        <f>IFERROR(VLOOKUP(B1554,'تقرير المصروفات حسب الشهر'!$C$1282:$AD$1393,15,FALSE),0)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الشهر'!Q930</f>
        <v>0</v>
      </c>
      <c r="K1555" s="26">
        <f>'تقرير المصروفات حسب الشهر'!Q1057</f>
        <v>0</v>
      </c>
      <c r="L1555" s="260">
        <f>IFERROR(VLOOKUP(B1555,'تقرير المصروفات حسب الشهر'!$C$1155:$AD$1266,15,FALSE),0)</f>
        <v>0</v>
      </c>
      <c r="M1555" s="260">
        <f>IFERROR(VLOOKUP(B1555,'تقرير المصروفات حسب الشهر'!$C$1282:$AD$1393,15,FALSE),0)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0</v>
      </c>
      <c r="J1556" s="26">
        <f>'تقرير المصروفات حسب الشهر'!Q931</f>
        <v>0</v>
      </c>
      <c r="K1556" s="26">
        <f>'تقرير المصروفات حسب الشهر'!Q1058</f>
        <v>0</v>
      </c>
      <c r="L1556" s="260">
        <f>IFERROR(VLOOKUP(B1556,'تقرير المصروفات حسب الشهر'!$C$1155:$AD$1266,15,FALSE),0)</f>
        <v>0</v>
      </c>
      <c r="M1556" s="260">
        <f>IFERROR(VLOOKUP(B1556,'تقرير المصروفات حسب الشهر'!$C$1282:$AD$1393,15,FALSE),0)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الشهر'!Q932</f>
        <v>0</v>
      </c>
      <c r="K1557" s="26">
        <f>'تقرير المصروفات حسب الشهر'!Q1059</f>
        <v>0</v>
      </c>
      <c r="L1557" s="260">
        <f>IFERROR(VLOOKUP(B1557,'تقرير المصروفات حسب الشهر'!$C$1155:$AD$1266,15,FALSE),0)</f>
        <v>0</v>
      </c>
      <c r="M1557" s="260">
        <f>IFERROR(VLOOKUP(B1557,'تقرير المصروفات حسب الشهر'!$C$1282:$AD$1393,15,FALSE),0)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الشهر'!Q933</f>
        <v>0</v>
      </c>
      <c r="K1558" s="26">
        <f>'تقرير المصروفات حسب الشهر'!Q1060</f>
        <v>0</v>
      </c>
      <c r="L1558" s="260">
        <f>IFERROR(VLOOKUP(B1558,'تقرير المصروفات حسب الشهر'!$C$1155:$AD$1266,15,FALSE),0)</f>
        <v>0</v>
      </c>
      <c r="M1558" s="260">
        <f>IFERROR(VLOOKUP(B1558,'تقرير المصروفات حسب الشهر'!$C$1282:$AD$1393,15,FALSE),0)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0</v>
      </c>
      <c r="J1559" s="26">
        <f>'تقرير المصروفات حسب الشهر'!Q934</f>
        <v>0</v>
      </c>
      <c r="K1559" s="26">
        <f>'تقرير المصروفات حسب الشهر'!Q1061</f>
        <v>0</v>
      </c>
      <c r="L1559" s="260">
        <f>IFERROR(VLOOKUP(B1559,'تقرير المصروفات حسب الشهر'!$C$1155:$AD$1266,15,FALSE),0)</f>
        <v>0</v>
      </c>
      <c r="M1559" s="260">
        <f>IFERROR(VLOOKUP(B1559,'تقرير المصروفات حسب الشهر'!$C$1282:$AD$1393,15,FALSE),0)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الشهر'!Q935</f>
        <v>0</v>
      </c>
      <c r="K1560" s="26">
        <f>'تقرير المصروفات حسب الشهر'!Q1062</f>
        <v>0</v>
      </c>
      <c r="L1560" s="260">
        <f>IFERROR(VLOOKUP(B1560,'تقرير المصروفات حسب الشهر'!$C$1155:$AD$1266,15,FALSE),0)</f>
        <v>0</v>
      </c>
      <c r="M1560" s="260">
        <f>IFERROR(VLOOKUP(B1560,'تقرير المصروفات حسب الشهر'!$C$1282:$AD$1393,15,FALSE),0)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0</v>
      </c>
      <c r="J1561" s="26">
        <f>'تقرير المصروفات حسب الشهر'!Q936</f>
        <v>0</v>
      </c>
      <c r="K1561" s="26">
        <f>'تقرير المصروفات حسب الشهر'!Q1063</f>
        <v>0</v>
      </c>
      <c r="L1561" s="260">
        <f>IFERROR(VLOOKUP(B1561,'تقرير المصروفات حسب الشهر'!$C$1155:$AD$1266,15,FALSE),0)</f>
        <v>0</v>
      </c>
      <c r="M1561" s="260">
        <f>IFERROR(VLOOKUP(B1561,'تقرير المصروفات حسب الشهر'!$C$1282:$AD$1393,15,FALSE),0)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الشهر'!Q937</f>
        <v>0</v>
      </c>
      <c r="K1562" s="26">
        <f>'تقرير المصروفات حسب الشهر'!Q1064</f>
        <v>0</v>
      </c>
      <c r="L1562" s="260">
        <f>IFERROR(VLOOKUP(B1562,'تقرير المصروفات حسب الشهر'!$C$1155:$AD$1266,15,FALSE),0)</f>
        <v>0</v>
      </c>
      <c r="M1562" s="260">
        <f>IFERROR(VLOOKUP(B1562,'تقرير المصروفات حسب الشهر'!$C$1282:$AD$1393,15,FALSE),0)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الشهر'!Q938</f>
        <v>0</v>
      </c>
      <c r="K1563" s="26">
        <f>'تقرير المصروفات حسب الشهر'!Q1065</f>
        <v>0</v>
      </c>
      <c r="L1563" s="260">
        <f>IFERROR(VLOOKUP(B1563,'تقرير المصروفات حسب الشهر'!$C$1155:$AD$1266,15,FALSE),0)</f>
        <v>0</v>
      </c>
      <c r="M1563" s="260">
        <f>IFERROR(VLOOKUP(B1563,'تقرير المصروفات حسب الشهر'!$C$1282:$AD$1393,15,FALSE),0)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الشهر'!Q939</f>
        <v>0</v>
      </c>
      <c r="K1564" s="26">
        <f>'تقرير المصروفات حسب الشهر'!Q1066</f>
        <v>0</v>
      </c>
      <c r="L1564" s="260">
        <f>IFERROR(VLOOKUP(B1564,'تقرير المصروفات حسب الشهر'!$C$1155:$AD$1266,15,FALSE),0)</f>
        <v>0</v>
      </c>
      <c r="M1564" s="260">
        <f>IFERROR(VLOOKUP(B1564,'تقرير المصروفات حسب الشهر'!$C$1282:$AD$1393,15,FALSE),0)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0</v>
      </c>
      <c r="J1565" s="26">
        <f>'تقرير المصروفات حسب الشهر'!Q940</f>
        <v>0</v>
      </c>
      <c r="K1565" s="26">
        <f>'تقرير المصروفات حسب الشهر'!Q1067</f>
        <v>0</v>
      </c>
      <c r="L1565" s="260">
        <f>IFERROR(VLOOKUP(B1565,'تقرير المصروفات حسب الشهر'!$C$1155:$AD$1266,15,FALSE),0)</f>
        <v>0</v>
      </c>
      <c r="M1565" s="260">
        <f>IFERROR(VLOOKUP(B1565,'تقرير المصروفات حسب الشهر'!$C$1282:$AD$1393,15,FALSE),0)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0</v>
      </c>
      <c r="J1566" s="26">
        <f>'تقرير المصروفات حسب الشهر'!Q941</f>
        <v>0</v>
      </c>
      <c r="K1566" s="26">
        <f>'تقرير المصروفات حسب الشهر'!Q1068</f>
        <v>0</v>
      </c>
      <c r="L1566" s="260">
        <f>IFERROR(VLOOKUP(B1566,'تقرير المصروفات حسب الشهر'!$C$1155:$AD$1266,15,FALSE),0)</f>
        <v>0</v>
      </c>
      <c r="M1566" s="260">
        <f>IFERROR(VLOOKUP(B1566,'تقرير المصروفات حسب الشهر'!$C$1282:$AD$1393,15,FALSE),0)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الشهر'!Q942</f>
        <v>0</v>
      </c>
      <c r="K1567" s="26">
        <f>'تقرير المصروفات حسب الشهر'!Q1069</f>
        <v>0</v>
      </c>
      <c r="L1567" s="260">
        <f>IFERROR(VLOOKUP(B1567,'تقرير المصروفات حسب الشهر'!$C$1155:$AD$1266,15,FALSE),0)</f>
        <v>0</v>
      </c>
      <c r="M1567" s="260">
        <f>IFERROR(VLOOKUP(B1567,'تقرير المصروفات حسب الشهر'!$C$1282:$AD$1393,15,FALSE),0)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الشهر'!Q943</f>
        <v>0</v>
      </c>
      <c r="K1568" s="26">
        <f>'تقرير المصروفات حسب الشهر'!Q1070</f>
        <v>0</v>
      </c>
      <c r="L1568" s="260">
        <f>IFERROR(VLOOKUP(B1568,'تقرير المصروفات حسب الشهر'!$C$1155:$AD$1266,15,FALSE),0)</f>
        <v>0</v>
      </c>
      <c r="M1568" s="260">
        <f>IFERROR(VLOOKUP(B1568,'تقرير المصروفات حسب الشهر'!$C$1282:$AD$1393,15,FALSE),0)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الشهر'!Q944</f>
        <v>0</v>
      </c>
      <c r="K1569" s="26">
        <f>'تقرير المصروفات حسب الشهر'!Q1071</f>
        <v>0</v>
      </c>
      <c r="L1569" s="260">
        <f>IFERROR(VLOOKUP(B1569,'تقرير المصروفات حسب الشهر'!$C$1155:$AD$1266,15,FALSE),0)</f>
        <v>0</v>
      </c>
      <c r="M1569" s="260">
        <f>IFERROR(VLOOKUP(B1569,'تقرير المصروفات حسب الشهر'!$C$1282:$AD$1393,15,FALSE),0)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الشهر'!Q945</f>
        <v>0</v>
      </c>
      <c r="K1570" s="26">
        <f>'تقرير المصروفات حسب الشهر'!Q1072</f>
        <v>0</v>
      </c>
      <c r="L1570" s="260">
        <f>IFERROR(VLOOKUP(B1570,'تقرير المصروفات حسب الشهر'!$C$1155:$AD$1266,15,FALSE),0)</f>
        <v>0</v>
      </c>
      <c r="M1570" s="260">
        <f>IFERROR(VLOOKUP(B1570,'تقرير المصروفات حسب الشهر'!$C$1282:$AD$1393,15,FALSE),0)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الشهر'!Q946</f>
        <v>0</v>
      </c>
      <c r="K1571" s="26">
        <f>'تقرير المصروفات حسب الشهر'!Q1073</f>
        <v>0</v>
      </c>
      <c r="L1571" s="260">
        <f>IFERROR(VLOOKUP(B1571,'تقرير المصروفات حسب الشهر'!$C$1155:$AD$1266,15,FALSE),0)</f>
        <v>0</v>
      </c>
      <c r="M1571" s="260">
        <f>IFERROR(VLOOKUP(B1571,'تقرير المصروفات حسب الشهر'!$C$1282:$AD$1393,15,FALSE),0)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الشهر'!Q947</f>
        <v>0</v>
      </c>
      <c r="K1572" s="26">
        <f>'تقرير المصروفات حسب الشهر'!Q1074</f>
        <v>0</v>
      </c>
      <c r="L1572" s="260">
        <f>IFERROR(VLOOKUP(B1572,'تقرير المصروفات حسب الشهر'!$C$1155:$AD$1266,15,FALSE),0)</f>
        <v>0</v>
      </c>
      <c r="M1572" s="260">
        <f>IFERROR(VLOOKUP(B1572,'تقرير المصروفات حسب الشهر'!$C$1282:$AD$1393,15,FALSE),0)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الشهر'!Q948</f>
        <v>0</v>
      </c>
      <c r="K1573" s="26">
        <f>'تقرير المصروفات حسب الشهر'!Q1075</f>
        <v>0</v>
      </c>
      <c r="L1573" s="260">
        <f>IFERROR(VLOOKUP(B1573,'تقرير المصروفات حسب الشهر'!$C$1155:$AD$1266,15,FALSE),0)</f>
        <v>0</v>
      </c>
      <c r="M1573" s="260">
        <f>IFERROR(VLOOKUP(B1573,'تقرير المصروفات حسب الشهر'!$C$1282:$AD$1393,15,FALSE),0)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الشهر'!Q949</f>
        <v>0</v>
      </c>
      <c r="K1574" s="26">
        <f>'تقرير المصروفات حسب الشهر'!Q1076</f>
        <v>0</v>
      </c>
      <c r="L1574" s="260">
        <f>IFERROR(VLOOKUP(B1574,'تقرير المصروفات حسب الشهر'!$C$1155:$AD$1266,15,FALSE),0)</f>
        <v>0</v>
      </c>
      <c r="M1574" s="260">
        <f>IFERROR(VLOOKUP(B1574,'تقرير المصروفات حسب الشهر'!$C$1282:$AD$1393,15,FALSE),0)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الشهر'!Q950</f>
        <v>0</v>
      </c>
      <c r="K1575" s="26">
        <f>'تقرير المصروفات حسب الشهر'!Q1077</f>
        <v>0</v>
      </c>
      <c r="L1575" s="260">
        <f>IFERROR(VLOOKUP(B1575,'تقرير المصروفات حسب الشهر'!$C$1155:$AD$1266,15,FALSE),0)</f>
        <v>0</v>
      </c>
      <c r="M1575" s="260">
        <f>IFERROR(VLOOKUP(B1575,'تقرير المصروفات حسب الشهر'!$C$1282:$AD$1393,15,FALSE),0)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الشهر'!Q951</f>
        <v>0</v>
      </c>
      <c r="K1576" s="26">
        <f>'تقرير المصروفات حسب الشهر'!Q1078</f>
        <v>0</v>
      </c>
      <c r="L1576" s="260">
        <f>IFERROR(VLOOKUP(B1576,'تقرير المصروفات حسب الشهر'!$C$1155:$AD$1266,15,FALSE),0)</f>
        <v>0</v>
      </c>
      <c r="M1576" s="260">
        <f>IFERROR(VLOOKUP(B1576,'تقرير المصروفات حسب الشهر'!$C$1282:$AD$1393,15,FALSE),0)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الشهر'!Q952</f>
        <v>0</v>
      </c>
      <c r="K1577" s="26">
        <f>'تقرير المصروفات حسب الشهر'!Q1079</f>
        <v>0</v>
      </c>
      <c r="L1577" s="260">
        <f>IFERROR(VLOOKUP(B1577,'تقرير المصروفات حسب الشهر'!$C$1155:$AD$1266,15,FALSE),0)</f>
        <v>0</v>
      </c>
      <c r="M1577" s="260">
        <f>IFERROR(VLOOKUP(B1577,'تقرير المصروفات حسب الشهر'!$C$1282:$AD$1393,15,FALSE),0)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الشهر'!Q953</f>
        <v>0</v>
      </c>
      <c r="K1578" s="26">
        <f>'تقرير المصروفات حسب الشهر'!Q1080</f>
        <v>0</v>
      </c>
      <c r="L1578" s="260">
        <f>IFERROR(VLOOKUP(B1578,'تقرير المصروفات حسب الشهر'!$C$1155:$AD$1266,15,FALSE),0)</f>
        <v>0</v>
      </c>
      <c r="M1578" s="260">
        <f>IFERROR(VLOOKUP(B1578,'تقرير المصروفات حسب الشهر'!$C$1282:$AD$1393,15,FALSE),0)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الشهر'!Q954</f>
        <v>0</v>
      </c>
      <c r="K1579" s="26">
        <f>'تقرير المصروفات حسب الشهر'!Q1081</f>
        <v>0</v>
      </c>
      <c r="L1579" s="260">
        <f>IFERROR(VLOOKUP(B1579,'تقرير المصروفات حسب الشهر'!$C$1155:$AD$1266,15,FALSE),0)</f>
        <v>0</v>
      </c>
      <c r="M1579" s="260">
        <f>IFERROR(VLOOKUP(B1579,'تقرير المصروفات حسب الشهر'!$C$1282:$AD$1393,15,FALSE),0)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الشهر'!Q955</f>
        <v>0</v>
      </c>
      <c r="K1580" s="26">
        <f>'تقرير المصروفات حسب الشهر'!Q1082</f>
        <v>0</v>
      </c>
      <c r="L1580" s="260">
        <f>IFERROR(VLOOKUP(B1580,'تقرير المصروفات حسب الشهر'!$C$1155:$AD$1266,15,FALSE),0)</f>
        <v>0</v>
      </c>
      <c r="M1580" s="260">
        <f>IFERROR(VLOOKUP(B1580,'تقرير المصروفات حسب الشهر'!$C$1282:$AD$1393,15,FALSE),0)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الشهر'!Q956</f>
        <v>0</v>
      </c>
      <c r="K1581" s="26">
        <f>'تقرير المصروفات حسب الشهر'!Q1083</f>
        <v>0</v>
      </c>
      <c r="L1581" s="260">
        <f>IFERROR(VLOOKUP(B1581,'تقرير المصروفات حسب الشهر'!$C$1155:$AD$1266,15,FALSE),0)</f>
        <v>0</v>
      </c>
      <c r="M1581" s="260">
        <f>IFERROR(VLOOKUP(B1581,'تقرير المصروفات حسب الشهر'!$C$1282:$AD$1393,15,FALSE),0)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الشهر'!Q957</f>
        <v>0</v>
      </c>
      <c r="K1582" s="26">
        <f>'تقرير المصروفات حسب الشهر'!Q1084</f>
        <v>0</v>
      </c>
      <c r="L1582" s="260">
        <f>IFERROR(VLOOKUP(B1582,'تقرير المصروفات حسب الشهر'!$C$1155:$AD$1266,15,FALSE),0)</f>
        <v>0</v>
      </c>
      <c r="M1582" s="260">
        <f>IFERROR(VLOOKUP(B1582,'تقرير المصروفات حسب الشهر'!$C$1282:$AD$1393,15,FALSE),0)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الشهر'!Q958</f>
        <v>0</v>
      </c>
      <c r="K1583" s="26">
        <f>'تقرير المصروفات حسب الشهر'!Q1085</f>
        <v>0</v>
      </c>
      <c r="L1583" s="260">
        <f>IFERROR(VLOOKUP(B1583,'تقرير المصروفات حسب الشهر'!$C$1155:$AD$1266,15,FALSE),0)</f>
        <v>0</v>
      </c>
      <c r="M1583" s="260">
        <f>IFERROR(VLOOKUP(B1583,'تقرير المصروفات حسب الشهر'!$C$1282:$AD$1393,15,FALSE),0)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الشهر'!Q959</f>
        <v>0</v>
      </c>
      <c r="K1584" s="26">
        <f>'تقرير المصروفات حسب الشهر'!Q1086</f>
        <v>0</v>
      </c>
      <c r="L1584" s="260">
        <f>IFERROR(VLOOKUP(B1584,'تقرير المصروفات حسب الشهر'!$C$1155:$AD$1266,15,FALSE),0)</f>
        <v>0</v>
      </c>
      <c r="M1584" s="260">
        <f>IFERROR(VLOOKUP(B1584,'تقرير المصروفات حسب الشهر'!$C$1282:$AD$1393,15,FALSE),0)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الشهر'!Q960</f>
        <v>0</v>
      </c>
      <c r="K1585" s="26">
        <f>'تقرير المصروفات حسب الشهر'!Q1087</f>
        <v>0</v>
      </c>
      <c r="L1585" s="260">
        <f>IFERROR(VLOOKUP(B1585,'تقرير المصروفات حسب الشهر'!$C$1155:$AD$1266,15,FALSE),0)</f>
        <v>0</v>
      </c>
      <c r="M1585" s="260">
        <f>IFERROR(VLOOKUP(B1585,'تقرير المصروفات حسب الشهر'!$C$1282:$AD$1393,15,FALSE),0)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0</v>
      </c>
      <c r="J1586" s="26">
        <f>'تقرير المصروفات حسب الشهر'!Q961</f>
        <v>0</v>
      </c>
      <c r="K1586" s="26">
        <f>'تقرير المصروفات حسب الشهر'!Q1088</f>
        <v>0</v>
      </c>
      <c r="L1586" s="260">
        <f>IFERROR(VLOOKUP(B1586,'تقرير المصروفات حسب الشهر'!$C$1155:$AD$1266,15,FALSE),0)</f>
        <v>0</v>
      </c>
      <c r="M1586" s="260">
        <f>IFERROR(VLOOKUP(B1586,'تقرير المصروفات حسب الشهر'!$C$1282:$AD$1393,15,FALSE),0)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الشهر'!Q962</f>
        <v>0</v>
      </c>
      <c r="K1587" s="26">
        <f>'تقرير المصروفات حسب الشهر'!Q1089</f>
        <v>0</v>
      </c>
      <c r="L1587" s="260">
        <f>IFERROR(VLOOKUP(B1587,'تقرير المصروفات حسب الشهر'!$C$1155:$AD$1266,15,FALSE),0)</f>
        <v>0</v>
      </c>
      <c r="M1587" s="260">
        <f>IFERROR(VLOOKUP(B1587,'تقرير المصروفات حسب الشهر'!$C$1282:$AD$1393,15,FALSE),0)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الشهر'!Q963</f>
        <v>0</v>
      </c>
      <c r="K1588" s="26">
        <f>'تقرير المصروفات حسب الشهر'!Q1090</f>
        <v>0</v>
      </c>
      <c r="L1588" s="260">
        <f>IFERROR(VLOOKUP(B1588,'تقرير المصروفات حسب الشهر'!$C$1155:$AD$1266,15,FALSE),0)</f>
        <v>0</v>
      </c>
      <c r="M1588" s="260">
        <f>IFERROR(VLOOKUP(B1588,'تقرير المصروفات حسب الشهر'!$C$1282:$AD$1393,15,FALSE),0)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الشهر'!Q964</f>
        <v>0</v>
      </c>
      <c r="K1589" s="26">
        <f>'تقرير المصروفات حسب الشهر'!Q1091</f>
        <v>0</v>
      </c>
      <c r="L1589" s="260">
        <f>IFERROR(VLOOKUP(B1589,'تقرير المصروفات حسب الشهر'!$C$1155:$AD$1266,15,FALSE),0)</f>
        <v>0</v>
      </c>
      <c r="M1589" s="260">
        <f>IFERROR(VLOOKUP(B1589,'تقرير المصروفات حسب الشهر'!$C$1282:$AD$1393,15,FALSE),0)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الشهر'!Q965</f>
        <v>0</v>
      </c>
      <c r="K1590" s="26">
        <f>'تقرير المصروفات حسب الشهر'!Q1092</f>
        <v>0</v>
      </c>
      <c r="L1590" s="260">
        <f>IFERROR(VLOOKUP(B1590,'تقرير المصروفات حسب الشهر'!$C$1155:$AD$1266,15,FALSE),0)</f>
        <v>0</v>
      </c>
      <c r="M1590" s="260">
        <f>IFERROR(VLOOKUP(B1590,'تقرير المصروفات حسب الشهر'!$C$1282:$AD$1393,15,FALSE),0)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الشهر'!Q966</f>
        <v>0</v>
      </c>
      <c r="K1591" s="26">
        <f>'تقرير المصروفات حسب الشهر'!Q1093</f>
        <v>0</v>
      </c>
      <c r="L1591" s="260">
        <f>IFERROR(VLOOKUP(B1591,'تقرير المصروفات حسب الشهر'!$C$1155:$AD$1266,15,FALSE),0)</f>
        <v>0</v>
      </c>
      <c r="M1591" s="260">
        <f>IFERROR(VLOOKUP(B1591,'تقرير المصروفات حسب الشهر'!$C$1282:$AD$1393,15,FALSE),0)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الشهر'!Q967</f>
        <v>0</v>
      </c>
      <c r="K1592" s="26">
        <f>'تقرير المصروفات حسب الشهر'!Q1094</f>
        <v>0</v>
      </c>
      <c r="L1592" s="260">
        <f>IFERROR(VLOOKUP(B1592,'تقرير المصروفات حسب الشهر'!$C$1155:$AD$1266,15,FALSE),0)</f>
        <v>0</v>
      </c>
      <c r="M1592" s="260">
        <f>IFERROR(VLOOKUP(B1592,'تقرير المصروفات حسب الشهر'!$C$1282:$AD$1393,15,FALSE),0)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0</v>
      </c>
      <c r="J1593" s="26">
        <f>'تقرير المصروفات حسب الشهر'!Q968</f>
        <v>0</v>
      </c>
      <c r="K1593" s="26">
        <f>'تقرير المصروفات حسب الشهر'!Q1095</f>
        <v>0</v>
      </c>
      <c r="L1593" s="260">
        <f>IFERROR(VLOOKUP(B1593,'تقرير المصروفات حسب الشهر'!$C$1155:$AD$1266,15,FALSE),0)</f>
        <v>0</v>
      </c>
      <c r="M1593" s="260">
        <f>IFERROR(VLOOKUP(B1593,'تقرير المصروفات حسب الشهر'!$C$1282:$AD$1393,15,FALSE),0)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الشهر'!Q969</f>
        <v>0</v>
      </c>
      <c r="K1594" s="26">
        <f>'تقرير المصروفات حسب الشهر'!Q1096</f>
        <v>0</v>
      </c>
      <c r="L1594" s="260">
        <f>IFERROR(VLOOKUP(B1594,'تقرير المصروفات حسب الشهر'!$C$1155:$AD$1266,15,FALSE),0)</f>
        <v>0</v>
      </c>
      <c r="M1594" s="260">
        <f>IFERROR(VLOOKUP(B1594,'تقرير المصروفات حسب الشهر'!$C$1282:$AD$1393,15,FALSE),0)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الشهر'!Q970</f>
        <v>0</v>
      </c>
      <c r="K1595" s="26">
        <f>'تقرير المصروفات حسب الشهر'!Q1097</f>
        <v>0</v>
      </c>
      <c r="L1595" s="260">
        <f>IFERROR(VLOOKUP(B1595,'تقرير المصروفات حسب الشهر'!$C$1155:$AD$1266,15,FALSE),0)</f>
        <v>0</v>
      </c>
      <c r="M1595" s="260">
        <f>IFERROR(VLOOKUP(B1595,'تقرير المصروفات حسب الشهر'!$C$1282:$AD$1393,15,FALSE),0)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0</v>
      </c>
      <c r="J1596" s="26">
        <f>'تقرير المصروفات حسب الشهر'!Q971</f>
        <v>0</v>
      </c>
      <c r="K1596" s="26">
        <f>'تقرير المصروفات حسب الشهر'!Q1098</f>
        <v>0</v>
      </c>
      <c r="L1596" s="260">
        <f>IFERROR(VLOOKUP(B1596,'تقرير المصروفات حسب الشهر'!$C$1155:$AD$1266,15,FALSE),0)</f>
        <v>0</v>
      </c>
      <c r="M1596" s="260">
        <f>IFERROR(VLOOKUP(B1596,'تقرير المصروفات حسب الشهر'!$C$1282:$AD$1393,15,FALSE),0)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الشهر'!Q972</f>
        <v>0</v>
      </c>
      <c r="K1597" s="26">
        <f>'تقرير المصروفات حسب الشهر'!Q1099</f>
        <v>0</v>
      </c>
      <c r="L1597" s="260">
        <f>IFERROR(VLOOKUP(B1597,'تقرير المصروفات حسب الشهر'!$C$1155:$AD$1266,15,FALSE),0)</f>
        <v>0</v>
      </c>
      <c r="M1597" s="260">
        <f>IFERROR(VLOOKUP(B1597,'تقرير المصروفات حسب الشهر'!$C$1282:$AD$1393,15,FALSE),0)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0</v>
      </c>
      <c r="J1598" s="26">
        <f>'تقرير المصروفات حسب الشهر'!Q973</f>
        <v>0</v>
      </c>
      <c r="K1598" s="26">
        <f>'تقرير المصروفات حسب الشهر'!Q1100</f>
        <v>0</v>
      </c>
      <c r="L1598" s="260">
        <f>IFERROR(VLOOKUP(B1598,'تقرير المصروفات حسب الشهر'!$C$1155:$AD$1266,15,FALSE),0)</f>
        <v>0</v>
      </c>
      <c r="M1598" s="260">
        <f>IFERROR(VLOOKUP(B1598,'تقرير المصروفات حسب الشهر'!$C$1282:$AD$1393,15,FALSE),0)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0</v>
      </c>
      <c r="J1599" s="26">
        <f>'تقرير المصروفات حسب الشهر'!Q974</f>
        <v>0</v>
      </c>
      <c r="K1599" s="26">
        <f>'تقرير المصروفات حسب الشهر'!Q1101</f>
        <v>0</v>
      </c>
      <c r="L1599" s="260">
        <f>IFERROR(VLOOKUP(B1599,'تقرير المصروفات حسب الشهر'!$C$1155:$AD$1266,15,FALSE),0)</f>
        <v>0</v>
      </c>
      <c r="M1599" s="260">
        <f>IFERROR(VLOOKUP(B1599,'تقرير المصروفات حسب الشهر'!$C$1282:$AD$1393,15,FALSE),0)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0</v>
      </c>
      <c r="J1600" s="26">
        <f>'تقرير المصروفات حسب الشهر'!Q975</f>
        <v>0</v>
      </c>
      <c r="K1600" s="26">
        <f>'تقرير المصروفات حسب الشهر'!Q1102</f>
        <v>0</v>
      </c>
      <c r="L1600" s="260">
        <f>IFERROR(VLOOKUP(B1600,'تقرير المصروفات حسب الشهر'!$C$1155:$AD$1266,15,FALSE),0)</f>
        <v>0</v>
      </c>
      <c r="M1600" s="260">
        <f>IFERROR(VLOOKUP(B1600,'تقرير المصروفات حسب الشهر'!$C$1282:$AD$1393,15,FALSE),0)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الشهر'!Q976</f>
        <v>0</v>
      </c>
      <c r="K1601" s="26">
        <f>'تقرير المصروفات حسب الشهر'!Q1103</f>
        <v>0</v>
      </c>
      <c r="L1601" s="260">
        <f>IFERROR(VLOOKUP(B1601,'تقرير المصروفات حسب الشهر'!$C$1155:$AD$1266,15,FALSE),0)</f>
        <v>0</v>
      </c>
      <c r="M1601" s="260">
        <f>IFERROR(VLOOKUP(B1601,'تقرير المصروفات حسب الشهر'!$C$1282:$AD$1393,15,FALSE),0)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الشهر'!Q977</f>
        <v>0</v>
      </c>
      <c r="K1602" s="26">
        <f>'تقرير المصروفات حسب الشهر'!Q1104</f>
        <v>0</v>
      </c>
      <c r="L1602" s="260">
        <f>IFERROR(VLOOKUP(B1602,'تقرير المصروفات حسب الشهر'!$C$1155:$AD$1266,15,FALSE),0)</f>
        <v>0</v>
      </c>
      <c r="M1602" s="260">
        <f>IFERROR(VLOOKUP(B1602,'تقرير المصروفات حسب الشهر'!$C$1282:$AD$1393,15,FALSE),0)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0</v>
      </c>
      <c r="J1603" s="26">
        <f>'تقرير المصروفات حسب الشهر'!Q978</f>
        <v>0</v>
      </c>
      <c r="K1603" s="26">
        <f>'تقرير المصروفات حسب الشهر'!Q1105</f>
        <v>0</v>
      </c>
      <c r="L1603" s="260">
        <f>IFERROR(VLOOKUP(B1603,'تقرير المصروفات حسب الشهر'!$C$1155:$AD$1266,15,FALSE),0)</f>
        <v>0</v>
      </c>
      <c r="M1603" s="260">
        <f>IFERROR(VLOOKUP(B1603,'تقرير المصروفات حسب الشهر'!$C$1282:$AD$1393,15,FALSE),0)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0</v>
      </c>
      <c r="J1604" s="26">
        <f>'تقرير المصروفات حسب الشهر'!Q979</f>
        <v>0</v>
      </c>
      <c r="K1604" s="26">
        <f>'تقرير المصروفات حسب الشهر'!Q1106</f>
        <v>0</v>
      </c>
      <c r="L1604" s="260">
        <f>IFERROR(VLOOKUP(B1604,'تقرير المصروفات حسب الشهر'!$C$1155:$AD$1266,15,FALSE),0)</f>
        <v>0</v>
      </c>
      <c r="M1604" s="260">
        <f>IFERROR(VLOOKUP(B1604,'تقرير المصروفات حسب الشهر'!$C$1282:$AD$1393,15,FALSE),0)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0</v>
      </c>
      <c r="J1605" s="26">
        <f>'تقرير المصروفات حسب الشهر'!Q980</f>
        <v>0</v>
      </c>
      <c r="K1605" s="26">
        <f>'تقرير المصروفات حسب الشهر'!Q1107</f>
        <v>0</v>
      </c>
      <c r="L1605" s="260">
        <f>IFERROR(VLOOKUP(B1605,'تقرير المصروفات حسب الشهر'!$C$1155:$AD$1266,15,FALSE),0)</f>
        <v>0</v>
      </c>
      <c r="M1605" s="260">
        <f>IFERROR(VLOOKUP(B1605,'تقرير المصروفات حسب الشهر'!$C$1282:$AD$1393,15,FALSE),0)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0</v>
      </c>
      <c r="J1606" s="26">
        <f>'تقرير المصروفات حسب الشهر'!Q981</f>
        <v>0</v>
      </c>
      <c r="K1606" s="26">
        <f>'تقرير المصروفات حسب الشهر'!Q1108</f>
        <v>0</v>
      </c>
      <c r="L1606" s="260">
        <f>IFERROR(VLOOKUP(B1606,'تقرير المصروفات حسب الشهر'!$C$1155:$AD$1266,15,FALSE),0)</f>
        <v>0</v>
      </c>
      <c r="M1606" s="260">
        <f>IFERROR(VLOOKUP(B1606,'تقرير المصروفات حسب الشهر'!$C$1282:$AD$1393,15,FALSE),0)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0</v>
      </c>
      <c r="J1607" s="26">
        <f>'تقرير المصروفات حسب الشهر'!Q982</f>
        <v>0</v>
      </c>
      <c r="K1607" s="26">
        <f>'تقرير المصروفات حسب الشهر'!Q1109</f>
        <v>0</v>
      </c>
      <c r="L1607" s="260">
        <f>IFERROR(VLOOKUP(B1607,'تقرير المصروفات حسب الشهر'!$C$1155:$AD$1266,15,FALSE),0)</f>
        <v>0</v>
      </c>
      <c r="M1607" s="260">
        <f>IFERROR(VLOOKUP(B1607,'تقرير المصروفات حسب الشهر'!$C$1282:$AD$1393,15,FALSE),0)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0</v>
      </c>
      <c r="J1608" s="26">
        <f>'تقرير المصروفات حسب الشهر'!Q983</f>
        <v>0</v>
      </c>
      <c r="K1608" s="26">
        <f>'تقرير المصروفات حسب الشهر'!Q1110</f>
        <v>0</v>
      </c>
      <c r="L1608" s="260">
        <f>IFERROR(VLOOKUP(B1608,'تقرير المصروفات حسب الشهر'!$C$1155:$AD$1266,15,FALSE),0)</f>
        <v>0</v>
      </c>
      <c r="M1608" s="260">
        <f>IFERROR(VLOOKUP(B1608,'تقرير المصروفات حسب الشهر'!$C$1282:$AD$1393,15,FALSE),0)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الشهر'!Q984</f>
        <v>0</v>
      </c>
      <c r="K1609" s="26">
        <f>'تقرير المصروفات حسب الشهر'!Q1111</f>
        <v>0</v>
      </c>
      <c r="L1609" s="260">
        <f>IFERROR(VLOOKUP(B1609,'تقرير المصروفات حسب الشهر'!$C$1155:$AD$1266,15,FALSE),0)</f>
        <v>0</v>
      </c>
      <c r="M1609" s="260">
        <f>IFERROR(VLOOKUP(B1609,'تقرير المصروفات حسب الشهر'!$C$1282:$AD$1393,15,FALSE),0)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الشهر'!Q985</f>
        <v>0</v>
      </c>
      <c r="K1610" s="26">
        <f>'تقرير المصروفات حسب الشهر'!Q1112</f>
        <v>0</v>
      </c>
      <c r="L1610" s="260">
        <f>IFERROR(VLOOKUP(B1610,'تقرير المصروفات حسب الشهر'!$C$1155:$AD$1266,15,FALSE),0)</f>
        <v>0</v>
      </c>
      <c r="M1610" s="260">
        <f>IFERROR(VLOOKUP(B1610,'تقرير المصروفات حسب الشهر'!$C$1282:$AD$1393,15,FALSE),0)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0</v>
      </c>
      <c r="J1611" s="26">
        <f>'تقرير المصروفات حسب الشهر'!Q986</f>
        <v>0</v>
      </c>
      <c r="K1611" s="26">
        <f>'تقرير المصروفات حسب الشهر'!Q1113</f>
        <v>0</v>
      </c>
      <c r="L1611" s="260">
        <f>IFERROR(VLOOKUP(B1611,'تقرير المصروفات حسب الشهر'!$C$1155:$AD$1266,15,FALSE),0)</f>
        <v>0</v>
      </c>
      <c r="M1611" s="260">
        <f>IFERROR(VLOOKUP(B1611,'تقرير المصروفات حسب الشهر'!$C$1282:$AD$1393,15,FALSE),0)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الشهر'!Q987</f>
        <v>0</v>
      </c>
      <c r="K1612" s="26">
        <f>'تقرير المصروفات حسب الشهر'!Q1114</f>
        <v>0</v>
      </c>
      <c r="L1612" s="260">
        <f>IFERROR(VLOOKUP(B1612,'تقرير المصروفات حسب الشهر'!$C$1155:$AD$1266,15,FALSE),0)</f>
        <v>0</v>
      </c>
      <c r="M1612" s="260">
        <f>IFERROR(VLOOKUP(B1612,'تقرير المصروفات حسب الشهر'!$C$1282:$AD$1393,15,FALSE),0)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الشهر'!Q988</f>
        <v>0</v>
      </c>
      <c r="K1613" s="26">
        <f>'تقرير المصروفات حسب الشهر'!Q1115</f>
        <v>0</v>
      </c>
      <c r="L1613" s="260">
        <f>IFERROR(VLOOKUP(B1613,'تقرير المصروفات حسب الشهر'!$C$1155:$AD$1266,15,FALSE),0)</f>
        <v>0</v>
      </c>
      <c r="M1613" s="260">
        <f>IFERROR(VLOOKUP(B1613,'تقرير المصروفات حسب الشهر'!$C$1282:$AD$1393,15,FALSE),0)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الشهر'!Q989</f>
        <v>0</v>
      </c>
      <c r="K1614" s="26">
        <f>'تقرير المصروفات حسب الشهر'!Q1116</f>
        <v>0</v>
      </c>
      <c r="L1614" s="260">
        <f>IFERROR(VLOOKUP(B1614,'تقرير المصروفات حسب الشهر'!$C$1155:$AD$1266,15,FALSE),0)</f>
        <v>0</v>
      </c>
      <c r="M1614" s="260">
        <f>IFERROR(VLOOKUP(B1614,'تقرير المصروفات حسب الشهر'!$C$1282:$AD$1393,15,FALSE),0)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الشهر'!Q990</f>
        <v>0</v>
      </c>
      <c r="K1615" s="26">
        <f>'تقرير المصروفات حسب الشهر'!Q1117</f>
        <v>0</v>
      </c>
      <c r="L1615" s="260">
        <f>IFERROR(VLOOKUP(B1615,'تقرير المصروفات حسب الشهر'!$C$1155:$AD$1266,15,FALSE),0)</f>
        <v>0</v>
      </c>
      <c r="M1615" s="260">
        <f>IFERROR(VLOOKUP(B1615,'تقرير المصروفات حسب الشهر'!$C$1282:$AD$1393,15,FALSE),0)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الشهر'!Q991</f>
        <v>0</v>
      </c>
      <c r="K1616" s="26">
        <f>'تقرير المصروفات حسب الشهر'!Q1118</f>
        <v>0</v>
      </c>
      <c r="L1616" s="260">
        <f>IFERROR(VLOOKUP(B1616,'تقرير المصروفات حسب الشهر'!$C$1155:$AD$1266,15,FALSE),0)</f>
        <v>0</v>
      </c>
      <c r="M1616" s="260">
        <f>IFERROR(VLOOKUP(B1616,'تقرير المصروفات حسب الشهر'!$C$1282:$AD$1393,15,FALSE),0)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الشهر'!Q992</f>
        <v>0</v>
      </c>
      <c r="K1617" s="26">
        <f>'تقرير المصروفات حسب الشهر'!Q1119</f>
        <v>0</v>
      </c>
      <c r="L1617" s="260">
        <f>IFERROR(VLOOKUP(B1617,'تقرير المصروفات حسب الشهر'!$C$1155:$AD$1266,15,FALSE),0)</f>
        <v>0</v>
      </c>
      <c r="M1617" s="260">
        <f>IFERROR(VLOOKUP(B1617,'تقرير المصروفات حسب الشهر'!$C$1282:$AD$1393,15,FALSE),0)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الشهر'!Q993</f>
        <v>0</v>
      </c>
      <c r="K1618" s="26">
        <f>'تقرير المصروفات حسب الشهر'!Q1120</f>
        <v>0</v>
      </c>
      <c r="L1618" s="260">
        <f>IFERROR(VLOOKUP(B1618,'تقرير المصروفات حسب الشهر'!$C$1155:$AD$1266,15,FALSE),0)</f>
        <v>0</v>
      </c>
      <c r="M1618" s="260">
        <f>IFERROR(VLOOKUP(B1618,'تقرير المصروفات حسب الشهر'!$C$1282:$AD$1393,15,FALSE),0)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0</v>
      </c>
      <c r="J1619" s="26">
        <f>'تقرير المصروفات حسب الشهر'!Q994</f>
        <v>0</v>
      </c>
      <c r="K1619" s="26">
        <f>'تقرير المصروفات حسب الشهر'!Q1121</f>
        <v>0</v>
      </c>
      <c r="L1619" s="260">
        <f>IFERROR(VLOOKUP(B1619,'تقرير المصروفات حسب الشهر'!$C$1155:$AD$1266,15,FALSE),0)</f>
        <v>0</v>
      </c>
      <c r="M1619" s="260">
        <f>IFERROR(VLOOKUP(B1619,'تقرير المصروفات حسب الشهر'!$C$1282:$AD$1393,15,FALSE),0)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الشهر'!Q995</f>
        <v>0</v>
      </c>
      <c r="K1620" s="26">
        <f>'تقرير المصروفات حسب الشهر'!Q1122</f>
        <v>0</v>
      </c>
      <c r="L1620" s="260">
        <f>IFERROR(VLOOKUP(B1620,'تقرير المصروفات حسب الشهر'!$C$1155:$AD$1266,15,FALSE),0)</f>
        <v>0</v>
      </c>
      <c r="M1620" s="260">
        <f>IFERROR(VLOOKUP(B1620,'تقرير المصروفات حسب الشهر'!$C$1282:$AD$1393,15,FALSE),0)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الشهر'!Q996</f>
        <v>0</v>
      </c>
      <c r="K1621" s="26">
        <f>'تقرير المصروفات حسب الشهر'!Q1123</f>
        <v>0</v>
      </c>
      <c r="L1621" s="260">
        <f>IFERROR(VLOOKUP(B1621,'تقرير المصروفات حسب الشهر'!$C$1155:$AD$1266,15,FALSE),0)</f>
        <v>0</v>
      </c>
      <c r="M1621" s="260">
        <f>IFERROR(VLOOKUP(B1621,'تقرير المصروفات حسب الشهر'!$C$1282:$AD$1393,15,FALSE),0)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الشهر'!Q997</f>
        <v>0</v>
      </c>
      <c r="K1622" s="26">
        <f>'تقرير المصروفات حسب الشهر'!Q1124</f>
        <v>0</v>
      </c>
      <c r="L1622" s="260">
        <f>IFERROR(VLOOKUP(B1622,'تقرير المصروفات حسب الشهر'!$C$1155:$AD$1266,15,FALSE),0)</f>
        <v>0</v>
      </c>
      <c r="M1622" s="260">
        <f>IFERROR(VLOOKUP(B1622,'تقرير المصروفات حسب الشهر'!$C$1282:$AD$1393,15,FALSE),0)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الشهر'!Q998</f>
        <v>0</v>
      </c>
      <c r="K1623" s="26">
        <f>'تقرير المصروفات حسب الشهر'!Q1125</f>
        <v>0</v>
      </c>
      <c r="L1623" s="260">
        <f>IFERROR(VLOOKUP(B1623,'تقرير المصروفات حسب الشهر'!$C$1155:$AD$1266,15,FALSE),0)</f>
        <v>0</v>
      </c>
      <c r="M1623" s="260">
        <f>IFERROR(VLOOKUP(B1623,'تقرير المصروفات حسب الشهر'!$C$1282:$AD$1393,15,FALSE),0)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الشهر'!Q999</f>
        <v>0</v>
      </c>
      <c r="K1624" s="26">
        <f>'تقرير المصروفات حسب الشهر'!Q1126</f>
        <v>0</v>
      </c>
      <c r="L1624" s="260">
        <f>IFERROR(VLOOKUP(B1624,'تقرير المصروفات حسب الشهر'!$C$1155:$AD$1266,15,FALSE),0)</f>
        <v>0</v>
      </c>
      <c r="M1624" s="260">
        <f>IFERROR(VLOOKUP(B1624,'تقرير المصروفات حسب الشهر'!$C$1282:$AD$1393,15,FALSE),0)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الشهر'!Q1000</f>
        <v>0</v>
      </c>
      <c r="K1625" s="26">
        <f>'تقرير المصروفات حسب الشهر'!Q1127</f>
        <v>0</v>
      </c>
      <c r="L1625" s="260">
        <f>IFERROR(VLOOKUP(B1625,'تقرير المصروفات حسب الشهر'!$C$1155:$AD$1266,15,FALSE),0)</f>
        <v>0</v>
      </c>
      <c r="M1625" s="260">
        <f>IFERROR(VLOOKUP(B1625,'تقرير المصروفات حسب الشهر'!$C$1282:$AD$1393,15,FALSE),0)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الشهر'!Q1001</f>
        <v>0</v>
      </c>
      <c r="K1626" s="26">
        <f>'تقرير المصروفات حسب الشهر'!Q1128</f>
        <v>0</v>
      </c>
      <c r="L1626" s="260">
        <f>IFERROR(VLOOKUP(B1626,'تقرير المصروفات حسب الشهر'!$C$1155:$AD$1266,15,FALSE),0)</f>
        <v>0</v>
      </c>
      <c r="M1626" s="260">
        <f>IFERROR(VLOOKUP(B1626,'تقرير المصروفات حسب الشهر'!$C$1282:$AD$1393,15,FALSE),0)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الشهر'!Q1002</f>
        <v>0</v>
      </c>
      <c r="K1627" s="26">
        <f>'تقرير المصروفات حسب الشهر'!Q1129</f>
        <v>0</v>
      </c>
      <c r="L1627" s="260">
        <f>IFERROR(VLOOKUP(B1627,'تقرير المصروفات حسب الشهر'!$C$1155:$AD$1266,15,FALSE),0)</f>
        <v>0</v>
      </c>
      <c r="M1627" s="260">
        <f>IFERROR(VLOOKUP(B1627,'تقرير المصروفات حسب الشهر'!$C$1282:$AD$1393,15,FALSE),0)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الشهر'!Q1003</f>
        <v>0</v>
      </c>
      <c r="K1628" s="26">
        <f>'تقرير المصروفات حسب الشهر'!Q1130</f>
        <v>0</v>
      </c>
      <c r="L1628" s="260">
        <f>IFERROR(VLOOKUP(B1628,'تقرير المصروفات حسب الشهر'!$C$1155:$AD$1266,15,FALSE),0)</f>
        <v>0</v>
      </c>
      <c r="M1628" s="260">
        <f>IFERROR(VLOOKUP(B1628,'تقرير المصروفات حسب الشهر'!$C$1282:$AD$1393,15,FALSE),0)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الشهر'!Q1004</f>
        <v>0</v>
      </c>
      <c r="K1629" s="26">
        <f>'تقرير المصروفات حسب الشهر'!Q1131</f>
        <v>0</v>
      </c>
      <c r="L1629" s="260">
        <f>IFERROR(VLOOKUP(B1629,'تقرير المصروفات حسب الشهر'!$C$1155:$AD$1266,15,FALSE),0)</f>
        <v>0</v>
      </c>
      <c r="M1629" s="260">
        <f>IFERROR(VLOOKUP(B1629,'تقرير المصروفات حسب الشهر'!$C$1282:$AD$1393,15,FALSE),0)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الشهر'!Q1005</f>
        <v>0</v>
      </c>
      <c r="K1630" s="26">
        <f>'تقرير المصروفات حسب الشهر'!Q1132</f>
        <v>0</v>
      </c>
      <c r="L1630" s="260">
        <f>IFERROR(VLOOKUP(B1630,'تقرير المصروفات حسب الشهر'!$C$1155:$AD$1266,15,FALSE),0)</f>
        <v>0</v>
      </c>
      <c r="M1630" s="260">
        <f>IFERROR(VLOOKUP(B1630,'تقرير المصروفات حسب الشهر'!$C$1282:$AD$1393,15,FALSE),0)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الشهر'!Q1006</f>
        <v>0</v>
      </c>
      <c r="K1631" s="26">
        <f>'تقرير المصروفات حسب الشهر'!Q1133</f>
        <v>0</v>
      </c>
      <c r="L1631" s="260">
        <f>IFERROR(VLOOKUP(B1631,'تقرير المصروفات حسب الشهر'!$C$1155:$AD$1266,15,FALSE),0)</f>
        <v>0</v>
      </c>
      <c r="M1631" s="260">
        <f>IFERROR(VLOOKUP(B1631,'تقرير المصروفات حسب الشهر'!$C$1282:$AD$1393,15,FALSE),0)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الشهر'!Q1007</f>
        <v>0</v>
      </c>
      <c r="K1632" s="26">
        <f>'تقرير المصروفات حسب الشهر'!Q1134</f>
        <v>0</v>
      </c>
      <c r="L1632" s="260">
        <f>IFERROR(VLOOKUP(B1632,'تقرير المصروفات حسب الشهر'!$C$1155:$AD$1266,15,FALSE),0)</f>
        <v>0</v>
      </c>
      <c r="M1632" s="260">
        <f>IFERROR(VLOOKUP(B1632,'تقرير المصروفات حسب الشهر'!$C$1282:$AD$1393,15,FALSE),0)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الشهر'!Q1008</f>
        <v>0</v>
      </c>
      <c r="K1633" s="26">
        <f>'تقرير المصروفات حسب الشهر'!Q1135</f>
        <v>0</v>
      </c>
      <c r="L1633" s="260">
        <f>IFERROR(VLOOKUP(B1633,'تقرير المصروفات حسب الشهر'!$C$1155:$AD$1266,15,FALSE),0)</f>
        <v>0</v>
      </c>
      <c r="M1633" s="260">
        <f>IFERROR(VLOOKUP(B1633,'تقرير المصروفات حسب الشهر'!$C$1282:$AD$1393,15,FALSE),0)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0</v>
      </c>
      <c r="J1634" s="26">
        <f>'تقرير المصروفات حسب الشهر'!Q1009</f>
        <v>0</v>
      </c>
      <c r="K1634" s="26">
        <f>'تقرير المصروفات حسب الشهر'!Q1136</f>
        <v>0</v>
      </c>
      <c r="L1634" s="260">
        <f>IFERROR(VLOOKUP(B1634,'تقرير المصروفات حسب الشهر'!$C$1155:$AD$1266,15,FALSE),0)</f>
        <v>0</v>
      </c>
      <c r="M1634" s="260">
        <f>IFERROR(VLOOKUP(B1634,'تقرير المصروفات حسب الشهر'!$C$1282:$AD$1393,15,FALSE),0)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الشهر'!Q1010</f>
        <v>0</v>
      </c>
      <c r="K1635" s="26">
        <f>'تقرير المصروفات حسب الشهر'!Q1137</f>
        <v>0</v>
      </c>
      <c r="L1635" s="260">
        <f>IFERROR(VLOOKUP(B1635,'تقرير المصروفات حسب الشهر'!$C$1155:$AD$1266,15,FALSE),0)</f>
        <v>0</v>
      </c>
      <c r="M1635" s="260">
        <f>IFERROR(VLOOKUP(B1635,'تقرير المصروفات حسب الشهر'!$C$1282:$AD$1393,15,FALSE),0)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6" t="s">
        <v>156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399999999999999" customHeight="1">
      <c r="B1637" s="396" t="s">
        <v>157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158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5" customHeight="1" thickBot="1"/>
    <row r="1642" spans="2:15" ht="31.2" customHeight="1" thickTop="1" thickBot="1">
      <c r="B1642" s="645" t="s">
        <v>362</v>
      </c>
      <c r="C1642" s="643"/>
      <c r="D1642" s="643"/>
      <c r="E1642" s="643"/>
      <c r="F1642" s="643"/>
      <c r="G1642" s="643"/>
      <c r="H1642" s="643"/>
      <c r="I1642" s="643"/>
      <c r="J1642" s="643"/>
      <c r="K1642" s="643"/>
      <c r="L1642" s="643"/>
      <c r="M1642" s="643"/>
      <c r="N1642" s="643"/>
      <c r="O1642" s="644"/>
    </row>
    <row r="1643" spans="2:15" ht="17.399999999999999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399999999999999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الشهر'!R902</f>
        <v>0</v>
      </c>
      <c r="K1644" s="26">
        <f>'تقرير المصروفات حسب الشهر'!R1029</f>
        <v>0</v>
      </c>
      <c r="L1644" s="260">
        <f>IFERROR(VLOOKUP(B1644,'تقرير المصروفات حسب الشهر'!$C$1155:$AD$1266,16,FALSE),0)</f>
        <v>0</v>
      </c>
      <c r="M1644" s="260">
        <f>IFERROR(VLOOKUP(B1644,'تقرير المصروفات حسب الشهر'!$C$1282:$AD$1393,16,FALSE),0)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0</v>
      </c>
      <c r="J1645" s="26">
        <f>'تقرير المصروفات حسب الشهر'!R903</f>
        <v>0</v>
      </c>
      <c r="K1645" s="26">
        <f>'تقرير المصروفات حسب الشهر'!R1030</f>
        <v>0</v>
      </c>
      <c r="L1645" s="260">
        <f>IFERROR(VLOOKUP(B1645,'تقرير المصروفات حسب الشهر'!$C$1155:$AD$1266,16,FALSE),0)</f>
        <v>0</v>
      </c>
      <c r="M1645" s="260">
        <f>IFERROR(VLOOKUP(B1645,'تقرير المصروفات حسب الشهر'!$C$1282:$AD$1393,16,FALSE),0)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0</v>
      </c>
      <c r="J1646" s="26">
        <f>'تقرير المصروفات حسب الشهر'!R904</f>
        <v>0</v>
      </c>
      <c r="K1646" s="26">
        <f>'تقرير المصروفات حسب الشهر'!R1031</f>
        <v>0</v>
      </c>
      <c r="L1646" s="260">
        <f>IFERROR(VLOOKUP(B1646,'تقرير المصروفات حسب الشهر'!$C$1155:$AD$1266,16,FALSE),0)</f>
        <v>0</v>
      </c>
      <c r="M1646" s="260">
        <f>IFERROR(VLOOKUP(B1646,'تقرير المصروفات حسب الشهر'!$C$1282:$AD$1393,16,FALSE),0)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الشهر'!R905</f>
        <v>0</v>
      </c>
      <c r="K1647" s="26">
        <f>'تقرير المصروفات حسب الشهر'!R1032</f>
        <v>0</v>
      </c>
      <c r="L1647" s="260">
        <f>IFERROR(VLOOKUP(B1647,'تقرير المصروفات حسب الشهر'!$C$1155:$AD$1266,16,FALSE),0)</f>
        <v>0</v>
      </c>
      <c r="M1647" s="260">
        <f>IFERROR(VLOOKUP(B1647,'تقرير المصروفات حسب الشهر'!$C$1282:$AD$1393,16,FALSE),0)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الشهر'!R906</f>
        <v>0</v>
      </c>
      <c r="K1648" s="26">
        <f>'تقرير المصروفات حسب الشهر'!R1033</f>
        <v>0</v>
      </c>
      <c r="L1648" s="260">
        <f>IFERROR(VLOOKUP(B1648,'تقرير المصروفات حسب الشهر'!$C$1155:$AD$1266,16,FALSE),0)</f>
        <v>0</v>
      </c>
      <c r="M1648" s="260">
        <f>IFERROR(VLOOKUP(B1648,'تقرير المصروفات حسب الشهر'!$C$1282:$AD$1393,16,FALSE),0)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الشهر'!R907</f>
        <v>0</v>
      </c>
      <c r="K1649" s="26">
        <f>'تقرير المصروفات حسب الشهر'!R1034</f>
        <v>0</v>
      </c>
      <c r="L1649" s="260">
        <f>IFERROR(VLOOKUP(B1649,'تقرير المصروفات حسب الشهر'!$C$1155:$AD$1266,16,FALSE),0)</f>
        <v>0</v>
      </c>
      <c r="M1649" s="260">
        <f>IFERROR(VLOOKUP(B1649,'تقرير المصروفات حسب الشهر'!$C$1282:$AD$1393,16,FALSE),0)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الشهر'!R908</f>
        <v>0</v>
      </c>
      <c r="K1650" s="26">
        <f>'تقرير المصروفات حسب الشهر'!R1035</f>
        <v>0</v>
      </c>
      <c r="L1650" s="260">
        <f>IFERROR(VLOOKUP(B1650,'تقرير المصروفات حسب الشهر'!$C$1155:$AD$1266,16,FALSE),0)</f>
        <v>0</v>
      </c>
      <c r="M1650" s="260">
        <f>IFERROR(VLOOKUP(B1650,'تقرير المصروفات حسب الشهر'!$C$1282:$AD$1393,16,FALSE),0)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0</v>
      </c>
      <c r="J1651" s="26">
        <f>'تقرير المصروفات حسب الشهر'!R909</f>
        <v>0</v>
      </c>
      <c r="K1651" s="26">
        <f>'تقرير المصروفات حسب الشهر'!R1036</f>
        <v>0</v>
      </c>
      <c r="L1651" s="260">
        <f>IFERROR(VLOOKUP(B1651,'تقرير المصروفات حسب الشهر'!$C$1155:$AD$1266,16,FALSE),0)</f>
        <v>0</v>
      </c>
      <c r="M1651" s="260">
        <f>IFERROR(VLOOKUP(B1651,'تقرير المصروفات حسب الشهر'!$C$1282:$AD$1393,16,FALSE),0)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الشهر'!R910</f>
        <v>0</v>
      </c>
      <c r="K1652" s="26">
        <f>'تقرير المصروفات حسب الشهر'!R1037</f>
        <v>0</v>
      </c>
      <c r="L1652" s="260">
        <f>IFERROR(VLOOKUP(B1652,'تقرير المصروفات حسب الشهر'!$C$1155:$AD$1266,16,FALSE),0)</f>
        <v>0</v>
      </c>
      <c r="M1652" s="260">
        <f>IFERROR(VLOOKUP(B1652,'تقرير المصروفات حسب الشهر'!$C$1282:$AD$1393,16,FALSE),0)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0</v>
      </c>
      <c r="J1653" s="26">
        <f>'تقرير المصروفات حسب الشهر'!R911</f>
        <v>0</v>
      </c>
      <c r="K1653" s="26">
        <f>'تقرير المصروفات حسب الشهر'!R1038</f>
        <v>0</v>
      </c>
      <c r="L1653" s="260">
        <f>IFERROR(VLOOKUP(B1653,'تقرير المصروفات حسب الشهر'!$C$1155:$AD$1266,16,FALSE),0)</f>
        <v>0</v>
      </c>
      <c r="M1653" s="260">
        <f>IFERROR(VLOOKUP(B1653,'تقرير المصروفات حسب الشهر'!$C$1282:$AD$1393,16,FALSE),0)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الشهر'!R912</f>
        <v>0</v>
      </c>
      <c r="K1654" s="26">
        <f>'تقرير المصروفات حسب الشهر'!R1039</f>
        <v>0</v>
      </c>
      <c r="L1654" s="260">
        <f>IFERROR(VLOOKUP(B1654,'تقرير المصروفات حسب الشهر'!$C$1155:$AD$1266,16,FALSE),0)</f>
        <v>0</v>
      </c>
      <c r="M1654" s="260">
        <f>IFERROR(VLOOKUP(B1654,'تقرير المصروفات حسب الشهر'!$C$1282:$AD$1393,16,FALSE),0)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الشهر'!R913</f>
        <v>0</v>
      </c>
      <c r="K1655" s="26">
        <f>'تقرير المصروفات حسب الشهر'!R1040</f>
        <v>0</v>
      </c>
      <c r="L1655" s="260">
        <f>IFERROR(VLOOKUP(B1655,'تقرير المصروفات حسب الشهر'!$C$1155:$AD$1266,16,FALSE),0)</f>
        <v>0</v>
      </c>
      <c r="M1655" s="260">
        <f>IFERROR(VLOOKUP(B1655,'تقرير المصروفات حسب الشهر'!$C$1282:$AD$1393,16,FALSE),0)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الشهر'!R914</f>
        <v>0</v>
      </c>
      <c r="K1656" s="26">
        <f>'تقرير المصروفات حسب الشهر'!R1041</f>
        <v>0</v>
      </c>
      <c r="L1656" s="260">
        <f>IFERROR(VLOOKUP(B1656,'تقرير المصروفات حسب الشهر'!$C$1155:$AD$1266,16,FALSE),0)</f>
        <v>0</v>
      </c>
      <c r="M1656" s="260">
        <f>IFERROR(VLOOKUP(B1656,'تقرير المصروفات حسب الشهر'!$C$1282:$AD$1393,16,FALSE),0)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الشهر'!R915</f>
        <v>0</v>
      </c>
      <c r="K1657" s="26">
        <f>'تقرير المصروفات حسب الشهر'!R1042</f>
        <v>0</v>
      </c>
      <c r="L1657" s="260">
        <f>IFERROR(VLOOKUP(B1657,'تقرير المصروفات حسب الشهر'!$C$1155:$AD$1266,16,FALSE),0)</f>
        <v>0</v>
      </c>
      <c r="M1657" s="260">
        <f>IFERROR(VLOOKUP(B1657,'تقرير المصروفات حسب الشهر'!$C$1282:$AD$1393,16,FALSE),0)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الشهر'!R916</f>
        <v>0</v>
      </c>
      <c r="K1658" s="26">
        <f>'تقرير المصروفات حسب الشهر'!R1043</f>
        <v>0</v>
      </c>
      <c r="L1658" s="260">
        <f>IFERROR(VLOOKUP(B1658,'تقرير المصروفات حسب الشهر'!$C$1155:$AD$1266,16,FALSE),0)</f>
        <v>0</v>
      </c>
      <c r="M1658" s="260">
        <f>IFERROR(VLOOKUP(B1658,'تقرير المصروفات حسب الشهر'!$C$1282:$AD$1393,16,FALSE),0)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الشهر'!R917</f>
        <v>0</v>
      </c>
      <c r="K1659" s="26">
        <f>'تقرير المصروفات حسب الشهر'!R1044</f>
        <v>0</v>
      </c>
      <c r="L1659" s="260">
        <f>IFERROR(VLOOKUP(B1659,'تقرير المصروفات حسب الشهر'!$C$1155:$AD$1266,16,FALSE),0)</f>
        <v>0</v>
      </c>
      <c r="M1659" s="260">
        <f>IFERROR(VLOOKUP(B1659,'تقرير المصروفات حسب الشهر'!$C$1282:$AD$1393,16,FALSE),0)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الشهر'!R918</f>
        <v>0</v>
      </c>
      <c r="K1660" s="26">
        <f>'تقرير المصروفات حسب الشهر'!R1045</f>
        <v>0</v>
      </c>
      <c r="L1660" s="260">
        <f>IFERROR(VLOOKUP(B1660,'تقرير المصروفات حسب الشهر'!$C$1155:$AD$1266,16,FALSE),0)</f>
        <v>0</v>
      </c>
      <c r="M1660" s="260">
        <f>IFERROR(VLOOKUP(B1660,'تقرير المصروفات حسب الشهر'!$C$1282:$AD$1393,16,FALSE),0)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0</v>
      </c>
      <c r="J1661" s="26">
        <f>'تقرير المصروفات حسب الشهر'!R919</f>
        <v>0</v>
      </c>
      <c r="K1661" s="26">
        <f>'تقرير المصروفات حسب الشهر'!R1046</f>
        <v>0</v>
      </c>
      <c r="L1661" s="260">
        <f>IFERROR(VLOOKUP(B1661,'تقرير المصروفات حسب الشهر'!$C$1155:$AD$1266,16,FALSE),0)</f>
        <v>0</v>
      </c>
      <c r="M1661" s="260">
        <f>IFERROR(VLOOKUP(B1661,'تقرير المصروفات حسب الشهر'!$C$1282:$AD$1393,16,FALSE),0)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0</v>
      </c>
      <c r="J1662" s="26">
        <f>'تقرير المصروفات حسب الشهر'!R920</f>
        <v>0</v>
      </c>
      <c r="K1662" s="26">
        <f>'تقرير المصروفات حسب الشهر'!R1047</f>
        <v>0</v>
      </c>
      <c r="L1662" s="260">
        <f>IFERROR(VLOOKUP(B1662,'تقرير المصروفات حسب الشهر'!$C$1155:$AD$1266,16,FALSE),0)</f>
        <v>0</v>
      </c>
      <c r="M1662" s="260">
        <f>IFERROR(VLOOKUP(B1662,'تقرير المصروفات حسب الشهر'!$C$1282:$AD$1393,16,FALSE),0)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الشهر'!R921</f>
        <v>0</v>
      </c>
      <c r="K1663" s="26">
        <f>'تقرير المصروفات حسب الشهر'!R1048</f>
        <v>0</v>
      </c>
      <c r="L1663" s="260">
        <f>IFERROR(VLOOKUP(B1663,'تقرير المصروفات حسب الشهر'!$C$1155:$AD$1266,16,FALSE),0)</f>
        <v>0</v>
      </c>
      <c r="M1663" s="260">
        <f>IFERROR(VLOOKUP(B1663,'تقرير المصروفات حسب الشهر'!$C$1282:$AD$1393,16,FALSE),0)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0</v>
      </c>
      <c r="J1664" s="26">
        <f>'تقرير المصروفات حسب الشهر'!R922</f>
        <v>0</v>
      </c>
      <c r="K1664" s="26">
        <f>'تقرير المصروفات حسب الشهر'!R1049</f>
        <v>0</v>
      </c>
      <c r="L1664" s="260">
        <f>IFERROR(VLOOKUP(B1664,'تقرير المصروفات حسب الشهر'!$C$1155:$AD$1266,16,FALSE),0)</f>
        <v>0</v>
      </c>
      <c r="M1664" s="260">
        <f>IFERROR(VLOOKUP(B1664,'تقرير المصروفات حسب الشهر'!$C$1282:$AD$1393,16,FALSE),0)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الشهر'!R923</f>
        <v>0</v>
      </c>
      <c r="K1665" s="26">
        <f>'تقرير المصروفات حسب الشهر'!R1050</f>
        <v>0</v>
      </c>
      <c r="L1665" s="260">
        <f>IFERROR(VLOOKUP(B1665,'تقرير المصروفات حسب الشهر'!$C$1155:$AD$1266,16,FALSE),0)</f>
        <v>0</v>
      </c>
      <c r="M1665" s="260">
        <f>IFERROR(VLOOKUP(B1665,'تقرير المصروفات حسب الشهر'!$C$1282:$AD$1393,16,FALSE),0)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0</v>
      </c>
      <c r="J1666" s="26">
        <f>'تقرير المصروفات حسب الشهر'!R924</f>
        <v>0</v>
      </c>
      <c r="K1666" s="26">
        <f>'تقرير المصروفات حسب الشهر'!R1051</f>
        <v>0</v>
      </c>
      <c r="L1666" s="260">
        <f>IFERROR(VLOOKUP(B1666,'تقرير المصروفات حسب الشهر'!$C$1155:$AD$1266,16,FALSE),0)</f>
        <v>0</v>
      </c>
      <c r="M1666" s="260">
        <f>IFERROR(VLOOKUP(B1666,'تقرير المصروفات حسب الشهر'!$C$1282:$AD$1393,16,FALSE),0)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الشهر'!R925</f>
        <v>0</v>
      </c>
      <c r="K1667" s="26">
        <f>'تقرير المصروفات حسب الشهر'!R1052</f>
        <v>0</v>
      </c>
      <c r="L1667" s="260">
        <f>IFERROR(VLOOKUP(B1667,'تقرير المصروفات حسب الشهر'!$C$1155:$AD$1266,16,FALSE),0)</f>
        <v>0</v>
      </c>
      <c r="M1667" s="260">
        <f>IFERROR(VLOOKUP(B1667,'تقرير المصروفات حسب الشهر'!$C$1282:$AD$1393,16,FALSE),0)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الشهر'!R926</f>
        <v>0</v>
      </c>
      <c r="K1668" s="26">
        <f>'تقرير المصروفات حسب الشهر'!R1053</f>
        <v>0</v>
      </c>
      <c r="L1668" s="260">
        <f>IFERROR(VLOOKUP(B1668,'تقرير المصروفات حسب الشهر'!$C$1155:$AD$1266,16,FALSE),0)</f>
        <v>0</v>
      </c>
      <c r="M1668" s="260">
        <f>IFERROR(VLOOKUP(B1668,'تقرير المصروفات حسب الشهر'!$C$1282:$AD$1393,16,FALSE),0)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0</v>
      </c>
      <c r="J1669" s="26">
        <f>'تقرير المصروفات حسب الشهر'!R927</f>
        <v>0</v>
      </c>
      <c r="K1669" s="26">
        <f>'تقرير المصروفات حسب الشهر'!R1054</f>
        <v>0</v>
      </c>
      <c r="L1669" s="260">
        <f>IFERROR(VLOOKUP(B1669,'تقرير المصروفات حسب الشهر'!$C$1155:$AD$1266,16,FALSE),0)</f>
        <v>0</v>
      </c>
      <c r="M1669" s="260">
        <f>IFERROR(VLOOKUP(B1669,'تقرير المصروفات حسب الشهر'!$C$1282:$AD$1393,16,FALSE),0)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الشهر'!R928</f>
        <v>0</v>
      </c>
      <c r="K1670" s="26">
        <f>'تقرير المصروفات حسب الشهر'!R1055</f>
        <v>0</v>
      </c>
      <c r="L1670" s="260">
        <f>IFERROR(VLOOKUP(B1670,'تقرير المصروفات حسب الشهر'!$C$1155:$AD$1266,16,FALSE),0)</f>
        <v>0</v>
      </c>
      <c r="M1670" s="260">
        <f>IFERROR(VLOOKUP(B1670,'تقرير المصروفات حسب الشهر'!$C$1282:$AD$1393,16,FALSE),0)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الشهر'!R929</f>
        <v>0</v>
      </c>
      <c r="K1671" s="26">
        <f>'تقرير المصروفات حسب الشهر'!R1056</f>
        <v>0</v>
      </c>
      <c r="L1671" s="260">
        <f>IFERROR(VLOOKUP(B1671,'تقرير المصروفات حسب الشهر'!$C$1155:$AD$1266,16,FALSE),0)</f>
        <v>0</v>
      </c>
      <c r="M1671" s="260">
        <f>IFERROR(VLOOKUP(B1671,'تقرير المصروفات حسب الشهر'!$C$1282:$AD$1393,16,FALSE),0)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الشهر'!R930</f>
        <v>0</v>
      </c>
      <c r="K1672" s="26">
        <f>'تقرير المصروفات حسب الشهر'!R1057</f>
        <v>0</v>
      </c>
      <c r="L1672" s="260">
        <f>IFERROR(VLOOKUP(B1672,'تقرير المصروفات حسب الشهر'!$C$1155:$AD$1266,16,FALSE),0)</f>
        <v>0</v>
      </c>
      <c r="M1672" s="260">
        <f>IFERROR(VLOOKUP(B1672,'تقرير المصروفات حسب الشهر'!$C$1282:$AD$1393,16,FALSE),0)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الشهر'!R931</f>
        <v>0</v>
      </c>
      <c r="K1673" s="26">
        <f>'تقرير المصروفات حسب الشهر'!R1058</f>
        <v>0</v>
      </c>
      <c r="L1673" s="260">
        <f>IFERROR(VLOOKUP(B1673,'تقرير المصروفات حسب الشهر'!$C$1155:$AD$1266,16,FALSE),0)</f>
        <v>0</v>
      </c>
      <c r="M1673" s="260">
        <f>IFERROR(VLOOKUP(B1673,'تقرير المصروفات حسب الشهر'!$C$1282:$AD$1393,16,FALSE),0)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الشهر'!R932</f>
        <v>0</v>
      </c>
      <c r="K1674" s="26">
        <f>'تقرير المصروفات حسب الشهر'!R1059</f>
        <v>0</v>
      </c>
      <c r="L1674" s="260">
        <f>IFERROR(VLOOKUP(B1674,'تقرير المصروفات حسب الشهر'!$C$1155:$AD$1266,16,FALSE),0)</f>
        <v>0</v>
      </c>
      <c r="M1674" s="260">
        <f>IFERROR(VLOOKUP(B1674,'تقرير المصروفات حسب الشهر'!$C$1282:$AD$1393,16,FALSE),0)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الشهر'!R933</f>
        <v>0</v>
      </c>
      <c r="K1675" s="26">
        <f>'تقرير المصروفات حسب الشهر'!R1060</f>
        <v>0</v>
      </c>
      <c r="L1675" s="260">
        <f>IFERROR(VLOOKUP(B1675,'تقرير المصروفات حسب الشهر'!$C$1155:$AD$1266,16,FALSE),0)</f>
        <v>0</v>
      </c>
      <c r="M1675" s="260">
        <f>IFERROR(VLOOKUP(B1675,'تقرير المصروفات حسب الشهر'!$C$1282:$AD$1393,16,FALSE),0)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0</v>
      </c>
      <c r="J1676" s="26">
        <f>'تقرير المصروفات حسب الشهر'!R934</f>
        <v>0</v>
      </c>
      <c r="K1676" s="26">
        <f>'تقرير المصروفات حسب الشهر'!R1061</f>
        <v>0</v>
      </c>
      <c r="L1676" s="260">
        <f>IFERROR(VLOOKUP(B1676,'تقرير المصروفات حسب الشهر'!$C$1155:$AD$1266,16,FALSE),0)</f>
        <v>0</v>
      </c>
      <c r="M1676" s="260">
        <f>IFERROR(VLOOKUP(B1676,'تقرير المصروفات حسب الشهر'!$C$1282:$AD$1393,16,FALSE),0)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الشهر'!R935</f>
        <v>0</v>
      </c>
      <c r="K1677" s="26">
        <f>'تقرير المصروفات حسب الشهر'!R1062</f>
        <v>0</v>
      </c>
      <c r="L1677" s="260">
        <f>IFERROR(VLOOKUP(B1677,'تقرير المصروفات حسب الشهر'!$C$1155:$AD$1266,16,FALSE),0)</f>
        <v>0</v>
      </c>
      <c r="M1677" s="260">
        <f>IFERROR(VLOOKUP(B1677,'تقرير المصروفات حسب الشهر'!$C$1282:$AD$1393,16,FALSE),0)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الشهر'!R936</f>
        <v>0</v>
      </c>
      <c r="K1678" s="26">
        <f>'تقرير المصروفات حسب الشهر'!R1063</f>
        <v>0</v>
      </c>
      <c r="L1678" s="260">
        <f>IFERROR(VLOOKUP(B1678,'تقرير المصروفات حسب الشهر'!$C$1155:$AD$1266,16,FALSE),0)</f>
        <v>0</v>
      </c>
      <c r="M1678" s="260">
        <f>IFERROR(VLOOKUP(B1678,'تقرير المصروفات حسب الشهر'!$C$1282:$AD$1393,16,FALSE),0)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الشهر'!R937</f>
        <v>0</v>
      </c>
      <c r="K1679" s="26">
        <f>'تقرير المصروفات حسب الشهر'!R1064</f>
        <v>0</v>
      </c>
      <c r="L1679" s="260">
        <f>IFERROR(VLOOKUP(B1679,'تقرير المصروفات حسب الشهر'!$C$1155:$AD$1266,16,FALSE),0)</f>
        <v>0</v>
      </c>
      <c r="M1679" s="260">
        <f>IFERROR(VLOOKUP(B1679,'تقرير المصروفات حسب الشهر'!$C$1282:$AD$1393,16,FALSE),0)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الشهر'!R938</f>
        <v>0</v>
      </c>
      <c r="K1680" s="26">
        <f>'تقرير المصروفات حسب الشهر'!R1065</f>
        <v>0</v>
      </c>
      <c r="L1680" s="260">
        <f>IFERROR(VLOOKUP(B1680,'تقرير المصروفات حسب الشهر'!$C$1155:$AD$1266,16,FALSE),0)</f>
        <v>0</v>
      </c>
      <c r="M1680" s="260">
        <f>IFERROR(VLOOKUP(B1680,'تقرير المصروفات حسب الشهر'!$C$1282:$AD$1393,16,FALSE),0)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الشهر'!R939</f>
        <v>0</v>
      </c>
      <c r="K1681" s="26">
        <f>'تقرير المصروفات حسب الشهر'!R1066</f>
        <v>0</v>
      </c>
      <c r="L1681" s="260">
        <f>IFERROR(VLOOKUP(B1681,'تقرير المصروفات حسب الشهر'!$C$1155:$AD$1266,16,FALSE),0)</f>
        <v>0</v>
      </c>
      <c r="M1681" s="260">
        <f>IFERROR(VLOOKUP(B1681,'تقرير المصروفات حسب الشهر'!$C$1282:$AD$1393,16,FALSE),0)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0</v>
      </c>
      <c r="J1682" s="26">
        <f>'تقرير المصروفات حسب الشهر'!R940</f>
        <v>0</v>
      </c>
      <c r="K1682" s="26">
        <f>'تقرير المصروفات حسب الشهر'!R1067</f>
        <v>0</v>
      </c>
      <c r="L1682" s="260">
        <f>IFERROR(VLOOKUP(B1682,'تقرير المصروفات حسب الشهر'!$C$1155:$AD$1266,16,FALSE),0)</f>
        <v>0</v>
      </c>
      <c r="M1682" s="260">
        <f>IFERROR(VLOOKUP(B1682,'تقرير المصروفات حسب الشهر'!$C$1282:$AD$1393,16,FALSE),0)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الشهر'!R941</f>
        <v>0</v>
      </c>
      <c r="K1683" s="26">
        <f>'تقرير المصروفات حسب الشهر'!R1068</f>
        <v>0</v>
      </c>
      <c r="L1683" s="260">
        <f>IFERROR(VLOOKUP(B1683,'تقرير المصروفات حسب الشهر'!$C$1155:$AD$1266,16,FALSE),0)</f>
        <v>0</v>
      </c>
      <c r="M1683" s="260">
        <f>IFERROR(VLOOKUP(B1683,'تقرير المصروفات حسب الشهر'!$C$1282:$AD$1393,16,FALSE),0)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الشهر'!R942</f>
        <v>0</v>
      </c>
      <c r="K1684" s="26">
        <f>'تقرير المصروفات حسب الشهر'!R1069</f>
        <v>0</v>
      </c>
      <c r="L1684" s="260">
        <f>IFERROR(VLOOKUP(B1684,'تقرير المصروفات حسب الشهر'!$C$1155:$AD$1266,16,FALSE),0)</f>
        <v>0</v>
      </c>
      <c r="M1684" s="260">
        <f>IFERROR(VLOOKUP(B1684,'تقرير المصروفات حسب الشهر'!$C$1282:$AD$1393,16,FALSE),0)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الشهر'!R943</f>
        <v>0</v>
      </c>
      <c r="K1685" s="26">
        <f>'تقرير المصروفات حسب الشهر'!R1070</f>
        <v>0</v>
      </c>
      <c r="L1685" s="260">
        <f>IFERROR(VLOOKUP(B1685,'تقرير المصروفات حسب الشهر'!$C$1155:$AD$1266,16,FALSE),0)</f>
        <v>0</v>
      </c>
      <c r="M1685" s="260">
        <f>IFERROR(VLOOKUP(B1685,'تقرير المصروفات حسب الشهر'!$C$1282:$AD$1393,16,FALSE),0)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الشهر'!R944</f>
        <v>0</v>
      </c>
      <c r="K1686" s="26">
        <f>'تقرير المصروفات حسب الشهر'!R1071</f>
        <v>0</v>
      </c>
      <c r="L1686" s="260">
        <f>IFERROR(VLOOKUP(B1686,'تقرير المصروفات حسب الشهر'!$C$1155:$AD$1266,16,FALSE),0)</f>
        <v>0</v>
      </c>
      <c r="M1686" s="260">
        <f>IFERROR(VLOOKUP(B1686,'تقرير المصروفات حسب الشهر'!$C$1282:$AD$1393,16,FALSE),0)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الشهر'!R945</f>
        <v>0</v>
      </c>
      <c r="K1687" s="26">
        <f>'تقرير المصروفات حسب الشهر'!R1072</f>
        <v>0</v>
      </c>
      <c r="L1687" s="260">
        <f>IFERROR(VLOOKUP(B1687,'تقرير المصروفات حسب الشهر'!$C$1155:$AD$1266,16,FALSE),0)</f>
        <v>0</v>
      </c>
      <c r="M1687" s="260">
        <f>IFERROR(VLOOKUP(B1687,'تقرير المصروفات حسب الشهر'!$C$1282:$AD$1393,16,FALSE),0)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0</v>
      </c>
      <c r="J1688" s="26">
        <f>'تقرير المصروفات حسب الشهر'!R946</f>
        <v>0</v>
      </c>
      <c r="K1688" s="26">
        <f>'تقرير المصروفات حسب الشهر'!R1073</f>
        <v>0</v>
      </c>
      <c r="L1688" s="260">
        <f>IFERROR(VLOOKUP(B1688,'تقرير المصروفات حسب الشهر'!$C$1155:$AD$1266,16,FALSE),0)</f>
        <v>0</v>
      </c>
      <c r="M1688" s="260">
        <f>IFERROR(VLOOKUP(B1688,'تقرير المصروفات حسب الشهر'!$C$1282:$AD$1393,16,FALSE),0)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الشهر'!R947</f>
        <v>0</v>
      </c>
      <c r="K1689" s="26">
        <f>'تقرير المصروفات حسب الشهر'!R1074</f>
        <v>0</v>
      </c>
      <c r="L1689" s="260">
        <f>IFERROR(VLOOKUP(B1689,'تقرير المصروفات حسب الشهر'!$C$1155:$AD$1266,16,FALSE),0)</f>
        <v>0</v>
      </c>
      <c r="M1689" s="260">
        <f>IFERROR(VLOOKUP(B1689,'تقرير المصروفات حسب الشهر'!$C$1282:$AD$1393,16,FALSE),0)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الشهر'!R948</f>
        <v>0</v>
      </c>
      <c r="K1690" s="26">
        <f>'تقرير المصروفات حسب الشهر'!R1075</f>
        <v>0</v>
      </c>
      <c r="L1690" s="260">
        <f>IFERROR(VLOOKUP(B1690,'تقرير المصروفات حسب الشهر'!$C$1155:$AD$1266,16,FALSE),0)</f>
        <v>0</v>
      </c>
      <c r="M1690" s="260">
        <f>IFERROR(VLOOKUP(B1690,'تقرير المصروفات حسب الشهر'!$C$1282:$AD$1393,16,FALSE),0)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الشهر'!R949</f>
        <v>0</v>
      </c>
      <c r="K1691" s="26">
        <f>'تقرير المصروفات حسب الشهر'!R1076</f>
        <v>0</v>
      </c>
      <c r="L1691" s="260">
        <f>IFERROR(VLOOKUP(B1691,'تقرير المصروفات حسب الشهر'!$C$1155:$AD$1266,16,FALSE),0)</f>
        <v>0</v>
      </c>
      <c r="M1691" s="260">
        <f>IFERROR(VLOOKUP(B1691,'تقرير المصروفات حسب الشهر'!$C$1282:$AD$1393,16,FALSE),0)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الشهر'!R950</f>
        <v>0</v>
      </c>
      <c r="K1692" s="26">
        <f>'تقرير المصروفات حسب الشهر'!R1077</f>
        <v>0</v>
      </c>
      <c r="L1692" s="260">
        <f>IFERROR(VLOOKUP(B1692,'تقرير المصروفات حسب الشهر'!$C$1155:$AD$1266,16,FALSE),0)</f>
        <v>0</v>
      </c>
      <c r="M1692" s="260">
        <f>IFERROR(VLOOKUP(B1692,'تقرير المصروفات حسب الشهر'!$C$1282:$AD$1393,16,FALSE),0)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الشهر'!R951</f>
        <v>0</v>
      </c>
      <c r="K1693" s="26">
        <f>'تقرير المصروفات حسب الشهر'!R1078</f>
        <v>0</v>
      </c>
      <c r="L1693" s="260">
        <f>IFERROR(VLOOKUP(B1693,'تقرير المصروفات حسب الشهر'!$C$1155:$AD$1266,16,FALSE),0)</f>
        <v>0</v>
      </c>
      <c r="M1693" s="260">
        <f>IFERROR(VLOOKUP(B1693,'تقرير المصروفات حسب الشهر'!$C$1282:$AD$1393,16,FALSE),0)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الشهر'!R952</f>
        <v>0</v>
      </c>
      <c r="K1694" s="26">
        <f>'تقرير المصروفات حسب الشهر'!R1079</f>
        <v>0</v>
      </c>
      <c r="L1694" s="260">
        <f>IFERROR(VLOOKUP(B1694,'تقرير المصروفات حسب الشهر'!$C$1155:$AD$1266,16,FALSE),0)</f>
        <v>0</v>
      </c>
      <c r="M1694" s="260">
        <f>IFERROR(VLOOKUP(B1694,'تقرير المصروفات حسب الشهر'!$C$1282:$AD$1393,16,FALSE),0)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الشهر'!R953</f>
        <v>0</v>
      </c>
      <c r="K1695" s="26">
        <f>'تقرير المصروفات حسب الشهر'!R1080</f>
        <v>0</v>
      </c>
      <c r="L1695" s="260">
        <f>IFERROR(VLOOKUP(B1695,'تقرير المصروفات حسب الشهر'!$C$1155:$AD$1266,16,FALSE),0)</f>
        <v>0</v>
      </c>
      <c r="M1695" s="260">
        <f>IFERROR(VLOOKUP(B1695,'تقرير المصروفات حسب الشهر'!$C$1282:$AD$1393,16,FALSE),0)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الشهر'!R954</f>
        <v>0</v>
      </c>
      <c r="K1696" s="26">
        <f>'تقرير المصروفات حسب الشهر'!R1081</f>
        <v>0</v>
      </c>
      <c r="L1696" s="260">
        <f>IFERROR(VLOOKUP(B1696,'تقرير المصروفات حسب الشهر'!$C$1155:$AD$1266,16,FALSE),0)</f>
        <v>0</v>
      </c>
      <c r="M1696" s="260">
        <f>IFERROR(VLOOKUP(B1696,'تقرير المصروفات حسب الشهر'!$C$1282:$AD$1393,16,FALSE),0)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الشهر'!R955</f>
        <v>0</v>
      </c>
      <c r="K1697" s="26">
        <f>'تقرير المصروفات حسب الشهر'!R1082</f>
        <v>0</v>
      </c>
      <c r="L1697" s="260">
        <f>IFERROR(VLOOKUP(B1697,'تقرير المصروفات حسب الشهر'!$C$1155:$AD$1266,16,FALSE),0)</f>
        <v>0</v>
      </c>
      <c r="M1697" s="260">
        <f>IFERROR(VLOOKUP(B1697,'تقرير المصروفات حسب الشهر'!$C$1282:$AD$1393,16,FALSE),0)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الشهر'!R956</f>
        <v>0</v>
      </c>
      <c r="K1698" s="26">
        <f>'تقرير المصروفات حسب الشهر'!R1083</f>
        <v>0</v>
      </c>
      <c r="L1698" s="260">
        <f>IFERROR(VLOOKUP(B1698,'تقرير المصروفات حسب الشهر'!$C$1155:$AD$1266,16,FALSE),0)</f>
        <v>0</v>
      </c>
      <c r="M1698" s="260">
        <f>IFERROR(VLOOKUP(B1698,'تقرير المصروفات حسب الشهر'!$C$1282:$AD$1393,16,FALSE),0)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الشهر'!R957</f>
        <v>0</v>
      </c>
      <c r="K1699" s="26">
        <f>'تقرير المصروفات حسب الشهر'!R1084</f>
        <v>0</v>
      </c>
      <c r="L1699" s="260">
        <f>IFERROR(VLOOKUP(B1699,'تقرير المصروفات حسب الشهر'!$C$1155:$AD$1266,16,FALSE),0)</f>
        <v>0</v>
      </c>
      <c r="M1699" s="260">
        <f>IFERROR(VLOOKUP(B1699,'تقرير المصروفات حسب الشهر'!$C$1282:$AD$1393,16,FALSE),0)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الشهر'!R958</f>
        <v>0</v>
      </c>
      <c r="K1700" s="26">
        <f>'تقرير المصروفات حسب الشهر'!R1085</f>
        <v>0</v>
      </c>
      <c r="L1700" s="260">
        <f>IFERROR(VLOOKUP(B1700,'تقرير المصروفات حسب الشهر'!$C$1155:$AD$1266,16,FALSE),0)</f>
        <v>0</v>
      </c>
      <c r="M1700" s="260">
        <f>IFERROR(VLOOKUP(B1700,'تقرير المصروفات حسب الشهر'!$C$1282:$AD$1393,16,FALSE),0)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الشهر'!R959</f>
        <v>0</v>
      </c>
      <c r="K1701" s="26">
        <f>'تقرير المصروفات حسب الشهر'!R1086</f>
        <v>0</v>
      </c>
      <c r="L1701" s="260">
        <f>IFERROR(VLOOKUP(B1701,'تقرير المصروفات حسب الشهر'!$C$1155:$AD$1266,16,FALSE),0)</f>
        <v>0</v>
      </c>
      <c r="M1701" s="260">
        <f>IFERROR(VLOOKUP(B1701,'تقرير المصروفات حسب الشهر'!$C$1282:$AD$1393,16,FALSE),0)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الشهر'!R960</f>
        <v>0</v>
      </c>
      <c r="K1702" s="26">
        <f>'تقرير المصروفات حسب الشهر'!R1087</f>
        <v>0</v>
      </c>
      <c r="L1702" s="260">
        <f>IFERROR(VLOOKUP(B1702,'تقرير المصروفات حسب الشهر'!$C$1155:$AD$1266,16,FALSE),0)</f>
        <v>0</v>
      </c>
      <c r="M1702" s="260">
        <f>IFERROR(VLOOKUP(B1702,'تقرير المصروفات حسب الشهر'!$C$1282:$AD$1393,16,FALSE),0)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0</v>
      </c>
      <c r="J1703" s="26">
        <f>'تقرير المصروفات حسب الشهر'!R961</f>
        <v>0</v>
      </c>
      <c r="K1703" s="26">
        <f>'تقرير المصروفات حسب الشهر'!R1088</f>
        <v>0</v>
      </c>
      <c r="L1703" s="260">
        <f>IFERROR(VLOOKUP(B1703,'تقرير المصروفات حسب الشهر'!$C$1155:$AD$1266,16,FALSE),0)</f>
        <v>0</v>
      </c>
      <c r="M1703" s="260">
        <f>IFERROR(VLOOKUP(B1703,'تقرير المصروفات حسب الشهر'!$C$1282:$AD$1393,16,FALSE),0)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الشهر'!R962</f>
        <v>0</v>
      </c>
      <c r="K1704" s="26">
        <f>'تقرير المصروفات حسب الشهر'!R1089</f>
        <v>0</v>
      </c>
      <c r="L1704" s="260">
        <f>IFERROR(VLOOKUP(B1704,'تقرير المصروفات حسب الشهر'!$C$1155:$AD$1266,16,FALSE),0)</f>
        <v>0</v>
      </c>
      <c r="M1704" s="260">
        <f>IFERROR(VLOOKUP(B1704,'تقرير المصروفات حسب الشهر'!$C$1282:$AD$1393,16,FALSE),0)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الشهر'!R963</f>
        <v>0</v>
      </c>
      <c r="K1705" s="26">
        <f>'تقرير المصروفات حسب الشهر'!R1090</f>
        <v>0</v>
      </c>
      <c r="L1705" s="260">
        <f>IFERROR(VLOOKUP(B1705,'تقرير المصروفات حسب الشهر'!$C$1155:$AD$1266,16,FALSE),0)</f>
        <v>0</v>
      </c>
      <c r="M1705" s="260">
        <f>IFERROR(VLOOKUP(B1705,'تقرير المصروفات حسب الشهر'!$C$1282:$AD$1393,16,FALSE),0)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الشهر'!R964</f>
        <v>0</v>
      </c>
      <c r="K1706" s="26">
        <f>'تقرير المصروفات حسب الشهر'!R1091</f>
        <v>0</v>
      </c>
      <c r="L1706" s="260">
        <f>IFERROR(VLOOKUP(B1706,'تقرير المصروفات حسب الشهر'!$C$1155:$AD$1266,16,FALSE),0)</f>
        <v>0</v>
      </c>
      <c r="M1706" s="260">
        <f>IFERROR(VLOOKUP(B1706,'تقرير المصروفات حسب الشهر'!$C$1282:$AD$1393,16,FALSE),0)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0</v>
      </c>
      <c r="J1707" s="26">
        <f>'تقرير المصروفات حسب الشهر'!R965</f>
        <v>0</v>
      </c>
      <c r="K1707" s="26">
        <f>'تقرير المصروفات حسب الشهر'!R1092</f>
        <v>0</v>
      </c>
      <c r="L1707" s="260">
        <f>IFERROR(VLOOKUP(B1707,'تقرير المصروفات حسب الشهر'!$C$1155:$AD$1266,16,FALSE),0)</f>
        <v>0</v>
      </c>
      <c r="M1707" s="260">
        <f>IFERROR(VLOOKUP(B1707,'تقرير المصروفات حسب الشهر'!$C$1282:$AD$1393,16,FALSE),0)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0</v>
      </c>
      <c r="J1708" s="26">
        <f>'تقرير المصروفات حسب الشهر'!R966</f>
        <v>0</v>
      </c>
      <c r="K1708" s="26">
        <f>'تقرير المصروفات حسب الشهر'!R1093</f>
        <v>0</v>
      </c>
      <c r="L1708" s="260">
        <f>IFERROR(VLOOKUP(B1708,'تقرير المصروفات حسب الشهر'!$C$1155:$AD$1266,16,FALSE),0)</f>
        <v>0</v>
      </c>
      <c r="M1708" s="260">
        <f>IFERROR(VLOOKUP(B1708,'تقرير المصروفات حسب الشهر'!$C$1282:$AD$1393,16,FALSE),0)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الشهر'!R967</f>
        <v>0</v>
      </c>
      <c r="K1709" s="26">
        <f>'تقرير المصروفات حسب الشهر'!R1094</f>
        <v>0</v>
      </c>
      <c r="L1709" s="260">
        <f>IFERROR(VLOOKUP(B1709,'تقرير المصروفات حسب الشهر'!$C$1155:$AD$1266,16,FALSE),0)</f>
        <v>0</v>
      </c>
      <c r="M1709" s="260">
        <f>IFERROR(VLOOKUP(B1709,'تقرير المصروفات حسب الشهر'!$C$1282:$AD$1393,16,FALSE),0)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0</v>
      </c>
      <c r="J1710" s="26">
        <f>'تقرير المصروفات حسب الشهر'!R968</f>
        <v>0</v>
      </c>
      <c r="K1710" s="26">
        <f>'تقرير المصروفات حسب الشهر'!R1095</f>
        <v>0</v>
      </c>
      <c r="L1710" s="260">
        <f>IFERROR(VLOOKUP(B1710,'تقرير المصروفات حسب الشهر'!$C$1155:$AD$1266,16,FALSE),0)</f>
        <v>0</v>
      </c>
      <c r="M1710" s="260">
        <f>IFERROR(VLOOKUP(B1710,'تقرير المصروفات حسب الشهر'!$C$1282:$AD$1393,16,FALSE),0)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الشهر'!R969</f>
        <v>0</v>
      </c>
      <c r="K1711" s="26">
        <f>'تقرير المصروفات حسب الشهر'!R1096</f>
        <v>0</v>
      </c>
      <c r="L1711" s="260">
        <f>IFERROR(VLOOKUP(B1711,'تقرير المصروفات حسب الشهر'!$C$1155:$AD$1266,16,FALSE),0)</f>
        <v>0</v>
      </c>
      <c r="M1711" s="260">
        <f>IFERROR(VLOOKUP(B1711,'تقرير المصروفات حسب الشهر'!$C$1282:$AD$1393,16,FALSE),0)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الشهر'!R970</f>
        <v>0</v>
      </c>
      <c r="K1712" s="26">
        <f>'تقرير المصروفات حسب الشهر'!R1097</f>
        <v>0</v>
      </c>
      <c r="L1712" s="260">
        <f>IFERROR(VLOOKUP(B1712,'تقرير المصروفات حسب الشهر'!$C$1155:$AD$1266,16,FALSE),0)</f>
        <v>0</v>
      </c>
      <c r="M1712" s="260">
        <f>IFERROR(VLOOKUP(B1712,'تقرير المصروفات حسب الشهر'!$C$1282:$AD$1393,16,FALSE),0)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0</v>
      </c>
      <c r="J1713" s="26">
        <f>'تقرير المصروفات حسب الشهر'!R971</f>
        <v>0</v>
      </c>
      <c r="K1713" s="26">
        <f>'تقرير المصروفات حسب الشهر'!R1098</f>
        <v>0</v>
      </c>
      <c r="L1713" s="260">
        <f>IFERROR(VLOOKUP(B1713,'تقرير المصروفات حسب الشهر'!$C$1155:$AD$1266,16,FALSE),0)</f>
        <v>0</v>
      </c>
      <c r="M1713" s="260">
        <f>IFERROR(VLOOKUP(B1713,'تقرير المصروفات حسب الشهر'!$C$1282:$AD$1393,16,FALSE),0)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الشهر'!R972</f>
        <v>0</v>
      </c>
      <c r="K1714" s="26">
        <f>'تقرير المصروفات حسب الشهر'!R1099</f>
        <v>0</v>
      </c>
      <c r="L1714" s="260">
        <f>IFERROR(VLOOKUP(B1714,'تقرير المصروفات حسب الشهر'!$C$1155:$AD$1266,16,FALSE),0)</f>
        <v>0</v>
      </c>
      <c r="M1714" s="260">
        <f>IFERROR(VLOOKUP(B1714,'تقرير المصروفات حسب الشهر'!$C$1282:$AD$1393,16,FALSE),0)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0</v>
      </c>
      <c r="J1715" s="26">
        <f>'تقرير المصروفات حسب الشهر'!R973</f>
        <v>0</v>
      </c>
      <c r="K1715" s="26">
        <f>'تقرير المصروفات حسب الشهر'!R1100</f>
        <v>0</v>
      </c>
      <c r="L1715" s="260">
        <f>IFERROR(VLOOKUP(B1715,'تقرير المصروفات حسب الشهر'!$C$1155:$AD$1266,16,FALSE),0)</f>
        <v>0</v>
      </c>
      <c r="M1715" s="260">
        <f>IFERROR(VLOOKUP(B1715,'تقرير المصروفات حسب الشهر'!$C$1282:$AD$1393,16,FALSE),0)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0</v>
      </c>
      <c r="J1716" s="26">
        <f>'تقرير المصروفات حسب الشهر'!R974</f>
        <v>0</v>
      </c>
      <c r="K1716" s="26">
        <f>'تقرير المصروفات حسب الشهر'!R1101</f>
        <v>0</v>
      </c>
      <c r="L1716" s="260">
        <f>IFERROR(VLOOKUP(B1716,'تقرير المصروفات حسب الشهر'!$C$1155:$AD$1266,16,FALSE),0)</f>
        <v>0</v>
      </c>
      <c r="M1716" s="260">
        <f>IFERROR(VLOOKUP(B1716,'تقرير المصروفات حسب الشهر'!$C$1282:$AD$1393,16,FALSE),0)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0</v>
      </c>
      <c r="J1717" s="26">
        <f>'تقرير المصروفات حسب الشهر'!R975</f>
        <v>0</v>
      </c>
      <c r="K1717" s="26">
        <f>'تقرير المصروفات حسب الشهر'!R1102</f>
        <v>0</v>
      </c>
      <c r="L1717" s="260">
        <f>IFERROR(VLOOKUP(B1717,'تقرير المصروفات حسب الشهر'!$C$1155:$AD$1266,16,FALSE),0)</f>
        <v>0</v>
      </c>
      <c r="M1717" s="260">
        <f>IFERROR(VLOOKUP(B1717,'تقرير المصروفات حسب الشهر'!$C$1282:$AD$1393,16,FALSE),0)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الشهر'!R976</f>
        <v>0</v>
      </c>
      <c r="K1718" s="26">
        <f>'تقرير المصروفات حسب الشهر'!R1103</f>
        <v>0</v>
      </c>
      <c r="L1718" s="260">
        <f>IFERROR(VLOOKUP(B1718,'تقرير المصروفات حسب الشهر'!$C$1155:$AD$1266,16,FALSE),0)</f>
        <v>0</v>
      </c>
      <c r="M1718" s="260">
        <f>IFERROR(VLOOKUP(B1718,'تقرير المصروفات حسب الشهر'!$C$1282:$AD$1393,16,FALSE),0)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الشهر'!R977</f>
        <v>0</v>
      </c>
      <c r="K1719" s="26">
        <f>'تقرير المصروفات حسب الشهر'!R1104</f>
        <v>0</v>
      </c>
      <c r="L1719" s="260">
        <f>IFERROR(VLOOKUP(B1719,'تقرير المصروفات حسب الشهر'!$C$1155:$AD$1266,16,FALSE),0)</f>
        <v>0</v>
      </c>
      <c r="M1719" s="260">
        <f>IFERROR(VLOOKUP(B1719,'تقرير المصروفات حسب الشهر'!$C$1282:$AD$1393,16,FALSE),0)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الشهر'!R978</f>
        <v>0</v>
      </c>
      <c r="K1720" s="26">
        <f>'تقرير المصروفات حسب الشهر'!R1105</f>
        <v>0</v>
      </c>
      <c r="L1720" s="260">
        <f>IFERROR(VLOOKUP(B1720,'تقرير المصروفات حسب الشهر'!$C$1155:$AD$1266,16,FALSE),0)</f>
        <v>0</v>
      </c>
      <c r="M1720" s="260">
        <f>IFERROR(VLOOKUP(B1720,'تقرير المصروفات حسب الشهر'!$C$1282:$AD$1393,16,FALSE),0)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0</v>
      </c>
      <c r="J1721" s="26">
        <f>'تقرير المصروفات حسب الشهر'!R979</f>
        <v>0</v>
      </c>
      <c r="K1721" s="26">
        <f>'تقرير المصروفات حسب الشهر'!R1106</f>
        <v>0</v>
      </c>
      <c r="L1721" s="260">
        <f>IFERROR(VLOOKUP(B1721,'تقرير المصروفات حسب الشهر'!$C$1155:$AD$1266,16,FALSE),0)</f>
        <v>0</v>
      </c>
      <c r="M1721" s="260">
        <f>IFERROR(VLOOKUP(B1721,'تقرير المصروفات حسب الشهر'!$C$1282:$AD$1393,16,FALSE),0)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0</v>
      </c>
      <c r="J1722" s="26">
        <f>'تقرير المصروفات حسب الشهر'!R980</f>
        <v>0</v>
      </c>
      <c r="K1722" s="26">
        <f>'تقرير المصروفات حسب الشهر'!R1107</f>
        <v>0</v>
      </c>
      <c r="L1722" s="260">
        <f>IFERROR(VLOOKUP(B1722,'تقرير المصروفات حسب الشهر'!$C$1155:$AD$1266,16,FALSE),0)</f>
        <v>0</v>
      </c>
      <c r="M1722" s="260">
        <f>IFERROR(VLOOKUP(B1722,'تقرير المصروفات حسب الشهر'!$C$1282:$AD$1393,16,FALSE),0)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0</v>
      </c>
      <c r="J1723" s="26">
        <f>'تقرير المصروفات حسب الشهر'!R981</f>
        <v>0</v>
      </c>
      <c r="K1723" s="26">
        <f>'تقرير المصروفات حسب الشهر'!R1108</f>
        <v>0</v>
      </c>
      <c r="L1723" s="260">
        <f>IFERROR(VLOOKUP(B1723,'تقرير المصروفات حسب الشهر'!$C$1155:$AD$1266,16,FALSE),0)</f>
        <v>0</v>
      </c>
      <c r="M1723" s="260">
        <f>IFERROR(VLOOKUP(B1723,'تقرير المصروفات حسب الشهر'!$C$1282:$AD$1393,16,FALSE),0)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0</v>
      </c>
      <c r="J1724" s="26">
        <f>'تقرير المصروفات حسب الشهر'!R982</f>
        <v>0</v>
      </c>
      <c r="K1724" s="26">
        <f>'تقرير المصروفات حسب الشهر'!R1109</f>
        <v>0</v>
      </c>
      <c r="L1724" s="260">
        <f>IFERROR(VLOOKUP(B1724,'تقرير المصروفات حسب الشهر'!$C$1155:$AD$1266,16,FALSE),0)</f>
        <v>0</v>
      </c>
      <c r="M1724" s="260">
        <f>IFERROR(VLOOKUP(B1724,'تقرير المصروفات حسب الشهر'!$C$1282:$AD$1393,16,FALSE),0)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0</v>
      </c>
      <c r="J1725" s="26">
        <f>'تقرير المصروفات حسب الشهر'!R983</f>
        <v>0</v>
      </c>
      <c r="K1725" s="26">
        <f>'تقرير المصروفات حسب الشهر'!R1110</f>
        <v>0</v>
      </c>
      <c r="L1725" s="260">
        <f>IFERROR(VLOOKUP(B1725,'تقرير المصروفات حسب الشهر'!$C$1155:$AD$1266,16,FALSE),0)</f>
        <v>0</v>
      </c>
      <c r="M1725" s="260">
        <f>IFERROR(VLOOKUP(B1725,'تقرير المصروفات حسب الشهر'!$C$1282:$AD$1393,16,FALSE),0)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الشهر'!R984</f>
        <v>0</v>
      </c>
      <c r="K1726" s="26">
        <f>'تقرير المصروفات حسب الشهر'!R1111</f>
        <v>0</v>
      </c>
      <c r="L1726" s="260">
        <f>IFERROR(VLOOKUP(B1726,'تقرير المصروفات حسب الشهر'!$C$1155:$AD$1266,16,FALSE),0)</f>
        <v>0</v>
      </c>
      <c r="M1726" s="260">
        <f>IFERROR(VLOOKUP(B1726,'تقرير المصروفات حسب الشهر'!$C$1282:$AD$1393,16,FALSE),0)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الشهر'!R985</f>
        <v>0</v>
      </c>
      <c r="K1727" s="26">
        <f>'تقرير المصروفات حسب الشهر'!R1112</f>
        <v>0</v>
      </c>
      <c r="L1727" s="260">
        <f>IFERROR(VLOOKUP(B1727,'تقرير المصروفات حسب الشهر'!$C$1155:$AD$1266,16,FALSE),0)</f>
        <v>0</v>
      </c>
      <c r="M1727" s="260">
        <f>IFERROR(VLOOKUP(B1727,'تقرير المصروفات حسب الشهر'!$C$1282:$AD$1393,16,FALSE),0)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0</v>
      </c>
      <c r="J1728" s="26">
        <f>'تقرير المصروفات حسب الشهر'!R986</f>
        <v>0</v>
      </c>
      <c r="K1728" s="26">
        <f>'تقرير المصروفات حسب الشهر'!R1113</f>
        <v>0</v>
      </c>
      <c r="L1728" s="260">
        <f>IFERROR(VLOOKUP(B1728,'تقرير المصروفات حسب الشهر'!$C$1155:$AD$1266,16,FALSE),0)</f>
        <v>0</v>
      </c>
      <c r="M1728" s="260">
        <f>IFERROR(VLOOKUP(B1728,'تقرير المصروفات حسب الشهر'!$C$1282:$AD$1393,16,FALSE),0)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الشهر'!R987</f>
        <v>0</v>
      </c>
      <c r="K1729" s="26">
        <f>'تقرير المصروفات حسب الشهر'!R1114</f>
        <v>0</v>
      </c>
      <c r="L1729" s="260">
        <f>IFERROR(VLOOKUP(B1729,'تقرير المصروفات حسب الشهر'!$C$1155:$AD$1266,16,FALSE),0)</f>
        <v>0</v>
      </c>
      <c r="M1729" s="260">
        <f>IFERROR(VLOOKUP(B1729,'تقرير المصروفات حسب الشهر'!$C$1282:$AD$1393,16,FALSE),0)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الشهر'!R988</f>
        <v>0</v>
      </c>
      <c r="K1730" s="26">
        <f>'تقرير المصروفات حسب الشهر'!R1115</f>
        <v>0</v>
      </c>
      <c r="L1730" s="260">
        <f>IFERROR(VLOOKUP(B1730,'تقرير المصروفات حسب الشهر'!$C$1155:$AD$1266,16,FALSE),0)</f>
        <v>0</v>
      </c>
      <c r="M1730" s="260">
        <f>IFERROR(VLOOKUP(B1730,'تقرير المصروفات حسب الشهر'!$C$1282:$AD$1393,16,FALSE),0)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الشهر'!R989</f>
        <v>0</v>
      </c>
      <c r="K1731" s="26">
        <f>'تقرير المصروفات حسب الشهر'!R1116</f>
        <v>0</v>
      </c>
      <c r="L1731" s="260">
        <f>IFERROR(VLOOKUP(B1731,'تقرير المصروفات حسب الشهر'!$C$1155:$AD$1266,16,FALSE),0)</f>
        <v>0</v>
      </c>
      <c r="M1731" s="260">
        <f>IFERROR(VLOOKUP(B1731,'تقرير المصروفات حسب الشهر'!$C$1282:$AD$1393,16,FALSE),0)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الشهر'!R990</f>
        <v>0</v>
      </c>
      <c r="K1732" s="26">
        <f>'تقرير المصروفات حسب الشهر'!R1117</f>
        <v>0</v>
      </c>
      <c r="L1732" s="260">
        <f>IFERROR(VLOOKUP(B1732,'تقرير المصروفات حسب الشهر'!$C$1155:$AD$1266,16,FALSE),0)</f>
        <v>0</v>
      </c>
      <c r="M1732" s="260">
        <f>IFERROR(VLOOKUP(B1732,'تقرير المصروفات حسب الشهر'!$C$1282:$AD$1393,16,FALSE),0)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الشهر'!R991</f>
        <v>0</v>
      </c>
      <c r="K1733" s="26">
        <f>'تقرير المصروفات حسب الشهر'!R1118</f>
        <v>0</v>
      </c>
      <c r="L1733" s="260">
        <f>IFERROR(VLOOKUP(B1733,'تقرير المصروفات حسب الشهر'!$C$1155:$AD$1266,16,FALSE),0)</f>
        <v>0</v>
      </c>
      <c r="M1733" s="260">
        <f>IFERROR(VLOOKUP(B1733,'تقرير المصروفات حسب الشهر'!$C$1282:$AD$1393,16,FALSE),0)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الشهر'!R992</f>
        <v>0</v>
      </c>
      <c r="K1734" s="26">
        <f>'تقرير المصروفات حسب الشهر'!R1119</f>
        <v>0</v>
      </c>
      <c r="L1734" s="260">
        <f>IFERROR(VLOOKUP(B1734,'تقرير المصروفات حسب الشهر'!$C$1155:$AD$1266,16,FALSE),0)</f>
        <v>0</v>
      </c>
      <c r="M1734" s="260">
        <f>IFERROR(VLOOKUP(B1734,'تقرير المصروفات حسب الشهر'!$C$1282:$AD$1393,16,FALSE),0)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الشهر'!R993</f>
        <v>0</v>
      </c>
      <c r="K1735" s="26">
        <f>'تقرير المصروفات حسب الشهر'!R1120</f>
        <v>0</v>
      </c>
      <c r="L1735" s="260">
        <f>IFERROR(VLOOKUP(B1735,'تقرير المصروفات حسب الشهر'!$C$1155:$AD$1266,16,FALSE),0)</f>
        <v>0</v>
      </c>
      <c r="M1735" s="260">
        <f>IFERROR(VLOOKUP(B1735,'تقرير المصروفات حسب الشهر'!$C$1282:$AD$1393,16,FALSE),0)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الشهر'!R994</f>
        <v>0</v>
      </c>
      <c r="K1736" s="26">
        <f>'تقرير المصروفات حسب الشهر'!R1121</f>
        <v>0</v>
      </c>
      <c r="L1736" s="260">
        <f>IFERROR(VLOOKUP(B1736,'تقرير المصروفات حسب الشهر'!$C$1155:$AD$1266,16,FALSE),0)</f>
        <v>0</v>
      </c>
      <c r="M1736" s="260">
        <f>IFERROR(VLOOKUP(B1736,'تقرير المصروفات حسب الشهر'!$C$1282:$AD$1393,16,FALSE),0)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الشهر'!R995</f>
        <v>0</v>
      </c>
      <c r="K1737" s="26">
        <f>'تقرير المصروفات حسب الشهر'!R1122</f>
        <v>0</v>
      </c>
      <c r="L1737" s="260">
        <f>IFERROR(VLOOKUP(B1737,'تقرير المصروفات حسب الشهر'!$C$1155:$AD$1266,16,FALSE),0)</f>
        <v>0</v>
      </c>
      <c r="M1737" s="260">
        <f>IFERROR(VLOOKUP(B1737,'تقرير المصروفات حسب الشهر'!$C$1282:$AD$1393,16,FALSE),0)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الشهر'!R996</f>
        <v>0</v>
      </c>
      <c r="K1738" s="26">
        <f>'تقرير المصروفات حسب الشهر'!R1123</f>
        <v>0</v>
      </c>
      <c r="L1738" s="260">
        <f>IFERROR(VLOOKUP(B1738,'تقرير المصروفات حسب الشهر'!$C$1155:$AD$1266,16,FALSE),0)</f>
        <v>0</v>
      </c>
      <c r="M1738" s="260">
        <f>IFERROR(VLOOKUP(B1738,'تقرير المصروفات حسب الشهر'!$C$1282:$AD$1393,16,FALSE),0)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الشهر'!R997</f>
        <v>0</v>
      </c>
      <c r="K1739" s="26">
        <f>'تقرير المصروفات حسب الشهر'!R1124</f>
        <v>0</v>
      </c>
      <c r="L1739" s="260">
        <f>IFERROR(VLOOKUP(B1739,'تقرير المصروفات حسب الشهر'!$C$1155:$AD$1266,16,FALSE),0)</f>
        <v>0</v>
      </c>
      <c r="M1739" s="260">
        <f>IFERROR(VLOOKUP(B1739,'تقرير المصروفات حسب الشهر'!$C$1282:$AD$1393,16,FALSE),0)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الشهر'!R998</f>
        <v>0</v>
      </c>
      <c r="K1740" s="26">
        <f>'تقرير المصروفات حسب الشهر'!R1125</f>
        <v>0</v>
      </c>
      <c r="L1740" s="260">
        <f>IFERROR(VLOOKUP(B1740,'تقرير المصروفات حسب الشهر'!$C$1155:$AD$1266,16,FALSE),0)</f>
        <v>0</v>
      </c>
      <c r="M1740" s="260">
        <f>IFERROR(VLOOKUP(B1740,'تقرير المصروفات حسب الشهر'!$C$1282:$AD$1393,16,FALSE),0)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الشهر'!R999</f>
        <v>0</v>
      </c>
      <c r="K1741" s="26">
        <f>'تقرير المصروفات حسب الشهر'!R1126</f>
        <v>0</v>
      </c>
      <c r="L1741" s="260">
        <f>IFERROR(VLOOKUP(B1741,'تقرير المصروفات حسب الشهر'!$C$1155:$AD$1266,16,FALSE),0)</f>
        <v>0</v>
      </c>
      <c r="M1741" s="260">
        <f>IFERROR(VLOOKUP(B1741,'تقرير المصروفات حسب الشهر'!$C$1282:$AD$1393,16,FALSE),0)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الشهر'!R1000</f>
        <v>0</v>
      </c>
      <c r="K1742" s="26">
        <f>'تقرير المصروفات حسب الشهر'!R1127</f>
        <v>0</v>
      </c>
      <c r="L1742" s="260">
        <f>IFERROR(VLOOKUP(B1742,'تقرير المصروفات حسب الشهر'!$C$1155:$AD$1266,16,FALSE),0)</f>
        <v>0</v>
      </c>
      <c r="M1742" s="260">
        <f>IFERROR(VLOOKUP(B1742,'تقرير المصروفات حسب الشهر'!$C$1282:$AD$1393,16,FALSE),0)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الشهر'!R1001</f>
        <v>0</v>
      </c>
      <c r="K1743" s="26">
        <f>'تقرير المصروفات حسب الشهر'!R1128</f>
        <v>0</v>
      </c>
      <c r="L1743" s="260">
        <f>IFERROR(VLOOKUP(B1743,'تقرير المصروفات حسب الشهر'!$C$1155:$AD$1266,16,FALSE),0)</f>
        <v>0</v>
      </c>
      <c r="M1743" s="260">
        <f>IFERROR(VLOOKUP(B1743,'تقرير المصروفات حسب الشهر'!$C$1282:$AD$1393,16,FALSE),0)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الشهر'!R1002</f>
        <v>0</v>
      </c>
      <c r="K1744" s="26">
        <f>'تقرير المصروفات حسب الشهر'!R1129</f>
        <v>0</v>
      </c>
      <c r="L1744" s="260">
        <f>IFERROR(VLOOKUP(B1744,'تقرير المصروفات حسب الشهر'!$C$1155:$AD$1266,16,FALSE),0)</f>
        <v>0</v>
      </c>
      <c r="M1744" s="260">
        <f>IFERROR(VLOOKUP(B1744,'تقرير المصروفات حسب الشهر'!$C$1282:$AD$1393,16,FALSE),0)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الشهر'!R1003</f>
        <v>0</v>
      </c>
      <c r="K1745" s="26">
        <f>'تقرير المصروفات حسب الشهر'!R1130</f>
        <v>0</v>
      </c>
      <c r="L1745" s="260">
        <f>IFERROR(VLOOKUP(B1745,'تقرير المصروفات حسب الشهر'!$C$1155:$AD$1266,16,FALSE),0)</f>
        <v>0</v>
      </c>
      <c r="M1745" s="260">
        <f>IFERROR(VLOOKUP(B1745,'تقرير المصروفات حسب الشهر'!$C$1282:$AD$1393,16,FALSE),0)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الشهر'!R1004</f>
        <v>0</v>
      </c>
      <c r="K1746" s="26">
        <f>'تقرير المصروفات حسب الشهر'!R1131</f>
        <v>0</v>
      </c>
      <c r="L1746" s="260">
        <f>IFERROR(VLOOKUP(B1746,'تقرير المصروفات حسب الشهر'!$C$1155:$AD$1266,16,FALSE),0)</f>
        <v>0</v>
      </c>
      <c r="M1746" s="260">
        <f>IFERROR(VLOOKUP(B1746,'تقرير المصروفات حسب الشهر'!$C$1282:$AD$1393,16,FALSE),0)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الشهر'!R1005</f>
        <v>0</v>
      </c>
      <c r="K1747" s="26">
        <f>'تقرير المصروفات حسب الشهر'!R1132</f>
        <v>0</v>
      </c>
      <c r="L1747" s="260">
        <f>IFERROR(VLOOKUP(B1747,'تقرير المصروفات حسب الشهر'!$C$1155:$AD$1266,16,FALSE),0)</f>
        <v>0</v>
      </c>
      <c r="M1747" s="260">
        <f>IFERROR(VLOOKUP(B1747,'تقرير المصروفات حسب الشهر'!$C$1282:$AD$1393,16,FALSE),0)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الشهر'!R1006</f>
        <v>0</v>
      </c>
      <c r="K1748" s="26">
        <f>'تقرير المصروفات حسب الشهر'!R1133</f>
        <v>0</v>
      </c>
      <c r="L1748" s="260">
        <f>IFERROR(VLOOKUP(B1748,'تقرير المصروفات حسب الشهر'!$C$1155:$AD$1266,16,FALSE),0)</f>
        <v>0</v>
      </c>
      <c r="M1748" s="260">
        <f>IFERROR(VLOOKUP(B1748,'تقرير المصروفات حسب الشهر'!$C$1282:$AD$1393,16,FALSE),0)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الشهر'!R1007</f>
        <v>0</v>
      </c>
      <c r="K1749" s="26">
        <f>'تقرير المصروفات حسب الشهر'!R1134</f>
        <v>0</v>
      </c>
      <c r="L1749" s="260">
        <f>IFERROR(VLOOKUP(B1749,'تقرير المصروفات حسب الشهر'!$C$1155:$AD$1266,16,FALSE),0)</f>
        <v>0</v>
      </c>
      <c r="M1749" s="260">
        <f>IFERROR(VLOOKUP(B1749,'تقرير المصروفات حسب الشهر'!$C$1282:$AD$1393,16,FALSE),0)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الشهر'!R1008</f>
        <v>0</v>
      </c>
      <c r="K1750" s="26">
        <f>'تقرير المصروفات حسب الشهر'!R1135</f>
        <v>0</v>
      </c>
      <c r="L1750" s="260">
        <f>IFERROR(VLOOKUP(B1750,'تقرير المصروفات حسب الشهر'!$C$1155:$AD$1266,16,FALSE),0)</f>
        <v>0</v>
      </c>
      <c r="M1750" s="260">
        <f>IFERROR(VLOOKUP(B1750,'تقرير المصروفات حسب الشهر'!$C$1282:$AD$1393,16,FALSE),0)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0</v>
      </c>
      <c r="J1751" s="26">
        <f>'تقرير المصروفات حسب الشهر'!R1009</f>
        <v>0</v>
      </c>
      <c r="K1751" s="26">
        <f>'تقرير المصروفات حسب الشهر'!R1136</f>
        <v>0</v>
      </c>
      <c r="L1751" s="260">
        <f>IFERROR(VLOOKUP(B1751,'تقرير المصروفات حسب الشهر'!$C$1155:$AD$1266,16,FALSE),0)</f>
        <v>0</v>
      </c>
      <c r="M1751" s="260">
        <f>IFERROR(VLOOKUP(B1751,'تقرير المصروفات حسب الشهر'!$C$1282:$AD$1393,16,FALSE),0)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الشهر'!R1010</f>
        <v>0</v>
      </c>
      <c r="K1752" s="26">
        <f>'تقرير المصروفات حسب الشهر'!R1137</f>
        <v>0</v>
      </c>
      <c r="L1752" s="260">
        <f>IFERROR(VLOOKUP(B1752,'تقرير المصروفات حسب الشهر'!$C$1155:$AD$1266,16,FALSE),0)</f>
        <v>0</v>
      </c>
      <c r="M1752" s="260">
        <f>IFERROR(VLOOKUP(B1752,'تقرير المصروفات حسب الشهر'!$C$1282:$AD$1393,16,FALSE),0)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6" t="s">
        <v>156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399999999999999" customHeight="1">
      <c r="B1754" s="396" t="s">
        <v>157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158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5" customHeight="1" thickBot="1"/>
    <row r="1759" spans="2:15" ht="31.2" customHeight="1" thickTop="1" thickBot="1">
      <c r="B1759" s="645" t="s">
        <v>363</v>
      </c>
      <c r="C1759" s="643"/>
      <c r="D1759" s="643"/>
      <c r="E1759" s="643"/>
      <c r="F1759" s="643"/>
      <c r="G1759" s="643"/>
      <c r="H1759" s="643"/>
      <c r="I1759" s="643"/>
      <c r="J1759" s="643"/>
      <c r="K1759" s="643"/>
      <c r="L1759" s="643"/>
      <c r="M1759" s="643"/>
      <c r="N1759" s="643"/>
      <c r="O1759" s="644"/>
    </row>
    <row r="1760" spans="2:15" ht="17.399999999999999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399999999999999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الشهر'!S902</f>
        <v>0</v>
      </c>
      <c r="K1761" s="26">
        <f>'تقرير المصروفات حسب الشهر'!S1029</f>
        <v>0</v>
      </c>
      <c r="L1761" s="260">
        <f>IFERROR(VLOOKUP(B1761,'تقرير المصروفات حسب الشهر'!$C$1155:$AD$1266,17,FALSE),0)</f>
        <v>0</v>
      </c>
      <c r="M1761" s="260">
        <f>IFERROR(VLOOKUP(B1761,'تقرير المصروفات حسب الشهر'!$C$1282:$AD$1393,17,FALSE),0)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0</v>
      </c>
      <c r="J1762" s="26">
        <f>'تقرير المصروفات حسب الشهر'!S903</f>
        <v>0</v>
      </c>
      <c r="K1762" s="26">
        <f>'تقرير المصروفات حسب الشهر'!S1030</f>
        <v>0</v>
      </c>
      <c r="L1762" s="260">
        <f>IFERROR(VLOOKUP(B1762,'تقرير المصروفات حسب الشهر'!$C$1155:$AD$1266,17,FALSE),0)</f>
        <v>0</v>
      </c>
      <c r="M1762" s="260">
        <f>IFERROR(VLOOKUP(B1762,'تقرير المصروفات حسب الشهر'!$C$1282:$AD$1393,17,FALSE),0)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0</v>
      </c>
      <c r="J1763" s="26">
        <f>'تقرير المصروفات حسب الشهر'!S904</f>
        <v>0</v>
      </c>
      <c r="K1763" s="26">
        <f>'تقرير المصروفات حسب الشهر'!S1031</f>
        <v>0</v>
      </c>
      <c r="L1763" s="260">
        <f>IFERROR(VLOOKUP(B1763,'تقرير المصروفات حسب الشهر'!$C$1155:$AD$1266,17,FALSE),0)</f>
        <v>0</v>
      </c>
      <c r="M1763" s="260">
        <f>IFERROR(VLOOKUP(B1763,'تقرير المصروفات حسب الشهر'!$C$1282:$AD$1393,17,FALSE),0)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الشهر'!S905</f>
        <v>0</v>
      </c>
      <c r="K1764" s="26">
        <f>'تقرير المصروفات حسب الشهر'!S1032</f>
        <v>0</v>
      </c>
      <c r="L1764" s="260">
        <f>IFERROR(VLOOKUP(B1764,'تقرير المصروفات حسب الشهر'!$C$1155:$AD$1266,17,FALSE),0)</f>
        <v>0</v>
      </c>
      <c r="M1764" s="260">
        <f>IFERROR(VLOOKUP(B1764,'تقرير المصروفات حسب الشهر'!$C$1282:$AD$1393,17,FALSE),0)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الشهر'!S906</f>
        <v>0</v>
      </c>
      <c r="K1765" s="26">
        <f>'تقرير المصروفات حسب الشهر'!S1033</f>
        <v>0</v>
      </c>
      <c r="L1765" s="260">
        <f>IFERROR(VLOOKUP(B1765,'تقرير المصروفات حسب الشهر'!$C$1155:$AD$1266,17,FALSE),0)</f>
        <v>0</v>
      </c>
      <c r="M1765" s="260">
        <f>IFERROR(VLOOKUP(B1765,'تقرير المصروفات حسب الشهر'!$C$1282:$AD$1393,17,FALSE),0)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الشهر'!S907</f>
        <v>0</v>
      </c>
      <c r="K1766" s="26">
        <f>'تقرير المصروفات حسب الشهر'!S1034</f>
        <v>0</v>
      </c>
      <c r="L1766" s="260">
        <f>IFERROR(VLOOKUP(B1766,'تقرير المصروفات حسب الشهر'!$C$1155:$AD$1266,17,FALSE),0)</f>
        <v>0</v>
      </c>
      <c r="M1766" s="260">
        <f>IFERROR(VLOOKUP(B1766,'تقرير المصروفات حسب الشهر'!$C$1282:$AD$1393,17,FALSE),0)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الشهر'!S908</f>
        <v>0</v>
      </c>
      <c r="K1767" s="26">
        <f>'تقرير المصروفات حسب الشهر'!S1035</f>
        <v>0</v>
      </c>
      <c r="L1767" s="260">
        <f>IFERROR(VLOOKUP(B1767,'تقرير المصروفات حسب الشهر'!$C$1155:$AD$1266,17,FALSE),0)</f>
        <v>0</v>
      </c>
      <c r="M1767" s="260">
        <f>IFERROR(VLOOKUP(B1767,'تقرير المصروفات حسب الشهر'!$C$1282:$AD$1393,17,FALSE),0)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0</v>
      </c>
      <c r="J1768" s="26">
        <f>'تقرير المصروفات حسب الشهر'!S909</f>
        <v>0</v>
      </c>
      <c r="K1768" s="26">
        <f>'تقرير المصروفات حسب الشهر'!S1036</f>
        <v>0</v>
      </c>
      <c r="L1768" s="260">
        <f>IFERROR(VLOOKUP(B1768,'تقرير المصروفات حسب الشهر'!$C$1155:$AD$1266,17,FALSE),0)</f>
        <v>0</v>
      </c>
      <c r="M1768" s="260">
        <f>IFERROR(VLOOKUP(B1768,'تقرير المصروفات حسب الشهر'!$C$1282:$AD$1393,17,FALSE),0)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0</v>
      </c>
      <c r="J1769" s="26">
        <f>'تقرير المصروفات حسب الشهر'!S910</f>
        <v>0</v>
      </c>
      <c r="K1769" s="26">
        <f>'تقرير المصروفات حسب الشهر'!S1037</f>
        <v>0</v>
      </c>
      <c r="L1769" s="260">
        <f>IFERROR(VLOOKUP(B1769,'تقرير المصروفات حسب الشهر'!$C$1155:$AD$1266,17,FALSE),0)</f>
        <v>0</v>
      </c>
      <c r="M1769" s="260">
        <f>IFERROR(VLOOKUP(B1769,'تقرير المصروفات حسب الشهر'!$C$1282:$AD$1393,17,FALSE),0)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0</v>
      </c>
      <c r="J1770" s="26">
        <f>'تقرير المصروفات حسب الشهر'!S911</f>
        <v>0</v>
      </c>
      <c r="K1770" s="26">
        <f>'تقرير المصروفات حسب الشهر'!S1038</f>
        <v>0</v>
      </c>
      <c r="L1770" s="260">
        <f>IFERROR(VLOOKUP(B1770,'تقرير المصروفات حسب الشهر'!$C$1155:$AD$1266,17,FALSE),0)</f>
        <v>0</v>
      </c>
      <c r="M1770" s="260">
        <f>IFERROR(VLOOKUP(B1770,'تقرير المصروفات حسب الشهر'!$C$1282:$AD$1393,17,FALSE),0)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الشهر'!S912</f>
        <v>0</v>
      </c>
      <c r="K1771" s="26">
        <f>'تقرير المصروفات حسب الشهر'!S1039</f>
        <v>0</v>
      </c>
      <c r="L1771" s="260">
        <f>IFERROR(VLOOKUP(B1771,'تقرير المصروفات حسب الشهر'!$C$1155:$AD$1266,17,FALSE),0)</f>
        <v>0</v>
      </c>
      <c r="M1771" s="260">
        <f>IFERROR(VLOOKUP(B1771,'تقرير المصروفات حسب الشهر'!$C$1282:$AD$1393,17,FALSE),0)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0</v>
      </c>
      <c r="J1772" s="26">
        <f>'تقرير المصروفات حسب الشهر'!S913</f>
        <v>0</v>
      </c>
      <c r="K1772" s="26">
        <f>'تقرير المصروفات حسب الشهر'!S1040</f>
        <v>0</v>
      </c>
      <c r="L1772" s="260">
        <f>IFERROR(VLOOKUP(B1772,'تقرير المصروفات حسب الشهر'!$C$1155:$AD$1266,17,FALSE),0)</f>
        <v>0</v>
      </c>
      <c r="M1772" s="260">
        <f>IFERROR(VLOOKUP(B1772,'تقرير المصروفات حسب الشهر'!$C$1282:$AD$1393,17,FALSE),0)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الشهر'!S914</f>
        <v>0</v>
      </c>
      <c r="K1773" s="26">
        <f>'تقرير المصروفات حسب الشهر'!S1041</f>
        <v>0</v>
      </c>
      <c r="L1773" s="260">
        <f>IFERROR(VLOOKUP(B1773,'تقرير المصروفات حسب الشهر'!$C$1155:$AD$1266,17,FALSE),0)</f>
        <v>0</v>
      </c>
      <c r="M1773" s="260">
        <f>IFERROR(VLOOKUP(B1773,'تقرير المصروفات حسب الشهر'!$C$1282:$AD$1393,17,FALSE),0)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الشهر'!S915</f>
        <v>0</v>
      </c>
      <c r="K1774" s="26">
        <f>'تقرير المصروفات حسب الشهر'!S1042</f>
        <v>0</v>
      </c>
      <c r="L1774" s="260">
        <f>IFERROR(VLOOKUP(B1774,'تقرير المصروفات حسب الشهر'!$C$1155:$AD$1266,17,FALSE),0)</f>
        <v>0</v>
      </c>
      <c r="M1774" s="260">
        <f>IFERROR(VLOOKUP(B1774,'تقرير المصروفات حسب الشهر'!$C$1282:$AD$1393,17,FALSE),0)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0</v>
      </c>
      <c r="J1775" s="26">
        <f>'تقرير المصروفات حسب الشهر'!S916</f>
        <v>0</v>
      </c>
      <c r="K1775" s="26">
        <f>'تقرير المصروفات حسب الشهر'!S1043</f>
        <v>0</v>
      </c>
      <c r="L1775" s="260">
        <f>IFERROR(VLOOKUP(B1775,'تقرير المصروفات حسب الشهر'!$C$1155:$AD$1266,17,FALSE),0)</f>
        <v>0</v>
      </c>
      <c r="M1775" s="260">
        <f>IFERROR(VLOOKUP(B1775,'تقرير المصروفات حسب الشهر'!$C$1282:$AD$1393,17,FALSE),0)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الشهر'!S917</f>
        <v>0</v>
      </c>
      <c r="K1776" s="26">
        <f>'تقرير المصروفات حسب الشهر'!S1044</f>
        <v>0</v>
      </c>
      <c r="L1776" s="260">
        <f>IFERROR(VLOOKUP(B1776,'تقرير المصروفات حسب الشهر'!$C$1155:$AD$1266,17,FALSE),0)</f>
        <v>0</v>
      </c>
      <c r="M1776" s="260">
        <f>IFERROR(VLOOKUP(B1776,'تقرير المصروفات حسب الشهر'!$C$1282:$AD$1393,17,FALSE),0)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الشهر'!S918</f>
        <v>0</v>
      </c>
      <c r="K1777" s="26">
        <f>'تقرير المصروفات حسب الشهر'!S1045</f>
        <v>0</v>
      </c>
      <c r="L1777" s="260">
        <f>IFERROR(VLOOKUP(B1777,'تقرير المصروفات حسب الشهر'!$C$1155:$AD$1266,17,FALSE),0)</f>
        <v>0</v>
      </c>
      <c r="M1777" s="260">
        <f>IFERROR(VLOOKUP(B1777,'تقرير المصروفات حسب الشهر'!$C$1282:$AD$1393,17,FALSE),0)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0</v>
      </c>
      <c r="J1778" s="26">
        <f>'تقرير المصروفات حسب الشهر'!S919</f>
        <v>0</v>
      </c>
      <c r="K1778" s="26">
        <f>'تقرير المصروفات حسب الشهر'!S1046</f>
        <v>0</v>
      </c>
      <c r="L1778" s="260">
        <f>IFERROR(VLOOKUP(B1778,'تقرير المصروفات حسب الشهر'!$C$1155:$AD$1266,17,FALSE),0)</f>
        <v>0</v>
      </c>
      <c r="M1778" s="260">
        <f>IFERROR(VLOOKUP(B1778,'تقرير المصروفات حسب الشهر'!$C$1282:$AD$1393,17,FALSE),0)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0</v>
      </c>
      <c r="J1779" s="26">
        <f>'تقرير المصروفات حسب الشهر'!S920</f>
        <v>0</v>
      </c>
      <c r="K1779" s="26">
        <f>'تقرير المصروفات حسب الشهر'!S1047</f>
        <v>0</v>
      </c>
      <c r="L1779" s="260">
        <f>IFERROR(VLOOKUP(B1779,'تقرير المصروفات حسب الشهر'!$C$1155:$AD$1266,17,FALSE),0)</f>
        <v>0</v>
      </c>
      <c r="M1779" s="260">
        <f>IFERROR(VLOOKUP(B1779,'تقرير المصروفات حسب الشهر'!$C$1282:$AD$1393,17,FALSE),0)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الشهر'!S921</f>
        <v>0</v>
      </c>
      <c r="K1780" s="26">
        <f>'تقرير المصروفات حسب الشهر'!S1048</f>
        <v>0</v>
      </c>
      <c r="L1780" s="260">
        <f>IFERROR(VLOOKUP(B1780,'تقرير المصروفات حسب الشهر'!$C$1155:$AD$1266,17,FALSE),0)</f>
        <v>0</v>
      </c>
      <c r="M1780" s="260">
        <f>IFERROR(VLOOKUP(B1780,'تقرير المصروفات حسب الشهر'!$C$1282:$AD$1393,17,FALSE),0)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0</v>
      </c>
      <c r="J1781" s="26">
        <f>'تقرير المصروفات حسب الشهر'!S922</f>
        <v>0</v>
      </c>
      <c r="K1781" s="26">
        <f>'تقرير المصروفات حسب الشهر'!S1049</f>
        <v>0</v>
      </c>
      <c r="L1781" s="260">
        <f>IFERROR(VLOOKUP(B1781,'تقرير المصروفات حسب الشهر'!$C$1155:$AD$1266,17,FALSE),0)</f>
        <v>0</v>
      </c>
      <c r="M1781" s="260">
        <f>IFERROR(VLOOKUP(B1781,'تقرير المصروفات حسب الشهر'!$C$1282:$AD$1393,17,FALSE),0)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الشهر'!S923</f>
        <v>0</v>
      </c>
      <c r="K1782" s="26">
        <f>'تقرير المصروفات حسب الشهر'!S1050</f>
        <v>0</v>
      </c>
      <c r="L1782" s="260">
        <f>IFERROR(VLOOKUP(B1782,'تقرير المصروفات حسب الشهر'!$C$1155:$AD$1266,17,FALSE),0)</f>
        <v>0</v>
      </c>
      <c r="M1782" s="260">
        <f>IFERROR(VLOOKUP(B1782,'تقرير المصروفات حسب الشهر'!$C$1282:$AD$1393,17,FALSE),0)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0</v>
      </c>
      <c r="J1783" s="26">
        <f>'تقرير المصروفات حسب الشهر'!S924</f>
        <v>0</v>
      </c>
      <c r="K1783" s="26">
        <f>'تقرير المصروفات حسب الشهر'!S1051</f>
        <v>0</v>
      </c>
      <c r="L1783" s="260">
        <f>IFERROR(VLOOKUP(B1783,'تقرير المصروفات حسب الشهر'!$C$1155:$AD$1266,17,FALSE),0)</f>
        <v>0</v>
      </c>
      <c r="M1783" s="260">
        <f>IFERROR(VLOOKUP(B1783,'تقرير المصروفات حسب الشهر'!$C$1282:$AD$1393,17,FALSE),0)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الشهر'!S925</f>
        <v>0</v>
      </c>
      <c r="K1784" s="26">
        <f>'تقرير المصروفات حسب الشهر'!S1052</f>
        <v>0</v>
      </c>
      <c r="L1784" s="260">
        <f>IFERROR(VLOOKUP(B1784,'تقرير المصروفات حسب الشهر'!$C$1155:$AD$1266,17,FALSE),0)</f>
        <v>0</v>
      </c>
      <c r="M1784" s="260">
        <f>IFERROR(VLOOKUP(B1784,'تقرير المصروفات حسب الشهر'!$C$1282:$AD$1393,17,FALSE),0)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الشهر'!S926</f>
        <v>0</v>
      </c>
      <c r="K1785" s="26">
        <f>'تقرير المصروفات حسب الشهر'!S1053</f>
        <v>0</v>
      </c>
      <c r="L1785" s="260">
        <f>IFERROR(VLOOKUP(B1785,'تقرير المصروفات حسب الشهر'!$C$1155:$AD$1266,17,FALSE),0)</f>
        <v>0</v>
      </c>
      <c r="M1785" s="260">
        <f>IFERROR(VLOOKUP(B1785,'تقرير المصروفات حسب الشهر'!$C$1282:$AD$1393,17,FALSE),0)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0</v>
      </c>
      <c r="J1786" s="26">
        <f>'تقرير المصروفات حسب الشهر'!S927</f>
        <v>0</v>
      </c>
      <c r="K1786" s="26">
        <f>'تقرير المصروفات حسب الشهر'!S1054</f>
        <v>0</v>
      </c>
      <c r="L1786" s="260">
        <f>IFERROR(VLOOKUP(B1786,'تقرير المصروفات حسب الشهر'!$C$1155:$AD$1266,17,FALSE),0)</f>
        <v>0</v>
      </c>
      <c r="M1786" s="260">
        <f>IFERROR(VLOOKUP(B1786,'تقرير المصروفات حسب الشهر'!$C$1282:$AD$1393,17,FALSE),0)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الشهر'!S928</f>
        <v>0</v>
      </c>
      <c r="K1787" s="26">
        <f>'تقرير المصروفات حسب الشهر'!S1055</f>
        <v>0</v>
      </c>
      <c r="L1787" s="260">
        <f>IFERROR(VLOOKUP(B1787,'تقرير المصروفات حسب الشهر'!$C$1155:$AD$1266,17,FALSE),0)</f>
        <v>0</v>
      </c>
      <c r="M1787" s="260">
        <f>IFERROR(VLOOKUP(B1787,'تقرير المصروفات حسب الشهر'!$C$1282:$AD$1393,17,FALSE),0)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الشهر'!S929</f>
        <v>0</v>
      </c>
      <c r="K1788" s="26">
        <f>'تقرير المصروفات حسب الشهر'!S1056</f>
        <v>0</v>
      </c>
      <c r="L1788" s="260">
        <f>IFERROR(VLOOKUP(B1788,'تقرير المصروفات حسب الشهر'!$C$1155:$AD$1266,17,FALSE),0)</f>
        <v>0</v>
      </c>
      <c r="M1788" s="260">
        <f>IFERROR(VLOOKUP(B1788,'تقرير المصروفات حسب الشهر'!$C$1282:$AD$1393,17,FALSE),0)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الشهر'!S930</f>
        <v>0</v>
      </c>
      <c r="K1789" s="26">
        <f>'تقرير المصروفات حسب الشهر'!S1057</f>
        <v>0</v>
      </c>
      <c r="L1789" s="260">
        <f>IFERROR(VLOOKUP(B1789,'تقرير المصروفات حسب الشهر'!$C$1155:$AD$1266,17,FALSE),0)</f>
        <v>0</v>
      </c>
      <c r="M1789" s="260">
        <f>IFERROR(VLOOKUP(B1789,'تقرير المصروفات حسب الشهر'!$C$1282:$AD$1393,17,FALSE),0)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0</v>
      </c>
      <c r="J1790" s="26">
        <f>'تقرير المصروفات حسب الشهر'!S931</f>
        <v>0</v>
      </c>
      <c r="K1790" s="26">
        <f>'تقرير المصروفات حسب الشهر'!S1058</f>
        <v>0</v>
      </c>
      <c r="L1790" s="260">
        <f>IFERROR(VLOOKUP(B1790,'تقرير المصروفات حسب الشهر'!$C$1155:$AD$1266,17,FALSE),0)</f>
        <v>0</v>
      </c>
      <c r="M1790" s="260">
        <f>IFERROR(VLOOKUP(B1790,'تقرير المصروفات حسب الشهر'!$C$1282:$AD$1393,17,FALSE),0)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0</v>
      </c>
      <c r="J1791" s="26">
        <f>'تقرير المصروفات حسب الشهر'!S932</f>
        <v>0</v>
      </c>
      <c r="K1791" s="26">
        <f>'تقرير المصروفات حسب الشهر'!S1059</f>
        <v>0</v>
      </c>
      <c r="L1791" s="260">
        <f>IFERROR(VLOOKUP(B1791,'تقرير المصروفات حسب الشهر'!$C$1155:$AD$1266,17,FALSE),0)</f>
        <v>0</v>
      </c>
      <c r="M1791" s="260">
        <f>IFERROR(VLOOKUP(B1791,'تقرير المصروفات حسب الشهر'!$C$1282:$AD$1393,17,FALSE),0)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الشهر'!S933</f>
        <v>0</v>
      </c>
      <c r="K1792" s="26">
        <f>'تقرير المصروفات حسب الشهر'!S1060</f>
        <v>0</v>
      </c>
      <c r="L1792" s="260">
        <f>IFERROR(VLOOKUP(B1792,'تقرير المصروفات حسب الشهر'!$C$1155:$AD$1266,17,FALSE),0)</f>
        <v>0</v>
      </c>
      <c r="M1792" s="260">
        <f>IFERROR(VLOOKUP(B1792,'تقرير المصروفات حسب الشهر'!$C$1282:$AD$1393,17,FALSE),0)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0</v>
      </c>
      <c r="J1793" s="26">
        <f>'تقرير المصروفات حسب الشهر'!S934</f>
        <v>0</v>
      </c>
      <c r="K1793" s="26">
        <f>'تقرير المصروفات حسب الشهر'!S1061</f>
        <v>0</v>
      </c>
      <c r="L1793" s="260">
        <f>IFERROR(VLOOKUP(B1793,'تقرير المصروفات حسب الشهر'!$C$1155:$AD$1266,17,FALSE),0)</f>
        <v>0</v>
      </c>
      <c r="M1793" s="260">
        <f>IFERROR(VLOOKUP(B1793,'تقرير المصروفات حسب الشهر'!$C$1282:$AD$1393,17,FALSE),0)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الشهر'!S935</f>
        <v>0</v>
      </c>
      <c r="K1794" s="26">
        <f>'تقرير المصروفات حسب الشهر'!S1062</f>
        <v>0</v>
      </c>
      <c r="L1794" s="260">
        <f>IFERROR(VLOOKUP(B1794,'تقرير المصروفات حسب الشهر'!$C$1155:$AD$1266,17,FALSE),0)</f>
        <v>0</v>
      </c>
      <c r="M1794" s="260">
        <f>IFERROR(VLOOKUP(B1794,'تقرير المصروفات حسب الشهر'!$C$1282:$AD$1393,17,FALSE),0)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الشهر'!S936</f>
        <v>0</v>
      </c>
      <c r="K1795" s="26">
        <f>'تقرير المصروفات حسب الشهر'!S1063</f>
        <v>0</v>
      </c>
      <c r="L1795" s="260">
        <f>IFERROR(VLOOKUP(B1795,'تقرير المصروفات حسب الشهر'!$C$1155:$AD$1266,17,FALSE),0)</f>
        <v>0</v>
      </c>
      <c r="M1795" s="260">
        <f>IFERROR(VLOOKUP(B1795,'تقرير المصروفات حسب الشهر'!$C$1282:$AD$1393,17,FALSE),0)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الشهر'!S937</f>
        <v>0</v>
      </c>
      <c r="K1796" s="26">
        <f>'تقرير المصروفات حسب الشهر'!S1064</f>
        <v>0</v>
      </c>
      <c r="L1796" s="260">
        <f>IFERROR(VLOOKUP(B1796,'تقرير المصروفات حسب الشهر'!$C$1155:$AD$1266,17,FALSE),0)</f>
        <v>0</v>
      </c>
      <c r="M1796" s="260">
        <f>IFERROR(VLOOKUP(B1796,'تقرير المصروفات حسب الشهر'!$C$1282:$AD$1393,17,FALSE),0)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الشهر'!S938</f>
        <v>0</v>
      </c>
      <c r="K1797" s="26">
        <f>'تقرير المصروفات حسب الشهر'!S1065</f>
        <v>0</v>
      </c>
      <c r="L1797" s="260">
        <f>IFERROR(VLOOKUP(B1797,'تقرير المصروفات حسب الشهر'!$C$1155:$AD$1266,17,FALSE),0)</f>
        <v>0</v>
      </c>
      <c r="M1797" s="260">
        <f>IFERROR(VLOOKUP(B1797,'تقرير المصروفات حسب الشهر'!$C$1282:$AD$1393,17,FALSE),0)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الشهر'!S939</f>
        <v>0</v>
      </c>
      <c r="K1798" s="26">
        <f>'تقرير المصروفات حسب الشهر'!S1066</f>
        <v>0</v>
      </c>
      <c r="L1798" s="260">
        <f>IFERROR(VLOOKUP(B1798,'تقرير المصروفات حسب الشهر'!$C$1155:$AD$1266,17,FALSE),0)</f>
        <v>0</v>
      </c>
      <c r="M1798" s="260">
        <f>IFERROR(VLOOKUP(B1798,'تقرير المصروفات حسب الشهر'!$C$1282:$AD$1393,17,FALSE),0)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0</v>
      </c>
      <c r="J1799" s="26">
        <f>'تقرير المصروفات حسب الشهر'!S940</f>
        <v>0</v>
      </c>
      <c r="K1799" s="26">
        <f>'تقرير المصروفات حسب الشهر'!S1067</f>
        <v>0</v>
      </c>
      <c r="L1799" s="260">
        <f>IFERROR(VLOOKUP(B1799,'تقرير المصروفات حسب الشهر'!$C$1155:$AD$1266,17,FALSE),0)</f>
        <v>0</v>
      </c>
      <c r="M1799" s="260">
        <f>IFERROR(VLOOKUP(B1799,'تقرير المصروفات حسب الشهر'!$C$1282:$AD$1393,17,FALSE),0)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0</v>
      </c>
      <c r="J1800" s="26">
        <f>'تقرير المصروفات حسب الشهر'!S941</f>
        <v>0</v>
      </c>
      <c r="K1800" s="26">
        <f>'تقرير المصروفات حسب الشهر'!S1068</f>
        <v>0</v>
      </c>
      <c r="L1800" s="260">
        <f>IFERROR(VLOOKUP(B1800,'تقرير المصروفات حسب الشهر'!$C$1155:$AD$1266,17,FALSE),0)</f>
        <v>0</v>
      </c>
      <c r="M1800" s="260">
        <f>IFERROR(VLOOKUP(B1800,'تقرير المصروفات حسب الشهر'!$C$1282:$AD$1393,17,FALSE),0)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الشهر'!S942</f>
        <v>0</v>
      </c>
      <c r="K1801" s="26">
        <f>'تقرير المصروفات حسب الشهر'!S1069</f>
        <v>0</v>
      </c>
      <c r="L1801" s="260">
        <f>IFERROR(VLOOKUP(B1801,'تقرير المصروفات حسب الشهر'!$C$1155:$AD$1266,17,FALSE),0)</f>
        <v>0</v>
      </c>
      <c r="M1801" s="260">
        <f>IFERROR(VLOOKUP(B1801,'تقرير المصروفات حسب الشهر'!$C$1282:$AD$1393,17,FALSE),0)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الشهر'!S943</f>
        <v>0</v>
      </c>
      <c r="K1802" s="26">
        <f>'تقرير المصروفات حسب الشهر'!S1070</f>
        <v>0</v>
      </c>
      <c r="L1802" s="260">
        <f>IFERROR(VLOOKUP(B1802,'تقرير المصروفات حسب الشهر'!$C$1155:$AD$1266,17,FALSE),0)</f>
        <v>0</v>
      </c>
      <c r="M1802" s="260">
        <f>IFERROR(VLOOKUP(B1802,'تقرير المصروفات حسب الشهر'!$C$1282:$AD$1393,17,FALSE),0)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الشهر'!S944</f>
        <v>0</v>
      </c>
      <c r="K1803" s="26">
        <f>'تقرير المصروفات حسب الشهر'!S1071</f>
        <v>0</v>
      </c>
      <c r="L1803" s="260">
        <f>IFERROR(VLOOKUP(B1803,'تقرير المصروفات حسب الشهر'!$C$1155:$AD$1266,17,FALSE),0)</f>
        <v>0</v>
      </c>
      <c r="M1803" s="260">
        <f>IFERROR(VLOOKUP(B1803,'تقرير المصروفات حسب الشهر'!$C$1282:$AD$1393,17,FALSE),0)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الشهر'!S945</f>
        <v>0</v>
      </c>
      <c r="K1804" s="26">
        <f>'تقرير المصروفات حسب الشهر'!S1072</f>
        <v>0</v>
      </c>
      <c r="L1804" s="260">
        <f>IFERROR(VLOOKUP(B1804,'تقرير المصروفات حسب الشهر'!$C$1155:$AD$1266,17,FALSE),0)</f>
        <v>0</v>
      </c>
      <c r="M1804" s="260">
        <f>IFERROR(VLOOKUP(B1804,'تقرير المصروفات حسب الشهر'!$C$1282:$AD$1393,17,FALSE),0)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الشهر'!S946</f>
        <v>0</v>
      </c>
      <c r="K1805" s="26">
        <f>'تقرير المصروفات حسب الشهر'!S1073</f>
        <v>0</v>
      </c>
      <c r="L1805" s="260">
        <f>IFERROR(VLOOKUP(B1805,'تقرير المصروفات حسب الشهر'!$C$1155:$AD$1266,17,FALSE),0)</f>
        <v>0</v>
      </c>
      <c r="M1805" s="260">
        <f>IFERROR(VLOOKUP(B1805,'تقرير المصروفات حسب الشهر'!$C$1282:$AD$1393,17,FALSE),0)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الشهر'!S947</f>
        <v>0</v>
      </c>
      <c r="K1806" s="26">
        <f>'تقرير المصروفات حسب الشهر'!S1074</f>
        <v>0</v>
      </c>
      <c r="L1806" s="260">
        <f>IFERROR(VLOOKUP(B1806,'تقرير المصروفات حسب الشهر'!$C$1155:$AD$1266,17,FALSE),0)</f>
        <v>0</v>
      </c>
      <c r="M1806" s="260">
        <f>IFERROR(VLOOKUP(B1806,'تقرير المصروفات حسب الشهر'!$C$1282:$AD$1393,17,FALSE),0)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الشهر'!S948</f>
        <v>0</v>
      </c>
      <c r="K1807" s="26">
        <f>'تقرير المصروفات حسب الشهر'!S1075</f>
        <v>0</v>
      </c>
      <c r="L1807" s="260">
        <f>IFERROR(VLOOKUP(B1807,'تقرير المصروفات حسب الشهر'!$C$1155:$AD$1266,17,FALSE),0)</f>
        <v>0</v>
      </c>
      <c r="M1807" s="260">
        <f>IFERROR(VLOOKUP(B1807,'تقرير المصروفات حسب الشهر'!$C$1282:$AD$1393,17,FALSE),0)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الشهر'!S949</f>
        <v>0</v>
      </c>
      <c r="K1808" s="26">
        <f>'تقرير المصروفات حسب الشهر'!S1076</f>
        <v>0</v>
      </c>
      <c r="L1808" s="260">
        <f>IFERROR(VLOOKUP(B1808,'تقرير المصروفات حسب الشهر'!$C$1155:$AD$1266,17,FALSE),0)</f>
        <v>0</v>
      </c>
      <c r="M1808" s="260">
        <f>IFERROR(VLOOKUP(B1808,'تقرير المصروفات حسب الشهر'!$C$1282:$AD$1393,17,FALSE),0)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الشهر'!S950</f>
        <v>0</v>
      </c>
      <c r="K1809" s="26">
        <f>'تقرير المصروفات حسب الشهر'!S1077</f>
        <v>0</v>
      </c>
      <c r="L1809" s="260">
        <f>IFERROR(VLOOKUP(B1809,'تقرير المصروفات حسب الشهر'!$C$1155:$AD$1266,17,FALSE),0)</f>
        <v>0</v>
      </c>
      <c r="M1809" s="260">
        <f>IFERROR(VLOOKUP(B1809,'تقرير المصروفات حسب الشهر'!$C$1282:$AD$1393,17,FALSE),0)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الشهر'!S951</f>
        <v>0</v>
      </c>
      <c r="K1810" s="26">
        <f>'تقرير المصروفات حسب الشهر'!S1078</f>
        <v>0</v>
      </c>
      <c r="L1810" s="260">
        <f>IFERROR(VLOOKUP(B1810,'تقرير المصروفات حسب الشهر'!$C$1155:$AD$1266,17,FALSE),0)</f>
        <v>0</v>
      </c>
      <c r="M1810" s="260">
        <f>IFERROR(VLOOKUP(B1810,'تقرير المصروفات حسب الشهر'!$C$1282:$AD$1393,17,FALSE),0)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الشهر'!S952</f>
        <v>0</v>
      </c>
      <c r="K1811" s="26">
        <f>'تقرير المصروفات حسب الشهر'!S1079</f>
        <v>0</v>
      </c>
      <c r="L1811" s="260">
        <f>IFERROR(VLOOKUP(B1811,'تقرير المصروفات حسب الشهر'!$C$1155:$AD$1266,17,FALSE),0)</f>
        <v>0</v>
      </c>
      <c r="M1811" s="260">
        <f>IFERROR(VLOOKUP(B1811,'تقرير المصروفات حسب الشهر'!$C$1282:$AD$1393,17,FALSE),0)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الشهر'!S953</f>
        <v>0</v>
      </c>
      <c r="K1812" s="26">
        <f>'تقرير المصروفات حسب الشهر'!S1080</f>
        <v>0</v>
      </c>
      <c r="L1812" s="260">
        <f>IFERROR(VLOOKUP(B1812,'تقرير المصروفات حسب الشهر'!$C$1155:$AD$1266,17,FALSE),0)</f>
        <v>0</v>
      </c>
      <c r="M1812" s="260">
        <f>IFERROR(VLOOKUP(B1812,'تقرير المصروفات حسب الشهر'!$C$1282:$AD$1393,17,FALSE),0)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الشهر'!S954</f>
        <v>0</v>
      </c>
      <c r="K1813" s="26">
        <f>'تقرير المصروفات حسب الشهر'!S1081</f>
        <v>0</v>
      </c>
      <c r="L1813" s="260">
        <f>IFERROR(VLOOKUP(B1813,'تقرير المصروفات حسب الشهر'!$C$1155:$AD$1266,17,FALSE),0)</f>
        <v>0</v>
      </c>
      <c r="M1813" s="260">
        <f>IFERROR(VLOOKUP(B1813,'تقرير المصروفات حسب الشهر'!$C$1282:$AD$1393,17,FALSE),0)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الشهر'!S955</f>
        <v>0</v>
      </c>
      <c r="K1814" s="26">
        <f>'تقرير المصروفات حسب الشهر'!S1082</f>
        <v>0</v>
      </c>
      <c r="L1814" s="260">
        <f>IFERROR(VLOOKUP(B1814,'تقرير المصروفات حسب الشهر'!$C$1155:$AD$1266,17,FALSE),0)</f>
        <v>0</v>
      </c>
      <c r="M1814" s="260">
        <f>IFERROR(VLOOKUP(B1814,'تقرير المصروفات حسب الشهر'!$C$1282:$AD$1393,17,FALSE),0)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الشهر'!S956</f>
        <v>0</v>
      </c>
      <c r="K1815" s="26">
        <f>'تقرير المصروفات حسب الشهر'!S1083</f>
        <v>0</v>
      </c>
      <c r="L1815" s="260">
        <f>IFERROR(VLOOKUP(B1815,'تقرير المصروفات حسب الشهر'!$C$1155:$AD$1266,17,FALSE),0)</f>
        <v>0</v>
      </c>
      <c r="M1815" s="260">
        <f>IFERROR(VLOOKUP(B1815,'تقرير المصروفات حسب الشهر'!$C$1282:$AD$1393,17,FALSE),0)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الشهر'!S957</f>
        <v>0</v>
      </c>
      <c r="K1816" s="26">
        <f>'تقرير المصروفات حسب الشهر'!S1084</f>
        <v>0</v>
      </c>
      <c r="L1816" s="260">
        <f>IFERROR(VLOOKUP(B1816,'تقرير المصروفات حسب الشهر'!$C$1155:$AD$1266,17,FALSE),0)</f>
        <v>0</v>
      </c>
      <c r="M1816" s="260">
        <f>IFERROR(VLOOKUP(B1816,'تقرير المصروفات حسب الشهر'!$C$1282:$AD$1393,17,FALSE),0)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الشهر'!S958</f>
        <v>0</v>
      </c>
      <c r="K1817" s="26">
        <f>'تقرير المصروفات حسب الشهر'!S1085</f>
        <v>0</v>
      </c>
      <c r="L1817" s="260">
        <f>IFERROR(VLOOKUP(B1817,'تقرير المصروفات حسب الشهر'!$C$1155:$AD$1266,17,FALSE),0)</f>
        <v>0</v>
      </c>
      <c r="M1817" s="260">
        <f>IFERROR(VLOOKUP(B1817,'تقرير المصروفات حسب الشهر'!$C$1282:$AD$1393,17,FALSE),0)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الشهر'!S959</f>
        <v>0</v>
      </c>
      <c r="K1818" s="26">
        <f>'تقرير المصروفات حسب الشهر'!S1086</f>
        <v>0</v>
      </c>
      <c r="L1818" s="260">
        <f>IFERROR(VLOOKUP(B1818,'تقرير المصروفات حسب الشهر'!$C$1155:$AD$1266,17,FALSE),0)</f>
        <v>0</v>
      </c>
      <c r="M1818" s="260">
        <f>IFERROR(VLOOKUP(B1818,'تقرير المصروفات حسب الشهر'!$C$1282:$AD$1393,17,FALSE),0)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الشهر'!S960</f>
        <v>0</v>
      </c>
      <c r="K1819" s="26">
        <f>'تقرير المصروفات حسب الشهر'!S1087</f>
        <v>0</v>
      </c>
      <c r="L1819" s="260">
        <f>IFERROR(VLOOKUP(B1819,'تقرير المصروفات حسب الشهر'!$C$1155:$AD$1266,17,FALSE),0)</f>
        <v>0</v>
      </c>
      <c r="M1819" s="260">
        <f>IFERROR(VLOOKUP(B1819,'تقرير المصروفات حسب الشهر'!$C$1282:$AD$1393,17,FALSE),0)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0</v>
      </c>
      <c r="J1820" s="26">
        <f>'تقرير المصروفات حسب الشهر'!S961</f>
        <v>0</v>
      </c>
      <c r="K1820" s="26">
        <f>'تقرير المصروفات حسب الشهر'!S1088</f>
        <v>0</v>
      </c>
      <c r="L1820" s="260">
        <f>IFERROR(VLOOKUP(B1820,'تقرير المصروفات حسب الشهر'!$C$1155:$AD$1266,17,FALSE),0)</f>
        <v>0</v>
      </c>
      <c r="M1820" s="260">
        <f>IFERROR(VLOOKUP(B1820,'تقرير المصروفات حسب الشهر'!$C$1282:$AD$1393,17,FALSE),0)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الشهر'!S962</f>
        <v>0</v>
      </c>
      <c r="K1821" s="26">
        <f>'تقرير المصروفات حسب الشهر'!S1089</f>
        <v>0</v>
      </c>
      <c r="L1821" s="260">
        <f>IFERROR(VLOOKUP(B1821,'تقرير المصروفات حسب الشهر'!$C$1155:$AD$1266,17,FALSE),0)</f>
        <v>0</v>
      </c>
      <c r="M1821" s="260">
        <f>IFERROR(VLOOKUP(B1821,'تقرير المصروفات حسب الشهر'!$C$1282:$AD$1393,17,FALSE),0)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الشهر'!S963</f>
        <v>0</v>
      </c>
      <c r="K1822" s="26">
        <f>'تقرير المصروفات حسب الشهر'!S1090</f>
        <v>0</v>
      </c>
      <c r="L1822" s="260">
        <f>IFERROR(VLOOKUP(B1822,'تقرير المصروفات حسب الشهر'!$C$1155:$AD$1266,17,FALSE),0)</f>
        <v>0</v>
      </c>
      <c r="M1822" s="260">
        <f>IFERROR(VLOOKUP(B1822,'تقرير المصروفات حسب الشهر'!$C$1282:$AD$1393,17,FALSE),0)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الشهر'!S964</f>
        <v>0</v>
      </c>
      <c r="K1823" s="26">
        <f>'تقرير المصروفات حسب الشهر'!S1091</f>
        <v>0</v>
      </c>
      <c r="L1823" s="260">
        <f>IFERROR(VLOOKUP(B1823,'تقرير المصروفات حسب الشهر'!$C$1155:$AD$1266,17,FALSE),0)</f>
        <v>0</v>
      </c>
      <c r="M1823" s="260">
        <f>IFERROR(VLOOKUP(B1823,'تقرير المصروفات حسب الشهر'!$C$1282:$AD$1393,17,FALSE),0)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الشهر'!S965</f>
        <v>0</v>
      </c>
      <c r="K1824" s="26">
        <f>'تقرير المصروفات حسب الشهر'!S1092</f>
        <v>0</v>
      </c>
      <c r="L1824" s="260">
        <f>IFERROR(VLOOKUP(B1824,'تقرير المصروفات حسب الشهر'!$C$1155:$AD$1266,17,FALSE),0)</f>
        <v>0</v>
      </c>
      <c r="M1824" s="260">
        <f>IFERROR(VLOOKUP(B1824,'تقرير المصروفات حسب الشهر'!$C$1282:$AD$1393,17,FALSE),0)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0</v>
      </c>
      <c r="J1825" s="26">
        <f>'تقرير المصروفات حسب الشهر'!S966</f>
        <v>0</v>
      </c>
      <c r="K1825" s="26">
        <f>'تقرير المصروفات حسب الشهر'!S1093</f>
        <v>0</v>
      </c>
      <c r="L1825" s="260">
        <f>IFERROR(VLOOKUP(B1825,'تقرير المصروفات حسب الشهر'!$C$1155:$AD$1266,17,FALSE),0)</f>
        <v>0</v>
      </c>
      <c r="M1825" s="260">
        <f>IFERROR(VLOOKUP(B1825,'تقرير المصروفات حسب الشهر'!$C$1282:$AD$1393,17,FALSE),0)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الشهر'!S967</f>
        <v>0</v>
      </c>
      <c r="K1826" s="26">
        <f>'تقرير المصروفات حسب الشهر'!S1094</f>
        <v>0</v>
      </c>
      <c r="L1826" s="260">
        <f>IFERROR(VLOOKUP(B1826,'تقرير المصروفات حسب الشهر'!$C$1155:$AD$1266,17,FALSE),0)</f>
        <v>0</v>
      </c>
      <c r="M1826" s="260">
        <f>IFERROR(VLOOKUP(B1826,'تقرير المصروفات حسب الشهر'!$C$1282:$AD$1393,17,FALSE),0)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0</v>
      </c>
      <c r="J1827" s="26">
        <f>'تقرير المصروفات حسب الشهر'!S968</f>
        <v>0</v>
      </c>
      <c r="K1827" s="26">
        <f>'تقرير المصروفات حسب الشهر'!S1095</f>
        <v>0</v>
      </c>
      <c r="L1827" s="260">
        <f>IFERROR(VLOOKUP(B1827,'تقرير المصروفات حسب الشهر'!$C$1155:$AD$1266,17,FALSE),0)</f>
        <v>0</v>
      </c>
      <c r="M1827" s="260">
        <f>IFERROR(VLOOKUP(B1827,'تقرير المصروفات حسب الشهر'!$C$1282:$AD$1393,17,FALSE),0)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الشهر'!S969</f>
        <v>0</v>
      </c>
      <c r="K1828" s="26">
        <f>'تقرير المصروفات حسب الشهر'!S1096</f>
        <v>0</v>
      </c>
      <c r="L1828" s="260">
        <f>IFERROR(VLOOKUP(B1828,'تقرير المصروفات حسب الشهر'!$C$1155:$AD$1266,17,FALSE),0)</f>
        <v>0</v>
      </c>
      <c r="M1828" s="260">
        <f>IFERROR(VLOOKUP(B1828,'تقرير المصروفات حسب الشهر'!$C$1282:$AD$1393,17,FALSE),0)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الشهر'!S970</f>
        <v>0</v>
      </c>
      <c r="K1829" s="26">
        <f>'تقرير المصروفات حسب الشهر'!S1097</f>
        <v>0</v>
      </c>
      <c r="L1829" s="260">
        <f>IFERROR(VLOOKUP(B1829,'تقرير المصروفات حسب الشهر'!$C$1155:$AD$1266,17,FALSE),0)</f>
        <v>0</v>
      </c>
      <c r="M1829" s="260">
        <f>IFERROR(VLOOKUP(B1829,'تقرير المصروفات حسب الشهر'!$C$1282:$AD$1393,17,FALSE),0)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0</v>
      </c>
      <c r="J1830" s="26">
        <f>'تقرير المصروفات حسب الشهر'!S971</f>
        <v>0</v>
      </c>
      <c r="K1830" s="26">
        <f>'تقرير المصروفات حسب الشهر'!S1098</f>
        <v>0</v>
      </c>
      <c r="L1830" s="260">
        <f>IFERROR(VLOOKUP(B1830,'تقرير المصروفات حسب الشهر'!$C$1155:$AD$1266,17,FALSE),0)</f>
        <v>0</v>
      </c>
      <c r="M1830" s="260">
        <f>IFERROR(VLOOKUP(B1830,'تقرير المصروفات حسب الشهر'!$C$1282:$AD$1393,17,FALSE),0)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الشهر'!S972</f>
        <v>0</v>
      </c>
      <c r="K1831" s="26">
        <f>'تقرير المصروفات حسب الشهر'!S1099</f>
        <v>0</v>
      </c>
      <c r="L1831" s="260">
        <f>IFERROR(VLOOKUP(B1831,'تقرير المصروفات حسب الشهر'!$C$1155:$AD$1266,17,FALSE),0)</f>
        <v>0</v>
      </c>
      <c r="M1831" s="260">
        <f>IFERROR(VLOOKUP(B1831,'تقرير المصروفات حسب الشهر'!$C$1282:$AD$1393,17,FALSE),0)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0</v>
      </c>
      <c r="J1832" s="26">
        <f>'تقرير المصروفات حسب الشهر'!S973</f>
        <v>0</v>
      </c>
      <c r="K1832" s="26">
        <f>'تقرير المصروفات حسب الشهر'!S1100</f>
        <v>0</v>
      </c>
      <c r="L1832" s="260">
        <f>IFERROR(VLOOKUP(B1832,'تقرير المصروفات حسب الشهر'!$C$1155:$AD$1266,17,FALSE),0)</f>
        <v>0</v>
      </c>
      <c r="M1832" s="260">
        <f>IFERROR(VLOOKUP(B1832,'تقرير المصروفات حسب الشهر'!$C$1282:$AD$1393,17,FALSE),0)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0</v>
      </c>
      <c r="J1833" s="26">
        <f>'تقرير المصروفات حسب الشهر'!S974</f>
        <v>0</v>
      </c>
      <c r="K1833" s="26">
        <f>'تقرير المصروفات حسب الشهر'!S1101</f>
        <v>0</v>
      </c>
      <c r="L1833" s="260">
        <f>IFERROR(VLOOKUP(B1833,'تقرير المصروفات حسب الشهر'!$C$1155:$AD$1266,17,FALSE),0)</f>
        <v>0</v>
      </c>
      <c r="M1833" s="260">
        <f>IFERROR(VLOOKUP(B1833,'تقرير المصروفات حسب الشهر'!$C$1282:$AD$1393,17,FALSE),0)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0</v>
      </c>
      <c r="J1834" s="26">
        <f>'تقرير المصروفات حسب الشهر'!S975</f>
        <v>0</v>
      </c>
      <c r="K1834" s="26">
        <f>'تقرير المصروفات حسب الشهر'!S1102</f>
        <v>0</v>
      </c>
      <c r="L1834" s="260">
        <f>IFERROR(VLOOKUP(B1834,'تقرير المصروفات حسب الشهر'!$C$1155:$AD$1266,17,FALSE),0)</f>
        <v>0</v>
      </c>
      <c r="M1834" s="260">
        <f>IFERROR(VLOOKUP(B1834,'تقرير المصروفات حسب الشهر'!$C$1282:$AD$1393,17,FALSE),0)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الشهر'!S976</f>
        <v>0</v>
      </c>
      <c r="K1835" s="26">
        <f>'تقرير المصروفات حسب الشهر'!S1103</f>
        <v>0</v>
      </c>
      <c r="L1835" s="260">
        <f>IFERROR(VLOOKUP(B1835,'تقرير المصروفات حسب الشهر'!$C$1155:$AD$1266,17,FALSE),0)</f>
        <v>0</v>
      </c>
      <c r="M1835" s="260">
        <f>IFERROR(VLOOKUP(B1835,'تقرير المصروفات حسب الشهر'!$C$1282:$AD$1393,17,FALSE),0)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الشهر'!S977</f>
        <v>0</v>
      </c>
      <c r="K1836" s="26">
        <f>'تقرير المصروفات حسب الشهر'!S1104</f>
        <v>0</v>
      </c>
      <c r="L1836" s="260">
        <f>IFERROR(VLOOKUP(B1836,'تقرير المصروفات حسب الشهر'!$C$1155:$AD$1266,17,FALSE),0)</f>
        <v>0</v>
      </c>
      <c r="M1836" s="260">
        <f>IFERROR(VLOOKUP(B1836,'تقرير المصروفات حسب الشهر'!$C$1282:$AD$1393,17,FALSE),0)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الشهر'!S978</f>
        <v>0</v>
      </c>
      <c r="K1837" s="26">
        <f>'تقرير المصروفات حسب الشهر'!S1105</f>
        <v>0</v>
      </c>
      <c r="L1837" s="260">
        <f>IFERROR(VLOOKUP(B1837,'تقرير المصروفات حسب الشهر'!$C$1155:$AD$1266,17,FALSE),0)</f>
        <v>0</v>
      </c>
      <c r="M1837" s="260">
        <f>IFERROR(VLOOKUP(B1837,'تقرير المصروفات حسب الشهر'!$C$1282:$AD$1393,17,FALSE),0)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0</v>
      </c>
      <c r="J1838" s="26">
        <f>'تقرير المصروفات حسب الشهر'!S979</f>
        <v>0</v>
      </c>
      <c r="K1838" s="26">
        <f>'تقرير المصروفات حسب الشهر'!S1106</f>
        <v>0</v>
      </c>
      <c r="L1838" s="260">
        <f>IFERROR(VLOOKUP(B1838,'تقرير المصروفات حسب الشهر'!$C$1155:$AD$1266,17,FALSE),0)</f>
        <v>0</v>
      </c>
      <c r="M1838" s="260">
        <f>IFERROR(VLOOKUP(B1838,'تقرير المصروفات حسب الشهر'!$C$1282:$AD$1393,17,FALSE),0)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0</v>
      </c>
      <c r="J1839" s="26">
        <f>'تقرير المصروفات حسب الشهر'!S980</f>
        <v>0</v>
      </c>
      <c r="K1839" s="26">
        <f>'تقرير المصروفات حسب الشهر'!S1107</f>
        <v>0</v>
      </c>
      <c r="L1839" s="260">
        <f>IFERROR(VLOOKUP(B1839,'تقرير المصروفات حسب الشهر'!$C$1155:$AD$1266,17,FALSE),0)</f>
        <v>0</v>
      </c>
      <c r="M1839" s="260">
        <f>IFERROR(VLOOKUP(B1839,'تقرير المصروفات حسب الشهر'!$C$1282:$AD$1393,17,FALSE),0)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0</v>
      </c>
      <c r="J1840" s="26">
        <f>'تقرير المصروفات حسب الشهر'!S981</f>
        <v>0</v>
      </c>
      <c r="K1840" s="26">
        <f>'تقرير المصروفات حسب الشهر'!S1108</f>
        <v>0</v>
      </c>
      <c r="L1840" s="260">
        <f>IFERROR(VLOOKUP(B1840,'تقرير المصروفات حسب الشهر'!$C$1155:$AD$1266,17,FALSE),0)</f>
        <v>0</v>
      </c>
      <c r="M1840" s="260">
        <f>IFERROR(VLOOKUP(B1840,'تقرير المصروفات حسب الشهر'!$C$1282:$AD$1393,17,FALSE),0)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0</v>
      </c>
      <c r="J1841" s="26">
        <f>'تقرير المصروفات حسب الشهر'!S982</f>
        <v>0</v>
      </c>
      <c r="K1841" s="26">
        <f>'تقرير المصروفات حسب الشهر'!S1109</f>
        <v>0</v>
      </c>
      <c r="L1841" s="260">
        <f>IFERROR(VLOOKUP(B1841,'تقرير المصروفات حسب الشهر'!$C$1155:$AD$1266,17,FALSE),0)</f>
        <v>0</v>
      </c>
      <c r="M1841" s="260">
        <f>IFERROR(VLOOKUP(B1841,'تقرير المصروفات حسب الشهر'!$C$1282:$AD$1393,17,FALSE),0)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0</v>
      </c>
      <c r="J1842" s="26">
        <f>'تقرير المصروفات حسب الشهر'!S983</f>
        <v>0</v>
      </c>
      <c r="K1842" s="26">
        <f>'تقرير المصروفات حسب الشهر'!S1110</f>
        <v>0</v>
      </c>
      <c r="L1842" s="260">
        <f>IFERROR(VLOOKUP(B1842,'تقرير المصروفات حسب الشهر'!$C$1155:$AD$1266,17,FALSE),0)</f>
        <v>0</v>
      </c>
      <c r="M1842" s="260">
        <f>IFERROR(VLOOKUP(B1842,'تقرير المصروفات حسب الشهر'!$C$1282:$AD$1393,17,FALSE),0)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الشهر'!S984</f>
        <v>0</v>
      </c>
      <c r="K1843" s="26">
        <f>'تقرير المصروفات حسب الشهر'!S1111</f>
        <v>0</v>
      </c>
      <c r="L1843" s="260">
        <f>IFERROR(VLOOKUP(B1843,'تقرير المصروفات حسب الشهر'!$C$1155:$AD$1266,17,FALSE),0)</f>
        <v>0</v>
      </c>
      <c r="M1843" s="260">
        <f>IFERROR(VLOOKUP(B1843,'تقرير المصروفات حسب الشهر'!$C$1282:$AD$1393,17,FALSE),0)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الشهر'!S985</f>
        <v>0</v>
      </c>
      <c r="K1844" s="26">
        <f>'تقرير المصروفات حسب الشهر'!S1112</f>
        <v>0</v>
      </c>
      <c r="L1844" s="260">
        <f>IFERROR(VLOOKUP(B1844,'تقرير المصروفات حسب الشهر'!$C$1155:$AD$1266,17,FALSE),0)</f>
        <v>0</v>
      </c>
      <c r="M1844" s="260">
        <f>IFERROR(VLOOKUP(B1844,'تقرير المصروفات حسب الشهر'!$C$1282:$AD$1393,17,FALSE),0)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0</v>
      </c>
      <c r="J1845" s="26">
        <f>'تقرير المصروفات حسب الشهر'!S986</f>
        <v>0</v>
      </c>
      <c r="K1845" s="26">
        <f>'تقرير المصروفات حسب الشهر'!S1113</f>
        <v>0</v>
      </c>
      <c r="L1845" s="260">
        <f>IFERROR(VLOOKUP(B1845,'تقرير المصروفات حسب الشهر'!$C$1155:$AD$1266,17,FALSE),0)</f>
        <v>0</v>
      </c>
      <c r="M1845" s="260">
        <f>IFERROR(VLOOKUP(B1845,'تقرير المصروفات حسب الشهر'!$C$1282:$AD$1393,17,FALSE),0)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الشهر'!S987</f>
        <v>0</v>
      </c>
      <c r="K1846" s="26">
        <f>'تقرير المصروفات حسب الشهر'!S1114</f>
        <v>0</v>
      </c>
      <c r="L1846" s="260">
        <f>IFERROR(VLOOKUP(B1846,'تقرير المصروفات حسب الشهر'!$C$1155:$AD$1266,17,FALSE),0)</f>
        <v>0</v>
      </c>
      <c r="M1846" s="260">
        <f>IFERROR(VLOOKUP(B1846,'تقرير المصروفات حسب الشهر'!$C$1282:$AD$1393,17,FALSE),0)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الشهر'!S988</f>
        <v>0</v>
      </c>
      <c r="K1847" s="26">
        <f>'تقرير المصروفات حسب الشهر'!S1115</f>
        <v>0</v>
      </c>
      <c r="L1847" s="260">
        <f>IFERROR(VLOOKUP(B1847,'تقرير المصروفات حسب الشهر'!$C$1155:$AD$1266,17,FALSE),0)</f>
        <v>0</v>
      </c>
      <c r="M1847" s="260">
        <f>IFERROR(VLOOKUP(B1847,'تقرير المصروفات حسب الشهر'!$C$1282:$AD$1393,17,FALSE),0)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الشهر'!S989</f>
        <v>0</v>
      </c>
      <c r="K1848" s="26">
        <f>'تقرير المصروفات حسب الشهر'!S1116</f>
        <v>0</v>
      </c>
      <c r="L1848" s="260">
        <f>IFERROR(VLOOKUP(B1848,'تقرير المصروفات حسب الشهر'!$C$1155:$AD$1266,17,FALSE),0)</f>
        <v>0</v>
      </c>
      <c r="M1848" s="260">
        <f>IFERROR(VLOOKUP(B1848,'تقرير المصروفات حسب الشهر'!$C$1282:$AD$1393,17,FALSE),0)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الشهر'!S990</f>
        <v>0</v>
      </c>
      <c r="K1849" s="26">
        <f>'تقرير المصروفات حسب الشهر'!S1117</f>
        <v>0</v>
      </c>
      <c r="L1849" s="260">
        <f>IFERROR(VLOOKUP(B1849,'تقرير المصروفات حسب الشهر'!$C$1155:$AD$1266,17,FALSE),0)</f>
        <v>0</v>
      </c>
      <c r="M1849" s="260">
        <f>IFERROR(VLOOKUP(B1849,'تقرير المصروفات حسب الشهر'!$C$1282:$AD$1393,17,FALSE),0)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الشهر'!S991</f>
        <v>0</v>
      </c>
      <c r="K1850" s="26">
        <f>'تقرير المصروفات حسب الشهر'!S1118</f>
        <v>0</v>
      </c>
      <c r="L1850" s="260">
        <f>IFERROR(VLOOKUP(B1850,'تقرير المصروفات حسب الشهر'!$C$1155:$AD$1266,17,FALSE),0)</f>
        <v>0</v>
      </c>
      <c r="M1850" s="260">
        <f>IFERROR(VLOOKUP(B1850,'تقرير المصروفات حسب الشهر'!$C$1282:$AD$1393,17,FALSE),0)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0</v>
      </c>
      <c r="J1851" s="26">
        <f>'تقرير المصروفات حسب الشهر'!S992</f>
        <v>0</v>
      </c>
      <c r="K1851" s="26">
        <f>'تقرير المصروفات حسب الشهر'!S1119</f>
        <v>0</v>
      </c>
      <c r="L1851" s="260">
        <f>IFERROR(VLOOKUP(B1851,'تقرير المصروفات حسب الشهر'!$C$1155:$AD$1266,17,FALSE),0)</f>
        <v>0</v>
      </c>
      <c r="M1851" s="260">
        <f>IFERROR(VLOOKUP(B1851,'تقرير المصروفات حسب الشهر'!$C$1282:$AD$1393,17,FALSE),0)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الشهر'!S993</f>
        <v>0</v>
      </c>
      <c r="K1852" s="26">
        <f>'تقرير المصروفات حسب الشهر'!S1120</f>
        <v>0</v>
      </c>
      <c r="L1852" s="260">
        <f>IFERROR(VLOOKUP(B1852,'تقرير المصروفات حسب الشهر'!$C$1155:$AD$1266,17,FALSE),0)</f>
        <v>0</v>
      </c>
      <c r="M1852" s="260">
        <f>IFERROR(VLOOKUP(B1852,'تقرير المصروفات حسب الشهر'!$C$1282:$AD$1393,17,FALSE),0)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الشهر'!S994</f>
        <v>0</v>
      </c>
      <c r="K1853" s="26">
        <f>'تقرير المصروفات حسب الشهر'!S1121</f>
        <v>0</v>
      </c>
      <c r="L1853" s="260">
        <f>IFERROR(VLOOKUP(B1853,'تقرير المصروفات حسب الشهر'!$C$1155:$AD$1266,17,FALSE),0)</f>
        <v>0</v>
      </c>
      <c r="M1853" s="260">
        <f>IFERROR(VLOOKUP(B1853,'تقرير المصروفات حسب الشهر'!$C$1282:$AD$1393,17,FALSE),0)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الشهر'!S995</f>
        <v>0</v>
      </c>
      <c r="K1854" s="26">
        <f>'تقرير المصروفات حسب الشهر'!S1122</f>
        <v>0</v>
      </c>
      <c r="L1854" s="260">
        <f>IFERROR(VLOOKUP(B1854,'تقرير المصروفات حسب الشهر'!$C$1155:$AD$1266,17,FALSE),0)</f>
        <v>0</v>
      </c>
      <c r="M1854" s="260">
        <f>IFERROR(VLOOKUP(B1854,'تقرير المصروفات حسب الشهر'!$C$1282:$AD$1393,17,FALSE),0)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الشهر'!S996</f>
        <v>0</v>
      </c>
      <c r="K1855" s="26">
        <f>'تقرير المصروفات حسب الشهر'!S1123</f>
        <v>0</v>
      </c>
      <c r="L1855" s="260">
        <f>IFERROR(VLOOKUP(B1855,'تقرير المصروفات حسب الشهر'!$C$1155:$AD$1266,17,FALSE),0)</f>
        <v>0</v>
      </c>
      <c r="M1855" s="260">
        <f>IFERROR(VLOOKUP(B1855,'تقرير المصروفات حسب الشهر'!$C$1282:$AD$1393,17,FALSE),0)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الشهر'!S997</f>
        <v>0</v>
      </c>
      <c r="K1856" s="26">
        <f>'تقرير المصروفات حسب الشهر'!S1124</f>
        <v>0</v>
      </c>
      <c r="L1856" s="260">
        <f>IFERROR(VLOOKUP(B1856,'تقرير المصروفات حسب الشهر'!$C$1155:$AD$1266,17,FALSE),0)</f>
        <v>0</v>
      </c>
      <c r="M1856" s="260">
        <f>IFERROR(VLOOKUP(B1856,'تقرير المصروفات حسب الشهر'!$C$1282:$AD$1393,17,FALSE),0)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الشهر'!S998</f>
        <v>0</v>
      </c>
      <c r="K1857" s="26">
        <f>'تقرير المصروفات حسب الشهر'!S1125</f>
        <v>0</v>
      </c>
      <c r="L1857" s="260">
        <f>IFERROR(VLOOKUP(B1857,'تقرير المصروفات حسب الشهر'!$C$1155:$AD$1266,17,FALSE),0)</f>
        <v>0</v>
      </c>
      <c r="M1857" s="260">
        <f>IFERROR(VLOOKUP(B1857,'تقرير المصروفات حسب الشهر'!$C$1282:$AD$1393,17,FALSE),0)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الشهر'!S999</f>
        <v>0</v>
      </c>
      <c r="K1858" s="26">
        <f>'تقرير المصروفات حسب الشهر'!S1126</f>
        <v>0</v>
      </c>
      <c r="L1858" s="260">
        <f>IFERROR(VLOOKUP(B1858,'تقرير المصروفات حسب الشهر'!$C$1155:$AD$1266,17,FALSE),0)</f>
        <v>0</v>
      </c>
      <c r="M1858" s="260">
        <f>IFERROR(VLOOKUP(B1858,'تقرير المصروفات حسب الشهر'!$C$1282:$AD$1393,17,FALSE),0)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الشهر'!S1000</f>
        <v>0</v>
      </c>
      <c r="K1859" s="26">
        <f>'تقرير المصروفات حسب الشهر'!S1127</f>
        <v>0</v>
      </c>
      <c r="L1859" s="260">
        <f>IFERROR(VLOOKUP(B1859,'تقرير المصروفات حسب الشهر'!$C$1155:$AD$1266,17,FALSE),0)</f>
        <v>0</v>
      </c>
      <c r="M1859" s="260">
        <f>IFERROR(VLOOKUP(B1859,'تقرير المصروفات حسب الشهر'!$C$1282:$AD$1393,17,FALSE),0)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الشهر'!S1001</f>
        <v>0</v>
      </c>
      <c r="K1860" s="26">
        <f>'تقرير المصروفات حسب الشهر'!S1128</f>
        <v>0</v>
      </c>
      <c r="L1860" s="260">
        <f>IFERROR(VLOOKUP(B1860,'تقرير المصروفات حسب الشهر'!$C$1155:$AD$1266,17,FALSE),0)</f>
        <v>0</v>
      </c>
      <c r="M1860" s="260">
        <f>IFERROR(VLOOKUP(B1860,'تقرير المصروفات حسب الشهر'!$C$1282:$AD$1393,17,FALSE),0)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الشهر'!S1002</f>
        <v>0</v>
      </c>
      <c r="K1861" s="26">
        <f>'تقرير المصروفات حسب الشهر'!S1129</f>
        <v>0</v>
      </c>
      <c r="L1861" s="260">
        <f>IFERROR(VLOOKUP(B1861,'تقرير المصروفات حسب الشهر'!$C$1155:$AD$1266,17,FALSE),0)</f>
        <v>0</v>
      </c>
      <c r="M1861" s="260">
        <f>IFERROR(VLOOKUP(B1861,'تقرير المصروفات حسب الشهر'!$C$1282:$AD$1393,17,FALSE),0)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الشهر'!S1003</f>
        <v>0</v>
      </c>
      <c r="K1862" s="26">
        <f>'تقرير المصروفات حسب الشهر'!S1130</f>
        <v>0</v>
      </c>
      <c r="L1862" s="260">
        <f>IFERROR(VLOOKUP(B1862,'تقرير المصروفات حسب الشهر'!$C$1155:$AD$1266,17,FALSE),0)</f>
        <v>0</v>
      </c>
      <c r="M1862" s="260">
        <f>IFERROR(VLOOKUP(B1862,'تقرير المصروفات حسب الشهر'!$C$1282:$AD$1393,17,FALSE),0)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الشهر'!S1004</f>
        <v>0</v>
      </c>
      <c r="K1863" s="26">
        <f>'تقرير المصروفات حسب الشهر'!S1131</f>
        <v>0</v>
      </c>
      <c r="L1863" s="260">
        <f>IFERROR(VLOOKUP(B1863,'تقرير المصروفات حسب الشهر'!$C$1155:$AD$1266,17,FALSE),0)</f>
        <v>0</v>
      </c>
      <c r="M1863" s="260">
        <f>IFERROR(VLOOKUP(B1863,'تقرير المصروفات حسب الشهر'!$C$1282:$AD$1393,17,FALSE),0)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الشهر'!S1005</f>
        <v>0</v>
      </c>
      <c r="K1864" s="26">
        <f>'تقرير المصروفات حسب الشهر'!S1132</f>
        <v>0</v>
      </c>
      <c r="L1864" s="260">
        <f>IFERROR(VLOOKUP(B1864,'تقرير المصروفات حسب الشهر'!$C$1155:$AD$1266,17,FALSE),0)</f>
        <v>0</v>
      </c>
      <c r="M1864" s="260">
        <f>IFERROR(VLOOKUP(B1864,'تقرير المصروفات حسب الشهر'!$C$1282:$AD$1393,17,FALSE),0)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الشهر'!S1006</f>
        <v>0</v>
      </c>
      <c r="K1865" s="26">
        <f>'تقرير المصروفات حسب الشهر'!S1133</f>
        <v>0</v>
      </c>
      <c r="L1865" s="260">
        <f>IFERROR(VLOOKUP(B1865,'تقرير المصروفات حسب الشهر'!$C$1155:$AD$1266,17,FALSE),0)</f>
        <v>0</v>
      </c>
      <c r="M1865" s="260">
        <f>IFERROR(VLOOKUP(B1865,'تقرير المصروفات حسب الشهر'!$C$1282:$AD$1393,17,FALSE),0)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الشهر'!S1007</f>
        <v>0</v>
      </c>
      <c r="K1866" s="26">
        <f>'تقرير المصروفات حسب الشهر'!S1134</f>
        <v>0</v>
      </c>
      <c r="L1866" s="260">
        <f>IFERROR(VLOOKUP(B1866,'تقرير المصروفات حسب الشهر'!$C$1155:$AD$1266,17,FALSE),0)</f>
        <v>0</v>
      </c>
      <c r="M1866" s="260">
        <f>IFERROR(VLOOKUP(B1866,'تقرير المصروفات حسب الشهر'!$C$1282:$AD$1393,17,FALSE),0)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الشهر'!S1008</f>
        <v>0</v>
      </c>
      <c r="K1867" s="26">
        <f>'تقرير المصروفات حسب الشهر'!S1135</f>
        <v>0</v>
      </c>
      <c r="L1867" s="260">
        <f>IFERROR(VLOOKUP(B1867,'تقرير المصروفات حسب الشهر'!$C$1155:$AD$1266,17,FALSE),0)</f>
        <v>0</v>
      </c>
      <c r="M1867" s="260">
        <f>IFERROR(VLOOKUP(B1867,'تقرير المصروفات حسب الشهر'!$C$1282:$AD$1393,17,FALSE),0)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0</v>
      </c>
      <c r="J1868" s="26">
        <f>'تقرير المصروفات حسب الشهر'!S1009</f>
        <v>0</v>
      </c>
      <c r="K1868" s="26">
        <f>'تقرير المصروفات حسب الشهر'!S1136</f>
        <v>0</v>
      </c>
      <c r="L1868" s="260">
        <f>IFERROR(VLOOKUP(B1868,'تقرير المصروفات حسب الشهر'!$C$1155:$AD$1266,17,FALSE),0)</f>
        <v>0</v>
      </c>
      <c r="M1868" s="260">
        <f>IFERROR(VLOOKUP(B1868,'تقرير المصروفات حسب الشهر'!$C$1282:$AD$1393,17,FALSE),0)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الشهر'!S1010</f>
        <v>0</v>
      </c>
      <c r="K1869" s="26">
        <f>'تقرير المصروفات حسب الشهر'!S1137</f>
        <v>0</v>
      </c>
      <c r="L1869" s="260">
        <f>IFERROR(VLOOKUP(B1869,'تقرير المصروفات حسب الشهر'!$C$1155:$AD$1266,17,FALSE),0)</f>
        <v>0</v>
      </c>
      <c r="M1869" s="260">
        <f>IFERROR(VLOOKUP(B1869,'تقرير المصروفات حسب الشهر'!$C$1282:$AD$1393,17,FALSE),0)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6" t="s">
        <v>156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399999999999999" customHeight="1">
      <c r="B1871" s="396" t="s">
        <v>157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158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5" customHeight="1" thickBot="1"/>
    <row r="1876" spans="2:15" ht="31.2" customHeight="1" thickTop="1" thickBot="1">
      <c r="B1876" s="645" t="s">
        <v>364</v>
      </c>
      <c r="C1876" s="643"/>
      <c r="D1876" s="643"/>
      <c r="E1876" s="643"/>
      <c r="F1876" s="643"/>
      <c r="G1876" s="643"/>
      <c r="H1876" s="643"/>
      <c r="I1876" s="643"/>
      <c r="J1876" s="643"/>
      <c r="K1876" s="643"/>
      <c r="L1876" s="643"/>
      <c r="M1876" s="643"/>
      <c r="N1876" s="643"/>
      <c r="O1876" s="644"/>
    </row>
    <row r="1877" spans="2:15" ht="17.399999999999999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399999999999999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الشهر'!T902</f>
        <v>0</v>
      </c>
      <c r="K1878" s="26">
        <f>'تقرير المصروفات حسب الشهر'!T1029</f>
        <v>0</v>
      </c>
      <c r="L1878" s="260">
        <f>IFERROR(VLOOKUP(B1878,'تقرير المصروفات حسب الشهر'!$C$1155:$AD$1266,18,FALSE),0)</f>
        <v>0</v>
      </c>
      <c r="M1878" s="260">
        <f>IFERROR(VLOOKUP(B1878,'تقرير المصروفات حسب الشهر'!$C$1282:$AD$1393,18,FALSE),0)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0</v>
      </c>
      <c r="J1879" s="26">
        <f>'تقرير المصروفات حسب الشهر'!T903</f>
        <v>0</v>
      </c>
      <c r="K1879" s="26">
        <f>'تقرير المصروفات حسب الشهر'!T1030</f>
        <v>0</v>
      </c>
      <c r="L1879" s="260">
        <f>IFERROR(VLOOKUP(B1879,'تقرير المصروفات حسب الشهر'!$C$1155:$AD$1266,18,FALSE),0)</f>
        <v>0</v>
      </c>
      <c r="M1879" s="260">
        <f>IFERROR(VLOOKUP(B1879,'تقرير المصروفات حسب الشهر'!$C$1282:$AD$1393,18,FALSE),0)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الشهر'!T904</f>
        <v>0</v>
      </c>
      <c r="K1880" s="26">
        <f>'تقرير المصروفات حسب الشهر'!T1031</f>
        <v>0</v>
      </c>
      <c r="L1880" s="260">
        <f>IFERROR(VLOOKUP(B1880,'تقرير المصروفات حسب الشهر'!$C$1155:$AD$1266,18,FALSE),0)</f>
        <v>0</v>
      </c>
      <c r="M1880" s="260">
        <f>IFERROR(VLOOKUP(B1880,'تقرير المصروفات حسب الشهر'!$C$1282:$AD$1393,18,FALSE),0)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الشهر'!T905</f>
        <v>0</v>
      </c>
      <c r="K1881" s="26">
        <f>'تقرير المصروفات حسب الشهر'!T1032</f>
        <v>0</v>
      </c>
      <c r="L1881" s="260">
        <f>IFERROR(VLOOKUP(B1881,'تقرير المصروفات حسب الشهر'!$C$1155:$AD$1266,18,FALSE),0)</f>
        <v>0</v>
      </c>
      <c r="M1881" s="260">
        <f>IFERROR(VLOOKUP(B1881,'تقرير المصروفات حسب الشهر'!$C$1282:$AD$1393,18,FALSE),0)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الشهر'!T906</f>
        <v>0</v>
      </c>
      <c r="K1882" s="26">
        <f>'تقرير المصروفات حسب الشهر'!T1033</f>
        <v>0</v>
      </c>
      <c r="L1882" s="260">
        <f>IFERROR(VLOOKUP(B1882,'تقرير المصروفات حسب الشهر'!$C$1155:$AD$1266,18,FALSE),0)</f>
        <v>0</v>
      </c>
      <c r="M1882" s="260">
        <f>IFERROR(VLOOKUP(B1882,'تقرير المصروفات حسب الشهر'!$C$1282:$AD$1393,18,FALSE),0)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الشهر'!T907</f>
        <v>0</v>
      </c>
      <c r="K1883" s="26">
        <f>'تقرير المصروفات حسب الشهر'!T1034</f>
        <v>0</v>
      </c>
      <c r="L1883" s="260">
        <f>IFERROR(VLOOKUP(B1883,'تقرير المصروفات حسب الشهر'!$C$1155:$AD$1266,18,FALSE),0)</f>
        <v>0</v>
      </c>
      <c r="M1883" s="260">
        <f>IFERROR(VLOOKUP(B1883,'تقرير المصروفات حسب الشهر'!$C$1282:$AD$1393,18,FALSE),0)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الشهر'!T908</f>
        <v>0</v>
      </c>
      <c r="K1884" s="26">
        <f>'تقرير المصروفات حسب الشهر'!T1035</f>
        <v>0</v>
      </c>
      <c r="L1884" s="260">
        <f>IFERROR(VLOOKUP(B1884,'تقرير المصروفات حسب الشهر'!$C$1155:$AD$1266,18,FALSE),0)</f>
        <v>0</v>
      </c>
      <c r="M1884" s="260">
        <f>IFERROR(VLOOKUP(B1884,'تقرير المصروفات حسب الشهر'!$C$1282:$AD$1393,18,FALSE),0)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الشهر'!T909</f>
        <v>0</v>
      </c>
      <c r="K1885" s="26">
        <f>'تقرير المصروفات حسب الشهر'!T1036</f>
        <v>0</v>
      </c>
      <c r="L1885" s="260">
        <f>IFERROR(VLOOKUP(B1885,'تقرير المصروفات حسب الشهر'!$C$1155:$AD$1266,18,FALSE),0)</f>
        <v>0</v>
      </c>
      <c r="M1885" s="260">
        <f>IFERROR(VLOOKUP(B1885,'تقرير المصروفات حسب الشهر'!$C$1282:$AD$1393,18,FALSE),0)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الشهر'!T910</f>
        <v>0</v>
      </c>
      <c r="K1886" s="26">
        <f>'تقرير المصروفات حسب الشهر'!T1037</f>
        <v>0</v>
      </c>
      <c r="L1886" s="260">
        <f>IFERROR(VLOOKUP(B1886,'تقرير المصروفات حسب الشهر'!$C$1155:$AD$1266,18,FALSE),0)</f>
        <v>0</v>
      </c>
      <c r="M1886" s="260">
        <f>IFERROR(VLOOKUP(B1886,'تقرير المصروفات حسب الشهر'!$C$1282:$AD$1393,18,FALSE),0)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الشهر'!T911</f>
        <v>0</v>
      </c>
      <c r="K1887" s="26">
        <f>'تقرير المصروفات حسب الشهر'!T1038</f>
        <v>0</v>
      </c>
      <c r="L1887" s="260">
        <f>IFERROR(VLOOKUP(B1887,'تقرير المصروفات حسب الشهر'!$C$1155:$AD$1266,18,FALSE),0)</f>
        <v>0</v>
      </c>
      <c r="M1887" s="260">
        <f>IFERROR(VLOOKUP(B1887,'تقرير المصروفات حسب الشهر'!$C$1282:$AD$1393,18,FALSE),0)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الشهر'!T912</f>
        <v>0</v>
      </c>
      <c r="K1888" s="26">
        <f>'تقرير المصروفات حسب الشهر'!T1039</f>
        <v>0</v>
      </c>
      <c r="L1888" s="260">
        <f>IFERROR(VLOOKUP(B1888,'تقرير المصروفات حسب الشهر'!$C$1155:$AD$1266,18,FALSE),0)</f>
        <v>0</v>
      </c>
      <c r="M1888" s="260">
        <f>IFERROR(VLOOKUP(B1888,'تقرير المصروفات حسب الشهر'!$C$1282:$AD$1393,18,FALSE),0)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الشهر'!T913</f>
        <v>0</v>
      </c>
      <c r="K1889" s="26">
        <f>'تقرير المصروفات حسب الشهر'!T1040</f>
        <v>0</v>
      </c>
      <c r="L1889" s="260">
        <f>IFERROR(VLOOKUP(B1889,'تقرير المصروفات حسب الشهر'!$C$1155:$AD$1266,18,FALSE),0)</f>
        <v>0</v>
      </c>
      <c r="M1889" s="260">
        <f>IFERROR(VLOOKUP(B1889,'تقرير المصروفات حسب الشهر'!$C$1282:$AD$1393,18,FALSE),0)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الشهر'!T914</f>
        <v>0</v>
      </c>
      <c r="K1890" s="26">
        <f>'تقرير المصروفات حسب الشهر'!T1041</f>
        <v>0</v>
      </c>
      <c r="L1890" s="260">
        <f>IFERROR(VLOOKUP(B1890,'تقرير المصروفات حسب الشهر'!$C$1155:$AD$1266,18,FALSE),0)</f>
        <v>0</v>
      </c>
      <c r="M1890" s="260">
        <f>IFERROR(VLOOKUP(B1890,'تقرير المصروفات حسب الشهر'!$C$1282:$AD$1393,18,FALSE),0)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الشهر'!T915</f>
        <v>0</v>
      </c>
      <c r="K1891" s="26">
        <f>'تقرير المصروفات حسب الشهر'!T1042</f>
        <v>0</v>
      </c>
      <c r="L1891" s="260">
        <f>IFERROR(VLOOKUP(B1891,'تقرير المصروفات حسب الشهر'!$C$1155:$AD$1266,18,FALSE),0)</f>
        <v>0</v>
      </c>
      <c r="M1891" s="260">
        <f>IFERROR(VLOOKUP(B1891,'تقرير المصروفات حسب الشهر'!$C$1282:$AD$1393,18,FALSE),0)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الشهر'!T916</f>
        <v>0</v>
      </c>
      <c r="K1892" s="26">
        <f>'تقرير المصروفات حسب الشهر'!T1043</f>
        <v>0</v>
      </c>
      <c r="L1892" s="260">
        <f>IFERROR(VLOOKUP(B1892,'تقرير المصروفات حسب الشهر'!$C$1155:$AD$1266,18,FALSE),0)</f>
        <v>0</v>
      </c>
      <c r="M1892" s="260">
        <f>IFERROR(VLOOKUP(B1892,'تقرير المصروفات حسب الشهر'!$C$1282:$AD$1393,18,FALSE),0)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الشهر'!T917</f>
        <v>0</v>
      </c>
      <c r="K1893" s="26">
        <f>'تقرير المصروفات حسب الشهر'!T1044</f>
        <v>0</v>
      </c>
      <c r="L1893" s="260">
        <f>IFERROR(VLOOKUP(B1893,'تقرير المصروفات حسب الشهر'!$C$1155:$AD$1266,18,FALSE),0)</f>
        <v>0</v>
      </c>
      <c r="M1893" s="260">
        <f>IFERROR(VLOOKUP(B1893,'تقرير المصروفات حسب الشهر'!$C$1282:$AD$1393,18,FALSE),0)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الشهر'!T918</f>
        <v>0</v>
      </c>
      <c r="K1894" s="26">
        <f>'تقرير المصروفات حسب الشهر'!T1045</f>
        <v>0</v>
      </c>
      <c r="L1894" s="260">
        <f>IFERROR(VLOOKUP(B1894,'تقرير المصروفات حسب الشهر'!$C$1155:$AD$1266,18,FALSE),0)</f>
        <v>0</v>
      </c>
      <c r="M1894" s="260">
        <f>IFERROR(VLOOKUP(B1894,'تقرير المصروفات حسب الشهر'!$C$1282:$AD$1393,18,FALSE),0)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الشهر'!T919</f>
        <v>0</v>
      </c>
      <c r="K1895" s="26">
        <f>'تقرير المصروفات حسب الشهر'!T1046</f>
        <v>0</v>
      </c>
      <c r="L1895" s="260">
        <f>IFERROR(VLOOKUP(B1895,'تقرير المصروفات حسب الشهر'!$C$1155:$AD$1266,18,FALSE),0)</f>
        <v>0</v>
      </c>
      <c r="M1895" s="260">
        <f>IFERROR(VLOOKUP(B1895,'تقرير المصروفات حسب الشهر'!$C$1282:$AD$1393,18,FALSE),0)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الشهر'!T920</f>
        <v>0</v>
      </c>
      <c r="K1896" s="26">
        <f>'تقرير المصروفات حسب الشهر'!T1047</f>
        <v>0</v>
      </c>
      <c r="L1896" s="260">
        <f>IFERROR(VLOOKUP(B1896,'تقرير المصروفات حسب الشهر'!$C$1155:$AD$1266,18,FALSE),0)</f>
        <v>0</v>
      </c>
      <c r="M1896" s="260">
        <f>IFERROR(VLOOKUP(B1896,'تقرير المصروفات حسب الشهر'!$C$1282:$AD$1393,18,FALSE),0)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الشهر'!T921</f>
        <v>0</v>
      </c>
      <c r="K1897" s="26">
        <f>'تقرير المصروفات حسب الشهر'!T1048</f>
        <v>0</v>
      </c>
      <c r="L1897" s="260">
        <f>IFERROR(VLOOKUP(B1897,'تقرير المصروفات حسب الشهر'!$C$1155:$AD$1266,18,FALSE),0)</f>
        <v>0</v>
      </c>
      <c r="M1897" s="260">
        <f>IFERROR(VLOOKUP(B1897,'تقرير المصروفات حسب الشهر'!$C$1282:$AD$1393,18,FALSE),0)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الشهر'!T922</f>
        <v>0</v>
      </c>
      <c r="K1898" s="26">
        <f>'تقرير المصروفات حسب الشهر'!T1049</f>
        <v>0</v>
      </c>
      <c r="L1898" s="260">
        <f>IFERROR(VLOOKUP(B1898,'تقرير المصروفات حسب الشهر'!$C$1155:$AD$1266,18,FALSE),0)</f>
        <v>0</v>
      </c>
      <c r="M1898" s="260">
        <f>IFERROR(VLOOKUP(B1898,'تقرير المصروفات حسب الشهر'!$C$1282:$AD$1393,18,FALSE),0)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الشهر'!T923</f>
        <v>0</v>
      </c>
      <c r="K1899" s="26">
        <f>'تقرير المصروفات حسب الشهر'!T1050</f>
        <v>0</v>
      </c>
      <c r="L1899" s="260">
        <f>IFERROR(VLOOKUP(B1899,'تقرير المصروفات حسب الشهر'!$C$1155:$AD$1266,18,FALSE),0)</f>
        <v>0</v>
      </c>
      <c r="M1899" s="260">
        <f>IFERROR(VLOOKUP(B1899,'تقرير المصروفات حسب الشهر'!$C$1282:$AD$1393,18,FALSE),0)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الشهر'!T924</f>
        <v>0</v>
      </c>
      <c r="K1900" s="26">
        <f>'تقرير المصروفات حسب الشهر'!T1051</f>
        <v>0</v>
      </c>
      <c r="L1900" s="260">
        <f>IFERROR(VLOOKUP(B1900,'تقرير المصروفات حسب الشهر'!$C$1155:$AD$1266,18,FALSE),0)</f>
        <v>0</v>
      </c>
      <c r="M1900" s="260">
        <f>IFERROR(VLOOKUP(B1900,'تقرير المصروفات حسب الشهر'!$C$1282:$AD$1393,18,FALSE),0)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الشهر'!T925</f>
        <v>0</v>
      </c>
      <c r="K1901" s="26">
        <f>'تقرير المصروفات حسب الشهر'!T1052</f>
        <v>0</v>
      </c>
      <c r="L1901" s="260">
        <f>IFERROR(VLOOKUP(B1901,'تقرير المصروفات حسب الشهر'!$C$1155:$AD$1266,18,FALSE),0)</f>
        <v>0</v>
      </c>
      <c r="M1901" s="260">
        <f>IFERROR(VLOOKUP(B1901,'تقرير المصروفات حسب الشهر'!$C$1282:$AD$1393,18,FALSE),0)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الشهر'!T926</f>
        <v>0</v>
      </c>
      <c r="K1902" s="26">
        <f>'تقرير المصروفات حسب الشهر'!T1053</f>
        <v>0</v>
      </c>
      <c r="L1902" s="260">
        <f>IFERROR(VLOOKUP(B1902,'تقرير المصروفات حسب الشهر'!$C$1155:$AD$1266,18,FALSE),0)</f>
        <v>0</v>
      </c>
      <c r="M1902" s="260">
        <f>IFERROR(VLOOKUP(B1902,'تقرير المصروفات حسب الشهر'!$C$1282:$AD$1393,18,FALSE),0)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الشهر'!T927</f>
        <v>0</v>
      </c>
      <c r="K1903" s="26">
        <f>'تقرير المصروفات حسب الشهر'!T1054</f>
        <v>0</v>
      </c>
      <c r="L1903" s="260">
        <f>IFERROR(VLOOKUP(B1903,'تقرير المصروفات حسب الشهر'!$C$1155:$AD$1266,18,FALSE),0)</f>
        <v>0</v>
      </c>
      <c r="M1903" s="260">
        <f>IFERROR(VLOOKUP(B1903,'تقرير المصروفات حسب الشهر'!$C$1282:$AD$1393,18,FALSE),0)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الشهر'!T928</f>
        <v>0</v>
      </c>
      <c r="K1904" s="26">
        <f>'تقرير المصروفات حسب الشهر'!T1055</f>
        <v>0</v>
      </c>
      <c r="L1904" s="260">
        <f>IFERROR(VLOOKUP(B1904,'تقرير المصروفات حسب الشهر'!$C$1155:$AD$1266,18,FALSE),0)</f>
        <v>0</v>
      </c>
      <c r="M1904" s="260">
        <f>IFERROR(VLOOKUP(B1904,'تقرير المصروفات حسب الشهر'!$C$1282:$AD$1393,18,FALSE),0)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الشهر'!T929</f>
        <v>0</v>
      </c>
      <c r="K1905" s="26">
        <f>'تقرير المصروفات حسب الشهر'!T1056</f>
        <v>0</v>
      </c>
      <c r="L1905" s="260">
        <f>IFERROR(VLOOKUP(B1905,'تقرير المصروفات حسب الشهر'!$C$1155:$AD$1266,18,FALSE),0)</f>
        <v>0</v>
      </c>
      <c r="M1905" s="260">
        <f>IFERROR(VLOOKUP(B1905,'تقرير المصروفات حسب الشهر'!$C$1282:$AD$1393,18,FALSE),0)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الشهر'!T930</f>
        <v>0</v>
      </c>
      <c r="K1906" s="26">
        <f>'تقرير المصروفات حسب الشهر'!T1057</f>
        <v>0</v>
      </c>
      <c r="L1906" s="260">
        <f>IFERROR(VLOOKUP(B1906,'تقرير المصروفات حسب الشهر'!$C$1155:$AD$1266,18,FALSE),0)</f>
        <v>0</v>
      </c>
      <c r="M1906" s="260">
        <f>IFERROR(VLOOKUP(B1906,'تقرير المصروفات حسب الشهر'!$C$1282:$AD$1393,18,FALSE),0)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الشهر'!T931</f>
        <v>0</v>
      </c>
      <c r="K1907" s="26">
        <f>'تقرير المصروفات حسب الشهر'!T1058</f>
        <v>0</v>
      </c>
      <c r="L1907" s="260">
        <f>IFERROR(VLOOKUP(B1907,'تقرير المصروفات حسب الشهر'!$C$1155:$AD$1266,18,FALSE),0)</f>
        <v>0</v>
      </c>
      <c r="M1907" s="260">
        <f>IFERROR(VLOOKUP(B1907,'تقرير المصروفات حسب الشهر'!$C$1282:$AD$1393,18,FALSE),0)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الشهر'!T932</f>
        <v>0</v>
      </c>
      <c r="K1908" s="26">
        <f>'تقرير المصروفات حسب الشهر'!T1059</f>
        <v>0</v>
      </c>
      <c r="L1908" s="260">
        <f>IFERROR(VLOOKUP(B1908,'تقرير المصروفات حسب الشهر'!$C$1155:$AD$1266,18,FALSE),0)</f>
        <v>0</v>
      </c>
      <c r="M1908" s="260">
        <f>IFERROR(VLOOKUP(B1908,'تقرير المصروفات حسب الشهر'!$C$1282:$AD$1393,18,FALSE),0)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الشهر'!T933</f>
        <v>0</v>
      </c>
      <c r="K1909" s="26">
        <f>'تقرير المصروفات حسب الشهر'!T1060</f>
        <v>0</v>
      </c>
      <c r="L1909" s="260">
        <f>IFERROR(VLOOKUP(B1909,'تقرير المصروفات حسب الشهر'!$C$1155:$AD$1266,18,FALSE),0)</f>
        <v>0</v>
      </c>
      <c r="M1909" s="260">
        <f>IFERROR(VLOOKUP(B1909,'تقرير المصروفات حسب الشهر'!$C$1282:$AD$1393,18,FALSE),0)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0</v>
      </c>
      <c r="J1910" s="26">
        <f>'تقرير المصروفات حسب الشهر'!T934</f>
        <v>0</v>
      </c>
      <c r="K1910" s="26">
        <f>'تقرير المصروفات حسب الشهر'!T1061</f>
        <v>0</v>
      </c>
      <c r="L1910" s="260">
        <f>IFERROR(VLOOKUP(B1910,'تقرير المصروفات حسب الشهر'!$C$1155:$AD$1266,18,FALSE),0)</f>
        <v>0</v>
      </c>
      <c r="M1910" s="260">
        <f>IFERROR(VLOOKUP(B1910,'تقرير المصروفات حسب الشهر'!$C$1282:$AD$1393,18,FALSE),0)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الشهر'!T935</f>
        <v>0</v>
      </c>
      <c r="K1911" s="26">
        <f>'تقرير المصروفات حسب الشهر'!T1062</f>
        <v>0</v>
      </c>
      <c r="L1911" s="260">
        <f>IFERROR(VLOOKUP(B1911,'تقرير المصروفات حسب الشهر'!$C$1155:$AD$1266,18,FALSE),0)</f>
        <v>0</v>
      </c>
      <c r="M1911" s="260">
        <f>IFERROR(VLOOKUP(B1911,'تقرير المصروفات حسب الشهر'!$C$1282:$AD$1393,18,FALSE),0)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الشهر'!T936</f>
        <v>0</v>
      </c>
      <c r="K1912" s="26">
        <f>'تقرير المصروفات حسب الشهر'!T1063</f>
        <v>0</v>
      </c>
      <c r="L1912" s="260">
        <f>IFERROR(VLOOKUP(B1912,'تقرير المصروفات حسب الشهر'!$C$1155:$AD$1266,18,FALSE),0)</f>
        <v>0</v>
      </c>
      <c r="M1912" s="260">
        <f>IFERROR(VLOOKUP(B1912,'تقرير المصروفات حسب الشهر'!$C$1282:$AD$1393,18,FALSE),0)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الشهر'!T937</f>
        <v>0</v>
      </c>
      <c r="K1913" s="26">
        <f>'تقرير المصروفات حسب الشهر'!T1064</f>
        <v>0</v>
      </c>
      <c r="L1913" s="260">
        <f>IFERROR(VLOOKUP(B1913,'تقرير المصروفات حسب الشهر'!$C$1155:$AD$1266,18,FALSE),0)</f>
        <v>0</v>
      </c>
      <c r="M1913" s="260">
        <f>IFERROR(VLOOKUP(B1913,'تقرير المصروفات حسب الشهر'!$C$1282:$AD$1393,18,FALSE),0)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الشهر'!T938</f>
        <v>0</v>
      </c>
      <c r="K1914" s="26">
        <f>'تقرير المصروفات حسب الشهر'!T1065</f>
        <v>0</v>
      </c>
      <c r="L1914" s="260">
        <f>IFERROR(VLOOKUP(B1914,'تقرير المصروفات حسب الشهر'!$C$1155:$AD$1266,18,FALSE),0)</f>
        <v>0</v>
      </c>
      <c r="M1914" s="260">
        <f>IFERROR(VLOOKUP(B1914,'تقرير المصروفات حسب الشهر'!$C$1282:$AD$1393,18,FALSE),0)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الشهر'!T939</f>
        <v>0</v>
      </c>
      <c r="K1915" s="26">
        <f>'تقرير المصروفات حسب الشهر'!T1066</f>
        <v>0</v>
      </c>
      <c r="L1915" s="260">
        <f>IFERROR(VLOOKUP(B1915,'تقرير المصروفات حسب الشهر'!$C$1155:$AD$1266,18,FALSE),0)</f>
        <v>0</v>
      </c>
      <c r="M1915" s="260">
        <f>IFERROR(VLOOKUP(B1915,'تقرير المصروفات حسب الشهر'!$C$1282:$AD$1393,18,FALSE),0)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الشهر'!T940</f>
        <v>0</v>
      </c>
      <c r="K1916" s="26">
        <f>'تقرير المصروفات حسب الشهر'!T1067</f>
        <v>0</v>
      </c>
      <c r="L1916" s="260">
        <f>IFERROR(VLOOKUP(B1916,'تقرير المصروفات حسب الشهر'!$C$1155:$AD$1266,18,FALSE),0)</f>
        <v>0</v>
      </c>
      <c r="M1916" s="260">
        <f>IFERROR(VLOOKUP(B1916,'تقرير المصروفات حسب الشهر'!$C$1282:$AD$1393,18,FALSE),0)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الشهر'!T941</f>
        <v>0</v>
      </c>
      <c r="K1917" s="26">
        <f>'تقرير المصروفات حسب الشهر'!T1068</f>
        <v>0</v>
      </c>
      <c r="L1917" s="260">
        <f>IFERROR(VLOOKUP(B1917,'تقرير المصروفات حسب الشهر'!$C$1155:$AD$1266,18,FALSE),0)</f>
        <v>0</v>
      </c>
      <c r="M1917" s="260">
        <f>IFERROR(VLOOKUP(B1917,'تقرير المصروفات حسب الشهر'!$C$1282:$AD$1393,18,FALSE),0)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الشهر'!T942</f>
        <v>0</v>
      </c>
      <c r="K1918" s="26">
        <f>'تقرير المصروفات حسب الشهر'!T1069</f>
        <v>0</v>
      </c>
      <c r="L1918" s="260">
        <f>IFERROR(VLOOKUP(B1918,'تقرير المصروفات حسب الشهر'!$C$1155:$AD$1266,18,FALSE),0)</f>
        <v>0</v>
      </c>
      <c r="M1918" s="260">
        <f>IFERROR(VLOOKUP(B1918,'تقرير المصروفات حسب الشهر'!$C$1282:$AD$1393,18,FALSE),0)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الشهر'!T943</f>
        <v>0</v>
      </c>
      <c r="K1919" s="26">
        <f>'تقرير المصروفات حسب الشهر'!T1070</f>
        <v>0</v>
      </c>
      <c r="L1919" s="260">
        <f>IFERROR(VLOOKUP(B1919,'تقرير المصروفات حسب الشهر'!$C$1155:$AD$1266,18,FALSE),0)</f>
        <v>0</v>
      </c>
      <c r="M1919" s="260">
        <f>IFERROR(VLOOKUP(B1919,'تقرير المصروفات حسب الشهر'!$C$1282:$AD$1393,18,FALSE),0)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الشهر'!T944</f>
        <v>0</v>
      </c>
      <c r="K1920" s="26">
        <f>'تقرير المصروفات حسب الشهر'!T1071</f>
        <v>0</v>
      </c>
      <c r="L1920" s="260">
        <f>IFERROR(VLOOKUP(B1920,'تقرير المصروفات حسب الشهر'!$C$1155:$AD$1266,18,FALSE),0)</f>
        <v>0</v>
      </c>
      <c r="M1920" s="260">
        <f>IFERROR(VLOOKUP(B1920,'تقرير المصروفات حسب الشهر'!$C$1282:$AD$1393,18,FALSE),0)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الشهر'!T945</f>
        <v>0</v>
      </c>
      <c r="K1921" s="26">
        <f>'تقرير المصروفات حسب الشهر'!T1072</f>
        <v>0</v>
      </c>
      <c r="L1921" s="260">
        <f>IFERROR(VLOOKUP(B1921,'تقرير المصروفات حسب الشهر'!$C$1155:$AD$1266,18,FALSE),0)</f>
        <v>0</v>
      </c>
      <c r="M1921" s="260">
        <f>IFERROR(VLOOKUP(B1921,'تقرير المصروفات حسب الشهر'!$C$1282:$AD$1393,18,FALSE),0)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الشهر'!T946</f>
        <v>0</v>
      </c>
      <c r="K1922" s="26">
        <f>'تقرير المصروفات حسب الشهر'!T1073</f>
        <v>0</v>
      </c>
      <c r="L1922" s="260">
        <f>IFERROR(VLOOKUP(B1922,'تقرير المصروفات حسب الشهر'!$C$1155:$AD$1266,18,FALSE),0)</f>
        <v>0</v>
      </c>
      <c r="M1922" s="260">
        <f>IFERROR(VLOOKUP(B1922,'تقرير المصروفات حسب الشهر'!$C$1282:$AD$1393,18,FALSE),0)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الشهر'!T947</f>
        <v>0</v>
      </c>
      <c r="K1923" s="26">
        <f>'تقرير المصروفات حسب الشهر'!T1074</f>
        <v>0</v>
      </c>
      <c r="L1923" s="260">
        <f>IFERROR(VLOOKUP(B1923,'تقرير المصروفات حسب الشهر'!$C$1155:$AD$1266,18,FALSE),0)</f>
        <v>0</v>
      </c>
      <c r="M1923" s="260">
        <f>IFERROR(VLOOKUP(B1923,'تقرير المصروفات حسب الشهر'!$C$1282:$AD$1393,18,FALSE),0)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الشهر'!T948</f>
        <v>0</v>
      </c>
      <c r="K1924" s="26">
        <f>'تقرير المصروفات حسب الشهر'!T1075</f>
        <v>0</v>
      </c>
      <c r="L1924" s="260">
        <f>IFERROR(VLOOKUP(B1924,'تقرير المصروفات حسب الشهر'!$C$1155:$AD$1266,18,FALSE),0)</f>
        <v>0</v>
      </c>
      <c r="M1924" s="260">
        <f>IFERROR(VLOOKUP(B1924,'تقرير المصروفات حسب الشهر'!$C$1282:$AD$1393,18,FALSE),0)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الشهر'!T949</f>
        <v>0</v>
      </c>
      <c r="K1925" s="26">
        <f>'تقرير المصروفات حسب الشهر'!T1076</f>
        <v>0</v>
      </c>
      <c r="L1925" s="260">
        <f>IFERROR(VLOOKUP(B1925,'تقرير المصروفات حسب الشهر'!$C$1155:$AD$1266,18,FALSE),0)</f>
        <v>0</v>
      </c>
      <c r="M1925" s="260">
        <f>IFERROR(VLOOKUP(B1925,'تقرير المصروفات حسب الشهر'!$C$1282:$AD$1393,18,FALSE),0)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الشهر'!T950</f>
        <v>0</v>
      </c>
      <c r="K1926" s="26">
        <f>'تقرير المصروفات حسب الشهر'!T1077</f>
        <v>0</v>
      </c>
      <c r="L1926" s="260">
        <f>IFERROR(VLOOKUP(B1926,'تقرير المصروفات حسب الشهر'!$C$1155:$AD$1266,18,FALSE),0)</f>
        <v>0</v>
      </c>
      <c r="M1926" s="260">
        <f>IFERROR(VLOOKUP(B1926,'تقرير المصروفات حسب الشهر'!$C$1282:$AD$1393,18,FALSE),0)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الشهر'!T951</f>
        <v>0</v>
      </c>
      <c r="K1927" s="26">
        <f>'تقرير المصروفات حسب الشهر'!T1078</f>
        <v>0</v>
      </c>
      <c r="L1927" s="260">
        <f>IFERROR(VLOOKUP(B1927,'تقرير المصروفات حسب الشهر'!$C$1155:$AD$1266,18,FALSE),0)</f>
        <v>0</v>
      </c>
      <c r="M1927" s="260">
        <f>IFERROR(VLOOKUP(B1927,'تقرير المصروفات حسب الشهر'!$C$1282:$AD$1393,18,FALSE),0)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الشهر'!T952</f>
        <v>0</v>
      </c>
      <c r="K1928" s="26">
        <f>'تقرير المصروفات حسب الشهر'!T1079</f>
        <v>0</v>
      </c>
      <c r="L1928" s="260">
        <f>IFERROR(VLOOKUP(B1928,'تقرير المصروفات حسب الشهر'!$C$1155:$AD$1266,18,FALSE),0)</f>
        <v>0</v>
      </c>
      <c r="M1928" s="260">
        <f>IFERROR(VLOOKUP(B1928,'تقرير المصروفات حسب الشهر'!$C$1282:$AD$1393,18,FALSE),0)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الشهر'!T953</f>
        <v>0</v>
      </c>
      <c r="K1929" s="26">
        <f>'تقرير المصروفات حسب الشهر'!T1080</f>
        <v>0</v>
      </c>
      <c r="L1929" s="260">
        <f>IFERROR(VLOOKUP(B1929,'تقرير المصروفات حسب الشهر'!$C$1155:$AD$1266,18,FALSE),0)</f>
        <v>0</v>
      </c>
      <c r="M1929" s="260">
        <f>IFERROR(VLOOKUP(B1929,'تقرير المصروفات حسب الشهر'!$C$1282:$AD$1393,18,FALSE),0)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الشهر'!T954</f>
        <v>0</v>
      </c>
      <c r="K1930" s="26">
        <f>'تقرير المصروفات حسب الشهر'!T1081</f>
        <v>0</v>
      </c>
      <c r="L1930" s="260">
        <f>IFERROR(VLOOKUP(B1930,'تقرير المصروفات حسب الشهر'!$C$1155:$AD$1266,18,FALSE),0)</f>
        <v>0</v>
      </c>
      <c r="M1930" s="260">
        <f>IFERROR(VLOOKUP(B1930,'تقرير المصروفات حسب الشهر'!$C$1282:$AD$1393,18,FALSE),0)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الشهر'!T955</f>
        <v>0</v>
      </c>
      <c r="K1931" s="26">
        <f>'تقرير المصروفات حسب الشهر'!T1082</f>
        <v>0</v>
      </c>
      <c r="L1931" s="260">
        <f>IFERROR(VLOOKUP(B1931,'تقرير المصروفات حسب الشهر'!$C$1155:$AD$1266,18,FALSE),0)</f>
        <v>0</v>
      </c>
      <c r="M1931" s="260">
        <f>IFERROR(VLOOKUP(B1931,'تقرير المصروفات حسب الشهر'!$C$1282:$AD$1393,18,FALSE),0)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الشهر'!T956</f>
        <v>0</v>
      </c>
      <c r="K1932" s="26">
        <f>'تقرير المصروفات حسب الشهر'!T1083</f>
        <v>0</v>
      </c>
      <c r="L1932" s="260">
        <f>IFERROR(VLOOKUP(B1932,'تقرير المصروفات حسب الشهر'!$C$1155:$AD$1266,18,FALSE),0)</f>
        <v>0</v>
      </c>
      <c r="M1932" s="260">
        <f>IFERROR(VLOOKUP(B1932,'تقرير المصروفات حسب الشهر'!$C$1282:$AD$1393,18,FALSE),0)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الشهر'!T957</f>
        <v>0</v>
      </c>
      <c r="K1933" s="26">
        <f>'تقرير المصروفات حسب الشهر'!T1084</f>
        <v>0</v>
      </c>
      <c r="L1933" s="260">
        <f>IFERROR(VLOOKUP(B1933,'تقرير المصروفات حسب الشهر'!$C$1155:$AD$1266,18,FALSE),0)</f>
        <v>0</v>
      </c>
      <c r="M1933" s="260">
        <f>IFERROR(VLOOKUP(B1933,'تقرير المصروفات حسب الشهر'!$C$1282:$AD$1393,18,FALSE),0)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الشهر'!T958</f>
        <v>0</v>
      </c>
      <c r="K1934" s="26">
        <f>'تقرير المصروفات حسب الشهر'!T1085</f>
        <v>0</v>
      </c>
      <c r="L1934" s="260">
        <f>IFERROR(VLOOKUP(B1934,'تقرير المصروفات حسب الشهر'!$C$1155:$AD$1266,18,FALSE),0)</f>
        <v>0</v>
      </c>
      <c r="M1934" s="260">
        <f>IFERROR(VLOOKUP(B1934,'تقرير المصروفات حسب الشهر'!$C$1282:$AD$1393,18,FALSE),0)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الشهر'!T959</f>
        <v>0</v>
      </c>
      <c r="K1935" s="26">
        <f>'تقرير المصروفات حسب الشهر'!T1086</f>
        <v>0</v>
      </c>
      <c r="L1935" s="260">
        <f>IFERROR(VLOOKUP(B1935,'تقرير المصروفات حسب الشهر'!$C$1155:$AD$1266,18,FALSE),0)</f>
        <v>0</v>
      </c>
      <c r="M1935" s="260">
        <f>IFERROR(VLOOKUP(B1935,'تقرير المصروفات حسب الشهر'!$C$1282:$AD$1393,18,FALSE),0)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الشهر'!T960</f>
        <v>0</v>
      </c>
      <c r="K1936" s="26">
        <f>'تقرير المصروفات حسب الشهر'!T1087</f>
        <v>0</v>
      </c>
      <c r="L1936" s="260">
        <f>IFERROR(VLOOKUP(B1936,'تقرير المصروفات حسب الشهر'!$C$1155:$AD$1266,18,FALSE),0)</f>
        <v>0</v>
      </c>
      <c r="M1936" s="260">
        <f>IFERROR(VLOOKUP(B1936,'تقرير المصروفات حسب الشهر'!$C$1282:$AD$1393,18,FALSE),0)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0</v>
      </c>
      <c r="J1937" s="26">
        <f>'تقرير المصروفات حسب الشهر'!T961</f>
        <v>0</v>
      </c>
      <c r="K1937" s="26">
        <f>'تقرير المصروفات حسب الشهر'!T1088</f>
        <v>0</v>
      </c>
      <c r="L1937" s="260">
        <f>IFERROR(VLOOKUP(B1937,'تقرير المصروفات حسب الشهر'!$C$1155:$AD$1266,18,FALSE),0)</f>
        <v>0</v>
      </c>
      <c r="M1937" s="260">
        <f>IFERROR(VLOOKUP(B1937,'تقرير المصروفات حسب الشهر'!$C$1282:$AD$1393,18,FALSE),0)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الشهر'!T962</f>
        <v>0</v>
      </c>
      <c r="K1938" s="26">
        <f>'تقرير المصروفات حسب الشهر'!T1089</f>
        <v>0</v>
      </c>
      <c r="L1938" s="260">
        <f>IFERROR(VLOOKUP(B1938,'تقرير المصروفات حسب الشهر'!$C$1155:$AD$1266,18,FALSE),0)</f>
        <v>0</v>
      </c>
      <c r="M1938" s="260">
        <f>IFERROR(VLOOKUP(B1938,'تقرير المصروفات حسب الشهر'!$C$1282:$AD$1393,18,FALSE),0)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الشهر'!T963</f>
        <v>0</v>
      </c>
      <c r="K1939" s="26">
        <f>'تقرير المصروفات حسب الشهر'!T1090</f>
        <v>0</v>
      </c>
      <c r="L1939" s="260">
        <f>IFERROR(VLOOKUP(B1939,'تقرير المصروفات حسب الشهر'!$C$1155:$AD$1266,18,FALSE),0)</f>
        <v>0</v>
      </c>
      <c r="M1939" s="260">
        <f>IFERROR(VLOOKUP(B1939,'تقرير المصروفات حسب الشهر'!$C$1282:$AD$1393,18,FALSE),0)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الشهر'!T964</f>
        <v>0</v>
      </c>
      <c r="K1940" s="26">
        <f>'تقرير المصروفات حسب الشهر'!T1091</f>
        <v>0</v>
      </c>
      <c r="L1940" s="260">
        <f>IFERROR(VLOOKUP(B1940,'تقرير المصروفات حسب الشهر'!$C$1155:$AD$1266,18,FALSE),0)</f>
        <v>0</v>
      </c>
      <c r="M1940" s="260">
        <f>IFERROR(VLOOKUP(B1940,'تقرير المصروفات حسب الشهر'!$C$1282:$AD$1393,18,FALSE),0)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الشهر'!T965</f>
        <v>0</v>
      </c>
      <c r="K1941" s="26">
        <f>'تقرير المصروفات حسب الشهر'!T1092</f>
        <v>0</v>
      </c>
      <c r="L1941" s="260">
        <f>IFERROR(VLOOKUP(B1941,'تقرير المصروفات حسب الشهر'!$C$1155:$AD$1266,18,FALSE),0)</f>
        <v>0</v>
      </c>
      <c r="M1941" s="260">
        <f>IFERROR(VLOOKUP(B1941,'تقرير المصروفات حسب الشهر'!$C$1282:$AD$1393,18,FALSE),0)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الشهر'!T966</f>
        <v>0</v>
      </c>
      <c r="K1942" s="26">
        <f>'تقرير المصروفات حسب الشهر'!T1093</f>
        <v>0</v>
      </c>
      <c r="L1942" s="260">
        <f>IFERROR(VLOOKUP(B1942,'تقرير المصروفات حسب الشهر'!$C$1155:$AD$1266,18,FALSE),0)</f>
        <v>0</v>
      </c>
      <c r="M1942" s="260">
        <f>IFERROR(VLOOKUP(B1942,'تقرير المصروفات حسب الشهر'!$C$1282:$AD$1393,18,FALSE),0)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الشهر'!T967</f>
        <v>0</v>
      </c>
      <c r="K1943" s="26">
        <f>'تقرير المصروفات حسب الشهر'!T1094</f>
        <v>0</v>
      </c>
      <c r="L1943" s="260">
        <f>IFERROR(VLOOKUP(B1943,'تقرير المصروفات حسب الشهر'!$C$1155:$AD$1266,18,FALSE),0)</f>
        <v>0</v>
      </c>
      <c r="M1943" s="260">
        <f>IFERROR(VLOOKUP(B1943,'تقرير المصروفات حسب الشهر'!$C$1282:$AD$1393,18,FALSE),0)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الشهر'!T968</f>
        <v>0</v>
      </c>
      <c r="K1944" s="26">
        <f>'تقرير المصروفات حسب الشهر'!T1095</f>
        <v>0</v>
      </c>
      <c r="L1944" s="260">
        <f>IFERROR(VLOOKUP(B1944,'تقرير المصروفات حسب الشهر'!$C$1155:$AD$1266,18,FALSE),0)</f>
        <v>0</v>
      </c>
      <c r="M1944" s="260">
        <f>IFERROR(VLOOKUP(B1944,'تقرير المصروفات حسب الشهر'!$C$1282:$AD$1393,18,FALSE),0)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الشهر'!T969</f>
        <v>0</v>
      </c>
      <c r="K1945" s="26">
        <f>'تقرير المصروفات حسب الشهر'!T1096</f>
        <v>0</v>
      </c>
      <c r="L1945" s="260">
        <f>IFERROR(VLOOKUP(B1945,'تقرير المصروفات حسب الشهر'!$C$1155:$AD$1266,18,FALSE),0)</f>
        <v>0</v>
      </c>
      <c r="M1945" s="260">
        <f>IFERROR(VLOOKUP(B1945,'تقرير المصروفات حسب الشهر'!$C$1282:$AD$1393,18,FALSE),0)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الشهر'!T970</f>
        <v>0</v>
      </c>
      <c r="K1946" s="26">
        <f>'تقرير المصروفات حسب الشهر'!T1097</f>
        <v>0</v>
      </c>
      <c r="L1946" s="260">
        <f>IFERROR(VLOOKUP(B1946,'تقرير المصروفات حسب الشهر'!$C$1155:$AD$1266,18,FALSE),0)</f>
        <v>0</v>
      </c>
      <c r="M1946" s="260">
        <f>IFERROR(VLOOKUP(B1946,'تقرير المصروفات حسب الشهر'!$C$1282:$AD$1393,18,FALSE),0)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الشهر'!T971</f>
        <v>0</v>
      </c>
      <c r="K1947" s="26">
        <f>'تقرير المصروفات حسب الشهر'!T1098</f>
        <v>0</v>
      </c>
      <c r="L1947" s="260">
        <f>IFERROR(VLOOKUP(B1947,'تقرير المصروفات حسب الشهر'!$C$1155:$AD$1266,18,FALSE),0)</f>
        <v>0</v>
      </c>
      <c r="M1947" s="260">
        <f>IFERROR(VLOOKUP(B1947,'تقرير المصروفات حسب الشهر'!$C$1282:$AD$1393,18,FALSE),0)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الشهر'!T972</f>
        <v>0</v>
      </c>
      <c r="K1948" s="26">
        <f>'تقرير المصروفات حسب الشهر'!T1099</f>
        <v>0</v>
      </c>
      <c r="L1948" s="260">
        <f>IFERROR(VLOOKUP(B1948,'تقرير المصروفات حسب الشهر'!$C$1155:$AD$1266,18,FALSE),0)</f>
        <v>0</v>
      </c>
      <c r="M1948" s="260">
        <f>IFERROR(VLOOKUP(B1948,'تقرير المصروفات حسب الشهر'!$C$1282:$AD$1393,18,FALSE),0)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الشهر'!T973</f>
        <v>0</v>
      </c>
      <c r="K1949" s="26">
        <f>'تقرير المصروفات حسب الشهر'!T1100</f>
        <v>0</v>
      </c>
      <c r="L1949" s="260">
        <f>IFERROR(VLOOKUP(B1949,'تقرير المصروفات حسب الشهر'!$C$1155:$AD$1266,18,FALSE),0)</f>
        <v>0</v>
      </c>
      <c r="M1949" s="260">
        <f>IFERROR(VLOOKUP(B1949,'تقرير المصروفات حسب الشهر'!$C$1282:$AD$1393,18,FALSE),0)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الشهر'!T974</f>
        <v>0</v>
      </c>
      <c r="K1950" s="26">
        <f>'تقرير المصروفات حسب الشهر'!T1101</f>
        <v>0</v>
      </c>
      <c r="L1950" s="260">
        <f>IFERROR(VLOOKUP(B1950,'تقرير المصروفات حسب الشهر'!$C$1155:$AD$1266,18,FALSE),0)</f>
        <v>0</v>
      </c>
      <c r="M1950" s="260">
        <f>IFERROR(VLOOKUP(B1950,'تقرير المصروفات حسب الشهر'!$C$1282:$AD$1393,18,FALSE),0)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0</v>
      </c>
      <c r="J1951" s="26">
        <f>'تقرير المصروفات حسب الشهر'!T975</f>
        <v>0</v>
      </c>
      <c r="K1951" s="26">
        <f>'تقرير المصروفات حسب الشهر'!T1102</f>
        <v>0</v>
      </c>
      <c r="L1951" s="260">
        <f>IFERROR(VLOOKUP(B1951,'تقرير المصروفات حسب الشهر'!$C$1155:$AD$1266,18,FALSE),0)</f>
        <v>0</v>
      </c>
      <c r="M1951" s="260">
        <f>IFERROR(VLOOKUP(B1951,'تقرير المصروفات حسب الشهر'!$C$1282:$AD$1393,18,FALSE),0)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الشهر'!T976</f>
        <v>0</v>
      </c>
      <c r="K1952" s="26">
        <f>'تقرير المصروفات حسب الشهر'!T1103</f>
        <v>0</v>
      </c>
      <c r="L1952" s="260">
        <f>IFERROR(VLOOKUP(B1952,'تقرير المصروفات حسب الشهر'!$C$1155:$AD$1266,18,FALSE),0)</f>
        <v>0</v>
      </c>
      <c r="M1952" s="260">
        <f>IFERROR(VLOOKUP(B1952,'تقرير المصروفات حسب الشهر'!$C$1282:$AD$1393,18,FALSE),0)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الشهر'!T977</f>
        <v>0</v>
      </c>
      <c r="K1953" s="26">
        <f>'تقرير المصروفات حسب الشهر'!T1104</f>
        <v>0</v>
      </c>
      <c r="L1953" s="260">
        <f>IFERROR(VLOOKUP(B1953,'تقرير المصروفات حسب الشهر'!$C$1155:$AD$1266,18,FALSE),0)</f>
        <v>0</v>
      </c>
      <c r="M1953" s="260">
        <f>IFERROR(VLOOKUP(B1953,'تقرير المصروفات حسب الشهر'!$C$1282:$AD$1393,18,FALSE),0)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0</v>
      </c>
      <c r="J1954" s="26">
        <f>'تقرير المصروفات حسب الشهر'!T978</f>
        <v>0</v>
      </c>
      <c r="K1954" s="26">
        <f>'تقرير المصروفات حسب الشهر'!T1105</f>
        <v>0</v>
      </c>
      <c r="L1954" s="260">
        <f>IFERROR(VLOOKUP(B1954,'تقرير المصروفات حسب الشهر'!$C$1155:$AD$1266,18,FALSE),0)</f>
        <v>0</v>
      </c>
      <c r="M1954" s="260">
        <f>IFERROR(VLOOKUP(B1954,'تقرير المصروفات حسب الشهر'!$C$1282:$AD$1393,18,FALSE),0)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0</v>
      </c>
      <c r="J1955" s="26">
        <f>'تقرير المصروفات حسب الشهر'!T979</f>
        <v>0</v>
      </c>
      <c r="K1955" s="26">
        <f>'تقرير المصروفات حسب الشهر'!T1106</f>
        <v>0</v>
      </c>
      <c r="L1955" s="260">
        <f>IFERROR(VLOOKUP(B1955,'تقرير المصروفات حسب الشهر'!$C$1155:$AD$1266,18,FALSE),0)</f>
        <v>0</v>
      </c>
      <c r="M1955" s="260">
        <f>IFERROR(VLOOKUP(B1955,'تقرير المصروفات حسب الشهر'!$C$1282:$AD$1393,18,FALSE),0)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0</v>
      </c>
      <c r="J1956" s="26">
        <f>'تقرير المصروفات حسب الشهر'!T980</f>
        <v>0</v>
      </c>
      <c r="K1956" s="26">
        <f>'تقرير المصروفات حسب الشهر'!T1107</f>
        <v>0</v>
      </c>
      <c r="L1956" s="260">
        <f>IFERROR(VLOOKUP(B1956,'تقرير المصروفات حسب الشهر'!$C$1155:$AD$1266,18,FALSE),0)</f>
        <v>0</v>
      </c>
      <c r="M1956" s="260">
        <f>IFERROR(VLOOKUP(B1956,'تقرير المصروفات حسب الشهر'!$C$1282:$AD$1393,18,FALSE),0)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الشهر'!T981</f>
        <v>0</v>
      </c>
      <c r="K1957" s="26">
        <f>'تقرير المصروفات حسب الشهر'!T1108</f>
        <v>0</v>
      </c>
      <c r="L1957" s="260">
        <f>IFERROR(VLOOKUP(B1957,'تقرير المصروفات حسب الشهر'!$C$1155:$AD$1266,18,FALSE),0)</f>
        <v>0</v>
      </c>
      <c r="M1957" s="260">
        <f>IFERROR(VLOOKUP(B1957,'تقرير المصروفات حسب الشهر'!$C$1282:$AD$1393,18,FALSE),0)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0</v>
      </c>
      <c r="J1958" s="26">
        <f>'تقرير المصروفات حسب الشهر'!T982</f>
        <v>0</v>
      </c>
      <c r="K1958" s="26">
        <f>'تقرير المصروفات حسب الشهر'!T1109</f>
        <v>0</v>
      </c>
      <c r="L1958" s="260">
        <f>IFERROR(VLOOKUP(B1958,'تقرير المصروفات حسب الشهر'!$C$1155:$AD$1266,18,FALSE),0)</f>
        <v>0</v>
      </c>
      <c r="M1958" s="260">
        <f>IFERROR(VLOOKUP(B1958,'تقرير المصروفات حسب الشهر'!$C$1282:$AD$1393,18,FALSE),0)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الشهر'!T983</f>
        <v>0</v>
      </c>
      <c r="K1959" s="26">
        <f>'تقرير المصروفات حسب الشهر'!T1110</f>
        <v>0</v>
      </c>
      <c r="L1959" s="260">
        <f>IFERROR(VLOOKUP(B1959,'تقرير المصروفات حسب الشهر'!$C$1155:$AD$1266,18,FALSE),0)</f>
        <v>0</v>
      </c>
      <c r="M1959" s="260">
        <f>IFERROR(VLOOKUP(B1959,'تقرير المصروفات حسب الشهر'!$C$1282:$AD$1393,18,FALSE),0)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الشهر'!T984</f>
        <v>0</v>
      </c>
      <c r="K1960" s="26">
        <f>'تقرير المصروفات حسب الشهر'!T1111</f>
        <v>0</v>
      </c>
      <c r="L1960" s="260">
        <f>IFERROR(VLOOKUP(B1960,'تقرير المصروفات حسب الشهر'!$C$1155:$AD$1266,18,FALSE),0)</f>
        <v>0</v>
      </c>
      <c r="M1960" s="260">
        <f>IFERROR(VLOOKUP(B1960,'تقرير المصروفات حسب الشهر'!$C$1282:$AD$1393,18,FALSE),0)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الشهر'!T985</f>
        <v>0</v>
      </c>
      <c r="K1961" s="26">
        <f>'تقرير المصروفات حسب الشهر'!T1112</f>
        <v>0</v>
      </c>
      <c r="L1961" s="260">
        <f>IFERROR(VLOOKUP(B1961,'تقرير المصروفات حسب الشهر'!$C$1155:$AD$1266,18,FALSE),0)</f>
        <v>0</v>
      </c>
      <c r="M1961" s="260">
        <f>IFERROR(VLOOKUP(B1961,'تقرير المصروفات حسب الشهر'!$C$1282:$AD$1393,18,FALSE),0)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الشهر'!T986</f>
        <v>0</v>
      </c>
      <c r="K1962" s="26">
        <f>'تقرير المصروفات حسب الشهر'!T1113</f>
        <v>0</v>
      </c>
      <c r="L1962" s="260">
        <f>IFERROR(VLOOKUP(B1962,'تقرير المصروفات حسب الشهر'!$C$1155:$AD$1266,18,FALSE),0)</f>
        <v>0</v>
      </c>
      <c r="M1962" s="260">
        <f>IFERROR(VLOOKUP(B1962,'تقرير المصروفات حسب الشهر'!$C$1282:$AD$1393,18,FALSE),0)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الشهر'!T987</f>
        <v>0</v>
      </c>
      <c r="K1963" s="26">
        <f>'تقرير المصروفات حسب الشهر'!T1114</f>
        <v>0</v>
      </c>
      <c r="L1963" s="260">
        <f>IFERROR(VLOOKUP(B1963,'تقرير المصروفات حسب الشهر'!$C$1155:$AD$1266,18,FALSE),0)</f>
        <v>0</v>
      </c>
      <c r="M1963" s="260">
        <f>IFERROR(VLOOKUP(B1963,'تقرير المصروفات حسب الشهر'!$C$1282:$AD$1393,18,FALSE),0)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الشهر'!T988</f>
        <v>0</v>
      </c>
      <c r="K1964" s="26">
        <f>'تقرير المصروفات حسب الشهر'!T1115</f>
        <v>0</v>
      </c>
      <c r="L1964" s="260">
        <f>IFERROR(VLOOKUP(B1964,'تقرير المصروفات حسب الشهر'!$C$1155:$AD$1266,18,FALSE),0)</f>
        <v>0</v>
      </c>
      <c r="M1964" s="260">
        <f>IFERROR(VLOOKUP(B1964,'تقرير المصروفات حسب الشهر'!$C$1282:$AD$1393,18,FALSE),0)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الشهر'!T989</f>
        <v>0</v>
      </c>
      <c r="K1965" s="26">
        <f>'تقرير المصروفات حسب الشهر'!T1116</f>
        <v>0</v>
      </c>
      <c r="L1965" s="260">
        <f>IFERROR(VLOOKUP(B1965,'تقرير المصروفات حسب الشهر'!$C$1155:$AD$1266,18,FALSE),0)</f>
        <v>0</v>
      </c>
      <c r="M1965" s="260">
        <f>IFERROR(VLOOKUP(B1965,'تقرير المصروفات حسب الشهر'!$C$1282:$AD$1393,18,FALSE),0)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الشهر'!T990</f>
        <v>0</v>
      </c>
      <c r="K1966" s="26">
        <f>'تقرير المصروفات حسب الشهر'!T1117</f>
        <v>0</v>
      </c>
      <c r="L1966" s="260">
        <f>IFERROR(VLOOKUP(B1966,'تقرير المصروفات حسب الشهر'!$C$1155:$AD$1266,18,FALSE),0)</f>
        <v>0</v>
      </c>
      <c r="M1966" s="260">
        <f>IFERROR(VLOOKUP(B1966,'تقرير المصروفات حسب الشهر'!$C$1282:$AD$1393,18,FALSE),0)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الشهر'!T991</f>
        <v>0</v>
      </c>
      <c r="K1967" s="26">
        <f>'تقرير المصروفات حسب الشهر'!T1118</f>
        <v>0</v>
      </c>
      <c r="L1967" s="260">
        <f>IFERROR(VLOOKUP(B1967,'تقرير المصروفات حسب الشهر'!$C$1155:$AD$1266,18,FALSE),0)</f>
        <v>0</v>
      </c>
      <c r="M1967" s="260">
        <f>IFERROR(VLOOKUP(B1967,'تقرير المصروفات حسب الشهر'!$C$1282:$AD$1393,18,FALSE),0)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الشهر'!T992</f>
        <v>0</v>
      </c>
      <c r="K1968" s="26">
        <f>'تقرير المصروفات حسب الشهر'!T1119</f>
        <v>0</v>
      </c>
      <c r="L1968" s="260">
        <f>IFERROR(VLOOKUP(B1968,'تقرير المصروفات حسب الشهر'!$C$1155:$AD$1266,18,FALSE),0)</f>
        <v>0</v>
      </c>
      <c r="M1968" s="260">
        <f>IFERROR(VLOOKUP(B1968,'تقرير المصروفات حسب الشهر'!$C$1282:$AD$1393,18,FALSE),0)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الشهر'!T993</f>
        <v>0</v>
      </c>
      <c r="K1969" s="26">
        <f>'تقرير المصروفات حسب الشهر'!T1120</f>
        <v>0</v>
      </c>
      <c r="L1969" s="260">
        <f>IFERROR(VLOOKUP(B1969,'تقرير المصروفات حسب الشهر'!$C$1155:$AD$1266,18,FALSE),0)</f>
        <v>0</v>
      </c>
      <c r="M1969" s="260">
        <f>IFERROR(VLOOKUP(B1969,'تقرير المصروفات حسب الشهر'!$C$1282:$AD$1393,18,FALSE),0)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الشهر'!T994</f>
        <v>0</v>
      </c>
      <c r="K1970" s="26">
        <f>'تقرير المصروفات حسب الشهر'!T1121</f>
        <v>0</v>
      </c>
      <c r="L1970" s="260">
        <f>IFERROR(VLOOKUP(B1970,'تقرير المصروفات حسب الشهر'!$C$1155:$AD$1266,18,FALSE),0)</f>
        <v>0</v>
      </c>
      <c r="M1970" s="260">
        <f>IFERROR(VLOOKUP(B1970,'تقرير المصروفات حسب الشهر'!$C$1282:$AD$1393,18,FALSE),0)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0</v>
      </c>
      <c r="J1971" s="26">
        <f>'تقرير المصروفات حسب الشهر'!T995</f>
        <v>0</v>
      </c>
      <c r="K1971" s="26">
        <f>'تقرير المصروفات حسب الشهر'!T1122</f>
        <v>0</v>
      </c>
      <c r="L1971" s="260">
        <f>IFERROR(VLOOKUP(B1971,'تقرير المصروفات حسب الشهر'!$C$1155:$AD$1266,18,FALSE),0)</f>
        <v>0</v>
      </c>
      <c r="M1971" s="260">
        <f>IFERROR(VLOOKUP(B1971,'تقرير المصروفات حسب الشهر'!$C$1282:$AD$1393,18,FALSE),0)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الشهر'!T996</f>
        <v>0</v>
      </c>
      <c r="K1972" s="26">
        <f>'تقرير المصروفات حسب الشهر'!T1123</f>
        <v>0</v>
      </c>
      <c r="L1972" s="260">
        <f>IFERROR(VLOOKUP(B1972,'تقرير المصروفات حسب الشهر'!$C$1155:$AD$1266,18,FALSE),0)</f>
        <v>0</v>
      </c>
      <c r="M1972" s="260">
        <f>IFERROR(VLOOKUP(B1972,'تقرير المصروفات حسب الشهر'!$C$1282:$AD$1393,18,FALSE),0)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الشهر'!T997</f>
        <v>0</v>
      </c>
      <c r="K1973" s="26">
        <f>'تقرير المصروفات حسب الشهر'!T1124</f>
        <v>0</v>
      </c>
      <c r="L1973" s="260">
        <f>IFERROR(VLOOKUP(B1973,'تقرير المصروفات حسب الشهر'!$C$1155:$AD$1266,18,FALSE),0)</f>
        <v>0</v>
      </c>
      <c r="M1973" s="260">
        <f>IFERROR(VLOOKUP(B1973,'تقرير المصروفات حسب الشهر'!$C$1282:$AD$1393,18,FALSE),0)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الشهر'!T998</f>
        <v>0</v>
      </c>
      <c r="K1974" s="26">
        <f>'تقرير المصروفات حسب الشهر'!T1125</f>
        <v>0</v>
      </c>
      <c r="L1974" s="260">
        <f>IFERROR(VLOOKUP(B1974,'تقرير المصروفات حسب الشهر'!$C$1155:$AD$1266,18,FALSE),0)</f>
        <v>0</v>
      </c>
      <c r="M1974" s="260">
        <f>IFERROR(VLOOKUP(B1974,'تقرير المصروفات حسب الشهر'!$C$1282:$AD$1393,18,FALSE),0)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الشهر'!T999</f>
        <v>0</v>
      </c>
      <c r="K1975" s="26">
        <f>'تقرير المصروفات حسب الشهر'!T1126</f>
        <v>0</v>
      </c>
      <c r="L1975" s="260">
        <f>IFERROR(VLOOKUP(B1975,'تقرير المصروفات حسب الشهر'!$C$1155:$AD$1266,18,FALSE),0)</f>
        <v>0</v>
      </c>
      <c r="M1975" s="260">
        <f>IFERROR(VLOOKUP(B1975,'تقرير المصروفات حسب الشهر'!$C$1282:$AD$1393,18,FALSE),0)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الشهر'!T1000</f>
        <v>0</v>
      </c>
      <c r="K1976" s="26">
        <f>'تقرير المصروفات حسب الشهر'!T1127</f>
        <v>0</v>
      </c>
      <c r="L1976" s="260">
        <f>IFERROR(VLOOKUP(B1976,'تقرير المصروفات حسب الشهر'!$C$1155:$AD$1266,18,FALSE),0)</f>
        <v>0</v>
      </c>
      <c r="M1976" s="260">
        <f>IFERROR(VLOOKUP(B1976,'تقرير المصروفات حسب الشهر'!$C$1282:$AD$1393,18,FALSE),0)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الشهر'!T1001</f>
        <v>0</v>
      </c>
      <c r="K1977" s="26">
        <f>'تقرير المصروفات حسب الشهر'!T1128</f>
        <v>0</v>
      </c>
      <c r="L1977" s="260">
        <f>IFERROR(VLOOKUP(B1977,'تقرير المصروفات حسب الشهر'!$C$1155:$AD$1266,18,FALSE),0)</f>
        <v>0</v>
      </c>
      <c r="M1977" s="260">
        <f>IFERROR(VLOOKUP(B1977,'تقرير المصروفات حسب الشهر'!$C$1282:$AD$1393,18,FALSE),0)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الشهر'!T1002</f>
        <v>0</v>
      </c>
      <c r="K1978" s="26">
        <f>'تقرير المصروفات حسب الشهر'!T1129</f>
        <v>0</v>
      </c>
      <c r="L1978" s="260">
        <f>IFERROR(VLOOKUP(B1978,'تقرير المصروفات حسب الشهر'!$C$1155:$AD$1266,18,FALSE),0)</f>
        <v>0</v>
      </c>
      <c r="M1978" s="260">
        <f>IFERROR(VLOOKUP(B1978,'تقرير المصروفات حسب الشهر'!$C$1282:$AD$1393,18,FALSE),0)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الشهر'!T1003</f>
        <v>0</v>
      </c>
      <c r="K1979" s="26">
        <f>'تقرير المصروفات حسب الشهر'!T1130</f>
        <v>0</v>
      </c>
      <c r="L1979" s="260">
        <f>IFERROR(VLOOKUP(B1979,'تقرير المصروفات حسب الشهر'!$C$1155:$AD$1266,18,FALSE),0)</f>
        <v>0</v>
      </c>
      <c r="M1979" s="260">
        <f>IFERROR(VLOOKUP(B1979,'تقرير المصروفات حسب الشهر'!$C$1282:$AD$1393,18,FALSE),0)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الشهر'!T1004</f>
        <v>0</v>
      </c>
      <c r="K1980" s="26">
        <f>'تقرير المصروفات حسب الشهر'!T1131</f>
        <v>0</v>
      </c>
      <c r="L1980" s="260">
        <f>IFERROR(VLOOKUP(B1980,'تقرير المصروفات حسب الشهر'!$C$1155:$AD$1266,18,FALSE),0)</f>
        <v>0</v>
      </c>
      <c r="M1980" s="260">
        <f>IFERROR(VLOOKUP(B1980,'تقرير المصروفات حسب الشهر'!$C$1282:$AD$1393,18,FALSE),0)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الشهر'!T1005</f>
        <v>0</v>
      </c>
      <c r="K1981" s="26">
        <f>'تقرير المصروفات حسب الشهر'!T1132</f>
        <v>0</v>
      </c>
      <c r="L1981" s="260">
        <f>IFERROR(VLOOKUP(B1981,'تقرير المصروفات حسب الشهر'!$C$1155:$AD$1266,18,FALSE),0)</f>
        <v>0</v>
      </c>
      <c r="M1981" s="260">
        <f>IFERROR(VLOOKUP(B1981,'تقرير المصروفات حسب الشهر'!$C$1282:$AD$1393,18,FALSE),0)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الشهر'!T1006</f>
        <v>0</v>
      </c>
      <c r="K1982" s="26">
        <f>'تقرير المصروفات حسب الشهر'!T1133</f>
        <v>0</v>
      </c>
      <c r="L1982" s="260">
        <f>IFERROR(VLOOKUP(B1982,'تقرير المصروفات حسب الشهر'!$C$1155:$AD$1266,18,FALSE),0)</f>
        <v>0</v>
      </c>
      <c r="M1982" s="260">
        <f>IFERROR(VLOOKUP(B1982,'تقرير المصروفات حسب الشهر'!$C$1282:$AD$1393,18,FALSE),0)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الشهر'!T1007</f>
        <v>0</v>
      </c>
      <c r="K1983" s="26">
        <f>'تقرير المصروفات حسب الشهر'!T1134</f>
        <v>0</v>
      </c>
      <c r="L1983" s="260">
        <f>IFERROR(VLOOKUP(B1983,'تقرير المصروفات حسب الشهر'!$C$1155:$AD$1266,18,FALSE),0)</f>
        <v>0</v>
      </c>
      <c r="M1983" s="260">
        <f>IFERROR(VLOOKUP(B1983,'تقرير المصروفات حسب الشهر'!$C$1282:$AD$1393,18,FALSE),0)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الشهر'!T1008</f>
        <v>0</v>
      </c>
      <c r="K1984" s="26">
        <f>'تقرير المصروفات حسب الشهر'!T1135</f>
        <v>0</v>
      </c>
      <c r="L1984" s="260">
        <f>IFERROR(VLOOKUP(B1984,'تقرير المصروفات حسب الشهر'!$C$1155:$AD$1266,18,FALSE),0)</f>
        <v>0</v>
      </c>
      <c r="M1984" s="260">
        <f>IFERROR(VLOOKUP(B1984,'تقرير المصروفات حسب الشهر'!$C$1282:$AD$1393,18,FALSE),0)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الشهر'!T1009</f>
        <v>0</v>
      </c>
      <c r="K1985" s="26">
        <f>'تقرير المصروفات حسب الشهر'!T1136</f>
        <v>0</v>
      </c>
      <c r="L1985" s="260">
        <f>IFERROR(VLOOKUP(B1985,'تقرير المصروفات حسب الشهر'!$C$1155:$AD$1266,18,FALSE),0)</f>
        <v>0</v>
      </c>
      <c r="M1985" s="260">
        <f>IFERROR(VLOOKUP(B1985,'تقرير المصروفات حسب الشهر'!$C$1282:$AD$1393,18,FALSE),0)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الشهر'!T1010</f>
        <v>0</v>
      </c>
      <c r="K1986" s="26">
        <f>'تقرير المصروفات حسب الشهر'!T1137</f>
        <v>0</v>
      </c>
      <c r="L1986" s="260">
        <f>IFERROR(VLOOKUP(B1986,'تقرير المصروفات حسب الشهر'!$C$1155:$AD$1266,18,FALSE),0)</f>
        <v>0</v>
      </c>
      <c r="M1986" s="260">
        <f>IFERROR(VLOOKUP(B1986,'تقرير المصروفات حسب الشهر'!$C$1282:$AD$1393,18,FALSE),0)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6" t="s">
        <v>156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399999999999999" customHeight="1">
      <c r="B1988" s="396" t="s">
        <v>157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158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5" customHeight="1" thickBot="1"/>
    <row r="1993" spans="2:15" ht="31.2" customHeight="1" thickTop="1" thickBot="1">
      <c r="B1993" s="645" t="s">
        <v>365</v>
      </c>
      <c r="C1993" s="643"/>
      <c r="D1993" s="643"/>
      <c r="E1993" s="643"/>
      <c r="F1993" s="643"/>
      <c r="G1993" s="643"/>
      <c r="H1993" s="643"/>
      <c r="I1993" s="643"/>
      <c r="J1993" s="643"/>
      <c r="K1993" s="643"/>
      <c r="L1993" s="643"/>
      <c r="M1993" s="643"/>
      <c r="N1993" s="643"/>
      <c r="O1993" s="644"/>
    </row>
    <row r="1994" spans="2:15" ht="17.399999999999999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399999999999999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الشهر'!U902</f>
        <v>0</v>
      </c>
      <c r="K1995" s="26">
        <f>'تقرير المصروفات حسب الشهر'!U1029</f>
        <v>0</v>
      </c>
      <c r="L1995" s="260">
        <f>IFERROR(VLOOKUP(B1995,'تقرير المصروفات حسب الشهر'!$C$1155:$AD$1266,19,FALSE),0)</f>
        <v>0</v>
      </c>
      <c r="M1995" s="260">
        <f>IFERROR(VLOOKUP(B1995,'تقرير المصروفات حسب الشهر'!$C$1282:$AD$1393,19,FALSE),0)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0</v>
      </c>
      <c r="J1996" s="26">
        <f>'تقرير المصروفات حسب الشهر'!U903</f>
        <v>0</v>
      </c>
      <c r="K1996" s="26">
        <f>'تقرير المصروفات حسب الشهر'!U1030</f>
        <v>0</v>
      </c>
      <c r="L1996" s="260">
        <f>IFERROR(VLOOKUP(B1996,'تقرير المصروفات حسب الشهر'!$C$1155:$AD$1266,19,FALSE),0)</f>
        <v>0</v>
      </c>
      <c r="M1996" s="260">
        <f>IFERROR(VLOOKUP(B1996,'تقرير المصروفات حسب الشهر'!$C$1282:$AD$1393,19,FALSE),0)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الشهر'!U904</f>
        <v>0</v>
      </c>
      <c r="K1997" s="26">
        <f>'تقرير المصروفات حسب الشهر'!U1031</f>
        <v>0</v>
      </c>
      <c r="L1997" s="260">
        <f>IFERROR(VLOOKUP(B1997,'تقرير المصروفات حسب الشهر'!$C$1155:$AD$1266,19,FALSE),0)</f>
        <v>0</v>
      </c>
      <c r="M1997" s="260">
        <f>IFERROR(VLOOKUP(B1997,'تقرير المصروفات حسب الشهر'!$C$1282:$AD$1393,19,FALSE),0)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الشهر'!U905</f>
        <v>0</v>
      </c>
      <c r="K1998" s="26">
        <f>'تقرير المصروفات حسب الشهر'!U1032</f>
        <v>0</v>
      </c>
      <c r="L1998" s="260">
        <f>IFERROR(VLOOKUP(B1998,'تقرير المصروفات حسب الشهر'!$C$1155:$AD$1266,19,FALSE),0)</f>
        <v>0</v>
      </c>
      <c r="M1998" s="260">
        <f>IFERROR(VLOOKUP(B1998,'تقرير المصروفات حسب الشهر'!$C$1282:$AD$1393,19,FALSE),0)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الشهر'!U906</f>
        <v>0</v>
      </c>
      <c r="K1999" s="26">
        <f>'تقرير المصروفات حسب الشهر'!U1033</f>
        <v>0</v>
      </c>
      <c r="L1999" s="260">
        <f>IFERROR(VLOOKUP(B1999,'تقرير المصروفات حسب الشهر'!$C$1155:$AD$1266,19,FALSE),0)</f>
        <v>0</v>
      </c>
      <c r="M1999" s="260">
        <f>IFERROR(VLOOKUP(B1999,'تقرير المصروفات حسب الشهر'!$C$1282:$AD$1393,19,FALSE),0)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الشهر'!U907</f>
        <v>0</v>
      </c>
      <c r="K2000" s="26">
        <f>'تقرير المصروفات حسب الشهر'!U1034</f>
        <v>0</v>
      </c>
      <c r="L2000" s="260">
        <f>IFERROR(VLOOKUP(B2000,'تقرير المصروفات حسب الشهر'!$C$1155:$AD$1266,19,FALSE),0)</f>
        <v>0</v>
      </c>
      <c r="M2000" s="260">
        <f>IFERROR(VLOOKUP(B2000,'تقرير المصروفات حسب الشهر'!$C$1282:$AD$1393,19,FALSE),0)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الشهر'!U908</f>
        <v>0</v>
      </c>
      <c r="K2001" s="26">
        <f>'تقرير المصروفات حسب الشهر'!U1035</f>
        <v>0</v>
      </c>
      <c r="L2001" s="260">
        <f>IFERROR(VLOOKUP(B2001,'تقرير المصروفات حسب الشهر'!$C$1155:$AD$1266,19,FALSE),0)</f>
        <v>0</v>
      </c>
      <c r="M2001" s="260">
        <f>IFERROR(VLOOKUP(B2001,'تقرير المصروفات حسب الشهر'!$C$1282:$AD$1393,19,FALSE),0)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الشهر'!U909</f>
        <v>0</v>
      </c>
      <c r="K2002" s="26">
        <f>'تقرير المصروفات حسب الشهر'!U1036</f>
        <v>0</v>
      </c>
      <c r="L2002" s="260">
        <f>IFERROR(VLOOKUP(B2002,'تقرير المصروفات حسب الشهر'!$C$1155:$AD$1266,19,FALSE),0)</f>
        <v>0</v>
      </c>
      <c r="M2002" s="260">
        <f>IFERROR(VLOOKUP(B2002,'تقرير المصروفات حسب الشهر'!$C$1282:$AD$1393,19,FALSE),0)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الشهر'!U910</f>
        <v>0</v>
      </c>
      <c r="K2003" s="26">
        <f>'تقرير المصروفات حسب الشهر'!U1037</f>
        <v>0</v>
      </c>
      <c r="L2003" s="260">
        <f>IFERROR(VLOOKUP(B2003,'تقرير المصروفات حسب الشهر'!$C$1155:$AD$1266,19,FALSE),0)</f>
        <v>0</v>
      </c>
      <c r="M2003" s="260">
        <f>IFERROR(VLOOKUP(B2003,'تقرير المصروفات حسب الشهر'!$C$1282:$AD$1393,19,FALSE),0)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0</v>
      </c>
      <c r="J2004" s="26">
        <f>'تقرير المصروفات حسب الشهر'!U911</f>
        <v>0</v>
      </c>
      <c r="K2004" s="26">
        <f>'تقرير المصروفات حسب الشهر'!U1038</f>
        <v>0</v>
      </c>
      <c r="L2004" s="260">
        <f>IFERROR(VLOOKUP(B2004,'تقرير المصروفات حسب الشهر'!$C$1155:$AD$1266,19,FALSE),0)</f>
        <v>0</v>
      </c>
      <c r="M2004" s="260">
        <f>IFERROR(VLOOKUP(B2004,'تقرير المصروفات حسب الشهر'!$C$1282:$AD$1393,19,FALSE),0)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الشهر'!U912</f>
        <v>0</v>
      </c>
      <c r="K2005" s="26">
        <f>'تقرير المصروفات حسب الشهر'!U1039</f>
        <v>0</v>
      </c>
      <c r="L2005" s="260">
        <f>IFERROR(VLOOKUP(B2005,'تقرير المصروفات حسب الشهر'!$C$1155:$AD$1266,19,FALSE),0)</f>
        <v>0</v>
      </c>
      <c r="M2005" s="260">
        <f>IFERROR(VLOOKUP(B2005,'تقرير المصروفات حسب الشهر'!$C$1282:$AD$1393,19,FALSE),0)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الشهر'!U913</f>
        <v>0</v>
      </c>
      <c r="K2006" s="26">
        <f>'تقرير المصروفات حسب الشهر'!U1040</f>
        <v>0</v>
      </c>
      <c r="L2006" s="260">
        <f>IFERROR(VLOOKUP(B2006,'تقرير المصروفات حسب الشهر'!$C$1155:$AD$1266,19,FALSE),0)</f>
        <v>0</v>
      </c>
      <c r="M2006" s="260">
        <f>IFERROR(VLOOKUP(B2006,'تقرير المصروفات حسب الشهر'!$C$1282:$AD$1393,19,FALSE),0)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الشهر'!U914</f>
        <v>0</v>
      </c>
      <c r="K2007" s="26">
        <f>'تقرير المصروفات حسب الشهر'!U1041</f>
        <v>0</v>
      </c>
      <c r="L2007" s="260">
        <f>IFERROR(VLOOKUP(B2007,'تقرير المصروفات حسب الشهر'!$C$1155:$AD$1266,19,FALSE),0)</f>
        <v>0</v>
      </c>
      <c r="M2007" s="260">
        <f>IFERROR(VLOOKUP(B2007,'تقرير المصروفات حسب الشهر'!$C$1282:$AD$1393,19,FALSE),0)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الشهر'!U915</f>
        <v>0</v>
      </c>
      <c r="K2008" s="26">
        <f>'تقرير المصروفات حسب الشهر'!U1042</f>
        <v>0</v>
      </c>
      <c r="L2008" s="260">
        <f>IFERROR(VLOOKUP(B2008,'تقرير المصروفات حسب الشهر'!$C$1155:$AD$1266,19,FALSE),0)</f>
        <v>0</v>
      </c>
      <c r="M2008" s="260">
        <f>IFERROR(VLOOKUP(B2008,'تقرير المصروفات حسب الشهر'!$C$1282:$AD$1393,19,FALSE),0)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الشهر'!U916</f>
        <v>0</v>
      </c>
      <c r="K2009" s="26">
        <f>'تقرير المصروفات حسب الشهر'!U1043</f>
        <v>0</v>
      </c>
      <c r="L2009" s="260">
        <f>IFERROR(VLOOKUP(B2009,'تقرير المصروفات حسب الشهر'!$C$1155:$AD$1266,19,FALSE),0)</f>
        <v>0</v>
      </c>
      <c r="M2009" s="260">
        <f>IFERROR(VLOOKUP(B2009,'تقرير المصروفات حسب الشهر'!$C$1282:$AD$1393,19,FALSE),0)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الشهر'!U917</f>
        <v>0</v>
      </c>
      <c r="K2010" s="26">
        <f>'تقرير المصروفات حسب الشهر'!U1044</f>
        <v>0</v>
      </c>
      <c r="L2010" s="260">
        <f>IFERROR(VLOOKUP(B2010,'تقرير المصروفات حسب الشهر'!$C$1155:$AD$1266,19,FALSE),0)</f>
        <v>0</v>
      </c>
      <c r="M2010" s="260">
        <f>IFERROR(VLOOKUP(B2010,'تقرير المصروفات حسب الشهر'!$C$1282:$AD$1393,19,FALSE),0)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الشهر'!U918</f>
        <v>0</v>
      </c>
      <c r="K2011" s="26">
        <f>'تقرير المصروفات حسب الشهر'!U1045</f>
        <v>0</v>
      </c>
      <c r="L2011" s="260">
        <f>IFERROR(VLOOKUP(B2011,'تقرير المصروفات حسب الشهر'!$C$1155:$AD$1266,19,FALSE),0)</f>
        <v>0</v>
      </c>
      <c r="M2011" s="260">
        <f>IFERROR(VLOOKUP(B2011,'تقرير المصروفات حسب الشهر'!$C$1282:$AD$1393,19,FALSE),0)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الشهر'!U919</f>
        <v>0</v>
      </c>
      <c r="K2012" s="26">
        <f>'تقرير المصروفات حسب الشهر'!U1046</f>
        <v>0</v>
      </c>
      <c r="L2012" s="260">
        <f>IFERROR(VLOOKUP(B2012,'تقرير المصروفات حسب الشهر'!$C$1155:$AD$1266,19,FALSE),0)</f>
        <v>0</v>
      </c>
      <c r="M2012" s="260">
        <f>IFERROR(VLOOKUP(B2012,'تقرير المصروفات حسب الشهر'!$C$1282:$AD$1393,19,FALSE),0)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الشهر'!U920</f>
        <v>0</v>
      </c>
      <c r="K2013" s="26">
        <f>'تقرير المصروفات حسب الشهر'!U1047</f>
        <v>0</v>
      </c>
      <c r="L2013" s="260">
        <f>IFERROR(VLOOKUP(B2013,'تقرير المصروفات حسب الشهر'!$C$1155:$AD$1266,19,FALSE),0)</f>
        <v>0</v>
      </c>
      <c r="M2013" s="260">
        <f>IFERROR(VLOOKUP(B2013,'تقرير المصروفات حسب الشهر'!$C$1282:$AD$1393,19,FALSE),0)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الشهر'!U921</f>
        <v>0</v>
      </c>
      <c r="K2014" s="26">
        <f>'تقرير المصروفات حسب الشهر'!U1048</f>
        <v>0</v>
      </c>
      <c r="L2014" s="260">
        <f>IFERROR(VLOOKUP(B2014,'تقرير المصروفات حسب الشهر'!$C$1155:$AD$1266,19,FALSE),0)</f>
        <v>0</v>
      </c>
      <c r="M2014" s="260">
        <f>IFERROR(VLOOKUP(B2014,'تقرير المصروفات حسب الشهر'!$C$1282:$AD$1393,19,FALSE),0)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الشهر'!U922</f>
        <v>0</v>
      </c>
      <c r="K2015" s="26">
        <f>'تقرير المصروفات حسب الشهر'!U1049</f>
        <v>0</v>
      </c>
      <c r="L2015" s="260">
        <f>IFERROR(VLOOKUP(B2015,'تقرير المصروفات حسب الشهر'!$C$1155:$AD$1266,19,FALSE),0)</f>
        <v>0</v>
      </c>
      <c r="M2015" s="260">
        <f>IFERROR(VLOOKUP(B2015,'تقرير المصروفات حسب الشهر'!$C$1282:$AD$1393,19,FALSE),0)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الشهر'!U923</f>
        <v>0</v>
      </c>
      <c r="K2016" s="26">
        <f>'تقرير المصروفات حسب الشهر'!U1050</f>
        <v>0</v>
      </c>
      <c r="L2016" s="260">
        <f>IFERROR(VLOOKUP(B2016,'تقرير المصروفات حسب الشهر'!$C$1155:$AD$1266,19,FALSE),0)</f>
        <v>0</v>
      </c>
      <c r="M2016" s="260">
        <f>IFERROR(VLOOKUP(B2016,'تقرير المصروفات حسب الشهر'!$C$1282:$AD$1393,19,FALSE),0)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الشهر'!U924</f>
        <v>0</v>
      </c>
      <c r="K2017" s="26">
        <f>'تقرير المصروفات حسب الشهر'!U1051</f>
        <v>0</v>
      </c>
      <c r="L2017" s="260">
        <f>IFERROR(VLOOKUP(B2017,'تقرير المصروفات حسب الشهر'!$C$1155:$AD$1266,19,FALSE),0)</f>
        <v>0</v>
      </c>
      <c r="M2017" s="260">
        <f>IFERROR(VLOOKUP(B2017,'تقرير المصروفات حسب الشهر'!$C$1282:$AD$1393,19,FALSE),0)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الشهر'!U925</f>
        <v>0</v>
      </c>
      <c r="K2018" s="26">
        <f>'تقرير المصروفات حسب الشهر'!U1052</f>
        <v>0</v>
      </c>
      <c r="L2018" s="260">
        <f>IFERROR(VLOOKUP(B2018,'تقرير المصروفات حسب الشهر'!$C$1155:$AD$1266,19,FALSE),0)</f>
        <v>0</v>
      </c>
      <c r="M2018" s="260">
        <f>IFERROR(VLOOKUP(B2018,'تقرير المصروفات حسب الشهر'!$C$1282:$AD$1393,19,FALSE),0)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الشهر'!U926</f>
        <v>0</v>
      </c>
      <c r="K2019" s="26">
        <f>'تقرير المصروفات حسب الشهر'!U1053</f>
        <v>0</v>
      </c>
      <c r="L2019" s="260">
        <f>IFERROR(VLOOKUP(B2019,'تقرير المصروفات حسب الشهر'!$C$1155:$AD$1266,19,FALSE),0)</f>
        <v>0</v>
      </c>
      <c r="M2019" s="260">
        <f>IFERROR(VLOOKUP(B2019,'تقرير المصروفات حسب الشهر'!$C$1282:$AD$1393,19,FALSE),0)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الشهر'!U927</f>
        <v>0</v>
      </c>
      <c r="K2020" s="26">
        <f>'تقرير المصروفات حسب الشهر'!U1054</f>
        <v>0</v>
      </c>
      <c r="L2020" s="260">
        <f>IFERROR(VLOOKUP(B2020,'تقرير المصروفات حسب الشهر'!$C$1155:$AD$1266,19,FALSE),0)</f>
        <v>0</v>
      </c>
      <c r="M2020" s="260">
        <f>IFERROR(VLOOKUP(B2020,'تقرير المصروفات حسب الشهر'!$C$1282:$AD$1393,19,FALSE),0)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الشهر'!U928</f>
        <v>0</v>
      </c>
      <c r="K2021" s="26">
        <f>'تقرير المصروفات حسب الشهر'!U1055</f>
        <v>0</v>
      </c>
      <c r="L2021" s="260">
        <f>IFERROR(VLOOKUP(B2021,'تقرير المصروفات حسب الشهر'!$C$1155:$AD$1266,19,FALSE),0)</f>
        <v>0</v>
      </c>
      <c r="M2021" s="260">
        <f>IFERROR(VLOOKUP(B2021,'تقرير المصروفات حسب الشهر'!$C$1282:$AD$1393,19,FALSE),0)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الشهر'!U929</f>
        <v>0</v>
      </c>
      <c r="K2022" s="26">
        <f>'تقرير المصروفات حسب الشهر'!U1056</f>
        <v>0</v>
      </c>
      <c r="L2022" s="260">
        <f>IFERROR(VLOOKUP(B2022,'تقرير المصروفات حسب الشهر'!$C$1155:$AD$1266,19,FALSE),0)</f>
        <v>0</v>
      </c>
      <c r="M2022" s="260">
        <f>IFERROR(VLOOKUP(B2022,'تقرير المصروفات حسب الشهر'!$C$1282:$AD$1393,19,FALSE),0)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الشهر'!U930</f>
        <v>0</v>
      </c>
      <c r="K2023" s="26">
        <f>'تقرير المصروفات حسب الشهر'!U1057</f>
        <v>0</v>
      </c>
      <c r="L2023" s="260">
        <f>IFERROR(VLOOKUP(B2023,'تقرير المصروفات حسب الشهر'!$C$1155:$AD$1266,19,FALSE),0)</f>
        <v>0</v>
      </c>
      <c r="M2023" s="260">
        <f>IFERROR(VLOOKUP(B2023,'تقرير المصروفات حسب الشهر'!$C$1282:$AD$1393,19,FALSE),0)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الشهر'!U931</f>
        <v>0</v>
      </c>
      <c r="K2024" s="26">
        <f>'تقرير المصروفات حسب الشهر'!U1058</f>
        <v>0</v>
      </c>
      <c r="L2024" s="260">
        <f>IFERROR(VLOOKUP(B2024,'تقرير المصروفات حسب الشهر'!$C$1155:$AD$1266,19,FALSE),0)</f>
        <v>0</v>
      </c>
      <c r="M2024" s="260">
        <f>IFERROR(VLOOKUP(B2024,'تقرير المصروفات حسب الشهر'!$C$1282:$AD$1393,19,FALSE),0)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الشهر'!U932</f>
        <v>0</v>
      </c>
      <c r="K2025" s="26">
        <f>'تقرير المصروفات حسب الشهر'!U1059</f>
        <v>0</v>
      </c>
      <c r="L2025" s="260">
        <f>IFERROR(VLOOKUP(B2025,'تقرير المصروفات حسب الشهر'!$C$1155:$AD$1266,19,FALSE),0)</f>
        <v>0</v>
      </c>
      <c r="M2025" s="260">
        <f>IFERROR(VLOOKUP(B2025,'تقرير المصروفات حسب الشهر'!$C$1282:$AD$1393,19,FALSE),0)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الشهر'!U933</f>
        <v>0</v>
      </c>
      <c r="K2026" s="26">
        <f>'تقرير المصروفات حسب الشهر'!U1060</f>
        <v>0</v>
      </c>
      <c r="L2026" s="260">
        <f>IFERROR(VLOOKUP(B2026,'تقرير المصروفات حسب الشهر'!$C$1155:$AD$1266,19,FALSE),0)</f>
        <v>0</v>
      </c>
      <c r="M2026" s="260">
        <f>IFERROR(VLOOKUP(B2026,'تقرير المصروفات حسب الشهر'!$C$1282:$AD$1393,19,FALSE),0)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0</v>
      </c>
      <c r="J2027" s="26">
        <f>'تقرير المصروفات حسب الشهر'!U934</f>
        <v>0</v>
      </c>
      <c r="K2027" s="26">
        <f>'تقرير المصروفات حسب الشهر'!U1061</f>
        <v>0</v>
      </c>
      <c r="L2027" s="260">
        <f>IFERROR(VLOOKUP(B2027,'تقرير المصروفات حسب الشهر'!$C$1155:$AD$1266,19,FALSE),0)</f>
        <v>0</v>
      </c>
      <c r="M2027" s="260">
        <f>IFERROR(VLOOKUP(B2027,'تقرير المصروفات حسب الشهر'!$C$1282:$AD$1393,19,FALSE),0)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الشهر'!U935</f>
        <v>0</v>
      </c>
      <c r="K2028" s="26">
        <f>'تقرير المصروفات حسب الشهر'!U1062</f>
        <v>0</v>
      </c>
      <c r="L2028" s="260">
        <f>IFERROR(VLOOKUP(B2028,'تقرير المصروفات حسب الشهر'!$C$1155:$AD$1266,19,FALSE),0)</f>
        <v>0</v>
      </c>
      <c r="M2028" s="260">
        <f>IFERROR(VLOOKUP(B2028,'تقرير المصروفات حسب الشهر'!$C$1282:$AD$1393,19,FALSE),0)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الشهر'!U936</f>
        <v>0</v>
      </c>
      <c r="K2029" s="26">
        <f>'تقرير المصروفات حسب الشهر'!U1063</f>
        <v>0</v>
      </c>
      <c r="L2029" s="260">
        <f>IFERROR(VLOOKUP(B2029,'تقرير المصروفات حسب الشهر'!$C$1155:$AD$1266,19,FALSE),0)</f>
        <v>0</v>
      </c>
      <c r="M2029" s="260">
        <f>IFERROR(VLOOKUP(B2029,'تقرير المصروفات حسب الشهر'!$C$1282:$AD$1393,19,FALSE),0)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الشهر'!U937</f>
        <v>0</v>
      </c>
      <c r="K2030" s="26">
        <f>'تقرير المصروفات حسب الشهر'!U1064</f>
        <v>0</v>
      </c>
      <c r="L2030" s="260">
        <f>IFERROR(VLOOKUP(B2030,'تقرير المصروفات حسب الشهر'!$C$1155:$AD$1266,19,FALSE),0)</f>
        <v>0</v>
      </c>
      <c r="M2030" s="260">
        <f>IFERROR(VLOOKUP(B2030,'تقرير المصروفات حسب الشهر'!$C$1282:$AD$1393,19,FALSE),0)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الشهر'!U938</f>
        <v>0</v>
      </c>
      <c r="K2031" s="26">
        <f>'تقرير المصروفات حسب الشهر'!U1065</f>
        <v>0</v>
      </c>
      <c r="L2031" s="260">
        <f>IFERROR(VLOOKUP(B2031,'تقرير المصروفات حسب الشهر'!$C$1155:$AD$1266,19,FALSE),0)</f>
        <v>0</v>
      </c>
      <c r="M2031" s="260">
        <f>IFERROR(VLOOKUP(B2031,'تقرير المصروفات حسب الشهر'!$C$1282:$AD$1393,19,FALSE),0)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الشهر'!U939</f>
        <v>0</v>
      </c>
      <c r="K2032" s="26">
        <f>'تقرير المصروفات حسب الشهر'!U1066</f>
        <v>0</v>
      </c>
      <c r="L2032" s="260">
        <f>IFERROR(VLOOKUP(B2032,'تقرير المصروفات حسب الشهر'!$C$1155:$AD$1266,19,FALSE),0)</f>
        <v>0</v>
      </c>
      <c r="M2032" s="260">
        <f>IFERROR(VLOOKUP(B2032,'تقرير المصروفات حسب الشهر'!$C$1282:$AD$1393,19,FALSE),0)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الشهر'!U940</f>
        <v>0</v>
      </c>
      <c r="K2033" s="26">
        <f>'تقرير المصروفات حسب الشهر'!U1067</f>
        <v>0</v>
      </c>
      <c r="L2033" s="260">
        <f>IFERROR(VLOOKUP(B2033,'تقرير المصروفات حسب الشهر'!$C$1155:$AD$1266,19,FALSE),0)</f>
        <v>0</v>
      </c>
      <c r="M2033" s="260">
        <f>IFERROR(VLOOKUP(B2033,'تقرير المصروفات حسب الشهر'!$C$1282:$AD$1393,19,FALSE),0)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الشهر'!U941</f>
        <v>0</v>
      </c>
      <c r="K2034" s="26">
        <f>'تقرير المصروفات حسب الشهر'!U1068</f>
        <v>0</v>
      </c>
      <c r="L2034" s="260">
        <f>IFERROR(VLOOKUP(B2034,'تقرير المصروفات حسب الشهر'!$C$1155:$AD$1266,19,FALSE),0)</f>
        <v>0</v>
      </c>
      <c r="M2034" s="260">
        <f>IFERROR(VLOOKUP(B2034,'تقرير المصروفات حسب الشهر'!$C$1282:$AD$1393,19,FALSE),0)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الشهر'!U942</f>
        <v>0</v>
      </c>
      <c r="K2035" s="26">
        <f>'تقرير المصروفات حسب الشهر'!U1069</f>
        <v>0</v>
      </c>
      <c r="L2035" s="260">
        <f>IFERROR(VLOOKUP(B2035,'تقرير المصروفات حسب الشهر'!$C$1155:$AD$1266,19,FALSE),0)</f>
        <v>0</v>
      </c>
      <c r="M2035" s="260">
        <f>IFERROR(VLOOKUP(B2035,'تقرير المصروفات حسب الشهر'!$C$1282:$AD$1393,19,FALSE),0)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الشهر'!U943</f>
        <v>0</v>
      </c>
      <c r="K2036" s="26">
        <f>'تقرير المصروفات حسب الشهر'!U1070</f>
        <v>0</v>
      </c>
      <c r="L2036" s="260">
        <f>IFERROR(VLOOKUP(B2036,'تقرير المصروفات حسب الشهر'!$C$1155:$AD$1266,19,FALSE),0)</f>
        <v>0</v>
      </c>
      <c r="M2036" s="260">
        <f>IFERROR(VLOOKUP(B2036,'تقرير المصروفات حسب الشهر'!$C$1282:$AD$1393,19,FALSE),0)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الشهر'!U944</f>
        <v>0</v>
      </c>
      <c r="K2037" s="26">
        <f>'تقرير المصروفات حسب الشهر'!U1071</f>
        <v>0</v>
      </c>
      <c r="L2037" s="260">
        <f>IFERROR(VLOOKUP(B2037,'تقرير المصروفات حسب الشهر'!$C$1155:$AD$1266,19,FALSE),0)</f>
        <v>0</v>
      </c>
      <c r="M2037" s="260">
        <f>IFERROR(VLOOKUP(B2037,'تقرير المصروفات حسب الشهر'!$C$1282:$AD$1393,19,FALSE),0)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الشهر'!U945</f>
        <v>0</v>
      </c>
      <c r="K2038" s="26">
        <f>'تقرير المصروفات حسب الشهر'!U1072</f>
        <v>0</v>
      </c>
      <c r="L2038" s="260">
        <f>IFERROR(VLOOKUP(B2038,'تقرير المصروفات حسب الشهر'!$C$1155:$AD$1266,19,FALSE),0)</f>
        <v>0</v>
      </c>
      <c r="M2038" s="260">
        <f>IFERROR(VLOOKUP(B2038,'تقرير المصروفات حسب الشهر'!$C$1282:$AD$1393,19,FALSE),0)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الشهر'!U946</f>
        <v>0</v>
      </c>
      <c r="K2039" s="26">
        <f>'تقرير المصروفات حسب الشهر'!U1073</f>
        <v>0</v>
      </c>
      <c r="L2039" s="260">
        <f>IFERROR(VLOOKUP(B2039,'تقرير المصروفات حسب الشهر'!$C$1155:$AD$1266,19,FALSE),0)</f>
        <v>0</v>
      </c>
      <c r="M2039" s="260">
        <f>IFERROR(VLOOKUP(B2039,'تقرير المصروفات حسب الشهر'!$C$1282:$AD$1393,19,FALSE),0)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الشهر'!U947</f>
        <v>0</v>
      </c>
      <c r="K2040" s="26">
        <f>'تقرير المصروفات حسب الشهر'!U1074</f>
        <v>0</v>
      </c>
      <c r="L2040" s="260">
        <f>IFERROR(VLOOKUP(B2040,'تقرير المصروفات حسب الشهر'!$C$1155:$AD$1266,19,FALSE),0)</f>
        <v>0</v>
      </c>
      <c r="M2040" s="260">
        <f>IFERROR(VLOOKUP(B2040,'تقرير المصروفات حسب الشهر'!$C$1282:$AD$1393,19,FALSE),0)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الشهر'!U948</f>
        <v>0</v>
      </c>
      <c r="K2041" s="26">
        <f>'تقرير المصروفات حسب الشهر'!U1075</f>
        <v>0</v>
      </c>
      <c r="L2041" s="260">
        <f>IFERROR(VLOOKUP(B2041,'تقرير المصروفات حسب الشهر'!$C$1155:$AD$1266,19,FALSE),0)</f>
        <v>0</v>
      </c>
      <c r="M2041" s="260">
        <f>IFERROR(VLOOKUP(B2041,'تقرير المصروفات حسب الشهر'!$C$1282:$AD$1393,19,FALSE),0)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الشهر'!U949</f>
        <v>0</v>
      </c>
      <c r="K2042" s="26">
        <f>'تقرير المصروفات حسب الشهر'!U1076</f>
        <v>0</v>
      </c>
      <c r="L2042" s="260">
        <f>IFERROR(VLOOKUP(B2042,'تقرير المصروفات حسب الشهر'!$C$1155:$AD$1266,19,FALSE),0)</f>
        <v>0</v>
      </c>
      <c r="M2042" s="260">
        <f>IFERROR(VLOOKUP(B2042,'تقرير المصروفات حسب الشهر'!$C$1282:$AD$1393,19,FALSE),0)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الشهر'!U950</f>
        <v>0</v>
      </c>
      <c r="K2043" s="26">
        <f>'تقرير المصروفات حسب الشهر'!U1077</f>
        <v>0</v>
      </c>
      <c r="L2043" s="260">
        <f>IFERROR(VLOOKUP(B2043,'تقرير المصروفات حسب الشهر'!$C$1155:$AD$1266,19,FALSE),0)</f>
        <v>0</v>
      </c>
      <c r="M2043" s="260">
        <f>IFERROR(VLOOKUP(B2043,'تقرير المصروفات حسب الشهر'!$C$1282:$AD$1393,19,FALSE),0)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الشهر'!U951</f>
        <v>0</v>
      </c>
      <c r="K2044" s="26">
        <f>'تقرير المصروفات حسب الشهر'!U1078</f>
        <v>0</v>
      </c>
      <c r="L2044" s="260">
        <f>IFERROR(VLOOKUP(B2044,'تقرير المصروفات حسب الشهر'!$C$1155:$AD$1266,19,FALSE),0)</f>
        <v>0</v>
      </c>
      <c r="M2044" s="260">
        <f>IFERROR(VLOOKUP(B2044,'تقرير المصروفات حسب الشهر'!$C$1282:$AD$1393,19,FALSE),0)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الشهر'!U952</f>
        <v>0</v>
      </c>
      <c r="K2045" s="26">
        <f>'تقرير المصروفات حسب الشهر'!U1079</f>
        <v>0</v>
      </c>
      <c r="L2045" s="260">
        <f>IFERROR(VLOOKUP(B2045,'تقرير المصروفات حسب الشهر'!$C$1155:$AD$1266,19,FALSE),0)</f>
        <v>0</v>
      </c>
      <c r="M2045" s="260">
        <f>IFERROR(VLOOKUP(B2045,'تقرير المصروفات حسب الشهر'!$C$1282:$AD$1393,19,FALSE),0)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الشهر'!U953</f>
        <v>0</v>
      </c>
      <c r="K2046" s="26">
        <f>'تقرير المصروفات حسب الشهر'!U1080</f>
        <v>0</v>
      </c>
      <c r="L2046" s="260">
        <f>IFERROR(VLOOKUP(B2046,'تقرير المصروفات حسب الشهر'!$C$1155:$AD$1266,19,FALSE),0)</f>
        <v>0</v>
      </c>
      <c r="M2046" s="260">
        <f>IFERROR(VLOOKUP(B2046,'تقرير المصروفات حسب الشهر'!$C$1282:$AD$1393,19,FALSE),0)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الشهر'!U954</f>
        <v>0</v>
      </c>
      <c r="K2047" s="26">
        <f>'تقرير المصروفات حسب الشهر'!U1081</f>
        <v>0</v>
      </c>
      <c r="L2047" s="260">
        <f>IFERROR(VLOOKUP(B2047,'تقرير المصروفات حسب الشهر'!$C$1155:$AD$1266,19,FALSE),0)</f>
        <v>0</v>
      </c>
      <c r="M2047" s="260">
        <f>IFERROR(VLOOKUP(B2047,'تقرير المصروفات حسب الشهر'!$C$1282:$AD$1393,19,FALSE),0)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الشهر'!U955</f>
        <v>0</v>
      </c>
      <c r="K2048" s="26">
        <f>'تقرير المصروفات حسب الشهر'!U1082</f>
        <v>0</v>
      </c>
      <c r="L2048" s="260">
        <f>IFERROR(VLOOKUP(B2048,'تقرير المصروفات حسب الشهر'!$C$1155:$AD$1266,19,FALSE),0)</f>
        <v>0</v>
      </c>
      <c r="M2048" s="260">
        <f>IFERROR(VLOOKUP(B2048,'تقرير المصروفات حسب الشهر'!$C$1282:$AD$1393,19,FALSE),0)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الشهر'!U956</f>
        <v>0</v>
      </c>
      <c r="K2049" s="26">
        <f>'تقرير المصروفات حسب الشهر'!U1083</f>
        <v>0</v>
      </c>
      <c r="L2049" s="260">
        <f>IFERROR(VLOOKUP(B2049,'تقرير المصروفات حسب الشهر'!$C$1155:$AD$1266,19,FALSE),0)</f>
        <v>0</v>
      </c>
      <c r="M2049" s="260">
        <f>IFERROR(VLOOKUP(B2049,'تقرير المصروفات حسب الشهر'!$C$1282:$AD$1393,19,FALSE),0)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الشهر'!U957</f>
        <v>0</v>
      </c>
      <c r="K2050" s="26">
        <f>'تقرير المصروفات حسب الشهر'!U1084</f>
        <v>0</v>
      </c>
      <c r="L2050" s="260">
        <f>IFERROR(VLOOKUP(B2050,'تقرير المصروفات حسب الشهر'!$C$1155:$AD$1266,19,FALSE),0)</f>
        <v>0</v>
      </c>
      <c r="M2050" s="260">
        <f>IFERROR(VLOOKUP(B2050,'تقرير المصروفات حسب الشهر'!$C$1282:$AD$1393,19,FALSE),0)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الشهر'!U958</f>
        <v>0</v>
      </c>
      <c r="K2051" s="26">
        <f>'تقرير المصروفات حسب الشهر'!U1085</f>
        <v>0</v>
      </c>
      <c r="L2051" s="260">
        <f>IFERROR(VLOOKUP(B2051,'تقرير المصروفات حسب الشهر'!$C$1155:$AD$1266,19,FALSE),0)</f>
        <v>0</v>
      </c>
      <c r="M2051" s="260">
        <f>IFERROR(VLOOKUP(B2051,'تقرير المصروفات حسب الشهر'!$C$1282:$AD$1393,19,FALSE),0)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الشهر'!U959</f>
        <v>0</v>
      </c>
      <c r="K2052" s="26">
        <f>'تقرير المصروفات حسب الشهر'!U1086</f>
        <v>0</v>
      </c>
      <c r="L2052" s="260">
        <f>IFERROR(VLOOKUP(B2052,'تقرير المصروفات حسب الشهر'!$C$1155:$AD$1266,19,FALSE),0)</f>
        <v>0</v>
      </c>
      <c r="M2052" s="260">
        <f>IFERROR(VLOOKUP(B2052,'تقرير المصروفات حسب الشهر'!$C$1282:$AD$1393,19,FALSE),0)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الشهر'!U960</f>
        <v>0</v>
      </c>
      <c r="K2053" s="26">
        <f>'تقرير المصروفات حسب الشهر'!U1087</f>
        <v>0</v>
      </c>
      <c r="L2053" s="260">
        <f>IFERROR(VLOOKUP(B2053,'تقرير المصروفات حسب الشهر'!$C$1155:$AD$1266,19,FALSE),0)</f>
        <v>0</v>
      </c>
      <c r="M2053" s="260">
        <f>IFERROR(VLOOKUP(B2053,'تقرير المصروفات حسب الشهر'!$C$1282:$AD$1393,19,FALSE),0)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0</v>
      </c>
      <c r="J2054" s="26">
        <f>'تقرير المصروفات حسب الشهر'!U961</f>
        <v>0</v>
      </c>
      <c r="K2054" s="26">
        <f>'تقرير المصروفات حسب الشهر'!U1088</f>
        <v>0</v>
      </c>
      <c r="L2054" s="260">
        <f>IFERROR(VLOOKUP(B2054,'تقرير المصروفات حسب الشهر'!$C$1155:$AD$1266,19,FALSE),0)</f>
        <v>0</v>
      </c>
      <c r="M2054" s="260">
        <f>IFERROR(VLOOKUP(B2054,'تقرير المصروفات حسب الشهر'!$C$1282:$AD$1393,19,FALSE),0)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الشهر'!U962</f>
        <v>0</v>
      </c>
      <c r="K2055" s="26">
        <f>'تقرير المصروفات حسب الشهر'!U1089</f>
        <v>0</v>
      </c>
      <c r="L2055" s="260">
        <f>IFERROR(VLOOKUP(B2055,'تقرير المصروفات حسب الشهر'!$C$1155:$AD$1266,19,FALSE),0)</f>
        <v>0</v>
      </c>
      <c r="M2055" s="260">
        <f>IFERROR(VLOOKUP(B2055,'تقرير المصروفات حسب الشهر'!$C$1282:$AD$1393,19,FALSE),0)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الشهر'!U963</f>
        <v>0</v>
      </c>
      <c r="K2056" s="26">
        <f>'تقرير المصروفات حسب الشهر'!U1090</f>
        <v>0</v>
      </c>
      <c r="L2056" s="260">
        <f>IFERROR(VLOOKUP(B2056,'تقرير المصروفات حسب الشهر'!$C$1155:$AD$1266,19,FALSE),0)</f>
        <v>0</v>
      </c>
      <c r="M2056" s="260">
        <f>IFERROR(VLOOKUP(B2056,'تقرير المصروفات حسب الشهر'!$C$1282:$AD$1393,19,FALSE),0)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الشهر'!U964</f>
        <v>0</v>
      </c>
      <c r="K2057" s="26">
        <f>'تقرير المصروفات حسب الشهر'!U1091</f>
        <v>0</v>
      </c>
      <c r="L2057" s="260">
        <f>IFERROR(VLOOKUP(B2057,'تقرير المصروفات حسب الشهر'!$C$1155:$AD$1266,19,FALSE),0)</f>
        <v>0</v>
      </c>
      <c r="M2057" s="260">
        <f>IFERROR(VLOOKUP(B2057,'تقرير المصروفات حسب الشهر'!$C$1282:$AD$1393,19,FALSE),0)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الشهر'!U965</f>
        <v>0</v>
      </c>
      <c r="K2058" s="26">
        <f>'تقرير المصروفات حسب الشهر'!U1092</f>
        <v>0</v>
      </c>
      <c r="L2058" s="260">
        <f>IFERROR(VLOOKUP(B2058,'تقرير المصروفات حسب الشهر'!$C$1155:$AD$1266,19,FALSE),0)</f>
        <v>0</v>
      </c>
      <c r="M2058" s="260">
        <f>IFERROR(VLOOKUP(B2058,'تقرير المصروفات حسب الشهر'!$C$1282:$AD$1393,19,FALSE),0)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الشهر'!U966</f>
        <v>0</v>
      </c>
      <c r="K2059" s="26">
        <f>'تقرير المصروفات حسب الشهر'!U1093</f>
        <v>0</v>
      </c>
      <c r="L2059" s="260">
        <f>IFERROR(VLOOKUP(B2059,'تقرير المصروفات حسب الشهر'!$C$1155:$AD$1266,19,FALSE),0)</f>
        <v>0</v>
      </c>
      <c r="M2059" s="260">
        <f>IFERROR(VLOOKUP(B2059,'تقرير المصروفات حسب الشهر'!$C$1282:$AD$1393,19,FALSE),0)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الشهر'!U967</f>
        <v>0</v>
      </c>
      <c r="K2060" s="26">
        <f>'تقرير المصروفات حسب الشهر'!U1094</f>
        <v>0</v>
      </c>
      <c r="L2060" s="260">
        <f>IFERROR(VLOOKUP(B2060,'تقرير المصروفات حسب الشهر'!$C$1155:$AD$1266,19,FALSE),0)</f>
        <v>0</v>
      </c>
      <c r="M2060" s="260">
        <f>IFERROR(VLOOKUP(B2060,'تقرير المصروفات حسب الشهر'!$C$1282:$AD$1393,19,FALSE),0)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الشهر'!U968</f>
        <v>0</v>
      </c>
      <c r="K2061" s="26">
        <f>'تقرير المصروفات حسب الشهر'!U1095</f>
        <v>0</v>
      </c>
      <c r="L2061" s="260">
        <f>IFERROR(VLOOKUP(B2061,'تقرير المصروفات حسب الشهر'!$C$1155:$AD$1266,19,FALSE),0)</f>
        <v>0</v>
      </c>
      <c r="M2061" s="260">
        <f>IFERROR(VLOOKUP(B2061,'تقرير المصروفات حسب الشهر'!$C$1282:$AD$1393,19,FALSE),0)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الشهر'!U969</f>
        <v>0</v>
      </c>
      <c r="K2062" s="26">
        <f>'تقرير المصروفات حسب الشهر'!U1096</f>
        <v>0</v>
      </c>
      <c r="L2062" s="260">
        <f>IFERROR(VLOOKUP(B2062,'تقرير المصروفات حسب الشهر'!$C$1155:$AD$1266,19,FALSE),0)</f>
        <v>0</v>
      </c>
      <c r="M2062" s="260">
        <f>IFERROR(VLOOKUP(B2062,'تقرير المصروفات حسب الشهر'!$C$1282:$AD$1393,19,FALSE),0)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الشهر'!U970</f>
        <v>0</v>
      </c>
      <c r="K2063" s="26">
        <f>'تقرير المصروفات حسب الشهر'!U1097</f>
        <v>0</v>
      </c>
      <c r="L2063" s="260">
        <f>IFERROR(VLOOKUP(B2063,'تقرير المصروفات حسب الشهر'!$C$1155:$AD$1266,19,FALSE),0)</f>
        <v>0</v>
      </c>
      <c r="M2063" s="260">
        <f>IFERROR(VLOOKUP(B2063,'تقرير المصروفات حسب الشهر'!$C$1282:$AD$1393,19,FALSE),0)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الشهر'!U971</f>
        <v>0</v>
      </c>
      <c r="K2064" s="26">
        <f>'تقرير المصروفات حسب الشهر'!U1098</f>
        <v>0</v>
      </c>
      <c r="L2064" s="260">
        <f>IFERROR(VLOOKUP(B2064,'تقرير المصروفات حسب الشهر'!$C$1155:$AD$1266,19,FALSE),0)</f>
        <v>0</v>
      </c>
      <c r="M2064" s="260">
        <f>IFERROR(VLOOKUP(B2064,'تقرير المصروفات حسب الشهر'!$C$1282:$AD$1393,19,FALSE),0)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الشهر'!U972</f>
        <v>0</v>
      </c>
      <c r="K2065" s="26">
        <f>'تقرير المصروفات حسب الشهر'!U1099</f>
        <v>0</v>
      </c>
      <c r="L2065" s="260">
        <f>IFERROR(VLOOKUP(B2065,'تقرير المصروفات حسب الشهر'!$C$1155:$AD$1266,19,FALSE),0)</f>
        <v>0</v>
      </c>
      <c r="M2065" s="260">
        <f>IFERROR(VLOOKUP(B2065,'تقرير المصروفات حسب الشهر'!$C$1282:$AD$1393,19,FALSE),0)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0</v>
      </c>
      <c r="J2066" s="26">
        <f>'تقرير المصروفات حسب الشهر'!U973</f>
        <v>0</v>
      </c>
      <c r="K2066" s="26">
        <f>'تقرير المصروفات حسب الشهر'!U1100</f>
        <v>0</v>
      </c>
      <c r="L2066" s="260">
        <f>IFERROR(VLOOKUP(B2066,'تقرير المصروفات حسب الشهر'!$C$1155:$AD$1266,19,FALSE),0)</f>
        <v>0</v>
      </c>
      <c r="M2066" s="260">
        <f>IFERROR(VLOOKUP(B2066,'تقرير المصروفات حسب الشهر'!$C$1282:$AD$1393,19,FALSE),0)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0</v>
      </c>
      <c r="J2067" s="26">
        <f>'تقرير المصروفات حسب الشهر'!U974</f>
        <v>0</v>
      </c>
      <c r="K2067" s="26">
        <f>'تقرير المصروفات حسب الشهر'!U1101</f>
        <v>0</v>
      </c>
      <c r="L2067" s="260">
        <f>IFERROR(VLOOKUP(B2067,'تقرير المصروفات حسب الشهر'!$C$1155:$AD$1266,19,FALSE),0)</f>
        <v>0</v>
      </c>
      <c r="M2067" s="260">
        <f>IFERROR(VLOOKUP(B2067,'تقرير المصروفات حسب الشهر'!$C$1282:$AD$1393,19,FALSE),0)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0</v>
      </c>
      <c r="J2068" s="26">
        <f>'تقرير المصروفات حسب الشهر'!U975</f>
        <v>0</v>
      </c>
      <c r="K2068" s="26">
        <f>'تقرير المصروفات حسب الشهر'!U1102</f>
        <v>0</v>
      </c>
      <c r="L2068" s="260">
        <f>IFERROR(VLOOKUP(B2068,'تقرير المصروفات حسب الشهر'!$C$1155:$AD$1266,19,FALSE),0)</f>
        <v>0</v>
      </c>
      <c r="M2068" s="260">
        <f>IFERROR(VLOOKUP(B2068,'تقرير المصروفات حسب الشهر'!$C$1282:$AD$1393,19,FALSE),0)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الشهر'!U976</f>
        <v>0</v>
      </c>
      <c r="K2069" s="26">
        <f>'تقرير المصروفات حسب الشهر'!U1103</f>
        <v>0</v>
      </c>
      <c r="L2069" s="260">
        <f>IFERROR(VLOOKUP(B2069,'تقرير المصروفات حسب الشهر'!$C$1155:$AD$1266,19,FALSE),0)</f>
        <v>0</v>
      </c>
      <c r="M2069" s="260">
        <f>IFERROR(VLOOKUP(B2069,'تقرير المصروفات حسب الشهر'!$C$1282:$AD$1393,19,FALSE),0)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الشهر'!U977</f>
        <v>0</v>
      </c>
      <c r="K2070" s="26">
        <f>'تقرير المصروفات حسب الشهر'!U1104</f>
        <v>0</v>
      </c>
      <c r="L2070" s="260">
        <f>IFERROR(VLOOKUP(B2070,'تقرير المصروفات حسب الشهر'!$C$1155:$AD$1266,19,FALSE),0)</f>
        <v>0</v>
      </c>
      <c r="M2070" s="260">
        <f>IFERROR(VLOOKUP(B2070,'تقرير المصروفات حسب الشهر'!$C$1282:$AD$1393,19,FALSE),0)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الشهر'!U978</f>
        <v>0</v>
      </c>
      <c r="K2071" s="26">
        <f>'تقرير المصروفات حسب الشهر'!U1105</f>
        <v>0</v>
      </c>
      <c r="L2071" s="260">
        <f>IFERROR(VLOOKUP(B2071,'تقرير المصروفات حسب الشهر'!$C$1155:$AD$1266,19,FALSE),0)</f>
        <v>0</v>
      </c>
      <c r="M2071" s="260">
        <f>IFERROR(VLOOKUP(B2071,'تقرير المصروفات حسب الشهر'!$C$1282:$AD$1393,19,FALSE),0)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الشهر'!U979</f>
        <v>0</v>
      </c>
      <c r="K2072" s="26">
        <f>'تقرير المصروفات حسب الشهر'!U1106</f>
        <v>0</v>
      </c>
      <c r="L2072" s="260">
        <f>IFERROR(VLOOKUP(B2072,'تقرير المصروفات حسب الشهر'!$C$1155:$AD$1266,19,FALSE),0)</f>
        <v>0</v>
      </c>
      <c r="M2072" s="260">
        <f>IFERROR(VLOOKUP(B2072,'تقرير المصروفات حسب الشهر'!$C$1282:$AD$1393,19,FALSE),0)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0</v>
      </c>
      <c r="J2073" s="26">
        <f>'تقرير المصروفات حسب الشهر'!U980</f>
        <v>0</v>
      </c>
      <c r="K2073" s="26">
        <f>'تقرير المصروفات حسب الشهر'!U1107</f>
        <v>0</v>
      </c>
      <c r="L2073" s="260">
        <f>IFERROR(VLOOKUP(B2073,'تقرير المصروفات حسب الشهر'!$C$1155:$AD$1266,19,FALSE),0)</f>
        <v>0</v>
      </c>
      <c r="M2073" s="260">
        <f>IFERROR(VLOOKUP(B2073,'تقرير المصروفات حسب الشهر'!$C$1282:$AD$1393,19,FALSE),0)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الشهر'!U981</f>
        <v>0</v>
      </c>
      <c r="K2074" s="26">
        <f>'تقرير المصروفات حسب الشهر'!U1108</f>
        <v>0</v>
      </c>
      <c r="L2074" s="260">
        <f>IFERROR(VLOOKUP(B2074,'تقرير المصروفات حسب الشهر'!$C$1155:$AD$1266,19,FALSE),0)</f>
        <v>0</v>
      </c>
      <c r="M2074" s="260">
        <f>IFERROR(VLOOKUP(B2074,'تقرير المصروفات حسب الشهر'!$C$1282:$AD$1393,19,FALSE),0)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0</v>
      </c>
      <c r="J2075" s="26">
        <f>'تقرير المصروفات حسب الشهر'!U982</f>
        <v>0</v>
      </c>
      <c r="K2075" s="26">
        <f>'تقرير المصروفات حسب الشهر'!U1109</f>
        <v>0</v>
      </c>
      <c r="L2075" s="260">
        <f>IFERROR(VLOOKUP(B2075,'تقرير المصروفات حسب الشهر'!$C$1155:$AD$1266,19,FALSE),0)</f>
        <v>0</v>
      </c>
      <c r="M2075" s="260">
        <f>IFERROR(VLOOKUP(B2075,'تقرير المصروفات حسب الشهر'!$C$1282:$AD$1393,19,FALSE),0)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الشهر'!U983</f>
        <v>0</v>
      </c>
      <c r="K2076" s="26">
        <f>'تقرير المصروفات حسب الشهر'!U1110</f>
        <v>0</v>
      </c>
      <c r="L2076" s="260">
        <f>IFERROR(VLOOKUP(B2076,'تقرير المصروفات حسب الشهر'!$C$1155:$AD$1266,19,FALSE),0)</f>
        <v>0</v>
      </c>
      <c r="M2076" s="260">
        <f>IFERROR(VLOOKUP(B2076,'تقرير المصروفات حسب الشهر'!$C$1282:$AD$1393,19,FALSE),0)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الشهر'!U984</f>
        <v>0</v>
      </c>
      <c r="K2077" s="26">
        <f>'تقرير المصروفات حسب الشهر'!U1111</f>
        <v>0</v>
      </c>
      <c r="L2077" s="260">
        <f>IFERROR(VLOOKUP(B2077,'تقرير المصروفات حسب الشهر'!$C$1155:$AD$1266,19,FALSE),0)</f>
        <v>0</v>
      </c>
      <c r="M2077" s="260">
        <f>IFERROR(VLOOKUP(B2077,'تقرير المصروفات حسب الشهر'!$C$1282:$AD$1393,19,FALSE),0)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الشهر'!U985</f>
        <v>0</v>
      </c>
      <c r="K2078" s="26">
        <f>'تقرير المصروفات حسب الشهر'!U1112</f>
        <v>0</v>
      </c>
      <c r="L2078" s="260">
        <f>IFERROR(VLOOKUP(B2078,'تقرير المصروفات حسب الشهر'!$C$1155:$AD$1266,19,FALSE),0)</f>
        <v>0</v>
      </c>
      <c r="M2078" s="260">
        <f>IFERROR(VLOOKUP(B2078,'تقرير المصروفات حسب الشهر'!$C$1282:$AD$1393,19,FALSE),0)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الشهر'!U986</f>
        <v>0</v>
      </c>
      <c r="K2079" s="26">
        <f>'تقرير المصروفات حسب الشهر'!U1113</f>
        <v>0</v>
      </c>
      <c r="L2079" s="260">
        <f>IFERROR(VLOOKUP(B2079,'تقرير المصروفات حسب الشهر'!$C$1155:$AD$1266,19,FALSE),0)</f>
        <v>0</v>
      </c>
      <c r="M2079" s="260">
        <f>IFERROR(VLOOKUP(B2079,'تقرير المصروفات حسب الشهر'!$C$1282:$AD$1393,19,FALSE),0)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الشهر'!U987</f>
        <v>0</v>
      </c>
      <c r="K2080" s="26">
        <f>'تقرير المصروفات حسب الشهر'!U1114</f>
        <v>0</v>
      </c>
      <c r="L2080" s="260">
        <f>IFERROR(VLOOKUP(B2080,'تقرير المصروفات حسب الشهر'!$C$1155:$AD$1266,19,FALSE),0)</f>
        <v>0</v>
      </c>
      <c r="M2080" s="260">
        <f>IFERROR(VLOOKUP(B2080,'تقرير المصروفات حسب الشهر'!$C$1282:$AD$1393,19,FALSE),0)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الشهر'!U988</f>
        <v>0</v>
      </c>
      <c r="K2081" s="26">
        <f>'تقرير المصروفات حسب الشهر'!U1115</f>
        <v>0</v>
      </c>
      <c r="L2081" s="260">
        <f>IFERROR(VLOOKUP(B2081,'تقرير المصروفات حسب الشهر'!$C$1155:$AD$1266,19,FALSE),0)</f>
        <v>0</v>
      </c>
      <c r="M2081" s="260">
        <f>IFERROR(VLOOKUP(B2081,'تقرير المصروفات حسب الشهر'!$C$1282:$AD$1393,19,FALSE),0)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الشهر'!U989</f>
        <v>0</v>
      </c>
      <c r="K2082" s="26">
        <f>'تقرير المصروفات حسب الشهر'!U1116</f>
        <v>0</v>
      </c>
      <c r="L2082" s="260">
        <f>IFERROR(VLOOKUP(B2082,'تقرير المصروفات حسب الشهر'!$C$1155:$AD$1266,19,FALSE),0)</f>
        <v>0</v>
      </c>
      <c r="M2082" s="260">
        <f>IFERROR(VLOOKUP(B2082,'تقرير المصروفات حسب الشهر'!$C$1282:$AD$1393,19,FALSE),0)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الشهر'!U990</f>
        <v>0</v>
      </c>
      <c r="K2083" s="26">
        <f>'تقرير المصروفات حسب الشهر'!U1117</f>
        <v>0</v>
      </c>
      <c r="L2083" s="260">
        <f>IFERROR(VLOOKUP(B2083,'تقرير المصروفات حسب الشهر'!$C$1155:$AD$1266,19,FALSE),0)</f>
        <v>0</v>
      </c>
      <c r="M2083" s="260">
        <f>IFERROR(VLOOKUP(B2083,'تقرير المصروفات حسب الشهر'!$C$1282:$AD$1393,19,FALSE),0)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الشهر'!U991</f>
        <v>0</v>
      </c>
      <c r="K2084" s="26">
        <f>'تقرير المصروفات حسب الشهر'!U1118</f>
        <v>0</v>
      </c>
      <c r="L2084" s="260">
        <f>IFERROR(VLOOKUP(B2084,'تقرير المصروفات حسب الشهر'!$C$1155:$AD$1266,19,FALSE),0)</f>
        <v>0</v>
      </c>
      <c r="M2084" s="260">
        <f>IFERROR(VLOOKUP(B2084,'تقرير المصروفات حسب الشهر'!$C$1282:$AD$1393,19,FALSE),0)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الشهر'!U992</f>
        <v>0</v>
      </c>
      <c r="K2085" s="26">
        <f>'تقرير المصروفات حسب الشهر'!U1119</f>
        <v>0</v>
      </c>
      <c r="L2085" s="260">
        <f>IFERROR(VLOOKUP(B2085,'تقرير المصروفات حسب الشهر'!$C$1155:$AD$1266,19,FALSE),0)</f>
        <v>0</v>
      </c>
      <c r="M2085" s="260">
        <f>IFERROR(VLOOKUP(B2085,'تقرير المصروفات حسب الشهر'!$C$1282:$AD$1393,19,FALSE),0)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الشهر'!U993</f>
        <v>0</v>
      </c>
      <c r="K2086" s="26">
        <f>'تقرير المصروفات حسب الشهر'!U1120</f>
        <v>0</v>
      </c>
      <c r="L2086" s="260">
        <f>IFERROR(VLOOKUP(B2086,'تقرير المصروفات حسب الشهر'!$C$1155:$AD$1266,19,FALSE),0)</f>
        <v>0</v>
      </c>
      <c r="M2086" s="260">
        <f>IFERROR(VLOOKUP(B2086,'تقرير المصروفات حسب الشهر'!$C$1282:$AD$1393,19,FALSE),0)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الشهر'!U994</f>
        <v>0</v>
      </c>
      <c r="K2087" s="26">
        <f>'تقرير المصروفات حسب الشهر'!U1121</f>
        <v>0</v>
      </c>
      <c r="L2087" s="260">
        <f>IFERROR(VLOOKUP(B2087,'تقرير المصروفات حسب الشهر'!$C$1155:$AD$1266,19,FALSE),0)</f>
        <v>0</v>
      </c>
      <c r="M2087" s="260">
        <f>IFERROR(VLOOKUP(B2087,'تقرير المصروفات حسب الشهر'!$C$1282:$AD$1393,19,FALSE),0)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الشهر'!U995</f>
        <v>0</v>
      </c>
      <c r="K2088" s="26">
        <f>'تقرير المصروفات حسب الشهر'!U1122</f>
        <v>0</v>
      </c>
      <c r="L2088" s="260">
        <f>IFERROR(VLOOKUP(B2088,'تقرير المصروفات حسب الشهر'!$C$1155:$AD$1266,19,FALSE),0)</f>
        <v>0</v>
      </c>
      <c r="M2088" s="260">
        <f>IFERROR(VLOOKUP(B2088,'تقرير المصروفات حسب الشهر'!$C$1282:$AD$1393,19,FALSE),0)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الشهر'!U996</f>
        <v>0</v>
      </c>
      <c r="K2089" s="26">
        <f>'تقرير المصروفات حسب الشهر'!U1123</f>
        <v>0</v>
      </c>
      <c r="L2089" s="260">
        <f>IFERROR(VLOOKUP(B2089,'تقرير المصروفات حسب الشهر'!$C$1155:$AD$1266,19,FALSE),0)</f>
        <v>0</v>
      </c>
      <c r="M2089" s="260">
        <f>IFERROR(VLOOKUP(B2089,'تقرير المصروفات حسب الشهر'!$C$1282:$AD$1393,19,FALSE),0)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الشهر'!U997</f>
        <v>0</v>
      </c>
      <c r="K2090" s="26">
        <f>'تقرير المصروفات حسب الشهر'!U1124</f>
        <v>0</v>
      </c>
      <c r="L2090" s="260">
        <f>IFERROR(VLOOKUP(B2090,'تقرير المصروفات حسب الشهر'!$C$1155:$AD$1266,19,FALSE),0)</f>
        <v>0</v>
      </c>
      <c r="M2090" s="260">
        <f>IFERROR(VLOOKUP(B2090,'تقرير المصروفات حسب الشهر'!$C$1282:$AD$1393,19,FALSE),0)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الشهر'!U998</f>
        <v>0</v>
      </c>
      <c r="K2091" s="26">
        <f>'تقرير المصروفات حسب الشهر'!U1125</f>
        <v>0</v>
      </c>
      <c r="L2091" s="260">
        <f>IFERROR(VLOOKUP(B2091,'تقرير المصروفات حسب الشهر'!$C$1155:$AD$1266,19,FALSE),0)</f>
        <v>0</v>
      </c>
      <c r="M2091" s="260">
        <f>IFERROR(VLOOKUP(B2091,'تقرير المصروفات حسب الشهر'!$C$1282:$AD$1393,19,FALSE),0)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الشهر'!U999</f>
        <v>0</v>
      </c>
      <c r="K2092" s="26">
        <f>'تقرير المصروفات حسب الشهر'!U1126</f>
        <v>0</v>
      </c>
      <c r="L2092" s="260">
        <f>IFERROR(VLOOKUP(B2092,'تقرير المصروفات حسب الشهر'!$C$1155:$AD$1266,19,FALSE),0)</f>
        <v>0</v>
      </c>
      <c r="M2092" s="260">
        <f>IFERROR(VLOOKUP(B2092,'تقرير المصروفات حسب الشهر'!$C$1282:$AD$1393,19,FALSE),0)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الشهر'!U1000</f>
        <v>0</v>
      </c>
      <c r="K2093" s="26">
        <f>'تقرير المصروفات حسب الشهر'!U1127</f>
        <v>0</v>
      </c>
      <c r="L2093" s="260">
        <f>IFERROR(VLOOKUP(B2093,'تقرير المصروفات حسب الشهر'!$C$1155:$AD$1266,19,FALSE),0)</f>
        <v>0</v>
      </c>
      <c r="M2093" s="260">
        <f>IFERROR(VLOOKUP(B2093,'تقرير المصروفات حسب الشهر'!$C$1282:$AD$1393,19,FALSE),0)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الشهر'!U1001</f>
        <v>0</v>
      </c>
      <c r="K2094" s="26">
        <f>'تقرير المصروفات حسب الشهر'!U1128</f>
        <v>0</v>
      </c>
      <c r="L2094" s="260">
        <f>IFERROR(VLOOKUP(B2094,'تقرير المصروفات حسب الشهر'!$C$1155:$AD$1266,19,FALSE),0)</f>
        <v>0</v>
      </c>
      <c r="M2094" s="260">
        <f>IFERROR(VLOOKUP(B2094,'تقرير المصروفات حسب الشهر'!$C$1282:$AD$1393,19,FALSE),0)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الشهر'!U1002</f>
        <v>0</v>
      </c>
      <c r="K2095" s="26">
        <f>'تقرير المصروفات حسب الشهر'!U1129</f>
        <v>0</v>
      </c>
      <c r="L2095" s="260">
        <f>IFERROR(VLOOKUP(B2095,'تقرير المصروفات حسب الشهر'!$C$1155:$AD$1266,19,FALSE),0)</f>
        <v>0</v>
      </c>
      <c r="M2095" s="260">
        <f>IFERROR(VLOOKUP(B2095,'تقرير المصروفات حسب الشهر'!$C$1282:$AD$1393,19,FALSE),0)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الشهر'!U1003</f>
        <v>0</v>
      </c>
      <c r="K2096" s="26">
        <f>'تقرير المصروفات حسب الشهر'!U1130</f>
        <v>0</v>
      </c>
      <c r="L2096" s="260">
        <f>IFERROR(VLOOKUP(B2096,'تقرير المصروفات حسب الشهر'!$C$1155:$AD$1266,19,FALSE),0)</f>
        <v>0</v>
      </c>
      <c r="M2096" s="260">
        <f>IFERROR(VLOOKUP(B2096,'تقرير المصروفات حسب الشهر'!$C$1282:$AD$1393,19,FALSE),0)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الشهر'!U1004</f>
        <v>0</v>
      </c>
      <c r="K2097" s="26">
        <f>'تقرير المصروفات حسب الشهر'!U1131</f>
        <v>0</v>
      </c>
      <c r="L2097" s="260">
        <f>IFERROR(VLOOKUP(B2097,'تقرير المصروفات حسب الشهر'!$C$1155:$AD$1266,19,FALSE),0)</f>
        <v>0</v>
      </c>
      <c r="M2097" s="260">
        <f>IFERROR(VLOOKUP(B2097,'تقرير المصروفات حسب الشهر'!$C$1282:$AD$1393,19,FALSE),0)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الشهر'!U1005</f>
        <v>0</v>
      </c>
      <c r="K2098" s="26">
        <f>'تقرير المصروفات حسب الشهر'!U1132</f>
        <v>0</v>
      </c>
      <c r="L2098" s="260">
        <f>IFERROR(VLOOKUP(B2098,'تقرير المصروفات حسب الشهر'!$C$1155:$AD$1266,19,FALSE),0)</f>
        <v>0</v>
      </c>
      <c r="M2098" s="260">
        <f>IFERROR(VLOOKUP(B2098,'تقرير المصروفات حسب الشهر'!$C$1282:$AD$1393,19,FALSE),0)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الشهر'!U1006</f>
        <v>0</v>
      </c>
      <c r="K2099" s="26">
        <f>'تقرير المصروفات حسب الشهر'!U1133</f>
        <v>0</v>
      </c>
      <c r="L2099" s="260">
        <f>IFERROR(VLOOKUP(B2099,'تقرير المصروفات حسب الشهر'!$C$1155:$AD$1266,19,FALSE),0)</f>
        <v>0</v>
      </c>
      <c r="M2099" s="260">
        <f>IFERROR(VLOOKUP(B2099,'تقرير المصروفات حسب الشهر'!$C$1282:$AD$1393,19,FALSE),0)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الشهر'!U1007</f>
        <v>0</v>
      </c>
      <c r="K2100" s="26">
        <f>'تقرير المصروفات حسب الشهر'!U1134</f>
        <v>0</v>
      </c>
      <c r="L2100" s="260">
        <f>IFERROR(VLOOKUP(B2100,'تقرير المصروفات حسب الشهر'!$C$1155:$AD$1266,19,FALSE),0)</f>
        <v>0</v>
      </c>
      <c r="M2100" s="260">
        <f>IFERROR(VLOOKUP(B2100,'تقرير المصروفات حسب الشهر'!$C$1282:$AD$1393,19,FALSE),0)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الشهر'!U1008</f>
        <v>0</v>
      </c>
      <c r="K2101" s="26">
        <f>'تقرير المصروفات حسب الشهر'!U1135</f>
        <v>0</v>
      </c>
      <c r="L2101" s="260">
        <f>IFERROR(VLOOKUP(B2101,'تقرير المصروفات حسب الشهر'!$C$1155:$AD$1266,19,FALSE),0)</f>
        <v>0</v>
      </c>
      <c r="M2101" s="260">
        <f>IFERROR(VLOOKUP(B2101,'تقرير المصروفات حسب الشهر'!$C$1282:$AD$1393,19,FALSE),0)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الشهر'!U1009</f>
        <v>0</v>
      </c>
      <c r="K2102" s="26">
        <f>'تقرير المصروفات حسب الشهر'!U1136</f>
        <v>0</v>
      </c>
      <c r="L2102" s="260">
        <f>IFERROR(VLOOKUP(B2102,'تقرير المصروفات حسب الشهر'!$C$1155:$AD$1266,19,FALSE),0)</f>
        <v>0</v>
      </c>
      <c r="M2102" s="260">
        <f>IFERROR(VLOOKUP(B2102,'تقرير المصروفات حسب الشهر'!$C$1282:$AD$1393,19,FALSE),0)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الشهر'!U1010</f>
        <v>0</v>
      </c>
      <c r="K2103" s="26">
        <f>'تقرير المصروفات حسب الشهر'!U1137</f>
        <v>0</v>
      </c>
      <c r="L2103" s="260">
        <f>IFERROR(VLOOKUP(B2103,'تقرير المصروفات حسب الشهر'!$C$1155:$AD$1266,19,FALSE),0)</f>
        <v>0</v>
      </c>
      <c r="M2103" s="260">
        <f>IFERROR(VLOOKUP(B2103,'تقرير المصروفات حسب الشهر'!$C$1282:$AD$1393,19,FALSE),0)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6" t="s">
        <v>156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399999999999999" customHeight="1">
      <c r="B2105" s="396" t="s">
        <v>157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158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5" customHeight="1" thickBot="1"/>
    <row r="2110" spans="2:15" ht="31.2" customHeight="1" thickTop="1" thickBot="1">
      <c r="B2110" s="645" t="s">
        <v>366</v>
      </c>
      <c r="C2110" s="643"/>
      <c r="D2110" s="643"/>
      <c r="E2110" s="643"/>
      <c r="F2110" s="643"/>
      <c r="G2110" s="643"/>
      <c r="H2110" s="643"/>
      <c r="I2110" s="643"/>
      <c r="J2110" s="643"/>
      <c r="K2110" s="643"/>
      <c r="L2110" s="643"/>
      <c r="M2110" s="643"/>
      <c r="N2110" s="643"/>
      <c r="O2110" s="644"/>
    </row>
    <row r="2111" spans="2:15" ht="17.399999999999999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399999999999999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الشهر'!V902</f>
        <v>0</v>
      </c>
      <c r="K2112" s="26">
        <f>'تقرير المصروفات حسب الشهر'!V1029</f>
        <v>0</v>
      </c>
      <c r="L2112" s="260">
        <f>IFERROR(VLOOKUP(B2112,'تقرير المصروفات حسب الشهر'!$C$1155:$AD$1266,20,FALSE),0)</f>
        <v>0</v>
      </c>
      <c r="M2112" s="260">
        <f>IFERROR(VLOOKUP(B2112,'تقرير المصروفات حسب الشهر'!$C$1282:$AD$1393,20,FALSE),0)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0</v>
      </c>
      <c r="J2113" s="26">
        <f>'تقرير المصروفات حسب الشهر'!V903</f>
        <v>0</v>
      </c>
      <c r="K2113" s="26">
        <f>'تقرير المصروفات حسب الشهر'!V1030</f>
        <v>0</v>
      </c>
      <c r="L2113" s="260">
        <f>IFERROR(VLOOKUP(B2113,'تقرير المصروفات حسب الشهر'!$C$1155:$AD$1266,20,FALSE),0)</f>
        <v>0</v>
      </c>
      <c r="M2113" s="260">
        <f>IFERROR(VLOOKUP(B2113,'تقرير المصروفات حسب الشهر'!$C$1282:$AD$1393,20,FALSE),0)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الشهر'!V904</f>
        <v>0</v>
      </c>
      <c r="K2114" s="26">
        <f>'تقرير المصروفات حسب الشهر'!V1031</f>
        <v>0</v>
      </c>
      <c r="L2114" s="260">
        <f>IFERROR(VLOOKUP(B2114,'تقرير المصروفات حسب الشهر'!$C$1155:$AD$1266,20,FALSE),0)</f>
        <v>0</v>
      </c>
      <c r="M2114" s="260">
        <f>IFERROR(VLOOKUP(B2114,'تقرير المصروفات حسب الشهر'!$C$1282:$AD$1393,20,FALSE),0)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الشهر'!V905</f>
        <v>0</v>
      </c>
      <c r="K2115" s="26">
        <f>'تقرير المصروفات حسب الشهر'!V1032</f>
        <v>0</v>
      </c>
      <c r="L2115" s="260">
        <f>IFERROR(VLOOKUP(B2115,'تقرير المصروفات حسب الشهر'!$C$1155:$AD$1266,20,FALSE),0)</f>
        <v>0</v>
      </c>
      <c r="M2115" s="260">
        <f>IFERROR(VLOOKUP(B2115,'تقرير المصروفات حسب الشهر'!$C$1282:$AD$1393,20,FALSE),0)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الشهر'!V906</f>
        <v>0</v>
      </c>
      <c r="K2116" s="26">
        <f>'تقرير المصروفات حسب الشهر'!V1033</f>
        <v>0</v>
      </c>
      <c r="L2116" s="260">
        <f>IFERROR(VLOOKUP(B2116,'تقرير المصروفات حسب الشهر'!$C$1155:$AD$1266,20,FALSE),0)</f>
        <v>0</v>
      </c>
      <c r="M2116" s="260">
        <f>IFERROR(VLOOKUP(B2116,'تقرير المصروفات حسب الشهر'!$C$1282:$AD$1393,20,FALSE),0)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الشهر'!V907</f>
        <v>0</v>
      </c>
      <c r="K2117" s="26">
        <f>'تقرير المصروفات حسب الشهر'!V1034</f>
        <v>0</v>
      </c>
      <c r="L2117" s="260">
        <f>IFERROR(VLOOKUP(B2117,'تقرير المصروفات حسب الشهر'!$C$1155:$AD$1266,20,FALSE),0)</f>
        <v>0</v>
      </c>
      <c r="M2117" s="260">
        <f>IFERROR(VLOOKUP(B2117,'تقرير المصروفات حسب الشهر'!$C$1282:$AD$1393,20,FALSE),0)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الشهر'!V908</f>
        <v>0</v>
      </c>
      <c r="K2118" s="26">
        <f>'تقرير المصروفات حسب الشهر'!V1035</f>
        <v>0</v>
      </c>
      <c r="L2118" s="260">
        <f>IFERROR(VLOOKUP(B2118,'تقرير المصروفات حسب الشهر'!$C$1155:$AD$1266,20,FALSE),0)</f>
        <v>0</v>
      </c>
      <c r="M2118" s="260">
        <f>IFERROR(VLOOKUP(B2118,'تقرير المصروفات حسب الشهر'!$C$1282:$AD$1393,20,FALSE),0)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الشهر'!V909</f>
        <v>0</v>
      </c>
      <c r="K2119" s="26">
        <f>'تقرير المصروفات حسب الشهر'!V1036</f>
        <v>0</v>
      </c>
      <c r="L2119" s="260">
        <f>IFERROR(VLOOKUP(B2119,'تقرير المصروفات حسب الشهر'!$C$1155:$AD$1266,20,FALSE),0)</f>
        <v>0</v>
      </c>
      <c r="M2119" s="260">
        <f>IFERROR(VLOOKUP(B2119,'تقرير المصروفات حسب الشهر'!$C$1282:$AD$1393,20,FALSE),0)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الشهر'!V910</f>
        <v>0</v>
      </c>
      <c r="K2120" s="26">
        <f>'تقرير المصروفات حسب الشهر'!V1037</f>
        <v>0</v>
      </c>
      <c r="L2120" s="260">
        <f>IFERROR(VLOOKUP(B2120,'تقرير المصروفات حسب الشهر'!$C$1155:$AD$1266,20,FALSE),0)</f>
        <v>0</v>
      </c>
      <c r="M2120" s="260">
        <f>IFERROR(VLOOKUP(B2120,'تقرير المصروفات حسب الشهر'!$C$1282:$AD$1393,20,FALSE),0)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0</v>
      </c>
      <c r="J2121" s="26">
        <f>'تقرير المصروفات حسب الشهر'!V911</f>
        <v>0</v>
      </c>
      <c r="K2121" s="26">
        <f>'تقرير المصروفات حسب الشهر'!V1038</f>
        <v>0</v>
      </c>
      <c r="L2121" s="260">
        <f>IFERROR(VLOOKUP(B2121,'تقرير المصروفات حسب الشهر'!$C$1155:$AD$1266,20,FALSE),0)</f>
        <v>0</v>
      </c>
      <c r="M2121" s="260">
        <f>IFERROR(VLOOKUP(B2121,'تقرير المصروفات حسب الشهر'!$C$1282:$AD$1393,20,FALSE),0)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الشهر'!V912</f>
        <v>0</v>
      </c>
      <c r="K2122" s="26">
        <f>'تقرير المصروفات حسب الشهر'!V1039</f>
        <v>0</v>
      </c>
      <c r="L2122" s="260">
        <f>IFERROR(VLOOKUP(B2122,'تقرير المصروفات حسب الشهر'!$C$1155:$AD$1266,20,FALSE),0)</f>
        <v>0</v>
      </c>
      <c r="M2122" s="260">
        <f>IFERROR(VLOOKUP(B2122,'تقرير المصروفات حسب الشهر'!$C$1282:$AD$1393,20,FALSE),0)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الشهر'!V913</f>
        <v>0</v>
      </c>
      <c r="K2123" s="26">
        <f>'تقرير المصروفات حسب الشهر'!V1040</f>
        <v>0</v>
      </c>
      <c r="L2123" s="260">
        <f>IFERROR(VLOOKUP(B2123,'تقرير المصروفات حسب الشهر'!$C$1155:$AD$1266,20,FALSE),0)</f>
        <v>0</v>
      </c>
      <c r="M2123" s="260">
        <f>IFERROR(VLOOKUP(B2123,'تقرير المصروفات حسب الشهر'!$C$1282:$AD$1393,20,FALSE),0)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الشهر'!V914</f>
        <v>0</v>
      </c>
      <c r="K2124" s="26">
        <f>'تقرير المصروفات حسب الشهر'!V1041</f>
        <v>0</v>
      </c>
      <c r="L2124" s="260">
        <f>IFERROR(VLOOKUP(B2124,'تقرير المصروفات حسب الشهر'!$C$1155:$AD$1266,20,FALSE),0)</f>
        <v>0</v>
      </c>
      <c r="M2124" s="260">
        <f>IFERROR(VLOOKUP(B2124,'تقرير المصروفات حسب الشهر'!$C$1282:$AD$1393,20,FALSE),0)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الشهر'!V915</f>
        <v>0</v>
      </c>
      <c r="K2125" s="26">
        <f>'تقرير المصروفات حسب الشهر'!V1042</f>
        <v>0</v>
      </c>
      <c r="L2125" s="260">
        <f>IFERROR(VLOOKUP(B2125,'تقرير المصروفات حسب الشهر'!$C$1155:$AD$1266,20,FALSE),0)</f>
        <v>0</v>
      </c>
      <c r="M2125" s="260">
        <f>IFERROR(VLOOKUP(B2125,'تقرير المصروفات حسب الشهر'!$C$1282:$AD$1393,20,FALSE),0)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الشهر'!V916</f>
        <v>0</v>
      </c>
      <c r="K2126" s="26">
        <f>'تقرير المصروفات حسب الشهر'!V1043</f>
        <v>0</v>
      </c>
      <c r="L2126" s="260">
        <f>IFERROR(VLOOKUP(B2126,'تقرير المصروفات حسب الشهر'!$C$1155:$AD$1266,20,FALSE),0)</f>
        <v>0</v>
      </c>
      <c r="M2126" s="260">
        <f>IFERROR(VLOOKUP(B2126,'تقرير المصروفات حسب الشهر'!$C$1282:$AD$1393,20,FALSE),0)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الشهر'!V917</f>
        <v>0</v>
      </c>
      <c r="K2127" s="26">
        <f>'تقرير المصروفات حسب الشهر'!V1044</f>
        <v>0</v>
      </c>
      <c r="L2127" s="260">
        <f>IFERROR(VLOOKUP(B2127,'تقرير المصروفات حسب الشهر'!$C$1155:$AD$1266,20,FALSE),0)</f>
        <v>0</v>
      </c>
      <c r="M2127" s="260">
        <f>IFERROR(VLOOKUP(B2127,'تقرير المصروفات حسب الشهر'!$C$1282:$AD$1393,20,FALSE),0)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الشهر'!V918</f>
        <v>0</v>
      </c>
      <c r="K2128" s="26">
        <f>'تقرير المصروفات حسب الشهر'!V1045</f>
        <v>0</v>
      </c>
      <c r="L2128" s="260">
        <f>IFERROR(VLOOKUP(B2128,'تقرير المصروفات حسب الشهر'!$C$1155:$AD$1266,20,FALSE),0)</f>
        <v>0</v>
      </c>
      <c r="M2128" s="260">
        <f>IFERROR(VLOOKUP(B2128,'تقرير المصروفات حسب الشهر'!$C$1282:$AD$1393,20,FALSE),0)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الشهر'!V919</f>
        <v>0</v>
      </c>
      <c r="K2129" s="26">
        <f>'تقرير المصروفات حسب الشهر'!V1046</f>
        <v>0</v>
      </c>
      <c r="L2129" s="260">
        <f>IFERROR(VLOOKUP(B2129,'تقرير المصروفات حسب الشهر'!$C$1155:$AD$1266,20,FALSE),0)</f>
        <v>0</v>
      </c>
      <c r="M2129" s="260">
        <f>IFERROR(VLOOKUP(B2129,'تقرير المصروفات حسب الشهر'!$C$1282:$AD$1393,20,FALSE),0)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الشهر'!V920</f>
        <v>0</v>
      </c>
      <c r="K2130" s="26">
        <f>'تقرير المصروفات حسب الشهر'!V1047</f>
        <v>0</v>
      </c>
      <c r="L2130" s="260">
        <f>IFERROR(VLOOKUP(B2130,'تقرير المصروفات حسب الشهر'!$C$1155:$AD$1266,20,FALSE),0)</f>
        <v>0</v>
      </c>
      <c r="M2130" s="260">
        <f>IFERROR(VLOOKUP(B2130,'تقرير المصروفات حسب الشهر'!$C$1282:$AD$1393,20,FALSE),0)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الشهر'!V921</f>
        <v>0</v>
      </c>
      <c r="K2131" s="26">
        <f>'تقرير المصروفات حسب الشهر'!V1048</f>
        <v>0</v>
      </c>
      <c r="L2131" s="260">
        <f>IFERROR(VLOOKUP(B2131,'تقرير المصروفات حسب الشهر'!$C$1155:$AD$1266,20,FALSE),0)</f>
        <v>0</v>
      </c>
      <c r="M2131" s="260">
        <f>IFERROR(VLOOKUP(B2131,'تقرير المصروفات حسب الشهر'!$C$1282:$AD$1393,20,FALSE),0)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الشهر'!V922</f>
        <v>0</v>
      </c>
      <c r="K2132" s="26">
        <f>'تقرير المصروفات حسب الشهر'!V1049</f>
        <v>0</v>
      </c>
      <c r="L2132" s="260">
        <f>IFERROR(VLOOKUP(B2132,'تقرير المصروفات حسب الشهر'!$C$1155:$AD$1266,20,FALSE),0)</f>
        <v>0</v>
      </c>
      <c r="M2132" s="260">
        <f>IFERROR(VLOOKUP(B2132,'تقرير المصروفات حسب الشهر'!$C$1282:$AD$1393,20,FALSE),0)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الشهر'!V923</f>
        <v>0</v>
      </c>
      <c r="K2133" s="26">
        <f>'تقرير المصروفات حسب الشهر'!V1050</f>
        <v>0</v>
      </c>
      <c r="L2133" s="260">
        <f>IFERROR(VLOOKUP(B2133,'تقرير المصروفات حسب الشهر'!$C$1155:$AD$1266,20,FALSE),0)</f>
        <v>0</v>
      </c>
      <c r="M2133" s="260">
        <f>IFERROR(VLOOKUP(B2133,'تقرير المصروفات حسب الشهر'!$C$1282:$AD$1393,20,FALSE),0)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الشهر'!V924</f>
        <v>0</v>
      </c>
      <c r="K2134" s="26">
        <f>'تقرير المصروفات حسب الشهر'!V1051</f>
        <v>0</v>
      </c>
      <c r="L2134" s="260">
        <f>IFERROR(VLOOKUP(B2134,'تقرير المصروفات حسب الشهر'!$C$1155:$AD$1266,20,FALSE),0)</f>
        <v>0</v>
      </c>
      <c r="M2134" s="260">
        <f>IFERROR(VLOOKUP(B2134,'تقرير المصروفات حسب الشهر'!$C$1282:$AD$1393,20,FALSE),0)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الشهر'!V925</f>
        <v>0</v>
      </c>
      <c r="K2135" s="26">
        <f>'تقرير المصروفات حسب الشهر'!V1052</f>
        <v>0</v>
      </c>
      <c r="L2135" s="260">
        <f>IFERROR(VLOOKUP(B2135,'تقرير المصروفات حسب الشهر'!$C$1155:$AD$1266,20,FALSE),0)</f>
        <v>0</v>
      </c>
      <c r="M2135" s="260">
        <f>IFERROR(VLOOKUP(B2135,'تقرير المصروفات حسب الشهر'!$C$1282:$AD$1393,20,FALSE),0)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الشهر'!V926</f>
        <v>0</v>
      </c>
      <c r="K2136" s="26">
        <f>'تقرير المصروفات حسب الشهر'!V1053</f>
        <v>0</v>
      </c>
      <c r="L2136" s="260">
        <f>IFERROR(VLOOKUP(B2136,'تقرير المصروفات حسب الشهر'!$C$1155:$AD$1266,20,FALSE),0)</f>
        <v>0</v>
      </c>
      <c r="M2136" s="260">
        <f>IFERROR(VLOOKUP(B2136,'تقرير المصروفات حسب الشهر'!$C$1282:$AD$1393,20,FALSE),0)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الشهر'!V927</f>
        <v>0</v>
      </c>
      <c r="K2137" s="26">
        <f>'تقرير المصروفات حسب الشهر'!V1054</f>
        <v>0</v>
      </c>
      <c r="L2137" s="260">
        <f>IFERROR(VLOOKUP(B2137,'تقرير المصروفات حسب الشهر'!$C$1155:$AD$1266,20,FALSE),0)</f>
        <v>0</v>
      </c>
      <c r="M2137" s="260">
        <f>IFERROR(VLOOKUP(B2137,'تقرير المصروفات حسب الشهر'!$C$1282:$AD$1393,20,FALSE),0)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الشهر'!V928</f>
        <v>0</v>
      </c>
      <c r="K2138" s="26">
        <f>'تقرير المصروفات حسب الشهر'!V1055</f>
        <v>0</v>
      </c>
      <c r="L2138" s="260">
        <f>IFERROR(VLOOKUP(B2138,'تقرير المصروفات حسب الشهر'!$C$1155:$AD$1266,20,FALSE),0)</f>
        <v>0</v>
      </c>
      <c r="M2138" s="260">
        <f>IFERROR(VLOOKUP(B2138,'تقرير المصروفات حسب الشهر'!$C$1282:$AD$1393,20,FALSE),0)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الشهر'!V929</f>
        <v>0</v>
      </c>
      <c r="K2139" s="26">
        <f>'تقرير المصروفات حسب الشهر'!V1056</f>
        <v>0</v>
      </c>
      <c r="L2139" s="260">
        <f>IFERROR(VLOOKUP(B2139,'تقرير المصروفات حسب الشهر'!$C$1155:$AD$1266,20,FALSE),0)</f>
        <v>0</v>
      </c>
      <c r="M2139" s="260">
        <f>IFERROR(VLOOKUP(B2139,'تقرير المصروفات حسب الشهر'!$C$1282:$AD$1393,20,FALSE),0)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الشهر'!V930</f>
        <v>0</v>
      </c>
      <c r="K2140" s="26">
        <f>'تقرير المصروفات حسب الشهر'!V1057</f>
        <v>0</v>
      </c>
      <c r="L2140" s="260">
        <f>IFERROR(VLOOKUP(B2140,'تقرير المصروفات حسب الشهر'!$C$1155:$AD$1266,20,FALSE),0)</f>
        <v>0</v>
      </c>
      <c r="M2140" s="260">
        <f>IFERROR(VLOOKUP(B2140,'تقرير المصروفات حسب الشهر'!$C$1282:$AD$1393,20,FALSE),0)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الشهر'!V931</f>
        <v>0</v>
      </c>
      <c r="K2141" s="26">
        <f>'تقرير المصروفات حسب الشهر'!V1058</f>
        <v>0</v>
      </c>
      <c r="L2141" s="260">
        <f>IFERROR(VLOOKUP(B2141,'تقرير المصروفات حسب الشهر'!$C$1155:$AD$1266,20,FALSE),0)</f>
        <v>0</v>
      </c>
      <c r="M2141" s="260">
        <f>IFERROR(VLOOKUP(B2141,'تقرير المصروفات حسب الشهر'!$C$1282:$AD$1393,20,FALSE),0)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الشهر'!V932</f>
        <v>0</v>
      </c>
      <c r="K2142" s="26">
        <f>'تقرير المصروفات حسب الشهر'!V1059</f>
        <v>0</v>
      </c>
      <c r="L2142" s="260">
        <f>IFERROR(VLOOKUP(B2142,'تقرير المصروفات حسب الشهر'!$C$1155:$AD$1266,20,FALSE),0)</f>
        <v>0</v>
      </c>
      <c r="M2142" s="260">
        <f>IFERROR(VLOOKUP(B2142,'تقرير المصروفات حسب الشهر'!$C$1282:$AD$1393,20,FALSE),0)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الشهر'!V933</f>
        <v>0</v>
      </c>
      <c r="K2143" s="26">
        <f>'تقرير المصروفات حسب الشهر'!V1060</f>
        <v>0</v>
      </c>
      <c r="L2143" s="260">
        <f>IFERROR(VLOOKUP(B2143,'تقرير المصروفات حسب الشهر'!$C$1155:$AD$1266,20,FALSE),0)</f>
        <v>0</v>
      </c>
      <c r="M2143" s="260">
        <f>IFERROR(VLOOKUP(B2143,'تقرير المصروفات حسب الشهر'!$C$1282:$AD$1393,20,FALSE),0)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0</v>
      </c>
      <c r="J2144" s="26">
        <f>'تقرير المصروفات حسب الشهر'!V934</f>
        <v>0</v>
      </c>
      <c r="K2144" s="26">
        <f>'تقرير المصروفات حسب الشهر'!V1061</f>
        <v>0</v>
      </c>
      <c r="L2144" s="260">
        <f>IFERROR(VLOOKUP(B2144,'تقرير المصروفات حسب الشهر'!$C$1155:$AD$1266,20,FALSE),0)</f>
        <v>0</v>
      </c>
      <c r="M2144" s="260">
        <f>IFERROR(VLOOKUP(B2144,'تقرير المصروفات حسب الشهر'!$C$1282:$AD$1393,20,FALSE),0)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الشهر'!V935</f>
        <v>0</v>
      </c>
      <c r="K2145" s="26">
        <f>'تقرير المصروفات حسب الشهر'!V1062</f>
        <v>0</v>
      </c>
      <c r="L2145" s="260">
        <f>IFERROR(VLOOKUP(B2145,'تقرير المصروفات حسب الشهر'!$C$1155:$AD$1266,20,FALSE),0)</f>
        <v>0</v>
      </c>
      <c r="M2145" s="260">
        <f>IFERROR(VLOOKUP(B2145,'تقرير المصروفات حسب الشهر'!$C$1282:$AD$1393,20,FALSE),0)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الشهر'!V936</f>
        <v>0</v>
      </c>
      <c r="K2146" s="26">
        <f>'تقرير المصروفات حسب الشهر'!V1063</f>
        <v>0</v>
      </c>
      <c r="L2146" s="260">
        <f>IFERROR(VLOOKUP(B2146,'تقرير المصروفات حسب الشهر'!$C$1155:$AD$1266,20,FALSE),0)</f>
        <v>0</v>
      </c>
      <c r="M2146" s="260">
        <f>IFERROR(VLOOKUP(B2146,'تقرير المصروفات حسب الشهر'!$C$1282:$AD$1393,20,FALSE),0)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الشهر'!V937</f>
        <v>0</v>
      </c>
      <c r="K2147" s="26">
        <f>'تقرير المصروفات حسب الشهر'!V1064</f>
        <v>0</v>
      </c>
      <c r="L2147" s="260">
        <f>IFERROR(VLOOKUP(B2147,'تقرير المصروفات حسب الشهر'!$C$1155:$AD$1266,20,FALSE),0)</f>
        <v>0</v>
      </c>
      <c r="M2147" s="260">
        <f>IFERROR(VLOOKUP(B2147,'تقرير المصروفات حسب الشهر'!$C$1282:$AD$1393,20,FALSE),0)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الشهر'!V938</f>
        <v>0</v>
      </c>
      <c r="K2148" s="26">
        <f>'تقرير المصروفات حسب الشهر'!V1065</f>
        <v>0</v>
      </c>
      <c r="L2148" s="260">
        <f>IFERROR(VLOOKUP(B2148,'تقرير المصروفات حسب الشهر'!$C$1155:$AD$1266,20,FALSE),0)</f>
        <v>0</v>
      </c>
      <c r="M2148" s="260">
        <f>IFERROR(VLOOKUP(B2148,'تقرير المصروفات حسب الشهر'!$C$1282:$AD$1393,20,FALSE),0)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الشهر'!V939</f>
        <v>0</v>
      </c>
      <c r="K2149" s="26">
        <f>'تقرير المصروفات حسب الشهر'!V1066</f>
        <v>0</v>
      </c>
      <c r="L2149" s="260">
        <f>IFERROR(VLOOKUP(B2149,'تقرير المصروفات حسب الشهر'!$C$1155:$AD$1266,20,FALSE),0)</f>
        <v>0</v>
      </c>
      <c r="M2149" s="260">
        <f>IFERROR(VLOOKUP(B2149,'تقرير المصروفات حسب الشهر'!$C$1282:$AD$1393,20,FALSE),0)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الشهر'!V940</f>
        <v>0</v>
      </c>
      <c r="K2150" s="26">
        <f>'تقرير المصروفات حسب الشهر'!V1067</f>
        <v>0</v>
      </c>
      <c r="L2150" s="260">
        <f>IFERROR(VLOOKUP(B2150,'تقرير المصروفات حسب الشهر'!$C$1155:$AD$1266,20,FALSE),0)</f>
        <v>0</v>
      </c>
      <c r="M2150" s="260">
        <f>IFERROR(VLOOKUP(B2150,'تقرير المصروفات حسب الشهر'!$C$1282:$AD$1393,20,FALSE),0)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الشهر'!V941</f>
        <v>0</v>
      </c>
      <c r="K2151" s="26">
        <f>'تقرير المصروفات حسب الشهر'!V1068</f>
        <v>0</v>
      </c>
      <c r="L2151" s="260">
        <f>IFERROR(VLOOKUP(B2151,'تقرير المصروفات حسب الشهر'!$C$1155:$AD$1266,20,FALSE),0)</f>
        <v>0</v>
      </c>
      <c r="M2151" s="260">
        <f>IFERROR(VLOOKUP(B2151,'تقرير المصروفات حسب الشهر'!$C$1282:$AD$1393,20,FALSE),0)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الشهر'!V942</f>
        <v>0</v>
      </c>
      <c r="K2152" s="26">
        <f>'تقرير المصروفات حسب الشهر'!V1069</f>
        <v>0</v>
      </c>
      <c r="L2152" s="260">
        <f>IFERROR(VLOOKUP(B2152,'تقرير المصروفات حسب الشهر'!$C$1155:$AD$1266,20,FALSE),0)</f>
        <v>0</v>
      </c>
      <c r="M2152" s="260">
        <f>IFERROR(VLOOKUP(B2152,'تقرير المصروفات حسب الشهر'!$C$1282:$AD$1393,20,FALSE),0)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الشهر'!V943</f>
        <v>0</v>
      </c>
      <c r="K2153" s="26">
        <f>'تقرير المصروفات حسب الشهر'!V1070</f>
        <v>0</v>
      </c>
      <c r="L2153" s="260">
        <f>IFERROR(VLOOKUP(B2153,'تقرير المصروفات حسب الشهر'!$C$1155:$AD$1266,20,FALSE),0)</f>
        <v>0</v>
      </c>
      <c r="M2153" s="260">
        <f>IFERROR(VLOOKUP(B2153,'تقرير المصروفات حسب الشهر'!$C$1282:$AD$1393,20,FALSE),0)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الشهر'!V944</f>
        <v>0</v>
      </c>
      <c r="K2154" s="26">
        <f>'تقرير المصروفات حسب الشهر'!V1071</f>
        <v>0</v>
      </c>
      <c r="L2154" s="260">
        <f>IFERROR(VLOOKUP(B2154,'تقرير المصروفات حسب الشهر'!$C$1155:$AD$1266,20,FALSE),0)</f>
        <v>0</v>
      </c>
      <c r="M2154" s="260">
        <f>IFERROR(VLOOKUP(B2154,'تقرير المصروفات حسب الشهر'!$C$1282:$AD$1393,20,FALSE),0)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الشهر'!V945</f>
        <v>0</v>
      </c>
      <c r="K2155" s="26">
        <f>'تقرير المصروفات حسب الشهر'!V1072</f>
        <v>0</v>
      </c>
      <c r="L2155" s="260">
        <f>IFERROR(VLOOKUP(B2155,'تقرير المصروفات حسب الشهر'!$C$1155:$AD$1266,20,FALSE),0)</f>
        <v>0</v>
      </c>
      <c r="M2155" s="260">
        <f>IFERROR(VLOOKUP(B2155,'تقرير المصروفات حسب الشهر'!$C$1282:$AD$1393,20,FALSE),0)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الشهر'!V946</f>
        <v>0</v>
      </c>
      <c r="K2156" s="26">
        <f>'تقرير المصروفات حسب الشهر'!V1073</f>
        <v>0</v>
      </c>
      <c r="L2156" s="260">
        <f>IFERROR(VLOOKUP(B2156,'تقرير المصروفات حسب الشهر'!$C$1155:$AD$1266,20,FALSE),0)</f>
        <v>0</v>
      </c>
      <c r="M2156" s="260">
        <f>IFERROR(VLOOKUP(B2156,'تقرير المصروفات حسب الشهر'!$C$1282:$AD$1393,20,FALSE),0)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الشهر'!V947</f>
        <v>0</v>
      </c>
      <c r="K2157" s="26">
        <f>'تقرير المصروفات حسب الشهر'!V1074</f>
        <v>0</v>
      </c>
      <c r="L2157" s="260">
        <f>IFERROR(VLOOKUP(B2157,'تقرير المصروفات حسب الشهر'!$C$1155:$AD$1266,20,FALSE),0)</f>
        <v>0</v>
      </c>
      <c r="M2157" s="260">
        <f>IFERROR(VLOOKUP(B2157,'تقرير المصروفات حسب الشهر'!$C$1282:$AD$1393,20,FALSE),0)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الشهر'!V948</f>
        <v>0</v>
      </c>
      <c r="K2158" s="26">
        <f>'تقرير المصروفات حسب الشهر'!V1075</f>
        <v>0</v>
      </c>
      <c r="L2158" s="260">
        <f>IFERROR(VLOOKUP(B2158,'تقرير المصروفات حسب الشهر'!$C$1155:$AD$1266,20,FALSE),0)</f>
        <v>0</v>
      </c>
      <c r="M2158" s="260">
        <f>IFERROR(VLOOKUP(B2158,'تقرير المصروفات حسب الشهر'!$C$1282:$AD$1393,20,FALSE),0)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الشهر'!V949</f>
        <v>0</v>
      </c>
      <c r="K2159" s="26">
        <f>'تقرير المصروفات حسب الشهر'!V1076</f>
        <v>0</v>
      </c>
      <c r="L2159" s="260">
        <f>IFERROR(VLOOKUP(B2159,'تقرير المصروفات حسب الشهر'!$C$1155:$AD$1266,20,FALSE),0)</f>
        <v>0</v>
      </c>
      <c r="M2159" s="260">
        <f>IFERROR(VLOOKUP(B2159,'تقرير المصروفات حسب الشهر'!$C$1282:$AD$1393,20,FALSE),0)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الشهر'!V950</f>
        <v>0</v>
      </c>
      <c r="K2160" s="26">
        <f>'تقرير المصروفات حسب الشهر'!V1077</f>
        <v>0</v>
      </c>
      <c r="L2160" s="260">
        <f>IFERROR(VLOOKUP(B2160,'تقرير المصروفات حسب الشهر'!$C$1155:$AD$1266,20,FALSE),0)</f>
        <v>0</v>
      </c>
      <c r="M2160" s="260">
        <f>IFERROR(VLOOKUP(B2160,'تقرير المصروفات حسب الشهر'!$C$1282:$AD$1393,20,FALSE),0)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الشهر'!V951</f>
        <v>0</v>
      </c>
      <c r="K2161" s="26">
        <f>'تقرير المصروفات حسب الشهر'!V1078</f>
        <v>0</v>
      </c>
      <c r="L2161" s="260">
        <f>IFERROR(VLOOKUP(B2161,'تقرير المصروفات حسب الشهر'!$C$1155:$AD$1266,20,FALSE),0)</f>
        <v>0</v>
      </c>
      <c r="M2161" s="260">
        <f>IFERROR(VLOOKUP(B2161,'تقرير المصروفات حسب الشهر'!$C$1282:$AD$1393,20,FALSE),0)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الشهر'!V952</f>
        <v>0</v>
      </c>
      <c r="K2162" s="26">
        <f>'تقرير المصروفات حسب الشهر'!V1079</f>
        <v>0</v>
      </c>
      <c r="L2162" s="260">
        <f>IFERROR(VLOOKUP(B2162,'تقرير المصروفات حسب الشهر'!$C$1155:$AD$1266,20,FALSE),0)</f>
        <v>0</v>
      </c>
      <c r="M2162" s="260">
        <f>IFERROR(VLOOKUP(B2162,'تقرير المصروفات حسب الشهر'!$C$1282:$AD$1393,20,FALSE),0)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الشهر'!V953</f>
        <v>0</v>
      </c>
      <c r="K2163" s="26">
        <f>'تقرير المصروفات حسب الشهر'!V1080</f>
        <v>0</v>
      </c>
      <c r="L2163" s="260">
        <f>IFERROR(VLOOKUP(B2163,'تقرير المصروفات حسب الشهر'!$C$1155:$AD$1266,20,FALSE),0)</f>
        <v>0</v>
      </c>
      <c r="M2163" s="260">
        <f>IFERROR(VLOOKUP(B2163,'تقرير المصروفات حسب الشهر'!$C$1282:$AD$1393,20,FALSE),0)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الشهر'!V954</f>
        <v>0</v>
      </c>
      <c r="K2164" s="26">
        <f>'تقرير المصروفات حسب الشهر'!V1081</f>
        <v>0</v>
      </c>
      <c r="L2164" s="260">
        <f>IFERROR(VLOOKUP(B2164,'تقرير المصروفات حسب الشهر'!$C$1155:$AD$1266,20,FALSE),0)</f>
        <v>0</v>
      </c>
      <c r="M2164" s="260">
        <f>IFERROR(VLOOKUP(B2164,'تقرير المصروفات حسب الشهر'!$C$1282:$AD$1393,20,FALSE),0)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الشهر'!V955</f>
        <v>0</v>
      </c>
      <c r="K2165" s="26">
        <f>'تقرير المصروفات حسب الشهر'!V1082</f>
        <v>0</v>
      </c>
      <c r="L2165" s="260">
        <f>IFERROR(VLOOKUP(B2165,'تقرير المصروفات حسب الشهر'!$C$1155:$AD$1266,20,FALSE),0)</f>
        <v>0</v>
      </c>
      <c r="M2165" s="260">
        <f>IFERROR(VLOOKUP(B2165,'تقرير المصروفات حسب الشهر'!$C$1282:$AD$1393,20,FALSE),0)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الشهر'!V956</f>
        <v>0</v>
      </c>
      <c r="K2166" s="26">
        <f>'تقرير المصروفات حسب الشهر'!V1083</f>
        <v>0</v>
      </c>
      <c r="L2166" s="260">
        <f>IFERROR(VLOOKUP(B2166,'تقرير المصروفات حسب الشهر'!$C$1155:$AD$1266,20,FALSE),0)</f>
        <v>0</v>
      </c>
      <c r="M2166" s="260">
        <f>IFERROR(VLOOKUP(B2166,'تقرير المصروفات حسب الشهر'!$C$1282:$AD$1393,20,FALSE),0)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الشهر'!V957</f>
        <v>0</v>
      </c>
      <c r="K2167" s="26">
        <f>'تقرير المصروفات حسب الشهر'!V1084</f>
        <v>0</v>
      </c>
      <c r="L2167" s="260">
        <f>IFERROR(VLOOKUP(B2167,'تقرير المصروفات حسب الشهر'!$C$1155:$AD$1266,20,FALSE),0)</f>
        <v>0</v>
      </c>
      <c r="M2167" s="260">
        <f>IFERROR(VLOOKUP(B2167,'تقرير المصروفات حسب الشهر'!$C$1282:$AD$1393,20,FALSE),0)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الشهر'!V958</f>
        <v>0</v>
      </c>
      <c r="K2168" s="26">
        <f>'تقرير المصروفات حسب الشهر'!V1085</f>
        <v>0</v>
      </c>
      <c r="L2168" s="260">
        <f>IFERROR(VLOOKUP(B2168,'تقرير المصروفات حسب الشهر'!$C$1155:$AD$1266,20,FALSE),0)</f>
        <v>0</v>
      </c>
      <c r="M2168" s="260">
        <f>IFERROR(VLOOKUP(B2168,'تقرير المصروفات حسب الشهر'!$C$1282:$AD$1393,20,FALSE),0)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الشهر'!V959</f>
        <v>0</v>
      </c>
      <c r="K2169" s="26">
        <f>'تقرير المصروفات حسب الشهر'!V1086</f>
        <v>0</v>
      </c>
      <c r="L2169" s="260">
        <f>IFERROR(VLOOKUP(B2169,'تقرير المصروفات حسب الشهر'!$C$1155:$AD$1266,20,FALSE),0)</f>
        <v>0</v>
      </c>
      <c r="M2169" s="260">
        <f>IFERROR(VLOOKUP(B2169,'تقرير المصروفات حسب الشهر'!$C$1282:$AD$1393,20,FALSE),0)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الشهر'!V960</f>
        <v>0</v>
      </c>
      <c r="K2170" s="26">
        <f>'تقرير المصروفات حسب الشهر'!V1087</f>
        <v>0</v>
      </c>
      <c r="L2170" s="260">
        <f>IFERROR(VLOOKUP(B2170,'تقرير المصروفات حسب الشهر'!$C$1155:$AD$1266,20,FALSE),0)</f>
        <v>0</v>
      </c>
      <c r="M2170" s="260">
        <f>IFERROR(VLOOKUP(B2170,'تقرير المصروفات حسب الشهر'!$C$1282:$AD$1393,20,FALSE),0)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0</v>
      </c>
      <c r="J2171" s="26">
        <f>'تقرير المصروفات حسب الشهر'!V961</f>
        <v>0</v>
      </c>
      <c r="K2171" s="26">
        <f>'تقرير المصروفات حسب الشهر'!V1088</f>
        <v>0</v>
      </c>
      <c r="L2171" s="260">
        <f>IFERROR(VLOOKUP(B2171,'تقرير المصروفات حسب الشهر'!$C$1155:$AD$1266,20,FALSE),0)</f>
        <v>0</v>
      </c>
      <c r="M2171" s="260">
        <f>IFERROR(VLOOKUP(B2171,'تقرير المصروفات حسب الشهر'!$C$1282:$AD$1393,20,FALSE),0)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الشهر'!V962</f>
        <v>0</v>
      </c>
      <c r="K2172" s="26">
        <f>'تقرير المصروفات حسب الشهر'!V1089</f>
        <v>0</v>
      </c>
      <c r="L2172" s="260">
        <f>IFERROR(VLOOKUP(B2172,'تقرير المصروفات حسب الشهر'!$C$1155:$AD$1266,20,FALSE),0)</f>
        <v>0</v>
      </c>
      <c r="M2172" s="260">
        <f>IFERROR(VLOOKUP(B2172,'تقرير المصروفات حسب الشهر'!$C$1282:$AD$1393,20,FALSE),0)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الشهر'!V963</f>
        <v>0</v>
      </c>
      <c r="K2173" s="26">
        <f>'تقرير المصروفات حسب الشهر'!V1090</f>
        <v>0</v>
      </c>
      <c r="L2173" s="260">
        <f>IFERROR(VLOOKUP(B2173,'تقرير المصروفات حسب الشهر'!$C$1155:$AD$1266,20,FALSE),0)</f>
        <v>0</v>
      </c>
      <c r="M2173" s="260">
        <f>IFERROR(VLOOKUP(B2173,'تقرير المصروفات حسب الشهر'!$C$1282:$AD$1393,20,FALSE),0)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الشهر'!V964</f>
        <v>0</v>
      </c>
      <c r="K2174" s="26">
        <f>'تقرير المصروفات حسب الشهر'!V1091</f>
        <v>0</v>
      </c>
      <c r="L2174" s="260">
        <f>IFERROR(VLOOKUP(B2174,'تقرير المصروفات حسب الشهر'!$C$1155:$AD$1266,20,FALSE),0)</f>
        <v>0</v>
      </c>
      <c r="M2174" s="260">
        <f>IFERROR(VLOOKUP(B2174,'تقرير المصروفات حسب الشهر'!$C$1282:$AD$1393,20,FALSE),0)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الشهر'!V965</f>
        <v>0</v>
      </c>
      <c r="K2175" s="26">
        <f>'تقرير المصروفات حسب الشهر'!V1092</f>
        <v>0</v>
      </c>
      <c r="L2175" s="260">
        <f>IFERROR(VLOOKUP(B2175,'تقرير المصروفات حسب الشهر'!$C$1155:$AD$1266,20,FALSE),0)</f>
        <v>0</v>
      </c>
      <c r="M2175" s="260">
        <f>IFERROR(VLOOKUP(B2175,'تقرير المصروفات حسب الشهر'!$C$1282:$AD$1393,20,FALSE),0)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الشهر'!V966</f>
        <v>0</v>
      </c>
      <c r="K2176" s="26">
        <f>'تقرير المصروفات حسب الشهر'!V1093</f>
        <v>0</v>
      </c>
      <c r="L2176" s="260">
        <f>IFERROR(VLOOKUP(B2176,'تقرير المصروفات حسب الشهر'!$C$1155:$AD$1266,20,FALSE),0)</f>
        <v>0</v>
      </c>
      <c r="M2176" s="260">
        <f>IFERROR(VLOOKUP(B2176,'تقرير المصروفات حسب الشهر'!$C$1282:$AD$1393,20,FALSE),0)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الشهر'!V967</f>
        <v>0</v>
      </c>
      <c r="K2177" s="26">
        <f>'تقرير المصروفات حسب الشهر'!V1094</f>
        <v>0</v>
      </c>
      <c r="L2177" s="260">
        <f>IFERROR(VLOOKUP(B2177,'تقرير المصروفات حسب الشهر'!$C$1155:$AD$1266,20,FALSE),0)</f>
        <v>0</v>
      </c>
      <c r="M2177" s="260">
        <f>IFERROR(VLOOKUP(B2177,'تقرير المصروفات حسب الشهر'!$C$1282:$AD$1393,20,FALSE),0)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الشهر'!V968</f>
        <v>0</v>
      </c>
      <c r="K2178" s="26">
        <f>'تقرير المصروفات حسب الشهر'!V1095</f>
        <v>0</v>
      </c>
      <c r="L2178" s="260">
        <f>IFERROR(VLOOKUP(B2178,'تقرير المصروفات حسب الشهر'!$C$1155:$AD$1266,20,FALSE),0)</f>
        <v>0</v>
      </c>
      <c r="M2178" s="260">
        <f>IFERROR(VLOOKUP(B2178,'تقرير المصروفات حسب الشهر'!$C$1282:$AD$1393,20,FALSE),0)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الشهر'!V969</f>
        <v>0</v>
      </c>
      <c r="K2179" s="26">
        <f>'تقرير المصروفات حسب الشهر'!V1096</f>
        <v>0</v>
      </c>
      <c r="L2179" s="260">
        <f>IFERROR(VLOOKUP(B2179,'تقرير المصروفات حسب الشهر'!$C$1155:$AD$1266,20,FALSE),0)</f>
        <v>0</v>
      </c>
      <c r="M2179" s="260">
        <f>IFERROR(VLOOKUP(B2179,'تقرير المصروفات حسب الشهر'!$C$1282:$AD$1393,20,FALSE),0)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الشهر'!V970</f>
        <v>0</v>
      </c>
      <c r="K2180" s="26">
        <f>'تقرير المصروفات حسب الشهر'!V1097</f>
        <v>0</v>
      </c>
      <c r="L2180" s="260">
        <f>IFERROR(VLOOKUP(B2180,'تقرير المصروفات حسب الشهر'!$C$1155:$AD$1266,20,FALSE),0)</f>
        <v>0</v>
      </c>
      <c r="M2180" s="260">
        <f>IFERROR(VLOOKUP(B2180,'تقرير المصروفات حسب الشهر'!$C$1282:$AD$1393,20,FALSE),0)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الشهر'!V971</f>
        <v>0</v>
      </c>
      <c r="K2181" s="26">
        <f>'تقرير المصروفات حسب الشهر'!V1098</f>
        <v>0</v>
      </c>
      <c r="L2181" s="260">
        <f>IFERROR(VLOOKUP(B2181,'تقرير المصروفات حسب الشهر'!$C$1155:$AD$1266,20,FALSE),0)</f>
        <v>0</v>
      </c>
      <c r="M2181" s="260">
        <f>IFERROR(VLOOKUP(B2181,'تقرير المصروفات حسب الشهر'!$C$1282:$AD$1393,20,FALSE),0)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الشهر'!V972</f>
        <v>0</v>
      </c>
      <c r="K2182" s="26">
        <f>'تقرير المصروفات حسب الشهر'!V1099</f>
        <v>0</v>
      </c>
      <c r="L2182" s="260">
        <f>IFERROR(VLOOKUP(B2182,'تقرير المصروفات حسب الشهر'!$C$1155:$AD$1266,20,FALSE),0)</f>
        <v>0</v>
      </c>
      <c r="M2182" s="260">
        <f>IFERROR(VLOOKUP(B2182,'تقرير المصروفات حسب الشهر'!$C$1282:$AD$1393,20,FALSE),0)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0</v>
      </c>
      <c r="J2183" s="26">
        <f>'تقرير المصروفات حسب الشهر'!V973</f>
        <v>0</v>
      </c>
      <c r="K2183" s="26">
        <f>'تقرير المصروفات حسب الشهر'!V1100</f>
        <v>0</v>
      </c>
      <c r="L2183" s="260">
        <f>IFERROR(VLOOKUP(B2183,'تقرير المصروفات حسب الشهر'!$C$1155:$AD$1266,20,FALSE),0)</f>
        <v>0</v>
      </c>
      <c r="M2183" s="260">
        <f>IFERROR(VLOOKUP(B2183,'تقرير المصروفات حسب الشهر'!$C$1282:$AD$1393,20,FALSE),0)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0</v>
      </c>
      <c r="J2184" s="26">
        <f>'تقرير المصروفات حسب الشهر'!V974</f>
        <v>0</v>
      </c>
      <c r="K2184" s="26">
        <f>'تقرير المصروفات حسب الشهر'!V1101</f>
        <v>0</v>
      </c>
      <c r="L2184" s="260">
        <f>IFERROR(VLOOKUP(B2184,'تقرير المصروفات حسب الشهر'!$C$1155:$AD$1266,20,FALSE),0)</f>
        <v>0</v>
      </c>
      <c r="M2184" s="260">
        <f>IFERROR(VLOOKUP(B2184,'تقرير المصروفات حسب الشهر'!$C$1282:$AD$1393,20,FALSE),0)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0</v>
      </c>
      <c r="J2185" s="26">
        <f>'تقرير المصروفات حسب الشهر'!V975</f>
        <v>0</v>
      </c>
      <c r="K2185" s="26">
        <f>'تقرير المصروفات حسب الشهر'!V1102</f>
        <v>0</v>
      </c>
      <c r="L2185" s="260">
        <f>IFERROR(VLOOKUP(B2185,'تقرير المصروفات حسب الشهر'!$C$1155:$AD$1266,20,FALSE),0)</f>
        <v>0</v>
      </c>
      <c r="M2185" s="260">
        <f>IFERROR(VLOOKUP(B2185,'تقرير المصروفات حسب الشهر'!$C$1282:$AD$1393,20,FALSE),0)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الشهر'!V976</f>
        <v>0</v>
      </c>
      <c r="K2186" s="26">
        <f>'تقرير المصروفات حسب الشهر'!V1103</f>
        <v>0</v>
      </c>
      <c r="L2186" s="260">
        <f>IFERROR(VLOOKUP(B2186,'تقرير المصروفات حسب الشهر'!$C$1155:$AD$1266,20,FALSE),0)</f>
        <v>0</v>
      </c>
      <c r="M2186" s="260">
        <f>IFERROR(VLOOKUP(B2186,'تقرير المصروفات حسب الشهر'!$C$1282:$AD$1393,20,FALSE),0)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الشهر'!V977</f>
        <v>0</v>
      </c>
      <c r="K2187" s="26">
        <f>'تقرير المصروفات حسب الشهر'!V1104</f>
        <v>0</v>
      </c>
      <c r="L2187" s="260">
        <f>IFERROR(VLOOKUP(B2187,'تقرير المصروفات حسب الشهر'!$C$1155:$AD$1266,20,FALSE),0)</f>
        <v>0</v>
      </c>
      <c r="M2187" s="260">
        <f>IFERROR(VLOOKUP(B2187,'تقرير المصروفات حسب الشهر'!$C$1282:$AD$1393,20,FALSE),0)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الشهر'!V978</f>
        <v>0</v>
      </c>
      <c r="K2188" s="26">
        <f>'تقرير المصروفات حسب الشهر'!V1105</f>
        <v>0</v>
      </c>
      <c r="L2188" s="260">
        <f>IFERROR(VLOOKUP(B2188,'تقرير المصروفات حسب الشهر'!$C$1155:$AD$1266,20,FALSE),0)</f>
        <v>0</v>
      </c>
      <c r="M2188" s="260">
        <f>IFERROR(VLOOKUP(B2188,'تقرير المصروفات حسب الشهر'!$C$1282:$AD$1393,20,FALSE),0)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الشهر'!V979</f>
        <v>0</v>
      </c>
      <c r="K2189" s="26">
        <f>'تقرير المصروفات حسب الشهر'!V1106</f>
        <v>0</v>
      </c>
      <c r="L2189" s="260">
        <f>IFERROR(VLOOKUP(B2189,'تقرير المصروفات حسب الشهر'!$C$1155:$AD$1266,20,FALSE),0)</f>
        <v>0</v>
      </c>
      <c r="M2189" s="260">
        <f>IFERROR(VLOOKUP(B2189,'تقرير المصروفات حسب الشهر'!$C$1282:$AD$1393,20,FALSE),0)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0</v>
      </c>
      <c r="J2190" s="26">
        <f>'تقرير المصروفات حسب الشهر'!V980</f>
        <v>0</v>
      </c>
      <c r="K2190" s="26">
        <f>'تقرير المصروفات حسب الشهر'!V1107</f>
        <v>0</v>
      </c>
      <c r="L2190" s="260">
        <f>IFERROR(VLOOKUP(B2190,'تقرير المصروفات حسب الشهر'!$C$1155:$AD$1266,20,FALSE),0)</f>
        <v>0</v>
      </c>
      <c r="M2190" s="260">
        <f>IFERROR(VLOOKUP(B2190,'تقرير المصروفات حسب الشهر'!$C$1282:$AD$1393,20,FALSE),0)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الشهر'!V981</f>
        <v>0</v>
      </c>
      <c r="K2191" s="26">
        <f>'تقرير المصروفات حسب الشهر'!V1108</f>
        <v>0</v>
      </c>
      <c r="L2191" s="260">
        <f>IFERROR(VLOOKUP(B2191,'تقرير المصروفات حسب الشهر'!$C$1155:$AD$1266,20,FALSE),0)</f>
        <v>0</v>
      </c>
      <c r="M2191" s="260">
        <f>IFERROR(VLOOKUP(B2191,'تقرير المصروفات حسب الشهر'!$C$1282:$AD$1393,20,FALSE),0)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الشهر'!V982</f>
        <v>0</v>
      </c>
      <c r="K2192" s="26">
        <f>'تقرير المصروفات حسب الشهر'!V1109</f>
        <v>0</v>
      </c>
      <c r="L2192" s="260">
        <f>IFERROR(VLOOKUP(B2192,'تقرير المصروفات حسب الشهر'!$C$1155:$AD$1266,20,FALSE),0)</f>
        <v>0</v>
      </c>
      <c r="M2192" s="260">
        <f>IFERROR(VLOOKUP(B2192,'تقرير المصروفات حسب الشهر'!$C$1282:$AD$1393,20,FALSE),0)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الشهر'!V983</f>
        <v>0</v>
      </c>
      <c r="K2193" s="26">
        <f>'تقرير المصروفات حسب الشهر'!V1110</f>
        <v>0</v>
      </c>
      <c r="L2193" s="260">
        <f>IFERROR(VLOOKUP(B2193,'تقرير المصروفات حسب الشهر'!$C$1155:$AD$1266,20,FALSE),0)</f>
        <v>0</v>
      </c>
      <c r="M2193" s="260">
        <f>IFERROR(VLOOKUP(B2193,'تقرير المصروفات حسب الشهر'!$C$1282:$AD$1393,20,FALSE),0)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الشهر'!V984</f>
        <v>0</v>
      </c>
      <c r="K2194" s="26">
        <f>'تقرير المصروفات حسب الشهر'!V1111</f>
        <v>0</v>
      </c>
      <c r="L2194" s="260">
        <f>IFERROR(VLOOKUP(B2194,'تقرير المصروفات حسب الشهر'!$C$1155:$AD$1266,20,FALSE),0)</f>
        <v>0</v>
      </c>
      <c r="M2194" s="260">
        <f>IFERROR(VLOOKUP(B2194,'تقرير المصروفات حسب الشهر'!$C$1282:$AD$1393,20,FALSE),0)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الشهر'!V985</f>
        <v>0</v>
      </c>
      <c r="K2195" s="26">
        <f>'تقرير المصروفات حسب الشهر'!V1112</f>
        <v>0</v>
      </c>
      <c r="L2195" s="260">
        <f>IFERROR(VLOOKUP(B2195,'تقرير المصروفات حسب الشهر'!$C$1155:$AD$1266,20,FALSE),0)</f>
        <v>0</v>
      </c>
      <c r="M2195" s="260">
        <f>IFERROR(VLOOKUP(B2195,'تقرير المصروفات حسب الشهر'!$C$1282:$AD$1393,20,FALSE),0)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الشهر'!V986</f>
        <v>0</v>
      </c>
      <c r="K2196" s="26">
        <f>'تقرير المصروفات حسب الشهر'!V1113</f>
        <v>0</v>
      </c>
      <c r="L2196" s="260">
        <f>IFERROR(VLOOKUP(B2196,'تقرير المصروفات حسب الشهر'!$C$1155:$AD$1266,20,FALSE),0)</f>
        <v>0</v>
      </c>
      <c r="M2196" s="260">
        <f>IFERROR(VLOOKUP(B2196,'تقرير المصروفات حسب الشهر'!$C$1282:$AD$1393,20,FALSE),0)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الشهر'!V987</f>
        <v>0</v>
      </c>
      <c r="K2197" s="26">
        <f>'تقرير المصروفات حسب الشهر'!V1114</f>
        <v>0</v>
      </c>
      <c r="L2197" s="260">
        <f>IFERROR(VLOOKUP(B2197,'تقرير المصروفات حسب الشهر'!$C$1155:$AD$1266,20,FALSE),0)</f>
        <v>0</v>
      </c>
      <c r="M2197" s="260">
        <f>IFERROR(VLOOKUP(B2197,'تقرير المصروفات حسب الشهر'!$C$1282:$AD$1393,20,FALSE),0)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الشهر'!V988</f>
        <v>0</v>
      </c>
      <c r="K2198" s="26">
        <f>'تقرير المصروفات حسب الشهر'!V1115</f>
        <v>0</v>
      </c>
      <c r="L2198" s="260">
        <f>IFERROR(VLOOKUP(B2198,'تقرير المصروفات حسب الشهر'!$C$1155:$AD$1266,20,FALSE),0)</f>
        <v>0</v>
      </c>
      <c r="M2198" s="260">
        <f>IFERROR(VLOOKUP(B2198,'تقرير المصروفات حسب الشهر'!$C$1282:$AD$1393,20,FALSE),0)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الشهر'!V989</f>
        <v>0</v>
      </c>
      <c r="K2199" s="26">
        <f>'تقرير المصروفات حسب الشهر'!V1116</f>
        <v>0</v>
      </c>
      <c r="L2199" s="260">
        <f>IFERROR(VLOOKUP(B2199,'تقرير المصروفات حسب الشهر'!$C$1155:$AD$1266,20,FALSE),0)</f>
        <v>0</v>
      </c>
      <c r="M2199" s="260">
        <f>IFERROR(VLOOKUP(B2199,'تقرير المصروفات حسب الشهر'!$C$1282:$AD$1393,20,FALSE),0)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الشهر'!V990</f>
        <v>0</v>
      </c>
      <c r="K2200" s="26">
        <f>'تقرير المصروفات حسب الشهر'!V1117</f>
        <v>0</v>
      </c>
      <c r="L2200" s="260">
        <f>IFERROR(VLOOKUP(B2200,'تقرير المصروفات حسب الشهر'!$C$1155:$AD$1266,20,FALSE),0)</f>
        <v>0</v>
      </c>
      <c r="M2200" s="260">
        <f>IFERROR(VLOOKUP(B2200,'تقرير المصروفات حسب الشهر'!$C$1282:$AD$1393,20,FALSE),0)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الشهر'!V991</f>
        <v>0</v>
      </c>
      <c r="K2201" s="26">
        <f>'تقرير المصروفات حسب الشهر'!V1118</f>
        <v>0</v>
      </c>
      <c r="L2201" s="260">
        <f>IFERROR(VLOOKUP(B2201,'تقرير المصروفات حسب الشهر'!$C$1155:$AD$1266,20,FALSE),0)</f>
        <v>0</v>
      </c>
      <c r="M2201" s="260">
        <f>IFERROR(VLOOKUP(B2201,'تقرير المصروفات حسب الشهر'!$C$1282:$AD$1393,20,FALSE),0)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الشهر'!V992</f>
        <v>0</v>
      </c>
      <c r="K2202" s="26">
        <f>'تقرير المصروفات حسب الشهر'!V1119</f>
        <v>0</v>
      </c>
      <c r="L2202" s="260">
        <f>IFERROR(VLOOKUP(B2202,'تقرير المصروفات حسب الشهر'!$C$1155:$AD$1266,20,FALSE),0)</f>
        <v>0</v>
      </c>
      <c r="M2202" s="260">
        <f>IFERROR(VLOOKUP(B2202,'تقرير المصروفات حسب الشهر'!$C$1282:$AD$1393,20,FALSE),0)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الشهر'!V993</f>
        <v>0</v>
      </c>
      <c r="K2203" s="26">
        <f>'تقرير المصروفات حسب الشهر'!V1120</f>
        <v>0</v>
      </c>
      <c r="L2203" s="260">
        <f>IFERROR(VLOOKUP(B2203,'تقرير المصروفات حسب الشهر'!$C$1155:$AD$1266,20,FALSE),0)</f>
        <v>0</v>
      </c>
      <c r="M2203" s="260">
        <f>IFERROR(VLOOKUP(B2203,'تقرير المصروفات حسب الشهر'!$C$1282:$AD$1393,20,FALSE),0)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الشهر'!V994</f>
        <v>0</v>
      </c>
      <c r="K2204" s="26">
        <f>'تقرير المصروفات حسب الشهر'!V1121</f>
        <v>0</v>
      </c>
      <c r="L2204" s="260">
        <f>IFERROR(VLOOKUP(B2204,'تقرير المصروفات حسب الشهر'!$C$1155:$AD$1266,20,FALSE),0)</f>
        <v>0</v>
      </c>
      <c r="M2204" s="260">
        <f>IFERROR(VLOOKUP(B2204,'تقرير المصروفات حسب الشهر'!$C$1282:$AD$1393,20,FALSE),0)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الشهر'!V995</f>
        <v>0</v>
      </c>
      <c r="K2205" s="26">
        <f>'تقرير المصروفات حسب الشهر'!V1122</f>
        <v>0</v>
      </c>
      <c r="L2205" s="260">
        <f>IFERROR(VLOOKUP(B2205,'تقرير المصروفات حسب الشهر'!$C$1155:$AD$1266,20,FALSE),0)</f>
        <v>0</v>
      </c>
      <c r="M2205" s="260">
        <f>IFERROR(VLOOKUP(B2205,'تقرير المصروفات حسب الشهر'!$C$1282:$AD$1393,20,FALSE),0)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الشهر'!V996</f>
        <v>0</v>
      </c>
      <c r="K2206" s="26">
        <f>'تقرير المصروفات حسب الشهر'!V1123</f>
        <v>0</v>
      </c>
      <c r="L2206" s="260">
        <f>IFERROR(VLOOKUP(B2206,'تقرير المصروفات حسب الشهر'!$C$1155:$AD$1266,20,FALSE),0)</f>
        <v>0</v>
      </c>
      <c r="M2206" s="260">
        <f>IFERROR(VLOOKUP(B2206,'تقرير المصروفات حسب الشهر'!$C$1282:$AD$1393,20,FALSE),0)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الشهر'!V997</f>
        <v>0</v>
      </c>
      <c r="K2207" s="26">
        <f>'تقرير المصروفات حسب الشهر'!V1124</f>
        <v>0</v>
      </c>
      <c r="L2207" s="260">
        <f>IFERROR(VLOOKUP(B2207,'تقرير المصروفات حسب الشهر'!$C$1155:$AD$1266,20,FALSE),0)</f>
        <v>0</v>
      </c>
      <c r="M2207" s="260">
        <f>IFERROR(VLOOKUP(B2207,'تقرير المصروفات حسب الشهر'!$C$1282:$AD$1393,20,FALSE),0)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الشهر'!V998</f>
        <v>0</v>
      </c>
      <c r="K2208" s="26">
        <f>'تقرير المصروفات حسب الشهر'!V1125</f>
        <v>0</v>
      </c>
      <c r="L2208" s="260">
        <f>IFERROR(VLOOKUP(B2208,'تقرير المصروفات حسب الشهر'!$C$1155:$AD$1266,20,FALSE),0)</f>
        <v>0</v>
      </c>
      <c r="M2208" s="260">
        <f>IFERROR(VLOOKUP(B2208,'تقرير المصروفات حسب الشهر'!$C$1282:$AD$1393,20,FALSE),0)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الشهر'!V999</f>
        <v>0</v>
      </c>
      <c r="K2209" s="26">
        <f>'تقرير المصروفات حسب الشهر'!V1126</f>
        <v>0</v>
      </c>
      <c r="L2209" s="260">
        <f>IFERROR(VLOOKUP(B2209,'تقرير المصروفات حسب الشهر'!$C$1155:$AD$1266,20,FALSE),0)</f>
        <v>0</v>
      </c>
      <c r="M2209" s="260">
        <f>IFERROR(VLOOKUP(B2209,'تقرير المصروفات حسب الشهر'!$C$1282:$AD$1393,20,FALSE),0)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الشهر'!V1000</f>
        <v>0</v>
      </c>
      <c r="K2210" s="26">
        <f>'تقرير المصروفات حسب الشهر'!V1127</f>
        <v>0</v>
      </c>
      <c r="L2210" s="260">
        <f>IFERROR(VLOOKUP(B2210,'تقرير المصروفات حسب الشهر'!$C$1155:$AD$1266,20,FALSE),0)</f>
        <v>0</v>
      </c>
      <c r="M2210" s="260">
        <f>IFERROR(VLOOKUP(B2210,'تقرير المصروفات حسب الشهر'!$C$1282:$AD$1393,20,FALSE),0)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الشهر'!V1001</f>
        <v>0</v>
      </c>
      <c r="K2211" s="26">
        <f>'تقرير المصروفات حسب الشهر'!V1128</f>
        <v>0</v>
      </c>
      <c r="L2211" s="260">
        <f>IFERROR(VLOOKUP(B2211,'تقرير المصروفات حسب الشهر'!$C$1155:$AD$1266,20,FALSE),0)</f>
        <v>0</v>
      </c>
      <c r="M2211" s="260">
        <f>IFERROR(VLOOKUP(B2211,'تقرير المصروفات حسب الشهر'!$C$1282:$AD$1393,20,FALSE),0)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الشهر'!V1002</f>
        <v>0</v>
      </c>
      <c r="K2212" s="26">
        <f>'تقرير المصروفات حسب الشهر'!V1129</f>
        <v>0</v>
      </c>
      <c r="L2212" s="260">
        <f>IFERROR(VLOOKUP(B2212,'تقرير المصروفات حسب الشهر'!$C$1155:$AD$1266,20,FALSE),0)</f>
        <v>0</v>
      </c>
      <c r="M2212" s="260">
        <f>IFERROR(VLOOKUP(B2212,'تقرير المصروفات حسب الشهر'!$C$1282:$AD$1393,20,FALSE),0)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الشهر'!V1003</f>
        <v>0</v>
      </c>
      <c r="K2213" s="26">
        <f>'تقرير المصروفات حسب الشهر'!V1130</f>
        <v>0</v>
      </c>
      <c r="L2213" s="260">
        <f>IFERROR(VLOOKUP(B2213,'تقرير المصروفات حسب الشهر'!$C$1155:$AD$1266,20,FALSE),0)</f>
        <v>0</v>
      </c>
      <c r="M2213" s="260">
        <f>IFERROR(VLOOKUP(B2213,'تقرير المصروفات حسب الشهر'!$C$1282:$AD$1393,20,FALSE),0)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الشهر'!V1004</f>
        <v>0</v>
      </c>
      <c r="K2214" s="26">
        <f>'تقرير المصروفات حسب الشهر'!V1131</f>
        <v>0</v>
      </c>
      <c r="L2214" s="260">
        <f>IFERROR(VLOOKUP(B2214,'تقرير المصروفات حسب الشهر'!$C$1155:$AD$1266,20,FALSE),0)</f>
        <v>0</v>
      </c>
      <c r="M2214" s="260">
        <f>IFERROR(VLOOKUP(B2214,'تقرير المصروفات حسب الشهر'!$C$1282:$AD$1393,20,FALSE),0)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الشهر'!V1005</f>
        <v>0</v>
      </c>
      <c r="K2215" s="26">
        <f>'تقرير المصروفات حسب الشهر'!V1132</f>
        <v>0</v>
      </c>
      <c r="L2215" s="260">
        <f>IFERROR(VLOOKUP(B2215,'تقرير المصروفات حسب الشهر'!$C$1155:$AD$1266,20,FALSE),0)</f>
        <v>0</v>
      </c>
      <c r="M2215" s="260">
        <f>IFERROR(VLOOKUP(B2215,'تقرير المصروفات حسب الشهر'!$C$1282:$AD$1393,20,FALSE),0)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الشهر'!V1006</f>
        <v>0</v>
      </c>
      <c r="K2216" s="26">
        <f>'تقرير المصروفات حسب الشهر'!V1133</f>
        <v>0</v>
      </c>
      <c r="L2216" s="260">
        <f>IFERROR(VLOOKUP(B2216,'تقرير المصروفات حسب الشهر'!$C$1155:$AD$1266,20,FALSE),0)</f>
        <v>0</v>
      </c>
      <c r="M2216" s="260">
        <f>IFERROR(VLOOKUP(B2216,'تقرير المصروفات حسب الشهر'!$C$1282:$AD$1393,20,FALSE),0)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الشهر'!V1007</f>
        <v>0</v>
      </c>
      <c r="K2217" s="26">
        <f>'تقرير المصروفات حسب الشهر'!V1134</f>
        <v>0</v>
      </c>
      <c r="L2217" s="260">
        <f>IFERROR(VLOOKUP(B2217,'تقرير المصروفات حسب الشهر'!$C$1155:$AD$1266,20,FALSE),0)</f>
        <v>0</v>
      </c>
      <c r="M2217" s="260">
        <f>IFERROR(VLOOKUP(B2217,'تقرير المصروفات حسب الشهر'!$C$1282:$AD$1393,20,FALSE),0)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الشهر'!V1008</f>
        <v>0</v>
      </c>
      <c r="K2218" s="26">
        <f>'تقرير المصروفات حسب الشهر'!V1135</f>
        <v>0</v>
      </c>
      <c r="L2218" s="260">
        <f>IFERROR(VLOOKUP(B2218,'تقرير المصروفات حسب الشهر'!$C$1155:$AD$1266,20,FALSE),0)</f>
        <v>0</v>
      </c>
      <c r="M2218" s="260">
        <f>IFERROR(VLOOKUP(B2218,'تقرير المصروفات حسب الشهر'!$C$1282:$AD$1393,20,FALSE),0)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0</v>
      </c>
      <c r="J2219" s="26">
        <f>'تقرير المصروفات حسب الشهر'!V1009</f>
        <v>0</v>
      </c>
      <c r="K2219" s="26">
        <f>'تقرير المصروفات حسب الشهر'!V1136</f>
        <v>0</v>
      </c>
      <c r="L2219" s="260">
        <f>IFERROR(VLOOKUP(B2219,'تقرير المصروفات حسب الشهر'!$C$1155:$AD$1266,20,FALSE),0)</f>
        <v>0</v>
      </c>
      <c r="M2219" s="260">
        <f>IFERROR(VLOOKUP(B2219,'تقرير المصروفات حسب الشهر'!$C$1282:$AD$1393,20,FALSE),0)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الشهر'!V1010</f>
        <v>0</v>
      </c>
      <c r="K2220" s="26">
        <f>'تقرير المصروفات حسب الشهر'!V1137</f>
        <v>0</v>
      </c>
      <c r="L2220" s="260">
        <f>IFERROR(VLOOKUP(B2220,'تقرير المصروفات حسب الشهر'!$C$1155:$AD$1266,20,FALSE),0)</f>
        <v>0</v>
      </c>
      <c r="M2220" s="260">
        <f>IFERROR(VLOOKUP(B2220,'تقرير المصروفات حسب الشهر'!$C$1282:$AD$1393,20,FALSE),0)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5" customHeight="1" thickBot="1"/>
    <row r="2224" spans="2:15" ht="31.2" customHeight="1" thickTop="1" thickBot="1">
      <c r="B2224" s="645" t="s">
        <v>367</v>
      </c>
      <c r="C2224" s="643"/>
      <c r="D2224" s="643"/>
      <c r="E2224" s="643"/>
      <c r="F2224" s="643"/>
      <c r="G2224" s="643"/>
      <c r="H2224" s="643"/>
      <c r="I2224" s="643"/>
      <c r="J2224" s="643"/>
      <c r="K2224" s="643"/>
      <c r="L2224" s="643"/>
      <c r="M2224" s="643"/>
      <c r="N2224" s="643"/>
      <c r="O2224" s="644"/>
    </row>
    <row r="2225" spans="2:15" ht="17.399999999999999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399999999999999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الشهر'!W902</f>
        <v>0</v>
      </c>
      <c r="K2226" s="26">
        <f>'تقرير المصروفات حسب الشهر'!W1029</f>
        <v>0</v>
      </c>
      <c r="L2226" s="260">
        <f>IFERROR(VLOOKUP(B2226,'تقرير المصروفات حسب الشهر'!$C$1155:$AD$1266,21,FALSE),0)</f>
        <v>0</v>
      </c>
      <c r="M2226" s="260">
        <f>IFERROR(VLOOKUP(B2226,'تقرير المصروفات حسب الشهر'!$C$1282:$AD$1393,21,FALSE),0)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0</v>
      </c>
      <c r="J2227" s="26">
        <f>'تقرير المصروفات حسب الشهر'!W903</f>
        <v>0</v>
      </c>
      <c r="K2227" s="26">
        <f>'تقرير المصروفات حسب الشهر'!W1030</f>
        <v>0</v>
      </c>
      <c r="L2227" s="260">
        <f>IFERROR(VLOOKUP(B2227,'تقرير المصروفات حسب الشهر'!$C$1155:$AD$1266,21,FALSE),0)</f>
        <v>0</v>
      </c>
      <c r="M2227" s="260">
        <f>IFERROR(VLOOKUP(B2227,'تقرير المصروفات حسب الشهر'!$C$1282:$AD$1393,21,FALSE),0)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الشهر'!W904</f>
        <v>0</v>
      </c>
      <c r="K2228" s="26">
        <f>'تقرير المصروفات حسب الشهر'!W1031</f>
        <v>0</v>
      </c>
      <c r="L2228" s="260">
        <f>IFERROR(VLOOKUP(B2228,'تقرير المصروفات حسب الشهر'!$C$1155:$AD$1266,21,FALSE),0)</f>
        <v>0</v>
      </c>
      <c r="M2228" s="260">
        <f>IFERROR(VLOOKUP(B2228,'تقرير المصروفات حسب الشهر'!$C$1282:$AD$1393,21,FALSE),0)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الشهر'!W905</f>
        <v>0</v>
      </c>
      <c r="K2229" s="26">
        <f>'تقرير المصروفات حسب الشهر'!W1032</f>
        <v>0</v>
      </c>
      <c r="L2229" s="260">
        <f>IFERROR(VLOOKUP(B2229,'تقرير المصروفات حسب الشهر'!$C$1155:$AD$1266,21,FALSE),0)</f>
        <v>0</v>
      </c>
      <c r="M2229" s="260">
        <f>IFERROR(VLOOKUP(B2229,'تقرير المصروفات حسب الشهر'!$C$1282:$AD$1393,21,FALSE),0)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الشهر'!W906</f>
        <v>0</v>
      </c>
      <c r="K2230" s="26">
        <f>'تقرير المصروفات حسب الشهر'!W1033</f>
        <v>0</v>
      </c>
      <c r="L2230" s="260">
        <f>IFERROR(VLOOKUP(B2230,'تقرير المصروفات حسب الشهر'!$C$1155:$AD$1266,21,FALSE),0)</f>
        <v>0</v>
      </c>
      <c r="M2230" s="260">
        <f>IFERROR(VLOOKUP(B2230,'تقرير المصروفات حسب الشهر'!$C$1282:$AD$1393,21,FALSE),0)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الشهر'!W907</f>
        <v>0</v>
      </c>
      <c r="K2231" s="26">
        <f>'تقرير المصروفات حسب الشهر'!W1034</f>
        <v>0</v>
      </c>
      <c r="L2231" s="260">
        <f>IFERROR(VLOOKUP(B2231,'تقرير المصروفات حسب الشهر'!$C$1155:$AD$1266,21,FALSE),0)</f>
        <v>0</v>
      </c>
      <c r="M2231" s="260">
        <f>IFERROR(VLOOKUP(B2231,'تقرير المصروفات حسب الشهر'!$C$1282:$AD$1393,21,FALSE),0)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الشهر'!W908</f>
        <v>0</v>
      </c>
      <c r="K2232" s="26">
        <f>'تقرير المصروفات حسب الشهر'!W1035</f>
        <v>0</v>
      </c>
      <c r="L2232" s="260">
        <f>IFERROR(VLOOKUP(B2232,'تقرير المصروفات حسب الشهر'!$C$1155:$AD$1266,21,FALSE),0)</f>
        <v>0</v>
      </c>
      <c r="M2232" s="260">
        <f>IFERROR(VLOOKUP(B2232,'تقرير المصروفات حسب الشهر'!$C$1282:$AD$1393,21,FALSE),0)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الشهر'!W909</f>
        <v>0</v>
      </c>
      <c r="K2233" s="26">
        <f>'تقرير المصروفات حسب الشهر'!W1036</f>
        <v>0</v>
      </c>
      <c r="L2233" s="260">
        <f>IFERROR(VLOOKUP(B2233,'تقرير المصروفات حسب الشهر'!$C$1155:$AD$1266,21,FALSE),0)</f>
        <v>0</v>
      </c>
      <c r="M2233" s="260">
        <f>IFERROR(VLOOKUP(B2233,'تقرير المصروفات حسب الشهر'!$C$1282:$AD$1393,21,FALSE),0)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الشهر'!W910</f>
        <v>0</v>
      </c>
      <c r="K2234" s="26">
        <f>'تقرير المصروفات حسب الشهر'!W1037</f>
        <v>0</v>
      </c>
      <c r="L2234" s="260">
        <f>IFERROR(VLOOKUP(B2234,'تقرير المصروفات حسب الشهر'!$C$1155:$AD$1266,21,FALSE),0)</f>
        <v>0</v>
      </c>
      <c r="M2234" s="260">
        <f>IFERROR(VLOOKUP(B2234,'تقرير المصروفات حسب الشهر'!$C$1282:$AD$1393,21,FALSE),0)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0</v>
      </c>
      <c r="J2235" s="26">
        <f>'تقرير المصروفات حسب الشهر'!W911</f>
        <v>0</v>
      </c>
      <c r="K2235" s="26">
        <f>'تقرير المصروفات حسب الشهر'!W1038</f>
        <v>0</v>
      </c>
      <c r="L2235" s="260">
        <f>IFERROR(VLOOKUP(B2235,'تقرير المصروفات حسب الشهر'!$C$1155:$AD$1266,21,FALSE),0)</f>
        <v>0</v>
      </c>
      <c r="M2235" s="260">
        <f>IFERROR(VLOOKUP(B2235,'تقرير المصروفات حسب الشهر'!$C$1282:$AD$1393,21,FALSE),0)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الشهر'!W912</f>
        <v>0</v>
      </c>
      <c r="K2236" s="26">
        <f>'تقرير المصروفات حسب الشهر'!W1039</f>
        <v>0</v>
      </c>
      <c r="L2236" s="260">
        <f>IFERROR(VLOOKUP(B2236,'تقرير المصروفات حسب الشهر'!$C$1155:$AD$1266,21,FALSE),0)</f>
        <v>0</v>
      </c>
      <c r="M2236" s="260">
        <f>IFERROR(VLOOKUP(B2236,'تقرير المصروفات حسب الشهر'!$C$1282:$AD$1393,21,FALSE),0)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الشهر'!W913</f>
        <v>0</v>
      </c>
      <c r="K2237" s="26">
        <f>'تقرير المصروفات حسب الشهر'!W1040</f>
        <v>0</v>
      </c>
      <c r="L2237" s="260">
        <f>IFERROR(VLOOKUP(B2237,'تقرير المصروفات حسب الشهر'!$C$1155:$AD$1266,21,FALSE),0)</f>
        <v>0</v>
      </c>
      <c r="M2237" s="260">
        <f>IFERROR(VLOOKUP(B2237,'تقرير المصروفات حسب الشهر'!$C$1282:$AD$1393,21,FALSE),0)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الشهر'!W914</f>
        <v>0</v>
      </c>
      <c r="K2238" s="26">
        <f>'تقرير المصروفات حسب الشهر'!W1041</f>
        <v>0</v>
      </c>
      <c r="L2238" s="260">
        <f>IFERROR(VLOOKUP(B2238,'تقرير المصروفات حسب الشهر'!$C$1155:$AD$1266,21,FALSE),0)</f>
        <v>0</v>
      </c>
      <c r="M2238" s="260">
        <f>IFERROR(VLOOKUP(B2238,'تقرير المصروفات حسب الشهر'!$C$1282:$AD$1393,21,FALSE),0)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الشهر'!W915</f>
        <v>0</v>
      </c>
      <c r="K2239" s="26">
        <f>'تقرير المصروفات حسب الشهر'!W1042</f>
        <v>0</v>
      </c>
      <c r="L2239" s="260">
        <f>IFERROR(VLOOKUP(B2239,'تقرير المصروفات حسب الشهر'!$C$1155:$AD$1266,21,FALSE),0)</f>
        <v>0</v>
      </c>
      <c r="M2239" s="260">
        <f>IFERROR(VLOOKUP(B2239,'تقرير المصروفات حسب الشهر'!$C$1282:$AD$1393,21,FALSE),0)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الشهر'!W916</f>
        <v>0</v>
      </c>
      <c r="K2240" s="26">
        <f>'تقرير المصروفات حسب الشهر'!W1043</f>
        <v>0</v>
      </c>
      <c r="L2240" s="260">
        <f>IFERROR(VLOOKUP(B2240,'تقرير المصروفات حسب الشهر'!$C$1155:$AD$1266,21,FALSE),0)</f>
        <v>0</v>
      </c>
      <c r="M2240" s="260">
        <f>IFERROR(VLOOKUP(B2240,'تقرير المصروفات حسب الشهر'!$C$1282:$AD$1393,21,FALSE),0)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الشهر'!W917</f>
        <v>0</v>
      </c>
      <c r="K2241" s="26">
        <f>'تقرير المصروفات حسب الشهر'!W1044</f>
        <v>0</v>
      </c>
      <c r="L2241" s="260">
        <f>IFERROR(VLOOKUP(B2241,'تقرير المصروفات حسب الشهر'!$C$1155:$AD$1266,21,FALSE),0)</f>
        <v>0</v>
      </c>
      <c r="M2241" s="260">
        <f>IFERROR(VLOOKUP(B2241,'تقرير المصروفات حسب الشهر'!$C$1282:$AD$1393,21,FALSE),0)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الشهر'!W918</f>
        <v>0</v>
      </c>
      <c r="K2242" s="26">
        <f>'تقرير المصروفات حسب الشهر'!W1045</f>
        <v>0</v>
      </c>
      <c r="L2242" s="260">
        <f>IFERROR(VLOOKUP(B2242,'تقرير المصروفات حسب الشهر'!$C$1155:$AD$1266,21,FALSE),0)</f>
        <v>0</v>
      </c>
      <c r="M2242" s="260">
        <f>IFERROR(VLOOKUP(B2242,'تقرير المصروفات حسب الشهر'!$C$1282:$AD$1393,21,FALSE),0)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الشهر'!W919</f>
        <v>0</v>
      </c>
      <c r="K2243" s="26">
        <f>'تقرير المصروفات حسب الشهر'!W1046</f>
        <v>0</v>
      </c>
      <c r="L2243" s="260">
        <f>IFERROR(VLOOKUP(B2243,'تقرير المصروفات حسب الشهر'!$C$1155:$AD$1266,21,FALSE),0)</f>
        <v>0</v>
      </c>
      <c r="M2243" s="260">
        <f>IFERROR(VLOOKUP(B2243,'تقرير المصروفات حسب الشهر'!$C$1282:$AD$1393,21,FALSE),0)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الشهر'!W920</f>
        <v>0</v>
      </c>
      <c r="K2244" s="26">
        <f>'تقرير المصروفات حسب الشهر'!W1047</f>
        <v>0</v>
      </c>
      <c r="L2244" s="260">
        <f>IFERROR(VLOOKUP(B2244,'تقرير المصروفات حسب الشهر'!$C$1155:$AD$1266,21,FALSE),0)</f>
        <v>0</v>
      </c>
      <c r="M2244" s="260">
        <f>IFERROR(VLOOKUP(B2244,'تقرير المصروفات حسب الشهر'!$C$1282:$AD$1393,21,FALSE),0)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الشهر'!W921</f>
        <v>0</v>
      </c>
      <c r="K2245" s="26">
        <f>'تقرير المصروفات حسب الشهر'!W1048</f>
        <v>0</v>
      </c>
      <c r="L2245" s="260">
        <f>IFERROR(VLOOKUP(B2245,'تقرير المصروفات حسب الشهر'!$C$1155:$AD$1266,21,FALSE),0)</f>
        <v>0</v>
      </c>
      <c r="M2245" s="260">
        <f>IFERROR(VLOOKUP(B2245,'تقرير المصروفات حسب الشهر'!$C$1282:$AD$1393,21,FALSE),0)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الشهر'!W922</f>
        <v>0</v>
      </c>
      <c r="K2246" s="26">
        <f>'تقرير المصروفات حسب الشهر'!W1049</f>
        <v>0</v>
      </c>
      <c r="L2246" s="260">
        <f>IFERROR(VLOOKUP(B2246,'تقرير المصروفات حسب الشهر'!$C$1155:$AD$1266,21,FALSE),0)</f>
        <v>0</v>
      </c>
      <c r="M2246" s="260">
        <f>IFERROR(VLOOKUP(B2246,'تقرير المصروفات حسب الشهر'!$C$1282:$AD$1393,21,FALSE),0)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الشهر'!W923</f>
        <v>0</v>
      </c>
      <c r="K2247" s="26">
        <f>'تقرير المصروفات حسب الشهر'!W1050</f>
        <v>0</v>
      </c>
      <c r="L2247" s="260">
        <f>IFERROR(VLOOKUP(B2247,'تقرير المصروفات حسب الشهر'!$C$1155:$AD$1266,21,FALSE),0)</f>
        <v>0</v>
      </c>
      <c r="M2247" s="260">
        <f>IFERROR(VLOOKUP(B2247,'تقرير المصروفات حسب الشهر'!$C$1282:$AD$1393,21,FALSE),0)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الشهر'!W924</f>
        <v>0</v>
      </c>
      <c r="K2248" s="26">
        <f>'تقرير المصروفات حسب الشهر'!W1051</f>
        <v>0</v>
      </c>
      <c r="L2248" s="260">
        <f>IFERROR(VLOOKUP(B2248,'تقرير المصروفات حسب الشهر'!$C$1155:$AD$1266,21,FALSE),0)</f>
        <v>0</v>
      </c>
      <c r="M2248" s="260">
        <f>IFERROR(VLOOKUP(B2248,'تقرير المصروفات حسب الشهر'!$C$1282:$AD$1393,21,FALSE),0)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الشهر'!W925</f>
        <v>0</v>
      </c>
      <c r="K2249" s="26">
        <f>'تقرير المصروفات حسب الشهر'!W1052</f>
        <v>0</v>
      </c>
      <c r="L2249" s="260">
        <f>IFERROR(VLOOKUP(B2249,'تقرير المصروفات حسب الشهر'!$C$1155:$AD$1266,21,FALSE),0)</f>
        <v>0</v>
      </c>
      <c r="M2249" s="260">
        <f>IFERROR(VLOOKUP(B2249,'تقرير المصروفات حسب الشهر'!$C$1282:$AD$1393,21,FALSE),0)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الشهر'!W926</f>
        <v>0</v>
      </c>
      <c r="K2250" s="26">
        <f>'تقرير المصروفات حسب الشهر'!W1053</f>
        <v>0</v>
      </c>
      <c r="L2250" s="260">
        <f>IFERROR(VLOOKUP(B2250,'تقرير المصروفات حسب الشهر'!$C$1155:$AD$1266,21,FALSE),0)</f>
        <v>0</v>
      </c>
      <c r="M2250" s="260">
        <f>IFERROR(VLOOKUP(B2250,'تقرير المصروفات حسب الشهر'!$C$1282:$AD$1393,21,FALSE),0)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الشهر'!W927</f>
        <v>0</v>
      </c>
      <c r="K2251" s="26">
        <f>'تقرير المصروفات حسب الشهر'!W1054</f>
        <v>0</v>
      </c>
      <c r="L2251" s="260">
        <f>IFERROR(VLOOKUP(B2251,'تقرير المصروفات حسب الشهر'!$C$1155:$AD$1266,21,FALSE),0)</f>
        <v>0</v>
      </c>
      <c r="M2251" s="260">
        <f>IFERROR(VLOOKUP(B2251,'تقرير المصروفات حسب الشهر'!$C$1282:$AD$1393,21,FALSE),0)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الشهر'!W928</f>
        <v>0</v>
      </c>
      <c r="K2252" s="26">
        <f>'تقرير المصروفات حسب الشهر'!W1055</f>
        <v>0</v>
      </c>
      <c r="L2252" s="260">
        <f>IFERROR(VLOOKUP(B2252,'تقرير المصروفات حسب الشهر'!$C$1155:$AD$1266,21,FALSE),0)</f>
        <v>0</v>
      </c>
      <c r="M2252" s="260">
        <f>IFERROR(VLOOKUP(B2252,'تقرير المصروفات حسب الشهر'!$C$1282:$AD$1393,21,FALSE),0)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الشهر'!W929</f>
        <v>0</v>
      </c>
      <c r="K2253" s="26">
        <f>'تقرير المصروفات حسب الشهر'!W1056</f>
        <v>0</v>
      </c>
      <c r="L2253" s="260">
        <f>IFERROR(VLOOKUP(B2253,'تقرير المصروفات حسب الشهر'!$C$1155:$AD$1266,21,FALSE),0)</f>
        <v>0</v>
      </c>
      <c r="M2253" s="260">
        <f>IFERROR(VLOOKUP(B2253,'تقرير المصروفات حسب الشهر'!$C$1282:$AD$1393,21,FALSE),0)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الشهر'!W930</f>
        <v>0</v>
      </c>
      <c r="K2254" s="26">
        <f>'تقرير المصروفات حسب الشهر'!W1057</f>
        <v>0</v>
      </c>
      <c r="L2254" s="260">
        <f>IFERROR(VLOOKUP(B2254,'تقرير المصروفات حسب الشهر'!$C$1155:$AD$1266,21,FALSE),0)</f>
        <v>0</v>
      </c>
      <c r="M2254" s="260">
        <f>IFERROR(VLOOKUP(B2254,'تقرير المصروفات حسب الشهر'!$C$1282:$AD$1393,21,FALSE),0)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الشهر'!W931</f>
        <v>0</v>
      </c>
      <c r="K2255" s="26">
        <f>'تقرير المصروفات حسب الشهر'!W1058</f>
        <v>0</v>
      </c>
      <c r="L2255" s="260">
        <f>IFERROR(VLOOKUP(B2255,'تقرير المصروفات حسب الشهر'!$C$1155:$AD$1266,21,FALSE),0)</f>
        <v>0</v>
      </c>
      <c r="M2255" s="260">
        <f>IFERROR(VLOOKUP(B2255,'تقرير المصروفات حسب الشهر'!$C$1282:$AD$1393,21,FALSE),0)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الشهر'!W932</f>
        <v>0</v>
      </c>
      <c r="K2256" s="26">
        <f>'تقرير المصروفات حسب الشهر'!W1059</f>
        <v>0</v>
      </c>
      <c r="L2256" s="260">
        <f>IFERROR(VLOOKUP(B2256,'تقرير المصروفات حسب الشهر'!$C$1155:$AD$1266,21,FALSE),0)</f>
        <v>0</v>
      </c>
      <c r="M2256" s="260">
        <f>IFERROR(VLOOKUP(B2256,'تقرير المصروفات حسب الشهر'!$C$1282:$AD$1393,21,FALSE),0)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الشهر'!W933</f>
        <v>0</v>
      </c>
      <c r="K2257" s="26">
        <f>'تقرير المصروفات حسب الشهر'!W1060</f>
        <v>0</v>
      </c>
      <c r="L2257" s="260">
        <f>IFERROR(VLOOKUP(B2257,'تقرير المصروفات حسب الشهر'!$C$1155:$AD$1266,21,FALSE),0)</f>
        <v>0</v>
      </c>
      <c r="M2257" s="260">
        <f>IFERROR(VLOOKUP(B2257,'تقرير المصروفات حسب الشهر'!$C$1282:$AD$1393,21,FALSE),0)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الشهر'!W934</f>
        <v>0</v>
      </c>
      <c r="K2258" s="26">
        <f>'تقرير المصروفات حسب الشهر'!W1061</f>
        <v>0</v>
      </c>
      <c r="L2258" s="260">
        <f>IFERROR(VLOOKUP(B2258,'تقرير المصروفات حسب الشهر'!$C$1155:$AD$1266,21,FALSE),0)</f>
        <v>0</v>
      </c>
      <c r="M2258" s="260">
        <f>IFERROR(VLOOKUP(B2258,'تقرير المصروفات حسب الشهر'!$C$1282:$AD$1393,21,FALSE),0)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الشهر'!W935</f>
        <v>0</v>
      </c>
      <c r="K2259" s="26">
        <f>'تقرير المصروفات حسب الشهر'!W1062</f>
        <v>0</v>
      </c>
      <c r="L2259" s="260">
        <f>IFERROR(VLOOKUP(B2259,'تقرير المصروفات حسب الشهر'!$C$1155:$AD$1266,21,FALSE),0)</f>
        <v>0</v>
      </c>
      <c r="M2259" s="260">
        <f>IFERROR(VLOOKUP(B2259,'تقرير المصروفات حسب الشهر'!$C$1282:$AD$1393,21,FALSE),0)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الشهر'!W936</f>
        <v>0</v>
      </c>
      <c r="K2260" s="26">
        <f>'تقرير المصروفات حسب الشهر'!W1063</f>
        <v>0</v>
      </c>
      <c r="L2260" s="260">
        <f>IFERROR(VLOOKUP(B2260,'تقرير المصروفات حسب الشهر'!$C$1155:$AD$1266,21,FALSE),0)</f>
        <v>0</v>
      </c>
      <c r="M2260" s="260">
        <f>IFERROR(VLOOKUP(B2260,'تقرير المصروفات حسب الشهر'!$C$1282:$AD$1393,21,FALSE),0)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الشهر'!W937</f>
        <v>0</v>
      </c>
      <c r="K2261" s="26">
        <f>'تقرير المصروفات حسب الشهر'!W1064</f>
        <v>0</v>
      </c>
      <c r="L2261" s="260">
        <f>IFERROR(VLOOKUP(B2261,'تقرير المصروفات حسب الشهر'!$C$1155:$AD$1266,21,FALSE),0)</f>
        <v>0</v>
      </c>
      <c r="M2261" s="260">
        <f>IFERROR(VLOOKUP(B2261,'تقرير المصروفات حسب الشهر'!$C$1282:$AD$1393,21,FALSE),0)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الشهر'!W938</f>
        <v>0</v>
      </c>
      <c r="K2262" s="26">
        <f>'تقرير المصروفات حسب الشهر'!W1065</f>
        <v>0</v>
      </c>
      <c r="L2262" s="260">
        <f>IFERROR(VLOOKUP(B2262,'تقرير المصروفات حسب الشهر'!$C$1155:$AD$1266,21,FALSE),0)</f>
        <v>0</v>
      </c>
      <c r="M2262" s="260">
        <f>IFERROR(VLOOKUP(B2262,'تقرير المصروفات حسب الشهر'!$C$1282:$AD$1393,21,FALSE),0)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الشهر'!W939</f>
        <v>0</v>
      </c>
      <c r="K2263" s="26">
        <f>'تقرير المصروفات حسب الشهر'!W1066</f>
        <v>0</v>
      </c>
      <c r="L2263" s="260">
        <f>IFERROR(VLOOKUP(B2263,'تقرير المصروفات حسب الشهر'!$C$1155:$AD$1266,21,FALSE),0)</f>
        <v>0</v>
      </c>
      <c r="M2263" s="260">
        <f>IFERROR(VLOOKUP(B2263,'تقرير المصروفات حسب الشهر'!$C$1282:$AD$1393,21,FALSE),0)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الشهر'!W940</f>
        <v>0</v>
      </c>
      <c r="K2264" s="26">
        <f>'تقرير المصروفات حسب الشهر'!W1067</f>
        <v>0</v>
      </c>
      <c r="L2264" s="260">
        <f>IFERROR(VLOOKUP(B2264,'تقرير المصروفات حسب الشهر'!$C$1155:$AD$1266,21,FALSE),0)</f>
        <v>0</v>
      </c>
      <c r="M2264" s="260">
        <f>IFERROR(VLOOKUP(B2264,'تقرير المصروفات حسب الشهر'!$C$1282:$AD$1393,21,FALSE),0)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الشهر'!W941</f>
        <v>0</v>
      </c>
      <c r="K2265" s="26">
        <f>'تقرير المصروفات حسب الشهر'!W1068</f>
        <v>0</v>
      </c>
      <c r="L2265" s="260">
        <f>IFERROR(VLOOKUP(B2265,'تقرير المصروفات حسب الشهر'!$C$1155:$AD$1266,21,FALSE),0)</f>
        <v>0</v>
      </c>
      <c r="M2265" s="260">
        <f>IFERROR(VLOOKUP(B2265,'تقرير المصروفات حسب الشهر'!$C$1282:$AD$1393,21,FALSE),0)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الشهر'!W942</f>
        <v>0</v>
      </c>
      <c r="K2266" s="26">
        <f>'تقرير المصروفات حسب الشهر'!W1069</f>
        <v>0</v>
      </c>
      <c r="L2266" s="260">
        <f>IFERROR(VLOOKUP(B2266,'تقرير المصروفات حسب الشهر'!$C$1155:$AD$1266,21,FALSE),0)</f>
        <v>0</v>
      </c>
      <c r="M2266" s="260">
        <f>IFERROR(VLOOKUP(B2266,'تقرير المصروفات حسب الشهر'!$C$1282:$AD$1393,21,FALSE),0)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الشهر'!W943</f>
        <v>0</v>
      </c>
      <c r="K2267" s="26">
        <f>'تقرير المصروفات حسب الشهر'!W1070</f>
        <v>0</v>
      </c>
      <c r="L2267" s="260">
        <f>IFERROR(VLOOKUP(B2267,'تقرير المصروفات حسب الشهر'!$C$1155:$AD$1266,21,FALSE),0)</f>
        <v>0</v>
      </c>
      <c r="M2267" s="260">
        <f>IFERROR(VLOOKUP(B2267,'تقرير المصروفات حسب الشهر'!$C$1282:$AD$1393,21,FALSE),0)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الشهر'!W944</f>
        <v>0</v>
      </c>
      <c r="K2268" s="26">
        <f>'تقرير المصروفات حسب الشهر'!W1071</f>
        <v>0</v>
      </c>
      <c r="L2268" s="260">
        <f>IFERROR(VLOOKUP(B2268,'تقرير المصروفات حسب الشهر'!$C$1155:$AD$1266,21,FALSE),0)</f>
        <v>0</v>
      </c>
      <c r="M2268" s="260">
        <f>IFERROR(VLOOKUP(B2268,'تقرير المصروفات حسب الشهر'!$C$1282:$AD$1393,21,FALSE),0)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الشهر'!W945</f>
        <v>0</v>
      </c>
      <c r="K2269" s="26">
        <f>'تقرير المصروفات حسب الشهر'!W1072</f>
        <v>0</v>
      </c>
      <c r="L2269" s="260">
        <f>IFERROR(VLOOKUP(B2269,'تقرير المصروفات حسب الشهر'!$C$1155:$AD$1266,21,FALSE),0)</f>
        <v>0</v>
      </c>
      <c r="M2269" s="260">
        <f>IFERROR(VLOOKUP(B2269,'تقرير المصروفات حسب الشهر'!$C$1282:$AD$1393,21,FALSE),0)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الشهر'!W946</f>
        <v>0</v>
      </c>
      <c r="K2270" s="26">
        <f>'تقرير المصروفات حسب الشهر'!W1073</f>
        <v>0</v>
      </c>
      <c r="L2270" s="260">
        <f>IFERROR(VLOOKUP(B2270,'تقرير المصروفات حسب الشهر'!$C$1155:$AD$1266,21,FALSE),0)</f>
        <v>0</v>
      </c>
      <c r="M2270" s="260">
        <f>IFERROR(VLOOKUP(B2270,'تقرير المصروفات حسب الشهر'!$C$1282:$AD$1393,21,FALSE),0)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الشهر'!W947</f>
        <v>0</v>
      </c>
      <c r="K2271" s="26">
        <f>'تقرير المصروفات حسب الشهر'!W1074</f>
        <v>0</v>
      </c>
      <c r="L2271" s="260">
        <f>IFERROR(VLOOKUP(B2271,'تقرير المصروفات حسب الشهر'!$C$1155:$AD$1266,21,FALSE),0)</f>
        <v>0</v>
      </c>
      <c r="M2271" s="260">
        <f>IFERROR(VLOOKUP(B2271,'تقرير المصروفات حسب الشهر'!$C$1282:$AD$1393,21,FALSE),0)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الشهر'!W948</f>
        <v>0</v>
      </c>
      <c r="K2272" s="26">
        <f>'تقرير المصروفات حسب الشهر'!W1075</f>
        <v>0</v>
      </c>
      <c r="L2272" s="260">
        <f>IFERROR(VLOOKUP(B2272,'تقرير المصروفات حسب الشهر'!$C$1155:$AD$1266,21,FALSE),0)</f>
        <v>0</v>
      </c>
      <c r="M2272" s="260">
        <f>IFERROR(VLOOKUP(B2272,'تقرير المصروفات حسب الشهر'!$C$1282:$AD$1393,21,FALSE),0)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الشهر'!W949</f>
        <v>0</v>
      </c>
      <c r="K2273" s="26">
        <f>'تقرير المصروفات حسب الشهر'!W1076</f>
        <v>0</v>
      </c>
      <c r="L2273" s="260">
        <f>IFERROR(VLOOKUP(B2273,'تقرير المصروفات حسب الشهر'!$C$1155:$AD$1266,21,FALSE),0)</f>
        <v>0</v>
      </c>
      <c r="M2273" s="260">
        <f>IFERROR(VLOOKUP(B2273,'تقرير المصروفات حسب الشهر'!$C$1282:$AD$1393,21,FALSE),0)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الشهر'!W950</f>
        <v>0</v>
      </c>
      <c r="K2274" s="26">
        <f>'تقرير المصروفات حسب الشهر'!W1077</f>
        <v>0</v>
      </c>
      <c r="L2274" s="260">
        <f>IFERROR(VLOOKUP(B2274,'تقرير المصروفات حسب الشهر'!$C$1155:$AD$1266,21,FALSE),0)</f>
        <v>0</v>
      </c>
      <c r="M2274" s="260">
        <f>IFERROR(VLOOKUP(B2274,'تقرير المصروفات حسب الشهر'!$C$1282:$AD$1393,21,FALSE),0)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الشهر'!W951</f>
        <v>0</v>
      </c>
      <c r="K2275" s="26">
        <f>'تقرير المصروفات حسب الشهر'!W1078</f>
        <v>0</v>
      </c>
      <c r="L2275" s="260">
        <f>IFERROR(VLOOKUP(B2275,'تقرير المصروفات حسب الشهر'!$C$1155:$AD$1266,21,FALSE),0)</f>
        <v>0</v>
      </c>
      <c r="M2275" s="260">
        <f>IFERROR(VLOOKUP(B2275,'تقرير المصروفات حسب الشهر'!$C$1282:$AD$1393,21,FALSE),0)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الشهر'!W952</f>
        <v>0</v>
      </c>
      <c r="K2276" s="26">
        <f>'تقرير المصروفات حسب الشهر'!W1079</f>
        <v>0</v>
      </c>
      <c r="L2276" s="260">
        <f>IFERROR(VLOOKUP(B2276,'تقرير المصروفات حسب الشهر'!$C$1155:$AD$1266,21,FALSE),0)</f>
        <v>0</v>
      </c>
      <c r="M2276" s="260">
        <f>IFERROR(VLOOKUP(B2276,'تقرير المصروفات حسب الشهر'!$C$1282:$AD$1393,21,FALSE),0)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الشهر'!W953</f>
        <v>0</v>
      </c>
      <c r="K2277" s="26">
        <f>'تقرير المصروفات حسب الشهر'!W1080</f>
        <v>0</v>
      </c>
      <c r="L2277" s="260">
        <f>IFERROR(VLOOKUP(B2277,'تقرير المصروفات حسب الشهر'!$C$1155:$AD$1266,21,FALSE),0)</f>
        <v>0</v>
      </c>
      <c r="M2277" s="260">
        <f>IFERROR(VLOOKUP(B2277,'تقرير المصروفات حسب الشهر'!$C$1282:$AD$1393,21,FALSE),0)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الشهر'!W954</f>
        <v>0</v>
      </c>
      <c r="K2278" s="26">
        <f>'تقرير المصروفات حسب الشهر'!W1081</f>
        <v>0</v>
      </c>
      <c r="L2278" s="260">
        <f>IFERROR(VLOOKUP(B2278,'تقرير المصروفات حسب الشهر'!$C$1155:$AD$1266,21,FALSE),0)</f>
        <v>0</v>
      </c>
      <c r="M2278" s="260">
        <f>IFERROR(VLOOKUP(B2278,'تقرير المصروفات حسب الشهر'!$C$1282:$AD$1393,21,FALSE),0)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الشهر'!W955</f>
        <v>0</v>
      </c>
      <c r="K2279" s="26">
        <f>'تقرير المصروفات حسب الشهر'!W1082</f>
        <v>0</v>
      </c>
      <c r="L2279" s="260">
        <f>IFERROR(VLOOKUP(B2279,'تقرير المصروفات حسب الشهر'!$C$1155:$AD$1266,21,FALSE),0)</f>
        <v>0</v>
      </c>
      <c r="M2279" s="260">
        <f>IFERROR(VLOOKUP(B2279,'تقرير المصروفات حسب الشهر'!$C$1282:$AD$1393,21,FALSE),0)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الشهر'!W956</f>
        <v>0</v>
      </c>
      <c r="K2280" s="26">
        <f>'تقرير المصروفات حسب الشهر'!W1083</f>
        <v>0</v>
      </c>
      <c r="L2280" s="260">
        <f>IFERROR(VLOOKUP(B2280,'تقرير المصروفات حسب الشهر'!$C$1155:$AD$1266,21,FALSE),0)</f>
        <v>0</v>
      </c>
      <c r="M2280" s="260">
        <f>IFERROR(VLOOKUP(B2280,'تقرير المصروفات حسب الشهر'!$C$1282:$AD$1393,21,FALSE),0)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الشهر'!W957</f>
        <v>0</v>
      </c>
      <c r="K2281" s="26">
        <f>'تقرير المصروفات حسب الشهر'!W1084</f>
        <v>0</v>
      </c>
      <c r="L2281" s="260">
        <f>IFERROR(VLOOKUP(B2281,'تقرير المصروفات حسب الشهر'!$C$1155:$AD$1266,21,FALSE),0)</f>
        <v>0</v>
      </c>
      <c r="M2281" s="260">
        <f>IFERROR(VLOOKUP(B2281,'تقرير المصروفات حسب الشهر'!$C$1282:$AD$1393,21,FALSE),0)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الشهر'!W958</f>
        <v>0</v>
      </c>
      <c r="K2282" s="26">
        <f>'تقرير المصروفات حسب الشهر'!W1085</f>
        <v>0</v>
      </c>
      <c r="L2282" s="260">
        <f>IFERROR(VLOOKUP(B2282,'تقرير المصروفات حسب الشهر'!$C$1155:$AD$1266,21,FALSE),0)</f>
        <v>0</v>
      </c>
      <c r="M2282" s="260">
        <f>IFERROR(VLOOKUP(B2282,'تقرير المصروفات حسب الشهر'!$C$1282:$AD$1393,21,FALSE),0)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الشهر'!W959</f>
        <v>0</v>
      </c>
      <c r="K2283" s="26">
        <f>'تقرير المصروفات حسب الشهر'!W1086</f>
        <v>0</v>
      </c>
      <c r="L2283" s="260">
        <f>IFERROR(VLOOKUP(B2283,'تقرير المصروفات حسب الشهر'!$C$1155:$AD$1266,21,FALSE),0)</f>
        <v>0</v>
      </c>
      <c r="M2283" s="260">
        <f>IFERROR(VLOOKUP(B2283,'تقرير المصروفات حسب الشهر'!$C$1282:$AD$1393,21,FALSE),0)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الشهر'!W960</f>
        <v>0</v>
      </c>
      <c r="K2284" s="26">
        <f>'تقرير المصروفات حسب الشهر'!W1087</f>
        <v>0</v>
      </c>
      <c r="L2284" s="260">
        <f>IFERROR(VLOOKUP(B2284,'تقرير المصروفات حسب الشهر'!$C$1155:$AD$1266,21,FALSE),0)</f>
        <v>0</v>
      </c>
      <c r="M2284" s="260">
        <f>IFERROR(VLOOKUP(B2284,'تقرير المصروفات حسب الشهر'!$C$1282:$AD$1393,21,FALSE),0)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0</v>
      </c>
      <c r="J2285" s="26">
        <f>'تقرير المصروفات حسب الشهر'!W961</f>
        <v>0</v>
      </c>
      <c r="K2285" s="26">
        <f>'تقرير المصروفات حسب الشهر'!W1088</f>
        <v>0</v>
      </c>
      <c r="L2285" s="260">
        <f>IFERROR(VLOOKUP(B2285,'تقرير المصروفات حسب الشهر'!$C$1155:$AD$1266,21,FALSE),0)</f>
        <v>0</v>
      </c>
      <c r="M2285" s="260">
        <f>IFERROR(VLOOKUP(B2285,'تقرير المصروفات حسب الشهر'!$C$1282:$AD$1393,21,FALSE),0)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الشهر'!W962</f>
        <v>0</v>
      </c>
      <c r="K2286" s="26">
        <f>'تقرير المصروفات حسب الشهر'!W1089</f>
        <v>0</v>
      </c>
      <c r="L2286" s="260">
        <f>IFERROR(VLOOKUP(B2286,'تقرير المصروفات حسب الشهر'!$C$1155:$AD$1266,21,FALSE),0)</f>
        <v>0</v>
      </c>
      <c r="M2286" s="260">
        <f>IFERROR(VLOOKUP(B2286,'تقرير المصروفات حسب الشهر'!$C$1282:$AD$1393,21,FALSE),0)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الشهر'!W963</f>
        <v>0</v>
      </c>
      <c r="K2287" s="26">
        <f>'تقرير المصروفات حسب الشهر'!W1090</f>
        <v>0</v>
      </c>
      <c r="L2287" s="260">
        <f>IFERROR(VLOOKUP(B2287,'تقرير المصروفات حسب الشهر'!$C$1155:$AD$1266,21,FALSE),0)</f>
        <v>0</v>
      </c>
      <c r="M2287" s="260">
        <f>IFERROR(VLOOKUP(B2287,'تقرير المصروفات حسب الشهر'!$C$1282:$AD$1393,21,FALSE),0)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الشهر'!W964</f>
        <v>0</v>
      </c>
      <c r="K2288" s="26">
        <f>'تقرير المصروفات حسب الشهر'!W1091</f>
        <v>0</v>
      </c>
      <c r="L2288" s="260">
        <f>IFERROR(VLOOKUP(B2288,'تقرير المصروفات حسب الشهر'!$C$1155:$AD$1266,21,FALSE),0)</f>
        <v>0</v>
      </c>
      <c r="M2288" s="260">
        <f>IFERROR(VLOOKUP(B2288,'تقرير المصروفات حسب الشهر'!$C$1282:$AD$1393,21,FALSE),0)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الشهر'!W965</f>
        <v>0</v>
      </c>
      <c r="K2289" s="26">
        <f>'تقرير المصروفات حسب الشهر'!W1092</f>
        <v>0</v>
      </c>
      <c r="L2289" s="260">
        <f>IFERROR(VLOOKUP(B2289,'تقرير المصروفات حسب الشهر'!$C$1155:$AD$1266,21,FALSE),0)</f>
        <v>0</v>
      </c>
      <c r="M2289" s="260">
        <f>IFERROR(VLOOKUP(B2289,'تقرير المصروفات حسب الشهر'!$C$1282:$AD$1393,21,FALSE),0)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الشهر'!W966</f>
        <v>0</v>
      </c>
      <c r="K2290" s="26">
        <f>'تقرير المصروفات حسب الشهر'!W1093</f>
        <v>0</v>
      </c>
      <c r="L2290" s="260">
        <f>IFERROR(VLOOKUP(B2290,'تقرير المصروفات حسب الشهر'!$C$1155:$AD$1266,21,FALSE),0)</f>
        <v>0</v>
      </c>
      <c r="M2290" s="260">
        <f>IFERROR(VLOOKUP(B2290,'تقرير المصروفات حسب الشهر'!$C$1282:$AD$1393,21,FALSE),0)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الشهر'!W967</f>
        <v>0</v>
      </c>
      <c r="K2291" s="26">
        <f>'تقرير المصروفات حسب الشهر'!W1094</f>
        <v>0</v>
      </c>
      <c r="L2291" s="260">
        <f>IFERROR(VLOOKUP(B2291,'تقرير المصروفات حسب الشهر'!$C$1155:$AD$1266,21,FALSE),0)</f>
        <v>0</v>
      </c>
      <c r="M2291" s="260">
        <f>IFERROR(VLOOKUP(B2291,'تقرير المصروفات حسب الشهر'!$C$1282:$AD$1393,21,FALSE),0)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الشهر'!W968</f>
        <v>0</v>
      </c>
      <c r="K2292" s="26">
        <f>'تقرير المصروفات حسب الشهر'!W1095</f>
        <v>0</v>
      </c>
      <c r="L2292" s="260">
        <f>IFERROR(VLOOKUP(B2292,'تقرير المصروفات حسب الشهر'!$C$1155:$AD$1266,21,FALSE),0)</f>
        <v>0</v>
      </c>
      <c r="M2292" s="260">
        <f>IFERROR(VLOOKUP(B2292,'تقرير المصروفات حسب الشهر'!$C$1282:$AD$1393,21,FALSE),0)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الشهر'!W969</f>
        <v>0</v>
      </c>
      <c r="K2293" s="26">
        <f>'تقرير المصروفات حسب الشهر'!W1096</f>
        <v>0</v>
      </c>
      <c r="L2293" s="260">
        <f>IFERROR(VLOOKUP(B2293,'تقرير المصروفات حسب الشهر'!$C$1155:$AD$1266,21,FALSE),0)</f>
        <v>0</v>
      </c>
      <c r="M2293" s="260">
        <f>IFERROR(VLOOKUP(B2293,'تقرير المصروفات حسب الشهر'!$C$1282:$AD$1393,21,FALSE),0)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الشهر'!W970</f>
        <v>0</v>
      </c>
      <c r="K2294" s="26">
        <f>'تقرير المصروفات حسب الشهر'!W1097</f>
        <v>0</v>
      </c>
      <c r="L2294" s="260">
        <f>IFERROR(VLOOKUP(B2294,'تقرير المصروفات حسب الشهر'!$C$1155:$AD$1266,21,FALSE),0)</f>
        <v>0</v>
      </c>
      <c r="M2294" s="260">
        <f>IFERROR(VLOOKUP(B2294,'تقرير المصروفات حسب الشهر'!$C$1282:$AD$1393,21,FALSE),0)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الشهر'!W971</f>
        <v>0</v>
      </c>
      <c r="K2295" s="26">
        <f>'تقرير المصروفات حسب الشهر'!W1098</f>
        <v>0</v>
      </c>
      <c r="L2295" s="260">
        <f>IFERROR(VLOOKUP(B2295,'تقرير المصروفات حسب الشهر'!$C$1155:$AD$1266,21,FALSE),0)</f>
        <v>0</v>
      </c>
      <c r="M2295" s="260">
        <f>IFERROR(VLOOKUP(B2295,'تقرير المصروفات حسب الشهر'!$C$1282:$AD$1393,21,FALSE),0)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الشهر'!W972</f>
        <v>0</v>
      </c>
      <c r="K2296" s="26">
        <f>'تقرير المصروفات حسب الشهر'!W1099</f>
        <v>0</v>
      </c>
      <c r="L2296" s="260">
        <f>IFERROR(VLOOKUP(B2296,'تقرير المصروفات حسب الشهر'!$C$1155:$AD$1266,21,FALSE),0)</f>
        <v>0</v>
      </c>
      <c r="M2296" s="260">
        <f>IFERROR(VLOOKUP(B2296,'تقرير المصروفات حسب الشهر'!$C$1282:$AD$1393,21,FALSE),0)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0</v>
      </c>
      <c r="J2297" s="26">
        <f>'تقرير المصروفات حسب الشهر'!W973</f>
        <v>0</v>
      </c>
      <c r="K2297" s="26">
        <f>'تقرير المصروفات حسب الشهر'!W1100</f>
        <v>0</v>
      </c>
      <c r="L2297" s="260">
        <f>IFERROR(VLOOKUP(B2297,'تقرير المصروفات حسب الشهر'!$C$1155:$AD$1266,21,FALSE),0)</f>
        <v>0</v>
      </c>
      <c r="M2297" s="260">
        <f>IFERROR(VLOOKUP(B2297,'تقرير المصروفات حسب الشهر'!$C$1282:$AD$1393,21,FALSE),0)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0</v>
      </c>
      <c r="J2298" s="26">
        <f>'تقرير المصروفات حسب الشهر'!W974</f>
        <v>0</v>
      </c>
      <c r="K2298" s="26">
        <f>'تقرير المصروفات حسب الشهر'!W1101</f>
        <v>0</v>
      </c>
      <c r="L2298" s="260">
        <f>IFERROR(VLOOKUP(B2298,'تقرير المصروفات حسب الشهر'!$C$1155:$AD$1266,21,FALSE),0)</f>
        <v>0</v>
      </c>
      <c r="M2298" s="260">
        <f>IFERROR(VLOOKUP(B2298,'تقرير المصروفات حسب الشهر'!$C$1282:$AD$1393,21,FALSE),0)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0</v>
      </c>
      <c r="J2299" s="26">
        <f>'تقرير المصروفات حسب الشهر'!W975</f>
        <v>0</v>
      </c>
      <c r="K2299" s="26">
        <f>'تقرير المصروفات حسب الشهر'!W1102</f>
        <v>0</v>
      </c>
      <c r="L2299" s="260">
        <f>IFERROR(VLOOKUP(B2299,'تقرير المصروفات حسب الشهر'!$C$1155:$AD$1266,21,FALSE),0)</f>
        <v>0</v>
      </c>
      <c r="M2299" s="260">
        <f>IFERROR(VLOOKUP(B2299,'تقرير المصروفات حسب الشهر'!$C$1282:$AD$1393,21,FALSE),0)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الشهر'!W976</f>
        <v>0</v>
      </c>
      <c r="K2300" s="26">
        <f>'تقرير المصروفات حسب الشهر'!W1103</f>
        <v>0</v>
      </c>
      <c r="L2300" s="260">
        <f>IFERROR(VLOOKUP(B2300,'تقرير المصروفات حسب الشهر'!$C$1155:$AD$1266,21,FALSE),0)</f>
        <v>0</v>
      </c>
      <c r="M2300" s="260">
        <f>IFERROR(VLOOKUP(B2300,'تقرير المصروفات حسب الشهر'!$C$1282:$AD$1393,21,FALSE),0)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الشهر'!W977</f>
        <v>0</v>
      </c>
      <c r="K2301" s="26">
        <f>'تقرير المصروفات حسب الشهر'!W1104</f>
        <v>0</v>
      </c>
      <c r="L2301" s="260">
        <f>IFERROR(VLOOKUP(B2301,'تقرير المصروفات حسب الشهر'!$C$1155:$AD$1266,21,FALSE),0)</f>
        <v>0</v>
      </c>
      <c r="M2301" s="260">
        <f>IFERROR(VLOOKUP(B2301,'تقرير المصروفات حسب الشهر'!$C$1282:$AD$1393,21,FALSE),0)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الشهر'!W978</f>
        <v>0</v>
      </c>
      <c r="K2302" s="26">
        <f>'تقرير المصروفات حسب الشهر'!W1105</f>
        <v>0</v>
      </c>
      <c r="L2302" s="260">
        <f>IFERROR(VLOOKUP(B2302,'تقرير المصروفات حسب الشهر'!$C$1155:$AD$1266,21,FALSE),0)</f>
        <v>0</v>
      </c>
      <c r="M2302" s="260">
        <f>IFERROR(VLOOKUP(B2302,'تقرير المصروفات حسب الشهر'!$C$1282:$AD$1393,21,FALSE),0)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الشهر'!W979</f>
        <v>0</v>
      </c>
      <c r="K2303" s="26">
        <f>'تقرير المصروفات حسب الشهر'!W1106</f>
        <v>0</v>
      </c>
      <c r="L2303" s="260">
        <f>IFERROR(VLOOKUP(B2303,'تقرير المصروفات حسب الشهر'!$C$1155:$AD$1266,21,FALSE),0)</f>
        <v>0</v>
      </c>
      <c r="M2303" s="260">
        <f>IFERROR(VLOOKUP(B2303,'تقرير المصروفات حسب الشهر'!$C$1282:$AD$1393,21,FALSE),0)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0</v>
      </c>
      <c r="J2304" s="26">
        <f>'تقرير المصروفات حسب الشهر'!W980</f>
        <v>0</v>
      </c>
      <c r="K2304" s="26">
        <f>'تقرير المصروفات حسب الشهر'!W1107</f>
        <v>0</v>
      </c>
      <c r="L2304" s="260">
        <f>IFERROR(VLOOKUP(B2304,'تقرير المصروفات حسب الشهر'!$C$1155:$AD$1266,21,FALSE),0)</f>
        <v>0</v>
      </c>
      <c r="M2304" s="260">
        <f>IFERROR(VLOOKUP(B2304,'تقرير المصروفات حسب الشهر'!$C$1282:$AD$1393,21,FALSE),0)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الشهر'!W981</f>
        <v>0</v>
      </c>
      <c r="K2305" s="26">
        <f>'تقرير المصروفات حسب الشهر'!W1108</f>
        <v>0</v>
      </c>
      <c r="L2305" s="260">
        <f>IFERROR(VLOOKUP(B2305,'تقرير المصروفات حسب الشهر'!$C$1155:$AD$1266,21,FALSE),0)</f>
        <v>0</v>
      </c>
      <c r="M2305" s="260">
        <f>IFERROR(VLOOKUP(B2305,'تقرير المصروفات حسب الشهر'!$C$1282:$AD$1393,21,FALSE),0)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الشهر'!W982</f>
        <v>0</v>
      </c>
      <c r="K2306" s="26">
        <f>'تقرير المصروفات حسب الشهر'!W1109</f>
        <v>0</v>
      </c>
      <c r="L2306" s="260">
        <f>IFERROR(VLOOKUP(B2306,'تقرير المصروفات حسب الشهر'!$C$1155:$AD$1266,21,FALSE),0)</f>
        <v>0</v>
      </c>
      <c r="M2306" s="260">
        <f>IFERROR(VLOOKUP(B2306,'تقرير المصروفات حسب الشهر'!$C$1282:$AD$1393,21,FALSE),0)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0</v>
      </c>
      <c r="J2307" s="26">
        <f>'تقرير المصروفات حسب الشهر'!W983</f>
        <v>0</v>
      </c>
      <c r="K2307" s="26">
        <f>'تقرير المصروفات حسب الشهر'!W1110</f>
        <v>0</v>
      </c>
      <c r="L2307" s="260">
        <f>IFERROR(VLOOKUP(B2307,'تقرير المصروفات حسب الشهر'!$C$1155:$AD$1266,21,FALSE),0)</f>
        <v>0</v>
      </c>
      <c r="M2307" s="260">
        <f>IFERROR(VLOOKUP(B2307,'تقرير المصروفات حسب الشهر'!$C$1282:$AD$1393,21,FALSE),0)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الشهر'!W984</f>
        <v>0</v>
      </c>
      <c r="K2308" s="26">
        <f>'تقرير المصروفات حسب الشهر'!W1111</f>
        <v>0</v>
      </c>
      <c r="L2308" s="260">
        <f>IFERROR(VLOOKUP(B2308,'تقرير المصروفات حسب الشهر'!$C$1155:$AD$1266,21,FALSE),0)</f>
        <v>0</v>
      </c>
      <c r="M2308" s="260">
        <f>IFERROR(VLOOKUP(B2308,'تقرير المصروفات حسب الشهر'!$C$1282:$AD$1393,21,FALSE),0)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الشهر'!W985</f>
        <v>0</v>
      </c>
      <c r="K2309" s="26">
        <f>'تقرير المصروفات حسب الشهر'!W1112</f>
        <v>0</v>
      </c>
      <c r="L2309" s="260">
        <f>IFERROR(VLOOKUP(B2309,'تقرير المصروفات حسب الشهر'!$C$1155:$AD$1266,21,FALSE),0)</f>
        <v>0</v>
      </c>
      <c r="M2309" s="260">
        <f>IFERROR(VLOOKUP(B2309,'تقرير المصروفات حسب الشهر'!$C$1282:$AD$1393,21,FALSE),0)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الشهر'!W986</f>
        <v>0</v>
      </c>
      <c r="K2310" s="26">
        <f>'تقرير المصروفات حسب الشهر'!W1113</f>
        <v>0</v>
      </c>
      <c r="L2310" s="260">
        <f>IFERROR(VLOOKUP(B2310,'تقرير المصروفات حسب الشهر'!$C$1155:$AD$1266,21,FALSE),0)</f>
        <v>0</v>
      </c>
      <c r="M2310" s="260">
        <f>IFERROR(VLOOKUP(B2310,'تقرير المصروفات حسب الشهر'!$C$1282:$AD$1393,21,FALSE),0)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الشهر'!W987</f>
        <v>0</v>
      </c>
      <c r="K2311" s="26">
        <f>'تقرير المصروفات حسب الشهر'!W1114</f>
        <v>0</v>
      </c>
      <c r="L2311" s="260">
        <f>IFERROR(VLOOKUP(B2311,'تقرير المصروفات حسب الشهر'!$C$1155:$AD$1266,21,FALSE),0)</f>
        <v>0</v>
      </c>
      <c r="M2311" s="260">
        <f>IFERROR(VLOOKUP(B2311,'تقرير المصروفات حسب الشهر'!$C$1282:$AD$1393,21,FALSE),0)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الشهر'!W988</f>
        <v>0</v>
      </c>
      <c r="K2312" s="26">
        <f>'تقرير المصروفات حسب الشهر'!W1115</f>
        <v>0</v>
      </c>
      <c r="L2312" s="260">
        <f>IFERROR(VLOOKUP(B2312,'تقرير المصروفات حسب الشهر'!$C$1155:$AD$1266,21,FALSE),0)</f>
        <v>0</v>
      </c>
      <c r="M2312" s="260">
        <f>IFERROR(VLOOKUP(B2312,'تقرير المصروفات حسب الشهر'!$C$1282:$AD$1393,21,FALSE),0)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الشهر'!W989</f>
        <v>0</v>
      </c>
      <c r="K2313" s="26">
        <f>'تقرير المصروفات حسب الشهر'!W1116</f>
        <v>0</v>
      </c>
      <c r="L2313" s="260">
        <f>IFERROR(VLOOKUP(B2313,'تقرير المصروفات حسب الشهر'!$C$1155:$AD$1266,21,FALSE),0)</f>
        <v>0</v>
      </c>
      <c r="M2313" s="260">
        <f>IFERROR(VLOOKUP(B2313,'تقرير المصروفات حسب الشهر'!$C$1282:$AD$1393,21,FALSE),0)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الشهر'!W990</f>
        <v>0</v>
      </c>
      <c r="K2314" s="26">
        <f>'تقرير المصروفات حسب الشهر'!W1117</f>
        <v>0</v>
      </c>
      <c r="L2314" s="260">
        <f>IFERROR(VLOOKUP(B2314,'تقرير المصروفات حسب الشهر'!$C$1155:$AD$1266,21,FALSE),0)</f>
        <v>0</v>
      </c>
      <c r="M2314" s="260">
        <f>IFERROR(VLOOKUP(B2314,'تقرير المصروفات حسب الشهر'!$C$1282:$AD$1393,21,FALSE),0)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الشهر'!W991</f>
        <v>0</v>
      </c>
      <c r="K2315" s="26">
        <f>'تقرير المصروفات حسب الشهر'!W1118</f>
        <v>0</v>
      </c>
      <c r="L2315" s="260">
        <f>IFERROR(VLOOKUP(B2315,'تقرير المصروفات حسب الشهر'!$C$1155:$AD$1266,21,FALSE),0)</f>
        <v>0</v>
      </c>
      <c r="M2315" s="260">
        <f>IFERROR(VLOOKUP(B2315,'تقرير المصروفات حسب الشهر'!$C$1282:$AD$1393,21,FALSE),0)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الشهر'!W992</f>
        <v>0</v>
      </c>
      <c r="K2316" s="26">
        <f>'تقرير المصروفات حسب الشهر'!W1119</f>
        <v>0</v>
      </c>
      <c r="L2316" s="260">
        <f>IFERROR(VLOOKUP(B2316,'تقرير المصروفات حسب الشهر'!$C$1155:$AD$1266,21,FALSE),0)</f>
        <v>0</v>
      </c>
      <c r="M2316" s="260">
        <f>IFERROR(VLOOKUP(B2316,'تقرير المصروفات حسب الشهر'!$C$1282:$AD$1393,21,FALSE),0)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الشهر'!W993</f>
        <v>0</v>
      </c>
      <c r="K2317" s="26">
        <f>'تقرير المصروفات حسب الشهر'!W1120</f>
        <v>0</v>
      </c>
      <c r="L2317" s="260">
        <f>IFERROR(VLOOKUP(B2317,'تقرير المصروفات حسب الشهر'!$C$1155:$AD$1266,21,FALSE),0)</f>
        <v>0</v>
      </c>
      <c r="M2317" s="260">
        <f>IFERROR(VLOOKUP(B2317,'تقرير المصروفات حسب الشهر'!$C$1282:$AD$1393,21,FALSE),0)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الشهر'!W994</f>
        <v>0</v>
      </c>
      <c r="K2318" s="26">
        <f>'تقرير المصروفات حسب الشهر'!W1121</f>
        <v>0</v>
      </c>
      <c r="L2318" s="260">
        <f>IFERROR(VLOOKUP(B2318,'تقرير المصروفات حسب الشهر'!$C$1155:$AD$1266,21,FALSE),0)</f>
        <v>0</v>
      </c>
      <c r="M2318" s="260">
        <f>IFERROR(VLOOKUP(B2318,'تقرير المصروفات حسب الشهر'!$C$1282:$AD$1393,21,FALSE),0)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الشهر'!W995</f>
        <v>0</v>
      </c>
      <c r="K2319" s="26">
        <f>'تقرير المصروفات حسب الشهر'!W1122</f>
        <v>0</v>
      </c>
      <c r="L2319" s="260">
        <f>IFERROR(VLOOKUP(B2319,'تقرير المصروفات حسب الشهر'!$C$1155:$AD$1266,21,FALSE),0)</f>
        <v>0</v>
      </c>
      <c r="M2319" s="260">
        <f>IFERROR(VLOOKUP(B2319,'تقرير المصروفات حسب الشهر'!$C$1282:$AD$1393,21,FALSE),0)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الشهر'!W996</f>
        <v>0</v>
      </c>
      <c r="K2320" s="26">
        <f>'تقرير المصروفات حسب الشهر'!W1123</f>
        <v>0</v>
      </c>
      <c r="L2320" s="260">
        <f>IFERROR(VLOOKUP(B2320,'تقرير المصروفات حسب الشهر'!$C$1155:$AD$1266,21,FALSE),0)</f>
        <v>0</v>
      </c>
      <c r="M2320" s="260">
        <f>IFERROR(VLOOKUP(B2320,'تقرير المصروفات حسب الشهر'!$C$1282:$AD$1393,21,FALSE),0)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الشهر'!W997</f>
        <v>0</v>
      </c>
      <c r="K2321" s="26">
        <f>'تقرير المصروفات حسب الشهر'!W1124</f>
        <v>0</v>
      </c>
      <c r="L2321" s="260">
        <f>IFERROR(VLOOKUP(B2321,'تقرير المصروفات حسب الشهر'!$C$1155:$AD$1266,21,FALSE),0)</f>
        <v>0</v>
      </c>
      <c r="M2321" s="260">
        <f>IFERROR(VLOOKUP(B2321,'تقرير المصروفات حسب الشهر'!$C$1282:$AD$1393,21,FALSE),0)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الشهر'!W998</f>
        <v>0</v>
      </c>
      <c r="K2322" s="26">
        <f>'تقرير المصروفات حسب الشهر'!W1125</f>
        <v>0</v>
      </c>
      <c r="L2322" s="260">
        <f>IFERROR(VLOOKUP(B2322,'تقرير المصروفات حسب الشهر'!$C$1155:$AD$1266,21,FALSE),0)</f>
        <v>0</v>
      </c>
      <c r="M2322" s="260">
        <f>IFERROR(VLOOKUP(B2322,'تقرير المصروفات حسب الشهر'!$C$1282:$AD$1393,21,FALSE),0)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الشهر'!W999</f>
        <v>0</v>
      </c>
      <c r="K2323" s="26">
        <f>'تقرير المصروفات حسب الشهر'!W1126</f>
        <v>0</v>
      </c>
      <c r="L2323" s="260">
        <f>IFERROR(VLOOKUP(B2323,'تقرير المصروفات حسب الشهر'!$C$1155:$AD$1266,21,FALSE),0)</f>
        <v>0</v>
      </c>
      <c r="M2323" s="260">
        <f>IFERROR(VLOOKUP(B2323,'تقرير المصروفات حسب الشهر'!$C$1282:$AD$1393,21,FALSE),0)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الشهر'!W1000</f>
        <v>0</v>
      </c>
      <c r="K2324" s="26">
        <f>'تقرير المصروفات حسب الشهر'!W1127</f>
        <v>0</v>
      </c>
      <c r="L2324" s="260">
        <f>IFERROR(VLOOKUP(B2324,'تقرير المصروفات حسب الشهر'!$C$1155:$AD$1266,21,FALSE),0)</f>
        <v>0</v>
      </c>
      <c r="M2324" s="260">
        <f>IFERROR(VLOOKUP(B2324,'تقرير المصروفات حسب الشهر'!$C$1282:$AD$1393,21,FALSE),0)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الشهر'!W1001</f>
        <v>0</v>
      </c>
      <c r="K2325" s="26">
        <f>'تقرير المصروفات حسب الشهر'!W1128</f>
        <v>0</v>
      </c>
      <c r="L2325" s="260">
        <f>IFERROR(VLOOKUP(B2325,'تقرير المصروفات حسب الشهر'!$C$1155:$AD$1266,21,FALSE),0)</f>
        <v>0</v>
      </c>
      <c r="M2325" s="260">
        <f>IFERROR(VLOOKUP(B2325,'تقرير المصروفات حسب الشهر'!$C$1282:$AD$1393,21,FALSE),0)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الشهر'!W1002</f>
        <v>0</v>
      </c>
      <c r="K2326" s="26">
        <f>'تقرير المصروفات حسب الشهر'!W1129</f>
        <v>0</v>
      </c>
      <c r="L2326" s="260">
        <f>IFERROR(VLOOKUP(B2326,'تقرير المصروفات حسب الشهر'!$C$1155:$AD$1266,21,FALSE),0)</f>
        <v>0</v>
      </c>
      <c r="M2326" s="260">
        <f>IFERROR(VLOOKUP(B2326,'تقرير المصروفات حسب الشهر'!$C$1282:$AD$1393,21,FALSE),0)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الشهر'!W1003</f>
        <v>0</v>
      </c>
      <c r="K2327" s="26">
        <f>'تقرير المصروفات حسب الشهر'!W1130</f>
        <v>0</v>
      </c>
      <c r="L2327" s="260">
        <f>IFERROR(VLOOKUP(B2327,'تقرير المصروفات حسب الشهر'!$C$1155:$AD$1266,21,FALSE),0)</f>
        <v>0</v>
      </c>
      <c r="M2327" s="260">
        <f>IFERROR(VLOOKUP(B2327,'تقرير المصروفات حسب الشهر'!$C$1282:$AD$1393,21,FALSE),0)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الشهر'!W1004</f>
        <v>0</v>
      </c>
      <c r="K2328" s="26">
        <f>'تقرير المصروفات حسب الشهر'!W1131</f>
        <v>0</v>
      </c>
      <c r="L2328" s="260">
        <f>IFERROR(VLOOKUP(B2328,'تقرير المصروفات حسب الشهر'!$C$1155:$AD$1266,21,FALSE),0)</f>
        <v>0</v>
      </c>
      <c r="M2328" s="260">
        <f>IFERROR(VLOOKUP(B2328,'تقرير المصروفات حسب الشهر'!$C$1282:$AD$1393,21,FALSE),0)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الشهر'!W1005</f>
        <v>0</v>
      </c>
      <c r="K2329" s="26">
        <f>'تقرير المصروفات حسب الشهر'!W1132</f>
        <v>0</v>
      </c>
      <c r="L2329" s="260">
        <f>IFERROR(VLOOKUP(B2329,'تقرير المصروفات حسب الشهر'!$C$1155:$AD$1266,21,FALSE),0)</f>
        <v>0</v>
      </c>
      <c r="M2329" s="260">
        <f>IFERROR(VLOOKUP(B2329,'تقرير المصروفات حسب الشهر'!$C$1282:$AD$1393,21,FALSE),0)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الشهر'!W1006</f>
        <v>0</v>
      </c>
      <c r="K2330" s="26">
        <f>'تقرير المصروفات حسب الشهر'!W1133</f>
        <v>0</v>
      </c>
      <c r="L2330" s="260">
        <f>IFERROR(VLOOKUP(B2330,'تقرير المصروفات حسب الشهر'!$C$1155:$AD$1266,21,FALSE),0)</f>
        <v>0</v>
      </c>
      <c r="M2330" s="260">
        <f>IFERROR(VLOOKUP(B2330,'تقرير المصروفات حسب الشهر'!$C$1282:$AD$1393,21,FALSE),0)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الشهر'!W1007</f>
        <v>0</v>
      </c>
      <c r="K2331" s="26">
        <f>'تقرير المصروفات حسب الشهر'!W1134</f>
        <v>0</v>
      </c>
      <c r="L2331" s="260">
        <f>IFERROR(VLOOKUP(B2331,'تقرير المصروفات حسب الشهر'!$C$1155:$AD$1266,21,FALSE),0)</f>
        <v>0</v>
      </c>
      <c r="M2331" s="260">
        <f>IFERROR(VLOOKUP(B2331,'تقرير المصروفات حسب الشهر'!$C$1282:$AD$1393,21,FALSE),0)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الشهر'!W1008</f>
        <v>0</v>
      </c>
      <c r="K2332" s="26">
        <f>'تقرير المصروفات حسب الشهر'!W1135</f>
        <v>0</v>
      </c>
      <c r="L2332" s="260">
        <f>IFERROR(VLOOKUP(B2332,'تقرير المصروفات حسب الشهر'!$C$1155:$AD$1266,21,FALSE),0)</f>
        <v>0</v>
      </c>
      <c r="M2332" s="260">
        <f>IFERROR(VLOOKUP(B2332,'تقرير المصروفات حسب الشهر'!$C$1282:$AD$1393,21,FALSE),0)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الشهر'!W1009</f>
        <v>0</v>
      </c>
      <c r="K2333" s="26">
        <f>'تقرير المصروفات حسب الشهر'!W1136</f>
        <v>0</v>
      </c>
      <c r="L2333" s="260">
        <f>IFERROR(VLOOKUP(B2333,'تقرير المصروفات حسب الشهر'!$C$1155:$AD$1266,21,FALSE),0)</f>
        <v>0</v>
      </c>
      <c r="M2333" s="260">
        <f>IFERROR(VLOOKUP(B2333,'تقرير المصروفات حسب الشهر'!$C$1282:$AD$1393,21,FALSE),0)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الشهر'!W1010</f>
        <v>0</v>
      </c>
      <c r="K2334" s="26">
        <f>'تقرير المصروفات حسب الشهر'!W1137</f>
        <v>0</v>
      </c>
      <c r="L2334" s="260">
        <f>IFERROR(VLOOKUP(B2334,'تقرير المصروفات حسب الشهر'!$C$1155:$AD$1266,21,FALSE),0)</f>
        <v>0</v>
      </c>
      <c r="M2334" s="260">
        <f>IFERROR(VLOOKUP(B2334,'تقرير المصروفات حسب الشهر'!$C$1282:$AD$1393,21,FALSE),0)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5" customHeight="1" thickBot="1"/>
    <row r="2338" spans="2:15" ht="31.2" customHeight="1" thickTop="1" thickBot="1">
      <c r="B2338" s="645" t="s">
        <v>368</v>
      </c>
      <c r="C2338" s="643"/>
      <c r="D2338" s="643"/>
      <c r="E2338" s="643"/>
      <c r="F2338" s="643"/>
      <c r="G2338" s="643"/>
      <c r="H2338" s="643"/>
      <c r="I2338" s="643"/>
      <c r="J2338" s="643"/>
      <c r="K2338" s="643"/>
      <c r="L2338" s="643"/>
      <c r="M2338" s="643"/>
      <c r="N2338" s="643"/>
      <c r="O2338" s="644"/>
    </row>
    <row r="2339" spans="2:15" ht="17.399999999999999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399999999999999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الشهر'!X902</f>
        <v>0</v>
      </c>
      <c r="K2340" s="26">
        <f>'تقرير المصروفات حسب الشهر'!X1029</f>
        <v>0</v>
      </c>
      <c r="L2340" s="260">
        <f>IFERROR(VLOOKUP(B2340,'تقرير المصروفات حسب الشهر'!$C$1155:$AD$1266,22,FALSE),0)</f>
        <v>0</v>
      </c>
      <c r="M2340" s="260">
        <f>IFERROR(VLOOKUP(B2340,'تقرير المصروفات حسب الشهر'!$C$1282:$AD$1393,22,FALSE),0)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0</v>
      </c>
      <c r="J2341" s="26">
        <f>'تقرير المصروفات حسب الشهر'!X903</f>
        <v>0</v>
      </c>
      <c r="K2341" s="26">
        <f>'تقرير المصروفات حسب الشهر'!X1030</f>
        <v>0</v>
      </c>
      <c r="L2341" s="260">
        <f>IFERROR(VLOOKUP(B2341,'تقرير المصروفات حسب الشهر'!$C$1155:$AD$1266,22,FALSE),0)</f>
        <v>0</v>
      </c>
      <c r="M2341" s="260">
        <f>IFERROR(VLOOKUP(B2341,'تقرير المصروفات حسب الشهر'!$C$1282:$AD$1393,22,FALSE),0)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الشهر'!X904</f>
        <v>0</v>
      </c>
      <c r="K2342" s="26">
        <f>'تقرير المصروفات حسب الشهر'!X1031</f>
        <v>0</v>
      </c>
      <c r="L2342" s="260">
        <f>IFERROR(VLOOKUP(B2342,'تقرير المصروفات حسب الشهر'!$C$1155:$AD$1266,22,FALSE),0)</f>
        <v>0</v>
      </c>
      <c r="M2342" s="260">
        <f>IFERROR(VLOOKUP(B2342,'تقرير المصروفات حسب الشهر'!$C$1282:$AD$1393,22,FALSE),0)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الشهر'!X905</f>
        <v>0</v>
      </c>
      <c r="K2343" s="26">
        <f>'تقرير المصروفات حسب الشهر'!X1032</f>
        <v>0</v>
      </c>
      <c r="L2343" s="260">
        <f>IFERROR(VLOOKUP(B2343,'تقرير المصروفات حسب الشهر'!$C$1155:$AD$1266,22,FALSE),0)</f>
        <v>0</v>
      </c>
      <c r="M2343" s="260">
        <f>IFERROR(VLOOKUP(B2343,'تقرير المصروفات حسب الشهر'!$C$1282:$AD$1393,22,FALSE),0)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الشهر'!X906</f>
        <v>0</v>
      </c>
      <c r="K2344" s="26">
        <f>'تقرير المصروفات حسب الشهر'!X1033</f>
        <v>0</v>
      </c>
      <c r="L2344" s="260">
        <f>IFERROR(VLOOKUP(B2344,'تقرير المصروفات حسب الشهر'!$C$1155:$AD$1266,22,FALSE),0)</f>
        <v>0</v>
      </c>
      <c r="M2344" s="260">
        <f>IFERROR(VLOOKUP(B2344,'تقرير المصروفات حسب الشهر'!$C$1282:$AD$1393,22,FALSE),0)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الشهر'!X907</f>
        <v>0</v>
      </c>
      <c r="K2345" s="26">
        <f>'تقرير المصروفات حسب الشهر'!X1034</f>
        <v>0</v>
      </c>
      <c r="L2345" s="260">
        <f>IFERROR(VLOOKUP(B2345,'تقرير المصروفات حسب الشهر'!$C$1155:$AD$1266,22,FALSE),0)</f>
        <v>0</v>
      </c>
      <c r="M2345" s="260">
        <f>IFERROR(VLOOKUP(B2345,'تقرير المصروفات حسب الشهر'!$C$1282:$AD$1393,22,FALSE),0)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الشهر'!X908</f>
        <v>0</v>
      </c>
      <c r="K2346" s="26">
        <f>'تقرير المصروفات حسب الشهر'!X1035</f>
        <v>0</v>
      </c>
      <c r="L2346" s="260">
        <f>IFERROR(VLOOKUP(B2346,'تقرير المصروفات حسب الشهر'!$C$1155:$AD$1266,22,FALSE),0)</f>
        <v>0</v>
      </c>
      <c r="M2346" s="260">
        <f>IFERROR(VLOOKUP(B2346,'تقرير المصروفات حسب الشهر'!$C$1282:$AD$1393,22,FALSE),0)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الشهر'!X909</f>
        <v>0</v>
      </c>
      <c r="K2347" s="26">
        <f>'تقرير المصروفات حسب الشهر'!X1036</f>
        <v>0</v>
      </c>
      <c r="L2347" s="260">
        <f>IFERROR(VLOOKUP(B2347,'تقرير المصروفات حسب الشهر'!$C$1155:$AD$1266,22,FALSE),0)</f>
        <v>0</v>
      </c>
      <c r="M2347" s="260">
        <f>IFERROR(VLOOKUP(B2347,'تقرير المصروفات حسب الشهر'!$C$1282:$AD$1393,22,FALSE),0)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الشهر'!X910</f>
        <v>0</v>
      </c>
      <c r="K2348" s="26">
        <f>'تقرير المصروفات حسب الشهر'!X1037</f>
        <v>0</v>
      </c>
      <c r="L2348" s="260">
        <f>IFERROR(VLOOKUP(B2348,'تقرير المصروفات حسب الشهر'!$C$1155:$AD$1266,22,FALSE),0)</f>
        <v>0</v>
      </c>
      <c r="M2348" s="260">
        <f>IFERROR(VLOOKUP(B2348,'تقرير المصروفات حسب الشهر'!$C$1282:$AD$1393,22,FALSE),0)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0</v>
      </c>
      <c r="J2349" s="26">
        <f>'تقرير المصروفات حسب الشهر'!X911</f>
        <v>0</v>
      </c>
      <c r="K2349" s="26">
        <f>'تقرير المصروفات حسب الشهر'!X1038</f>
        <v>0</v>
      </c>
      <c r="L2349" s="260">
        <f>IFERROR(VLOOKUP(B2349,'تقرير المصروفات حسب الشهر'!$C$1155:$AD$1266,22,FALSE),0)</f>
        <v>0</v>
      </c>
      <c r="M2349" s="260">
        <f>IFERROR(VLOOKUP(B2349,'تقرير المصروفات حسب الشهر'!$C$1282:$AD$1393,22,FALSE),0)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الشهر'!X912</f>
        <v>0</v>
      </c>
      <c r="K2350" s="26">
        <f>'تقرير المصروفات حسب الشهر'!X1039</f>
        <v>0</v>
      </c>
      <c r="L2350" s="260">
        <f>IFERROR(VLOOKUP(B2350,'تقرير المصروفات حسب الشهر'!$C$1155:$AD$1266,22,FALSE),0)</f>
        <v>0</v>
      </c>
      <c r="M2350" s="260">
        <f>IFERROR(VLOOKUP(B2350,'تقرير المصروفات حسب الشهر'!$C$1282:$AD$1393,22,FALSE),0)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الشهر'!X913</f>
        <v>0</v>
      </c>
      <c r="K2351" s="26">
        <f>'تقرير المصروفات حسب الشهر'!X1040</f>
        <v>0</v>
      </c>
      <c r="L2351" s="260">
        <f>IFERROR(VLOOKUP(B2351,'تقرير المصروفات حسب الشهر'!$C$1155:$AD$1266,22,FALSE),0)</f>
        <v>0</v>
      </c>
      <c r="M2351" s="260">
        <f>IFERROR(VLOOKUP(B2351,'تقرير المصروفات حسب الشهر'!$C$1282:$AD$1393,22,FALSE),0)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الشهر'!X914</f>
        <v>0</v>
      </c>
      <c r="K2352" s="26">
        <f>'تقرير المصروفات حسب الشهر'!X1041</f>
        <v>0</v>
      </c>
      <c r="L2352" s="260">
        <f>IFERROR(VLOOKUP(B2352,'تقرير المصروفات حسب الشهر'!$C$1155:$AD$1266,22,FALSE),0)</f>
        <v>0</v>
      </c>
      <c r="M2352" s="260">
        <f>IFERROR(VLOOKUP(B2352,'تقرير المصروفات حسب الشهر'!$C$1282:$AD$1393,22,FALSE),0)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الشهر'!X915</f>
        <v>0</v>
      </c>
      <c r="K2353" s="26">
        <f>'تقرير المصروفات حسب الشهر'!X1042</f>
        <v>0</v>
      </c>
      <c r="L2353" s="260">
        <f>IFERROR(VLOOKUP(B2353,'تقرير المصروفات حسب الشهر'!$C$1155:$AD$1266,22,FALSE),0)</f>
        <v>0</v>
      </c>
      <c r="M2353" s="260">
        <f>IFERROR(VLOOKUP(B2353,'تقرير المصروفات حسب الشهر'!$C$1282:$AD$1393,22,FALSE),0)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الشهر'!X916</f>
        <v>0</v>
      </c>
      <c r="K2354" s="26">
        <f>'تقرير المصروفات حسب الشهر'!X1043</f>
        <v>0</v>
      </c>
      <c r="L2354" s="260">
        <f>IFERROR(VLOOKUP(B2354,'تقرير المصروفات حسب الشهر'!$C$1155:$AD$1266,22,FALSE),0)</f>
        <v>0</v>
      </c>
      <c r="M2354" s="260">
        <f>IFERROR(VLOOKUP(B2354,'تقرير المصروفات حسب الشهر'!$C$1282:$AD$1393,22,FALSE),0)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الشهر'!X917</f>
        <v>0</v>
      </c>
      <c r="K2355" s="26">
        <f>'تقرير المصروفات حسب الشهر'!X1044</f>
        <v>0</v>
      </c>
      <c r="L2355" s="260">
        <f>IFERROR(VLOOKUP(B2355,'تقرير المصروفات حسب الشهر'!$C$1155:$AD$1266,22,FALSE),0)</f>
        <v>0</v>
      </c>
      <c r="M2355" s="260">
        <f>IFERROR(VLOOKUP(B2355,'تقرير المصروفات حسب الشهر'!$C$1282:$AD$1393,22,FALSE),0)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الشهر'!X918</f>
        <v>0</v>
      </c>
      <c r="K2356" s="26">
        <f>'تقرير المصروفات حسب الشهر'!X1045</f>
        <v>0</v>
      </c>
      <c r="L2356" s="260">
        <f>IFERROR(VLOOKUP(B2356,'تقرير المصروفات حسب الشهر'!$C$1155:$AD$1266,22,FALSE),0)</f>
        <v>0</v>
      </c>
      <c r="M2356" s="260">
        <f>IFERROR(VLOOKUP(B2356,'تقرير المصروفات حسب الشهر'!$C$1282:$AD$1393,22,FALSE),0)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الشهر'!X919</f>
        <v>0</v>
      </c>
      <c r="K2357" s="26">
        <f>'تقرير المصروفات حسب الشهر'!X1046</f>
        <v>0</v>
      </c>
      <c r="L2357" s="260">
        <f>IFERROR(VLOOKUP(B2357,'تقرير المصروفات حسب الشهر'!$C$1155:$AD$1266,22,FALSE),0)</f>
        <v>0</v>
      </c>
      <c r="M2357" s="260">
        <f>IFERROR(VLOOKUP(B2357,'تقرير المصروفات حسب الشهر'!$C$1282:$AD$1393,22,FALSE),0)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الشهر'!X920</f>
        <v>0</v>
      </c>
      <c r="K2358" s="26">
        <f>'تقرير المصروفات حسب الشهر'!X1047</f>
        <v>0</v>
      </c>
      <c r="L2358" s="260">
        <f>IFERROR(VLOOKUP(B2358,'تقرير المصروفات حسب الشهر'!$C$1155:$AD$1266,22,FALSE),0)</f>
        <v>0</v>
      </c>
      <c r="M2358" s="260">
        <f>IFERROR(VLOOKUP(B2358,'تقرير المصروفات حسب الشهر'!$C$1282:$AD$1393,22,FALSE),0)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الشهر'!X921</f>
        <v>0</v>
      </c>
      <c r="K2359" s="26">
        <f>'تقرير المصروفات حسب الشهر'!X1048</f>
        <v>0</v>
      </c>
      <c r="L2359" s="260">
        <f>IFERROR(VLOOKUP(B2359,'تقرير المصروفات حسب الشهر'!$C$1155:$AD$1266,22,FALSE),0)</f>
        <v>0</v>
      </c>
      <c r="M2359" s="260">
        <f>IFERROR(VLOOKUP(B2359,'تقرير المصروفات حسب الشهر'!$C$1282:$AD$1393,22,FALSE),0)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الشهر'!X922</f>
        <v>0</v>
      </c>
      <c r="K2360" s="26">
        <f>'تقرير المصروفات حسب الشهر'!X1049</f>
        <v>0</v>
      </c>
      <c r="L2360" s="260">
        <f>IFERROR(VLOOKUP(B2360,'تقرير المصروفات حسب الشهر'!$C$1155:$AD$1266,22,FALSE),0)</f>
        <v>0</v>
      </c>
      <c r="M2360" s="260">
        <f>IFERROR(VLOOKUP(B2360,'تقرير المصروفات حسب الشهر'!$C$1282:$AD$1393,22,FALSE),0)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الشهر'!X923</f>
        <v>0</v>
      </c>
      <c r="K2361" s="26">
        <f>'تقرير المصروفات حسب الشهر'!X1050</f>
        <v>0</v>
      </c>
      <c r="L2361" s="260">
        <f>IFERROR(VLOOKUP(B2361,'تقرير المصروفات حسب الشهر'!$C$1155:$AD$1266,22,FALSE),0)</f>
        <v>0</v>
      </c>
      <c r="M2361" s="260">
        <f>IFERROR(VLOOKUP(B2361,'تقرير المصروفات حسب الشهر'!$C$1282:$AD$1393,22,FALSE),0)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الشهر'!X924</f>
        <v>0</v>
      </c>
      <c r="K2362" s="26">
        <f>'تقرير المصروفات حسب الشهر'!X1051</f>
        <v>0</v>
      </c>
      <c r="L2362" s="260">
        <f>IFERROR(VLOOKUP(B2362,'تقرير المصروفات حسب الشهر'!$C$1155:$AD$1266,22,FALSE),0)</f>
        <v>0</v>
      </c>
      <c r="M2362" s="260">
        <f>IFERROR(VLOOKUP(B2362,'تقرير المصروفات حسب الشهر'!$C$1282:$AD$1393,22,FALSE),0)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الشهر'!X925</f>
        <v>0</v>
      </c>
      <c r="K2363" s="26">
        <f>'تقرير المصروفات حسب الشهر'!X1052</f>
        <v>0</v>
      </c>
      <c r="L2363" s="260">
        <f>IFERROR(VLOOKUP(B2363,'تقرير المصروفات حسب الشهر'!$C$1155:$AD$1266,22,FALSE),0)</f>
        <v>0</v>
      </c>
      <c r="M2363" s="260">
        <f>IFERROR(VLOOKUP(B2363,'تقرير المصروفات حسب الشهر'!$C$1282:$AD$1393,22,FALSE),0)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الشهر'!X926</f>
        <v>0</v>
      </c>
      <c r="K2364" s="26">
        <f>'تقرير المصروفات حسب الشهر'!X1053</f>
        <v>0</v>
      </c>
      <c r="L2364" s="260">
        <f>IFERROR(VLOOKUP(B2364,'تقرير المصروفات حسب الشهر'!$C$1155:$AD$1266,22,FALSE),0)</f>
        <v>0</v>
      </c>
      <c r="M2364" s="260">
        <f>IFERROR(VLOOKUP(B2364,'تقرير المصروفات حسب الشهر'!$C$1282:$AD$1393,22,FALSE),0)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الشهر'!X927</f>
        <v>0</v>
      </c>
      <c r="K2365" s="26">
        <f>'تقرير المصروفات حسب الشهر'!X1054</f>
        <v>0</v>
      </c>
      <c r="L2365" s="260">
        <f>IFERROR(VLOOKUP(B2365,'تقرير المصروفات حسب الشهر'!$C$1155:$AD$1266,22,FALSE),0)</f>
        <v>0</v>
      </c>
      <c r="M2365" s="260">
        <f>IFERROR(VLOOKUP(B2365,'تقرير المصروفات حسب الشهر'!$C$1282:$AD$1393,22,FALSE),0)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الشهر'!X928</f>
        <v>0</v>
      </c>
      <c r="K2366" s="26">
        <f>'تقرير المصروفات حسب الشهر'!X1055</f>
        <v>0</v>
      </c>
      <c r="L2366" s="260">
        <f>IFERROR(VLOOKUP(B2366,'تقرير المصروفات حسب الشهر'!$C$1155:$AD$1266,22,FALSE),0)</f>
        <v>0</v>
      </c>
      <c r="M2366" s="260">
        <f>IFERROR(VLOOKUP(B2366,'تقرير المصروفات حسب الشهر'!$C$1282:$AD$1393,22,FALSE),0)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الشهر'!X929</f>
        <v>0</v>
      </c>
      <c r="K2367" s="26">
        <f>'تقرير المصروفات حسب الشهر'!X1056</f>
        <v>0</v>
      </c>
      <c r="L2367" s="260">
        <f>IFERROR(VLOOKUP(B2367,'تقرير المصروفات حسب الشهر'!$C$1155:$AD$1266,22,FALSE),0)</f>
        <v>0</v>
      </c>
      <c r="M2367" s="260">
        <f>IFERROR(VLOOKUP(B2367,'تقرير المصروفات حسب الشهر'!$C$1282:$AD$1393,22,FALSE),0)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الشهر'!X930</f>
        <v>0</v>
      </c>
      <c r="K2368" s="26">
        <f>'تقرير المصروفات حسب الشهر'!X1057</f>
        <v>0</v>
      </c>
      <c r="L2368" s="260">
        <f>IFERROR(VLOOKUP(B2368,'تقرير المصروفات حسب الشهر'!$C$1155:$AD$1266,22,FALSE),0)</f>
        <v>0</v>
      </c>
      <c r="M2368" s="260">
        <f>IFERROR(VLOOKUP(B2368,'تقرير المصروفات حسب الشهر'!$C$1282:$AD$1393,22,FALSE),0)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الشهر'!X931</f>
        <v>0</v>
      </c>
      <c r="K2369" s="26">
        <f>'تقرير المصروفات حسب الشهر'!X1058</f>
        <v>0</v>
      </c>
      <c r="L2369" s="260">
        <f>IFERROR(VLOOKUP(B2369,'تقرير المصروفات حسب الشهر'!$C$1155:$AD$1266,22,FALSE),0)</f>
        <v>0</v>
      </c>
      <c r="M2369" s="260">
        <f>IFERROR(VLOOKUP(B2369,'تقرير المصروفات حسب الشهر'!$C$1282:$AD$1393,22,FALSE),0)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الشهر'!X932</f>
        <v>0</v>
      </c>
      <c r="K2370" s="26">
        <f>'تقرير المصروفات حسب الشهر'!X1059</f>
        <v>0</v>
      </c>
      <c r="L2370" s="260">
        <f>IFERROR(VLOOKUP(B2370,'تقرير المصروفات حسب الشهر'!$C$1155:$AD$1266,22,FALSE),0)</f>
        <v>0</v>
      </c>
      <c r="M2370" s="260">
        <f>IFERROR(VLOOKUP(B2370,'تقرير المصروفات حسب الشهر'!$C$1282:$AD$1393,22,FALSE),0)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الشهر'!X933</f>
        <v>0</v>
      </c>
      <c r="K2371" s="26">
        <f>'تقرير المصروفات حسب الشهر'!X1060</f>
        <v>0</v>
      </c>
      <c r="L2371" s="260">
        <f>IFERROR(VLOOKUP(B2371,'تقرير المصروفات حسب الشهر'!$C$1155:$AD$1266,22,FALSE),0)</f>
        <v>0</v>
      </c>
      <c r="M2371" s="260">
        <f>IFERROR(VLOOKUP(B2371,'تقرير المصروفات حسب الشهر'!$C$1282:$AD$1393,22,FALSE),0)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الشهر'!X934</f>
        <v>0</v>
      </c>
      <c r="K2372" s="26">
        <f>'تقرير المصروفات حسب الشهر'!X1061</f>
        <v>0</v>
      </c>
      <c r="L2372" s="260">
        <f>IFERROR(VLOOKUP(B2372,'تقرير المصروفات حسب الشهر'!$C$1155:$AD$1266,22,FALSE),0)</f>
        <v>0</v>
      </c>
      <c r="M2372" s="260">
        <f>IFERROR(VLOOKUP(B2372,'تقرير المصروفات حسب الشهر'!$C$1282:$AD$1393,22,FALSE),0)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الشهر'!X935</f>
        <v>0</v>
      </c>
      <c r="K2373" s="26">
        <f>'تقرير المصروفات حسب الشهر'!X1062</f>
        <v>0</v>
      </c>
      <c r="L2373" s="260">
        <f>IFERROR(VLOOKUP(B2373,'تقرير المصروفات حسب الشهر'!$C$1155:$AD$1266,22,FALSE),0)</f>
        <v>0</v>
      </c>
      <c r="M2373" s="260">
        <f>IFERROR(VLOOKUP(B2373,'تقرير المصروفات حسب الشهر'!$C$1282:$AD$1393,22,FALSE),0)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الشهر'!X936</f>
        <v>0</v>
      </c>
      <c r="K2374" s="26">
        <f>'تقرير المصروفات حسب الشهر'!X1063</f>
        <v>0</v>
      </c>
      <c r="L2374" s="260">
        <f>IFERROR(VLOOKUP(B2374,'تقرير المصروفات حسب الشهر'!$C$1155:$AD$1266,22,FALSE),0)</f>
        <v>0</v>
      </c>
      <c r="M2374" s="260">
        <f>IFERROR(VLOOKUP(B2374,'تقرير المصروفات حسب الشهر'!$C$1282:$AD$1393,22,FALSE),0)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الشهر'!X937</f>
        <v>0</v>
      </c>
      <c r="K2375" s="26">
        <f>'تقرير المصروفات حسب الشهر'!X1064</f>
        <v>0</v>
      </c>
      <c r="L2375" s="260">
        <f>IFERROR(VLOOKUP(B2375,'تقرير المصروفات حسب الشهر'!$C$1155:$AD$1266,22,FALSE),0)</f>
        <v>0</v>
      </c>
      <c r="M2375" s="260">
        <f>IFERROR(VLOOKUP(B2375,'تقرير المصروفات حسب الشهر'!$C$1282:$AD$1393,22,FALSE),0)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الشهر'!X938</f>
        <v>0</v>
      </c>
      <c r="K2376" s="26">
        <f>'تقرير المصروفات حسب الشهر'!X1065</f>
        <v>0</v>
      </c>
      <c r="L2376" s="260">
        <f>IFERROR(VLOOKUP(B2376,'تقرير المصروفات حسب الشهر'!$C$1155:$AD$1266,22,FALSE),0)</f>
        <v>0</v>
      </c>
      <c r="M2376" s="260">
        <f>IFERROR(VLOOKUP(B2376,'تقرير المصروفات حسب الشهر'!$C$1282:$AD$1393,22,FALSE),0)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الشهر'!X939</f>
        <v>0</v>
      </c>
      <c r="K2377" s="26">
        <f>'تقرير المصروفات حسب الشهر'!X1066</f>
        <v>0</v>
      </c>
      <c r="L2377" s="260">
        <f>IFERROR(VLOOKUP(B2377,'تقرير المصروفات حسب الشهر'!$C$1155:$AD$1266,22,FALSE),0)</f>
        <v>0</v>
      </c>
      <c r="M2377" s="260">
        <f>IFERROR(VLOOKUP(B2377,'تقرير المصروفات حسب الشهر'!$C$1282:$AD$1393,22,FALSE),0)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0</v>
      </c>
      <c r="J2378" s="26">
        <f>'تقرير المصروفات حسب الشهر'!X940</f>
        <v>0</v>
      </c>
      <c r="K2378" s="26">
        <f>'تقرير المصروفات حسب الشهر'!X1067</f>
        <v>0</v>
      </c>
      <c r="L2378" s="260">
        <f>IFERROR(VLOOKUP(B2378,'تقرير المصروفات حسب الشهر'!$C$1155:$AD$1266,22,FALSE),0)</f>
        <v>0</v>
      </c>
      <c r="M2378" s="260">
        <f>IFERROR(VLOOKUP(B2378,'تقرير المصروفات حسب الشهر'!$C$1282:$AD$1393,22,FALSE),0)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الشهر'!X941</f>
        <v>0</v>
      </c>
      <c r="K2379" s="26">
        <f>'تقرير المصروفات حسب الشهر'!X1068</f>
        <v>0</v>
      </c>
      <c r="L2379" s="260">
        <f>IFERROR(VLOOKUP(B2379,'تقرير المصروفات حسب الشهر'!$C$1155:$AD$1266,22,FALSE),0)</f>
        <v>0</v>
      </c>
      <c r="M2379" s="260">
        <f>IFERROR(VLOOKUP(B2379,'تقرير المصروفات حسب الشهر'!$C$1282:$AD$1393,22,FALSE),0)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الشهر'!X942</f>
        <v>0</v>
      </c>
      <c r="K2380" s="26">
        <f>'تقرير المصروفات حسب الشهر'!X1069</f>
        <v>0</v>
      </c>
      <c r="L2380" s="260">
        <f>IFERROR(VLOOKUP(B2380,'تقرير المصروفات حسب الشهر'!$C$1155:$AD$1266,22,FALSE),0)</f>
        <v>0</v>
      </c>
      <c r="M2380" s="260">
        <f>IFERROR(VLOOKUP(B2380,'تقرير المصروفات حسب الشهر'!$C$1282:$AD$1393,22,FALSE),0)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الشهر'!X943</f>
        <v>0</v>
      </c>
      <c r="K2381" s="26">
        <f>'تقرير المصروفات حسب الشهر'!X1070</f>
        <v>0</v>
      </c>
      <c r="L2381" s="260">
        <f>IFERROR(VLOOKUP(B2381,'تقرير المصروفات حسب الشهر'!$C$1155:$AD$1266,22,FALSE),0)</f>
        <v>0</v>
      </c>
      <c r="M2381" s="260">
        <f>IFERROR(VLOOKUP(B2381,'تقرير المصروفات حسب الشهر'!$C$1282:$AD$1393,22,FALSE),0)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الشهر'!X944</f>
        <v>0</v>
      </c>
      <c r="K2382" s="26">
        <f>'تقرير المصروفات حسب الشهر'!X1071</f>
        <v>0</v>
      </c>
      <c r="L2382" s="260">
        <f>IFERROR(VLOOKUP(B2382,'تقرير المصروفات حسب الشهر'!$C$1155:$AD$1266,22,FALSE),0)</f>
        <v>0</v>
      </c>
      <c r="M2382" s="260">
        <f>IFERROR(VLOOKUP(B2382,'تقرير المصروفات حسب الشهر'!$C$1282:$AD$1393,22,FALSE),0)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الشهر'!X945</f>
        <v>0</v>
      </c>
      <c r="K2383" s="26">
        <f>'تقرير المصروفات حسب الشهر'!X1072</f>
        <v>0</v>
      </c>
      <c r="L2383" s="260">
        <f>IFERROR(VLOOKUP(B2383,'تقرير المصروفات حسب الشهر'!$C$1155:$AD$1266,22,FALSE),0)</f>
        <v>0</v>
      </c>
      <c r="M2383" s="260">
        <f>IFERROR(VLOOKUP(B2383,'تقرير المصروفات حسب الشهر'!$C$1282:$AD$1393,22,FALSE),0)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الشهر'!X946</f>
        <v>0</v>
      </c>
      <c r="K2384" s="26">
        <f>'تقرير المصروفات حسب الشهر'!X1073</f>
        <v>0</v>
      </c>
      <c r="L2384" s="260">
        <f>IFERROR(VLOOKUP(B2384,'تقرير المصروفات حسب الشهر'!$C$1155:$AD$1266,22,FALSE),0)</f>
        <v>0</v>
      </c>
      <c r="M2384" s="260">
        <f>IFERROR(VLOOKUP(B2384,'تقرير المصروفات حسب الشهر'!$C$1282:$AD$1393,22,FALSE),0)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الشهر'!X947</f>
        <v>0</v>
      </c>
      <c r="K2385" s="26">
        <f>'تقرير المصروفات حسب الشهر'!X1074</f>
        <v>0</v>
      </c>
      <c r="L2385" s="260">
        <f>IFERROR(VLOOKUP(B2385,'تقرير المصروفات حسب الشهر'!$C$1155:$AD$1266,22,FALSE),0)</f>
        <v>0</v>
      </c>
      <c r="M2385" s="260">
        <f>IFERROR(VLOOKUP(B2385,'تقرير المصروفات حسب الشهر'!$C$1282:$AD$1393,22,FALSE),0)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الشهر'!X948</f>
        <v>0</v>
      </c>
      <c r="K2386" s="26">
        <f>'تقرير المصروفات حسب الشهر'!X1075</f>
        <v>0</v>
      </c>
      <c r="L2386" s="260">
        <f>IFERROR(VLOOKUP(B2386,'تقرير المصروفات حسب الشهر'!$C$1155:$AD$1266,22,FALSE),0)</f>
        <v>0</v>
      </c>
      <c r="M2386" s="260">
        <f>IFERROR(VLOOKUP(B2386,'تقرير المصروفات حسب الشهر'!$C$1282:$AD$1393,22,FALSE),0)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الشهر'!X949</f>
        <v>0</v>
      </c>
      <c r="K2387" s="26">
        <f>'تقرير المصروفات حسب الشهر'!X1076</f>
        <v>0</v>
      </c>
      <c r="L2387" s="260">
        <f>IFERROR(VLOOKUP(B2387,'تقرير المصروفات حسب الشهر'!$C$1155:$AD$1266,22,FALSE),0)</f>
        <v>0</v>
      </c>
      <c r="M2387" s="260">
        <f>IFERROR(VLOOKUP(B2387,'تقرير المصروفات حسب الشهر'!$C$1282:$AD$1393,22,FALSE),0)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الشهر'!X950</f>
        <v>0</v>
      </c>
      <c r="K2388" s="26">
        <f>'تقرير المصروفات حسب الشهر'!X1077</f>
        <v>0</v>
      </c>
      <c r="L2388" s="260">
        <f>IFERROR(VLOOKUP(B2388,'تقرير المصروفات حسب الشهر'!$C$1155:$AD$1266,22,FALSE),0)</f>
        <v>0</v>
      </c>
      <c r="M2388" s="260">
        <f>IFERROR(VLOOKUP(B2388,'تقرير المصروفات حسب الشهر'!$C$1282:$AD$1393,22,FALSE),0)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الشهر'!X951</f>
        <v>0</v>
      </c>
      <c r="K2389" s="26">
        <f>'تقرير المصروفات حسب الشهر'!X1078</f>
        <v>0</v>
      </c>
      <c r="L2389" s="260">
        <f>IFERROR(VLOOKUP(B2389,'تقرير المصروفات حسب الشهر'!$C$1155:$AD$1266,22,FALSE),0)</f>
        <v>0</v>
      </c>
      <c r="M2389" s="260">
        <f>IFERROR(VLOOKUP(B2389,'تقرير المصروفات حسب الشهر'!$C$1282:$AD$1393,22,FALSE),0)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الشهر'!X952</f>
        <v>0</v>
      </c>
      <c r="K2390" s="26">
        <f>'تقرير المصروفات حسب الشهر'!X1079</f>
        <v>0</v>
      </c>
      <c r="L2390" s="260">
        <f>IFERROR(VLOOKUP(B2390,'تقرير المصروفات حسب الشهر'!$C$1155:$AD$1266,22,FALSE),0)</f>
        <v>0</v>
      </c>
      <c r="M2390" s="260">
        <f>IFERROR(VLOOKUP(B2390,'تقرير المصروفات حسب الشهر'!$C$1282:$AD$1393,22,FALSE),0)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الشهر'!X953</f>
        <v>0</v>
      </c>
      <c r="K2391" s="26">
        <f>'تقرير المصروفات حسب الشهر'!X1080</f>
        <v>0</v>
      </c>
      <c r="L2391" s="260">
        <f>IFERROR(VLOOKUP(B2391,'تقرير المصروفات حسب الشهر'!$C$1155:$AD$1266,22,FALSE),0)</f>
        <v>0</v>
      </c>
      <c r="M2391" s="260">
        <f>IFERROR(VLOOKUP(B2391,'تقرير المصروفات حسب الشهر'!$C$1282:$AD$1393,22,FALSE),0)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الشهر'!X954</f>
        <v>0</v>
      </c>
      <c r="K2392" s="26">
        <f>'تقرير المصروفات حسب الشهر'!X1081</f>
        <v>0</v>
      </c>
      <c r="L2392" s="260">
        <f>IFERROR(VLOOKUP(B2392,'تقرير المصروفات حسب الشهر'!$C$1155:$AD$1266,22,FALSE),0)</f>
        <v>0</v>
      </c>
      <c r="M2392" s="260">
        <f>IFERROR(VLOOKUP(B2392,'تقرير المصروفات حسب الشهر'!$C$1282:$AD$1393,22,FALSE),0)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الشهر'!X955</f>
        <v>0</v>
      </c>
      <c r="K2393" s="26">
        <f>'تقرير المصروفات حسب الشهر'!X1082</f>
        <v>0</v>
      </c>
      <c r="L2393" s="260">
        <f>IFERROR(VLOOKUP(B2393,'تقرير المصروفات حسب الشهر'!$C$1155:$AD$1266,22,FALSE),0)</f>
        <v>0</v>
      </c>
      <c r="M2393" s="260">
        <f>IFERROR(VLOOKUP(B2393,'تقرير المصروفات حسب الشهر'!$C$1282:$AD$1393,22,FALSE),0)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الشهر'!X956</f>
        <v>0</v>
      </c>
      <c r="K2394" s="26">
        <f>'تقرير المصروفات حسب الشهر'!X1083</f>
        <v>0</v>
      </c>
      <c r="L2394" s="260">
        <f>IFERROR(VLOOKUP(B2394,'تقرير المصروفات حسب الشهر'!$C$1155:$AD$1266,22,FALSE),0)</f>
        <v>0</v>
      </c>
      <c r="M2394" s="260">
        <f>IFERROR(VLOOKUP(B2394,'تقرير المصروفات حسب الشهر'!$C$1282:$AD$1393,22,FALSE),0)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الشهر'!X957</f>
        <v>0</v>
      </c>
      <c r="K2395" s="26">
        <f>'تقرير المصروفات حسب الشهر'!X1084</f>
        <v>0</v>
      </c>
      <c r="L2395" s="260">
        <f>IFERROR(VLOOKUP(B2395,'تقرير المصروفات حسب الشهر'!$C$1155:$AD$1266,22,FALSE),0)</f>
        <v>0</v>
      </c>
      <c r="M2395" s="260">
        <f>IFERROR(VLOOKUP(B2395,'تقرير المصروفات حسب الشهر'!$C$1282:$AD$1393,22,FALSE),0)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الشهر'!X958</f>
        <v>0</v>
      </c>
      <c r="K2396" s="26">
        <f>'تقرير المصروفات حسب الشهر'!X1085</f>
        <v>0</v>
      </c>
      <c r="L2396" s="260">
        <f>IFERROR(VLOOKUP(B2396,'تقرير المصروفات حسب الشهر'!$C$1155:$AD$1266,22,FALSE),0)</f>
        <v>0</v>
      </c>
      <c r="M2396" s="260">
        <f>IFERROR(VLOOKUP(B2396,'تقرير المصروفات حسب الشهر'!$C$1282:$AD$1393,22,FALSE),0)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الشهر'!X959</f>
        <v>0</v>
      </c>
      <c r="K2397" s="26">
        <f>'تقرير المصروفات حسب الشهر'!X1086</f>
        <v>0</v>
      </c>
      <c r="L2397" s="260">
        <f>IFERROR(VLOOKUP(B2397,'تقرير المصروفات حسب الشهر'!$C$1155:$AD$1266,22,FALSE),0)</f>
        <v>0</v>
      </c>
      <c r="M2397" s="260">
        <f>IFERROR(VLOOKUP(B2397,'تقرير المصروفات حسب الشهر'!$C$1282:$AD$1393,22,FALSE),0)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الشهر'!X960</f>
        <v>0</v>
      </c>
      <c r="K2398" s="26">
        <f>'تقرير المصروفات حسب الشهر'!X1087</f>
        <v>0</v>
      </c>
      <c r="L2398" s="260">
        <f>IFERROR(VLOOKUP(B2398,'تقرير المصروفات حسب الشهر'!$C$1155:$AD$1266,22,FALSE),0)</f>
        <v>0</v>
      </c>
      <c r="M2398" s="260">
        <f>IFERROR(VLOOKUP(B2398,'تقرير المصروفات حسب الشهر'!$C$1282:$AD$1393,22,FALSE),0)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0</v>
      </c>
      <c r="J2399" s="26">
        <f>'تقرير المصروفات حسب الشهر'!X961</f>
        <v>0</v>
      </c>
      <c r="K2399" s="26">
        <f>'تقرير المصروفات حسب الشهر'!X1088</f>
        <v>0</v>
      </c>
      <c r="L2399" s="260">
        <f>IFERROR(VLOOKUP(B2399,'تقرير المصروفات حسب الشهر'!$C$1155:$AD$1266,22,FALSE),0)</f>
        <v>0</v>
      </c>
      <c r="M2399" s="260">
        <f>IFERROR(VLOOKUP(B2399,'تقرير المصروفات حسب الشهر'!$C$1282:$AD$1393,22,FALSE),0)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الشهر'!X962</f>
        <v>0</v>
      </c>
      <c r="K2400" s="26">
        <f>'تقرير المصروفات حسب الشهر'!X1089</f>
        <v>0</v>
      </c>
      <c r="L2400" s="260">
        <f>IFERROR(VLOOKUP(B2400,'تقرير المصروفات حسب الشهر'!$C$1155:$AD$1266,22,FALSE),0)</f>
        <v>0</v>
      </c>
      <c r="M2400" s="260">
        <f>IFERROR(VLOOKUP(B2400,'تقرير المصروفات حسب الشهر'!$C$1282:$AD$1393,22,FALSE),0)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الشهر'!X963</f>
        <v>0</v>
      </c>
      <c r="K2401" s="26">
        <f>'تقرير المصروفات حسب الشهر'!X1090</f>
        <v>0</v>
      </c>
      <c r="L2401" s="260">
        <f>IFERROR(VLOOKUP(B2401,'تقرير المصروفات حسب الشهر'!$C$1155:$AD$1266,22,FALSE),0)</f>
        <v>0</v>
      </c>
      <c r="M2401" s="260">
        <f>IFERROR(VLOOKUP(B2401,'تقرير المصروفات حسب الشهر'!$C$1282:$AD$1393,22,FALSE),0)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الشهر'!X964</f>
        <v>0</v>
      </c>
      <c r="K2402" s="26">
        <f>'تقرير المصروفات حسب الشهر'!X1091</f>
        <v>0</v>
      </c>
      <c r="L2402" s="260">
        <f>IFERROR(VLOOKUP(B2402,'تقرير المصروفات حسب الشهر'!$C$1155:$AD$1266,22,FALSE),0)</f>
        <v>0</v>
      </c>
      <c r="M2402" s="260">
        <f>IFERROR(VLOOKUP(B2402,'تقرير المصروفات حسب الشهر'!$C$1282:$AD$1393,22,FALSE),0)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الشهر'!X965</f>
        <v>0</v>
      </c>
      <c r="K2403" s="26">
        <f>'تقرير المصروفات حسب الشهر'!X1092</f>
        <v>0</v>
      </c>
      <c r="L2403" s="260">
        <f>IFERROR(VLOOKUP(B2403,'تقرير المصروفات حسب الشهر'!$C$1155:$AD$1266,22,FALSE),0)</f>
        <v>0</v>
      </c>
      <c r="M2403" s="260">
        <f>IFERROR(VLOOKUP(B2403,'تقرير المصروفات حسب الشهر'!$C$1282:$AD$1393,22,FALSE),0)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الشهر'!X966</f>
        <v>0</v>
      </c>
      <c r="K2404" s="26">
        <f>'تقرير المصروفات حسب الشهر'!X1093</f>
        <v>0</v>
      </c>
      <c r="L2404" s="260">
        <f>IFERROR(VLOOKUP(B2404,'تقرير المصروفات حسب الشهر'!$C$1155:$AD$1266,22,FALSE),0)</f>
        <v>0</v>
      </c>
      <c r="M2404" s="260">
        <f>IFERROR(VLOOKUP(B2404,'تقرير المصروفات حسب الشهر'!$C$1282:$AD$1393,22,FALSE),0)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الشهر'!X967</f>
        <v>0</v>
      </c>
      <c r="K2405" s="26">
        <f>'تقرير المصروفات حسب الشهر'!X1094</f>
        <v>0</v>
      </c>
      <c r="L2405" s="260">
        <f>IFERROR(VLOOKUP(B2405,'تقرير المصروفات حسب الشهر'!$C$1155:$AD$1266,22,FALSE),0)</f>
        <v>0</v>
      </c>
      <c r="M2405" s="260">
        <f>IFERROR(VLOOKUP(B2405,'تقرير المصروفات حسب الشهر'!$C$1282:$AD$1393,22,FALSE),0)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الشهر'!X968</f>
        <v>0</v>
      </c>
      <c r="K2406" s="26">
        <f>'تقرير المصروفات حسب الشهر'!X1095</f>
        <v>0</v>
      </c>
      <c r="L2406" s="260">
        <f>IFERROR(VLOOKUP(B2406,'تقرير المصروفات حسب الشهر'!$C$1155:$AD$1266,22,FALSE),0)</f>
        <v>0</v>
      </c>
      <c r="M2406" s="260">
        <f>IFERROR(VLOOKUP(B2406,'تقرير المصروفات حسب الشهر'!$C$1282:$AD$1393,22,FALSE),0)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الشهر'!X969</f>
        <v>0</v>
      </c>
      <c r="K2407" s="26">
        <f>'تقرير المصروفات حسب الشهر'!X1096</f>
        <v>0</v>
      </c>
      <c r="L2407" s="260">
        <f>IFERROR(VLOOKUP(B2407,'تقرير المصروفات حسب الشهر'!$C$1155:$AD$1266,22,FALSE),0)</f>
        <v>0</v>
      </c>
      <c r="M2407" s="260">
        <f>IFERROR(VLOOKUP(B2407,'تقرير المصروفات حسب الشهر'!$C$1282:$AD$1393,22,FALSE),0)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الشهر'!X970</f>
        <v>0</v>
      </c>
      <c r="K2408" s="26">
        <f>'تقرير المصروفات حسب الشهر'!X1097</f>
        <v>0</v>
      </c>
      <c r="L2408" s="260">
        <f>IFERROR(VLOOKUP(B2408,'تقرير المصروفات حسب الشهر'!$C$1155:$AD$1266,22,FALSE),0)</f>
        <v>0</v>
      </c>
      <c r="M2408" s="260">
        <f>IFERROR(VLOOKUP(B2408,'تقرير المصروفات حسب الشهر'!$C$1282:$AD$1393,22,FALSE),0)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الشهر'!X971</f>
        <v>0</v>
      </c>
      <c r="K2409" s="26">
        <f>'تقرير المصروفات حسب الشهر'!X1098</f>
        <v>0</v>
      </c>
      <c r="L2409" s="260">
        <f>IFERROR(VLOOKUP(B2409,'تقرير المصروفات حسب الشهر'!$C$1155:$AD$1266,22,FALSE),0)</f>
        <v>0</v>
      </c>
      <c r="M2409" s="260">
        <f>IFERROR(VLOOKUP(B2409,'تقرير المصروفات حسب الشهر'!$C$1282:$AD$1393,22,FALSE),0)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الشهر'!X972</f>
        <v>0</v>
      </c>
      <c r="K2410" s="26">
        <f>'تقرير المصروفات حسب الشهر'!X1099</f>
        <v>0</v>
      </c>
      <c r="L2410" s="260">
        <f>IFERROR(VLOOKUP(B2410,'تقرير المصروفات حسب الشهر'!$C$1155:$AD$1266,22,FALSE),0)</f>
        <v>0</v>
      </c>
      <c r="M2410" s="260">
        <f>IFERROR(VLOOKUP(B2410,'تقرير المصروفات حسب الشهر'!$C$1282:$AD$1393,22,FALSE),0)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0</v>
      </c>
      <c r="J2411" s="26">
        <f>'تقرير المصروفات حسب الشهر'!X973</f>
        <v>0</v>
      </c>
      <c r="K2411" s="26">
        <f>'تقرير المصروفات حسب الشهر'!X1100</f>
        <v>0</v>
      </c>
      <c r="L2411" s="260">
        <f>IFERROR(VLOOKUP(B2411,'تقرير المصروفات حسب الشهر'!$C$1155:$AD$1266,22,FALSE),0)</f>
        <v>0</v>
      </c>
      <c r="M2411" s="260">
        <f>IFERROR(VLOOKUP(B2411,'تقرير المصروفات حسب الشهر'!$C$1282:$AD$1393,22,FALSE),0)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0</v>
      </c>
      <c r="J2412" s="26">
        <f>'تقرير المصروفات حسب الشهر'!X974</f>
        <v>0</v>
      </c>
      <c r="K2412" s="26">
        <f>'تقرير المصروفات حسب الشهر'!X1101</f>
        <v>0</v>
      </c>
      <c r="L2412" s="260">
        <f>IFERROR(VLOOKUP(B2412,'تقرير المصروفات حسب الشهر'!$C$1155:$AD$1266,22,FALSE),0)</f>
        <v>0</v>
      </c>
      <c r="M2412" s="260">
        <f>IFERROR(VLOOKUP(B2412,'تقرير المصروفات حسب الشهر'!$C$1282:$AD$1393,22,FALSE),0)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0</v>
      </c>
      <c r="J2413" s="26">
        <f>'تقرير المصروفات حسب الشهر'!X975</f>
        <v>0</v>
      </c>
      <c r="K2413" s="26">
        <f>'تقرير المصروفات حسب الشهر'!X1102</f>
        <v>0</v>
      </c>
      <c r="L2413" s="260">
        <f>IFERROR(VLOOKUP(B2413,'تقرير المصروفات حسب الشهر'!$C$1155:$AD$1266,22,FALSE),0)</f>
        <v>0</v>
      </c>
      <c r="M2413" s="260">
        <f>IFERROR(VLOOKUP(B2413,'تقرير المصروفات حسب الشهر'!$C$1282:$AD$1393,22,FALSE),0)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الشهر'!X976</f>
        <v>0</v>
      </c>
      <c r="K2414" s="26">
        <f>'تقرير المصروفات حسب الشهر'!X1103</f>
        <v>0</v>
      </c>
      <c r="L2414" s="260">
        <f>IFERROR(VLOOKUP(B2414,'تقرير المصروفات حسب الشهر'!$C$1155:$AD$1266,22,FALSE),0)</f>
        <v>0</v>
      </c>
      <c r="M2414" s="260">
        <f>IFERROR(VLOOKUP(B2414,'تقرير المصروفات حسب الشهر'!$C$1282:$AD$1393,22,FALSE),0)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الشهر'!X977</f>
        <v>0</v>
      </c>
      <c r="K2415" s="26">
        <f>'تقرير المصروفات حسب الشهر'!X1104</f>
        <v>0</v>
      </c>
      <c r="L2415" s="260">
        <f>IFERROR(VLOOKUP(B2415,'تقرير المصروفات حسب الشهر'!$C$1155:$AD$1266,22,FALSE),0)</f>
        <v>0</v>
      </c>
      <c r="M2415" s="260">
        <f>IFERROR(VLOOKUP(B2415,'تقرير المصروفات حسب الشهر'!$C$1282:$AD$1393,22,FALSE),0)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الشهر'!X978</f>
        <v>0</v>
      </c>
      <c r="K2416" s="26">
        <f>'تقرير المصروفات حسب الشهر'!X1105</f>
        <v>0</v>
      </c>
      <c r="L2416" s="260">
        <f>IFERROR(VLOOKUP(B2416,'تقرير المصروفات حسب الشهر'!$C$1155:$AD$1266,22,FALSE),0)</f>
        <v>0</v>
      </c>
      <c r="M2416" s="260">
        <f>IFERROR(VLOOKUP(B2416,'تقرير المصروفات حسب الشهر'!$C$1282:$AD$1393,22,FALSE),0)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الشهر'!X979</f>
        <v>0</v>
      </c>
      <c r="K2417" s="26">
        <f>'تقرير المصروفات حسب الشهر'!X1106</f>
        <v>0</v>
      </c>
      <c r="L2417" s="260">
        <f>IFERROR(VLOOKUP(B2417,'تقرير المصروفات حسب الشهر'!$C$1155:$AD$1266,22,FALSE),0)</f>
        <v>0</v>
      </c>
      <c r="M2417" s="260">
        <f>IFERROR(VLOOKUP(B2417,'تقرير المصروفات حسب الشهر'!$C$1282:$AD$1393,22,FALSE),0)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الشهر'!X980</f>
        <v>0</v>
      </c>
      <c r="K2418" s="26">
        <f>'تقرير المصروفات حسب الشهر'!X1107</f>
        <v>0</v>
      </c>
      <c r="L2418" s="260">
        <f>IFERROR(VLOOKUP(B2418,'تقرير المصروفات حسب الشهر'!$C$1155:$AD$1266,22,FALSE),0)</f>
        <v>0</v>
      </c>
      <c r="M2418" s="260">
        <f>IFERROR(VLOOKUP(B2418,'تقرير المصروفات حسب الشهر'!$C$1282:$AD$1393,22,FALSE),0)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الشهر'!X981</f>
        <v>0</v>
      </c>
      <c r="K2419" s="26">
        <f>'تقرير المصروفات حسب الشهر'!X1108</f>
        <v>0</v>
      </c>
      <c r="L2419" s="260">
        <f>IFERROR(VLOOKUP(B2419,'تقرير المصروفات حسب الشهر'!$C$1155:$AD$1266,22,FALSE),0)</f>
        <v>0</v>
      </c>
      <c r="M2419" s="260">
        <f>IFERROR(VLOOKUP(B2419,'تقرير المصروفات حسب الشهر'!$C$1282:$AD$1393,22,FALSE),0)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الشهر'!X982</f>
        <v>0</v>
      </c>
      <c r="K2420" s="26">
        <f>'تقرير المصروفات حسب الشهر'!X1109</f>
        <v>0</v>
      </c>
      <c r="L2420" s="260">
        <f>IFERROR(VLOOKUP(B2420,'تقرير المصروفات حسب الشهر'!$C$1155:$AD$1266,22,FALSE),0)</f>
        <v>0</v>
      </c>
      <c r="M2420" s="260">
        <f>IFERROR(VLOOKUP(B2420,'تقرير المصروفات حسب الشهر'!$C$1282:$AD$1393,22,FALSE),0)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الشهر'!X983</f>
        <v>0</v>
      </c>
      <c r="K2421" s="26">
        <f>'تقرير المصروفات حسب الشهر'!X1110</f>
        <v>0</v>
      </c>
      <c r="L2421" s="260">
        <f>IFERROR(VLOOKUP(B2421,'تقرير المصروفات حسب الشهر'!$C$1155:$AD$1266,22,FALSE),0)</f>
        <v>0</v>
      </c>
      <c r="M2421" s="260">
        <f>IFERROR(VLOOKUP(B2421,'تقرير المصروفات حسب الشهر'!$C$1282:$AD$1393,22,FALSE),0)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الشهر'!X984</f>
        <v>0</v>
      </c>
      <c r="K2422" s="26">
        <f>'تقرير المصروفات حسب الشهر'!X1111</f>
        <v>0</v>
      </c>
      <c r="L2422" s="260">
        <f>IFERROR(VLOOKUP(B2422,'تقرير المصروفات حسب الشهر'!$C$1155:$AD$1266,22,FALSE),0)</f>
        <v>0</v>
      </c>
      <c r="M2422" s="260">
        <f>IFERROR(VLOOKUP(B2422,'تقرير المصروفات حسب الشهر'!$C$1282:$AD$1393,22,FALSE),0)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الشهر'!X985</f>
        <v>0</v>
      </c>
      <c r="K2423" s="26">
        <f>'تقرير المصروفات حسب الشهر'!X1112</f>
        <v>0</v>
      </c>
      <c r="L2423" s="260">
        <f>IFERROR(VLOOKUP(B2423,'تقرير المصروفات حسب الشهر'!$C$1155:$AD$1266,22,FALSE),0)</f>
        <v>0</v>
      </c>
      <c r="M2423" s="260">
        <f>IFERROR(VLOOKUP(B2423,'تقرير المصروفات حسب الشهر'!$C$1282:$AD$1393,22,FALSE),0)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الشهر'!X986</f>
        <v>0</v>
      </c>
      <c r="K2424" s="26">
        <f>'تقرير المصروفات حسب الشهر'!X1113</f>
        <v>0</v>
      </c>
      <c r="L2424" s="260">
        <f>IFERROR(VLOOKUP(B2424,'تقرير المصروفات حسب الشهر'!$C$1155:$AD$1266,22,FALSE),0)</f>
        <v>0</v>
      </c>
      <c r="M2424" s="260">
        <f>IFERROR(VLOOKUP(B2424,'تقرير المصروفات حسب الشهر'!$C$1282:$AD$1393,22,FALSE),0)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الشهر'!X987</f>
        <v>0</v>
      </c>
      <c r="K2425" s="26">
        <f>'تقرير المصروفات حسب الشهر'!X1114</f>
        <v>0</v>
      </c>
      <c r="L2425" s="260">
        <f>IFERROR(VLOOKUP(B2425,'تقرير المصروفات حسب الشهر'!$C$1155:$AD$1266,22,FALSE),0)</f>
        <v>0</v>
      </c>
      <c r="M2425" s="260">
        <f>IFERROR(VLOOKUP(B2425,'تقرير المصروفات حسب الشهر'!$C$1282:$AD$1393,22,FALSE),0)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الشهر'!X988</f>
        <v>0</v>
      </c>
      <c r="K2426" s="26">
        <f>'تقرير المصروفات حسب الشهر'!X1115</f>
        <v>0</v>
      </c>
      <c r="L2426" s="260">
        <f>IFERROR(VLOOKUP(B2426,'تقرير المصروفات حسب الشهر'!$C$1155:$AD$1266,22,FALSE),0)</f>
        <v>0</v>
      </c>
      <c r="M2426" s="260">
        <f>IFERROR(VLOOKUP(B2426,'تقرير المصروفات حسب الشهر'!$C$1282:$AD$1393,22,FALSE),0)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الشهر'!X989</f>
        <v>0</v>
      </c>
      <c r="K2427" s="26">
        <f>'تقرير المصروفات حسب الشهر'!X1116</f>
        <v>0</v>
      </c>
      <c r="L2427" s="260">
        <f>IFERROR(VLOOKUP(B2427,'تقرير المصروفات حسب الشهر'!$C$1155:$AD$1266,22,FALSE),0)</f>
        <v>0</v>
      </c>
      <c r="M2427" s="260">
        <f>IFERROR(VLOOKUP(B2427,'تقرير المصروفات حسب الشهر'!$C$1282:$AD$1393,22,FALSE),0)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الشهر'!X990</f>
        <v>0</v>
      </c>
      <c r="K2428" s="26">
        <f>'تقرير المصروفات حسب الشهر'!X1117</f>
        <v>0</v>
      </c>
      <c r="L2428" s="260">
        <f>IFERROR(VLOOKUP(B2428,'تقرير المصروفات حسب الشهر'!$C$1155:$AD$1266,22,FALSE),0)</f>
        <v>0</v>
      </c>
      <c r="M2428" s="260">
        <f>IFERROR(VLOOKUP(B2428,'تقرير المصروفات حسب الشهر'!$C$1282:$AD$1393,22,FALSE),0)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الشهر'!X991</f>
        <v>0</v>
      </c>
      <c r="K2429" s="26">
        <f>'تقرير المصروفات حسب الشهر'!X1118</f>
        <v>0</v>
      </c>
      <c r="L2429" s="260">
        <f>IFERROR(VLOOKUP(B2429,'تقرير المصروفات حسب الشهر'!$C$1155:$AD$1266,22,FALSE),0)</f>
        <v>0</v>
      </c>
      <c r="M2429" s="260">
        <f>IFERROR(VLOOKUP(B2429,'تقرير المصروفات حسب الشهر'!$C$1282:$AD$1393,22,FALSE),0)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الشهر'!X992</f>
        <v>0</v>
      </c>
      <c r="K2430" s="26">
        <f>'تقرير المصروفات حسب الشهر'!X1119</f>
        <v>0</v>
      </c>
      <c r="L2430" s="260">
        <f>IFERROR(VLOOKUP(B2430,'تقرير المصروفات حسب الشهر'!$C$1155:$AD$1266,22,FALSE),0)</f>
        <v>0</v>
      </c>
      <c r="M2430" s="260">
        <f>IFERROR(VLOOKUP(B2430,'تقرير المصروفات حسب الشهر'!$C$1282:$AD$1393,22,FALSE),0)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الشهر'!X993</f>
        <v>0</v>
      </c>
      <c r="K2431" s="26">
        <f>'تقرير المصروفات حسب الشهر'!X1120</f>
        <v>0</v>
      </c>
      <c r="L2431" s="260">
        <f>IFERROR(VLOOKUP(B2431,'تقرير المصروفات حسب الشهر'!$C$1155:$AD$1266,22,FALSE),0)</f>
        <v>0</v>
      </c>
      <c r="M2431" s="260">
        <f>IFERROR(VLOOKUP(B2431,'تقرير المصروفات حسب الشهر'!$C$1282:$AD$1393,22,FALSE),0)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الشهر'!X994</f>
        <v>0</v>
      </c>
      <c r="K2432" s="26">
        <f>'تقرير المصروفات حسب الشهر'!X1121</f>
        <v>0</v>
      </c>
      <c r="L2432" s="260">
        <f>IFERROR(VLOOKUP(B2432,'تقرير المصروفات حسب الشهر'!$C$1155:$AD$1266,22,FALSE),0)</f>
        <v>0</v>
      </c>
      <c r="M2432" s="260">
        <f>IFERROR(VLOOKUP(B2432,'تقرير المصروفات حسب الشهر'!$C$1282:$AD$1393,22,FALSE),0)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الشهر'!X995</f>
        <v>0</v>
      </c>
      <c r="K2433" s="26">
        <f>'تقرير المصروفات حسب الشهر'!X1122</f>
        <v>0</v>
      </c>
      <c r="L2433" s="260">
        <f>IFERROR(VLOOKUP(B2433,'تقرير المصروفات حسب الشهر'!$C$1155:$AD$1266,22,FALSE),0)</f>
        <v>0</v>
      </c>
      <c r="M2433" s="260">
        <f>IFERROR(VLOOKUP(B2433,'تقرير المصروفات حسب الشهر'!$C$1282:$AD$1393,22,FALSE),0)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الشهر'!X996</f>
        <v>0</v>
      </c>
      <c r="K2434" s="26">
        <f>'تقرير المصروفات حسب الشهر'!X1123</f>
        <v>0</v>
      </c>
      <c r="L2434" s="260">
        <f>IFERROR(VLOOKUP(B2434,'تقرير المصروفات حسب الشهر'!$C$1155:$AD$1266,22,FALSE),0)</f>
        <v>0</v>
      </c>
      <c r="M2434" s="260">
        <f>IFERROR(VLOOKUP(B2434,'تقرير المصروفات حسب الشهر'!$C$1282:$AD$1393,22,FALSE),0)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الشهر'!X997</f>
        <v>0</v>
      </c>
      <c r="K2435" s="26">
        <f>'تقرير المصروفات حسب الشهر'!X1124</f>
        <v>0</v>
      </c>
      <c r="L2435" s="260">
        <f>IFERROR(VLOOKUP(B2435,'تقرير المصروفات حسب الشهر'!$C$1155:$AD$1266,22,FALSE),0)</f>
        <v>0</v>
      </c>
      <c r="M2435" s="260">
        <f>IFERROR(VLOOKUP(B2435,'تقرير المصروفات حسب الشهر'!$C$1282:$AD$1393,22,FALSE),0)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الشهر'!X998</f>
        <v>0</v>
      </c>
      <c r="K2436" s="26">
        <f>'تقرير المصروفات حسب الشهر'!X1125</f>
        <v>0</v>
      </c>
      <c r="L2436" s="260">
        <f>IFERROR(VLOOKUP(B2436,'تقرير المصروفات حسب الشهر'!$C$1155:$AD$1266,22,FALSE),0)</f>
        <v>0</v>
      </c>
      <c r="M2436" s="260">
        <f>IFERROR(VLOOKUP(B2436,'تقرير المصروفات حسب الشهر'!$C$1282:$AD$1393,22,FALSE),0)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الشهر'!X999</f>
        <v>0</v>
      </c>
      <c r="K2437" s="26">
        <f>'تقرير المصروفات حسب الشهر'!X1126</f>
        <v>0</v>
      </c>
      <c r="L2437" s="260">
        <f>IFERROR(VLOOKUP(B2437,'تقرير المصروفات حسب الشهر'!$C$1155:$AD$1266,22,FALSE),0)</f>
        <v>0</v>
      </c>
      <c r="M2437" s="260">
        <f>IFERROR(VLOOKUP(B2437,'تقرير المصروفات حسب الشهر'!$C$1282:$AD$1393,22,FALSE),0)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الشهر'!X1000</f>
        <v>0</v>
      </c>
      <c r="K2438" s="26">
        <f>'تقرير المصروفات حسب الشهر'!X1127</f>
        <v>0</v>
      </c>
      <c r="L2438" s="260">
        <f>IFERROR(VLOOKUP(B2438,'تقرير المصروفات حسب الشهر'!$C$1155:$AD$1266,22,FALSE),0)</f>
        <v>0</v>
      </c>
      <c r="M2438" s="260">
        <f>IFERROR(VLOOKUP(B2438,'تقرير المصروفات حسب الشهر'!$C$1282:$AD$1393,22,FALSE),0)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الشهر'!X1001</f>
        <v>0</v>
      </c>
      <c r="K2439" s="26">
        <f>'تقرير المصروفات حسب الشهر'!X1128</f>
        <v>0</v>
      </c>
      <c r="L2439" s="260">
        <f>IFERROR(VLOOKUP(B2439,'تقرير المصروفات حسب الشهر'!$C$1155:$AD$1266,22,FALSE),0)</f>
        <v>0</v>
      </c>
      <c r="M2439" s="260">
        <f>IFERROR(VLOOKUP(B2439,'تقرير المصروفات حسب الشهر'!$C$1282:$AD$1393,22,FALSE),0)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الشهر'!X1002</f>
        <v>0</v>
      </c>
      <c r="K2440" s="26">
        <f>'تقرير المصروفات حسب الشهر'!X1129</f>
        <v>0</v>
      </c>
      <c r="L2440" s="260">
        <f>IFERROR(VLOOKUP(B2440,'تقرير المصروفات حسب الشهر'!$C$1155:$AD$1266,22,FALSE),0)</f>
        <v>0</v>
      </c>
      <c r="M2440" s="260">
        <f>IFERROR(VLOOKUP(B2440,'تقرير المصروفات حسب الشهر'!$C$1282:$AD$1393,22,FALSE),0)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الشهر'!X1003</f>
        <v>0</v>
      </c>
      <c r="K2441" s="26">
        <f>'تقرير المصروفات حسب الشهر'!X1130</f>
        <v>0</v>
      </c>
      <c r="L2441" s="260">
        <f>IFERROR(VLOOKUP(B2441,'تقرير المصروفات حسب الشهر'!$C$1155:$AD$1266,22,FALSE),0)</f>
        <v>0</v>
      </c>
      <c r="M2441" s="260">
        <f>IFERROR(VLOOKUP(B2441,'تقرير المصروفات حسب الشهر'!$C$1282:$AD$1393,22,FALSE),0)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الشهر'!X1004</f>
        <v>0</v>
      </c>
      <c r="K2442" s="26">
        <f>'تقرير المصروفات حسب الشهر'!X1131</f>
        <v>0</v>
      </c>
      <c r="L2442" s="260">
        <f>IFERROR(VLOOKUP(B2442,'تقرير المصروفات حسب الشهر'!$C$1155:$AD$1266,22,FALSE),0)</f>
        <v>0</v>
      </c>
      <c r="M2442" s="260">
        <f>IFERROR(VLOOKUP(B2442,'تقرير المصروفات حسب الشهر'!$C$1282:$AD$1393,22,FALSE),0)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الشهر'!X1005</f>
        <v>0</v>
      </c>
      <c r="K2443" s="26">
        <f>'تقرير المصروفات حسب الشهر'!X1132</f>
        <v>0</v>
      </c>
      <c r="L2443" s="260">
        <f>IFERROR(VLOOKUP(B2443,'تقرير المصروفات حسب الشهر'!$C$1155:$AD$1266,22,FALSE),0)</f>
        <v>0</v>
      </c>
      <c r="M2443" s="260">
        <f>IFERROR(VLOOKUP(B2443,'تقرير المصروفات حسب الشهر'!$C$1282:$AD$1393,22,FALSE),0)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الشهر'!X1006</f>
        <v>0</v>
      </c>
      <c r="K2444" s="26">
        <f>'تقرير المصروفات حسب الشهر'!X1133</f>
        <v>0</v>
      </c>
      <c r="L2444" s="260">
        <f>IFERROR(VLOOKUP(B2444,'تقرير المصروفات حسب الشهر'!$C$1155:$AD$1266,22,FALSE),0)</f>
        <v>0</v>
      </c>
      <c r="M2444" s="260">
        <f>IFERROR(VLOOKUP(B2444,'تقرير المصروفات حسب الشهر'!$C$1282:$AD$1393,22,FALSE),0)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الشهر'!X1007</f>
        <v>0</v>
      </c>
      <c r="K2445" s="26">
        <f>'تقرير المصروفات حسب الشهر'!X1134</f>
        <v>0</v>
      </c>
      <c r="L2445" s="260">
        <f>IFERROR(VLOOKUP(B2445,'تقرير المصروفات حسب الشهر'!$C$1155:$AD$1266,22,FALSE),0)</f>
        <v>0</v>
      </c>
      <c r="M2445" s="260">
        <f>IFERROR(VLOOKUP(B2445,'تقرير المصروفات حسب الشهر'!$C$1282:$AD$1393,22,FALSE),0)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الشهر'!X1008</f>
        <v>0</v>
      </c>
      <c r="K2446" s="26">
        <f>'تقرير المصروفات حسب الشهر'!X1135</f>
        <v>0</v>
      </c>
      <c r="L2446" s="260">
        <f>IFERROR(VLOOKUP(B2446,'تقرير المصروفات حسب الشهر'!$C$1155:$AD$1266,22,FALSE),0)</f>
        <v>0</v>
      </c>
      <c r="M2446" s="260">
        <f>IFERROR(VLOOKUP(B2446,'تقرير المصروفات حسب الشهر'!$C$1282:$AD$1393,22,FALSE),0)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0</v>
      </c>
      <c r="J2447" s="26">
        <f>'تقرير المصروفات حسب الشهر'!X1009</f>
        <v>0</v>
      </c>
      <c r="K2447" s="26">
        <f>'تقرير المصروفات حسب الشهر'!X1136</f>
        <v>0</v>
      </c>
      <c r="L2447" s="260">
        <f>IFERROR(VLOOKUP(B2447,'تقرير المصروفات حسب الشهر'!$C$1155:$AD$1266,22,FALSE),0)</f>
        <v>0</v>
      </c>
      <c r="M2447" s="260">
        <f>IFERROR(VLOOKUP(B2447,'تقرير المصروفات حسب الشهر'!$C$1282:$AD$1393,22,FALSE),0)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الشهر'!X1010</f>
        <v>0</v>
      </c>
      <c r="K2448" s="26">
        <f>'تقرير المصروفات حسب الشهر'!X1137</f>
        <v>0</v>
      </c>
      <c r="L2448" s="260">
        <f>IFERROR(VLOOKUP(B2448,'تقرير المصروفات حسب الشهر'!$C$1155:$AD$1266,22,FALSE),0)</f>
        <v>0</v>
      </c>
      <c r="M2448" s="260">
        <f>IFERROR(VLOOKUP(B2448,'تقرير المصروفات حسب الشهر'!$C$1282:$AD$1393,22,FALSE),0)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5" customHeight="1" thickBot="1"/>
    <row r="2452" spans="2:15" ht="31.2" customHeight="1" thickTop="1" thickBot="1">
      <c r="B2452" s="645" t="s">
        <v>369</v>
      </c>
      <c r="C2452" s="643"/>
      <c r="D2452" s="643"/>
      <c r="E2452" s="643"/>
      <c r="F2452" s="643"/>
      <c r="G2452" s="643"/>
      <c r="H2452" s="643"/>
      <c r="I2452" s="643"/>
      <c r="J2452" s="643"/>
      <c r="K2452" s="643"/>
      <c r="L2452" s="643"/>
      <c r="M2452" s="643"/>
      <c r="N2452" s="643"/>
      <c r="O2452" s="644"/>
    </row>
    <row r="2453" spans="2:15" ht="17.399999999999999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399999999999999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الشهر'!Y902</f>
        <v>0</v>
      </c>
      <c r="K2454" s="26">
        <f>'تقرير المصروفات حسب الشهر'!Y1029</f>
        <v>0</v>
      </c>
      <c r="L2454" s="260">
        <f>IFERROR(VLOOKUP(B2454,'تقرير المصروفات حسب الشهر'!$C$1155:$AD$1266,23,FALSE),0)</f>
        <v>0</v>
      </c>
      <c r="M2454" s="260">
        <f>IFERROR(VLOOKUP(B2454,'تقرير المصروفات حسب الشهر'!$C$1282:$AD$1393,23,FALSE),0)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0</v>
      </c>
      <c r="J2455" s="26">
        <f>'تقرير المصروفات حسب الشهر'!Y903</f>
        <v>0</v>
      </c>
      <c r="K2455" s="26">
        <f>'تقرير المصروفات حسب الشهر'!Y1030</f>
        <v>0</v>
      </c>
      <c r="L2455" s="260">
        <f>IFERROR(VLOOKUP(B2455,'تقرير المصروفات حسب الشهر'!$C$1155:$AD$1266,23,FALSE),0)</f>
        <v>0</v>
      </c>
      <c r="M2455" s="260">
        <f>IFERROR(VLOOKUP(B2455,'تقرير المصروفات حسب الشهر'!$C$1282:$AD$1393,23,FALSE),0)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الشهر'!Y904</f>
        <v>0</v>
      </c>
      <c r="K2456" s="26">
        <f>'تقرير المصروفات حسب الشهر'!Y1031</f>
        <v>0</v>
      </c>
      <c r="L2456" s="260">
        <f>IFERROR(VLOOKUP(B2456,'تقرير المصروفات حسب الشهر'!$C$1155:$AD$1266,23,FALSE),0)</f>
        <v>0</v>
      </c>
      <c r="M2456" s="260">
        <f>IFERROR(VLOOKUP(B2456,'تقرير المصروفات حسب الشهر'!$C$1282:$AD$1393,23,FALSE),0)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الشهر'!Y905</f>
        <v>0</v>
      </c>
      <c r="K2457" s="26">
        <f>'تقرير المصروفات حسب الشهر'!Y1032</f>
        <v>0</v>
      </c>
      <c r="L2457" s="260">
        <f>IFERROR(VLOOKUP(B2457,'تقرير المصروفات حسب الشهر'!$C$1155:$AD$1266,23,FALSE),0)</f>
        <v>0</v>
      </c>
      <c r="M2457" s="260">
        <f>IFERROR(VLOOKUP(B2457,'تقرير المصروفات حسب الشهر'!$C$1282:$AD$1393,23,FALSE),0)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الشهر'!Y906</f>
        <v>0</v>
      </c>
      <c r="K2458" s="26">
        <f>'تقرير المصروفات حسب الشهر'!Y1033</f>
        <v>0</v>
      </c>
      <c r="L2458" s="260">
        <f>IFERROR(VLOOKUP(B2458,'تقرير المصروفات حسب الشهر'!$C$1155:$AD$1266,23,FALSE),0)</f>
        <v>0</v>
      </c>
      <c r="M2458" s="260">
        <f>IFERROR(VLOOKUP(B2458,'تقرير المصروفات حسب الشهر'!$C$1282:$AD$1393,23,FALSE),0)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الشهر'!Y907</f>
        <v>0</v>
      </c>
      <c r="K2459" s="26">
        <f>'تقرير المصروفات حسب الشهر'!Y1034</f>
        <v>0</v>
      </c>
      <c r="L2459" s="260">
        <f>IFERROR(VLOOKUP(B2459,'تقرير المصروفات حسب الشهر'!$C$1155:$AD$1266,23,FALSE),0)</f>
        <v>0</v>
      </c>
      <c r="M2459" s="260">
        <f>IFERROR(VLOOKUP(B2459,'تقرير المصروفات حسب الشهر'!$C$1282:$AD$1393,23,FALSE),0)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الشهر'!Y908</f>
        <v>0</v>
      </c>
      <c r="K2460" s="26">
        <f>'تقرير المصروفات حسب الشهر'!Y1035</f>
        <v>0</v>
      </c>
      <c r="L2460" s="260">
        <f>IFERROR(VLOOKUP(B2460,'تقرير المصروفات حسب الشهر'!$C$1155:$AD$1266,23,FALSE),0)</f>
        <v>0</v>
      </c>
      <c r="M2460" s="260">
        <f>IFERROR(VLOOKUP(B2460,'تقرير المصروفات حسب الشهر'!$C$1282:$AD$1393,23,FALSE),0)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الشهر'!Y909</f>
        <v>0</v>
      </c>
      <c r="K2461" s="26">
        <f>'تقرير المصروفات حسب الشهر'!Y1036</f>
        <v>0</v>
      </c>
      <c r="L2461" s="260">
        <f>IFERROR(VLOOKUP(B2461,'تقرير المصروفات حسب الشهر'!$C$1155:$AD$1266,23,FALSE),0)</f>
        <v>0</v>
      </c>
      <c r="M2461" s="260">
        <f>IFERROR(VLOOKUP(B2461,'تقرير المصروفات حسب الشهر'!$C$1282:$AD$1393,23,FALSE),0)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الشهر'!Y910</f>
        <v>0</v>
      </c>
      <c r="K2462" s="26">
        <f>'تقرير المصروفات حسب الشهر'!Y1037</f>
        <v>0</v>
      </c>
      <c r="L2462" s="260">
        <f>IFERROR(VLOOKUP(B2462,'تقرير المصروفات حسب الشهر'!$C$1155:$AD$1266,23,FALSE),0)</f>
        <v>0</v>
      </c>
      <c r="M2462" s="260">
        <f>IFERROR(VLOOKUP(B2462,'تقرير المصروفات حسب الشهر'!$C$1282:$AD$1393,23,FALSE),0)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0</v>
      </c>
      <c r="J2463" s="26">
        <f>'تقرير المصروفات حسب الشهر'!Y911</f>
        <v>0</v>
      </c>
      <c r="K2463" s="26">
        <f>'تقرير المصروفات حسب الشهر'!Y1038</f>
        <v>0</v>
      </c>
      <c r="L2463" s="260">
        <f>IFERROR(VLOOKUP(B2463,'تقرير المصروفات حسب الشهر'!$C$1155:$AD$1266,23,FALSE),0)</f>
        <v>0</v>
      </c>
      <c r="M2463" s="260">
        <f>IFERROR(VLOOKUP(B2463,'تقرير المصروفات حسب الشهر'!$C$1282:$AD$1393,23,FALSE),0)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الشهر'!Y912</f>
        <v>0</v>
      </c>
      <c r="K2464" s="26">
        <f>'تقرير المصروفات حسب الشهر'!Y1039</f>
        <v>0</v>
      </c>
      <c r="L2464" s="260">
        <f>IFERROR(VLOOKUP(B2464,'تقرير المصروفات حسب الشهر'!$C$1155:$AD$1266,23,FALSE),0)</f>
        <v>0</v>
      </c>
      <c r="M2464" s="260">
        <f>IFERROR(VLOOKUP(B2464,'تقرير المصروفات حسب الشهر'!$C$1282:$AD$1393,23,FALSE),0)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الشهر'!Y913</f>
        <v>0</v>
      </c>
      <c r="K2465" s="26">
        <f>'تقرير المصروفات حسب الشهر'!Y1040</f>
        <v>0</v>
      </c>
      <c r="L2465" s="260">
        <f>IFERROR(VLOOKUP(B2465,'تقرير المصروفات حسب الشهر'!$C$1155:$AD$1266,23,FALSE),0)</f>
        <v>0</v>
      </c>
      <c r="M2465" s="260">
        <f>IFERROR(VLOOKUP(B2465,'تقرير المصروفات حسب الشهر'!$C$1282:$AD$1393,23,FALSE),0)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الشهر'!Y914</f>
        <v>0</v>
      </c>
      <c r="K2466" s="26">
        <f>'تقرير المصروفات حسب الشهر'!Y1041</f>
        <v>0</v>
      </c>
      <c r="L2466" s="260">
        <f>IFERROR(VLOOKUP(B2466,'تقرير المصروفات حسب الشهر'!$C$1155:$AD$1266,23,FALSE),0)</f>
        <v>0</v>
      </c>
      <c r="M2466" s="260">
        <f>IFERROR(VLOOKUP(B2466,'تقرير المصروفات حسب الشهر'!$C$1282:$AD$1393,23,FALSE),0)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الشهر'!Y915</f>
        <v>0</v>
      </c>
      <c r="K2467" s="26">
        <f>'تقرير المصروفات حسب الشهر'!Y1042</f>
        <v>0</v>
      </c>
      <c r="L2467" s="260">
        <f>IFERROR(VLOOKUP(B2467,'تقرير المصروفات حسب الشهر'!$C$1155:$AD$1266,23,FALSE),0)</f>
        <v>0</v>
      </c>
      <c r="M2467" s="260">
        <f>IFERROR(VLOOKUP(B2467,'تقرير المصروفات حسب الشهر'!$C$1282:$AD$1393,23,FALSE),0)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الشهر'!Y916</f>
        <v>0</v>
      </c>
      <c r="K2468" s="26">
        <f>'تقرير المصروفات حسب الشهر'!Y1043</f>
        <v>0</v>
      </c>
      <c r="L2468" s="260">
        <f>IFERROR(VLOOKUP(B2468,'تقرير المصروفات حسب الشهر'!$C$1155:$AD$1266,23,FALSE),0)</f>
        <v>0</v>
      </c>
      <c r="M2468" s="260">
        <f>IFERROR(VLOOKUP(B2468,'تقرير المصروفات حسب الشهر'!$C$1282:$AD$1393,23,FALSE),0)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الشهر'!Y917</f>
        <v>0</v>
      </c>
      <c r="K2469" s="26">
        <f>'تقرير المصروفات حسب الشهر'!Y1044</f>
        <v>0</v>
      </c>
      <c r="L2469" s="260">
        <f>IFERROR(VLOOKUP(B2469,'تقرير المصروفات حسب الشهر'!$C$1155:$AD$1266,23,FALSE),0)</f>
        <v>0</v>
      </c>
      <c r="M2469" s="260">
        <f>IFERROR(VLOOKUP(B2469,'تقرير المصروفات حسب الشهر'!$C$1282:$AD$1393,23,FALSE),0)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الشهر'!Y918</f>
        <v>0</v>
      </c>
      <c r="K2470" s="26">
        <f>'تقرير المصروفات حسب الشهر'!Y1045</f>
        <v>0</v>
      </c>
      <c r="L2470" s="260">
        <f>IFERROR(VLOOKUP(B2470,'تقرير المصروفات حسب الشهر'!$C$1155:$AD$1266,23,FALSE),0)</f>
        <v>0</v>
      </c>
      <c r="M2470" s="260">
        <f>IFERROR(VLOOKUP(B2470,'تقرير المصروفات حسب الشهر'!$C$1282:$AD$1393,23,FALSE),0)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الشهر'!Y919</f>
        <v>0</v>
      </c>
      <c r="K2471" s="26">
        <f>'تقرير المصروفات حسب الشهر'!Y1046</f>
        <v>0</v>
      </c>
      <c r="L2471" s="260">
        <f>IFERROR(VLOOKUP(B2471,'تقرير المصروفات حسب الشهر'!$C$1155:$AD$1266,23,FALSE),0)</f>
        <v>0</v>
      </c>
      <c r="M2471" s="260">
        <f>IFERROR(VLOOKUP(B2471,'تقرير المصروفات حسب الشهر'!$C$1282:$AD$1393,23,FALSE),0)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الشهر'!Y920</f>
        <v>0</v>
      </c>
      <c r="K2472" s="26">
        <f>'تقرير المصروفات حسب الشهر'!Y1047</f>
        <v>0</v>
      </c>
      <c r="L2472" s="260">
        <f>IFERROR(VLOOKUP(B2472,'تقرير المصروفات حسب الشهر'!$C$1155:$AD$1266,23,FALSE),0)</f>
        <v>0</v>
      </c>
      <c r="M2472" s="260">
        <f>IFERROR(VLOOKUP(B2472,'تقرير المصروفات حسب الشهر'!$C$1282:$AD$1393,23,FALSE),0)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الشهر'!Y921</f>
        <v>0</v>
      </c>
      <c r="K2473" s="26">
        <f>'تقرير المصروفات حسب الشهر'!Y1048</f>
        <v>0</v>
      </c>
      <c r="L2473" s="260">
        <f>IFERROR(VLOOKUP(B2473,'تقرير المصروفات حسب الشهر'!$C$1155:$AD$1266,23,FALSE),0)</f>
        <v>0</v>
      </c>
      <c r="M2473" s="260">
        <f>IFERROR(VLOOKUP(B2473,'تقرير المصروفات حسب الشهر'!$C$1282:$AD$1393,23,FALSE),0)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الشهر'!Y922</f>
        <v>0</v>
      </c>
      <c r="K2474" s="26">
        <f>'تقرير المصروفات حسب الشهر'!Y1049</f>
        <v>0</v>
      </c>
      <c r="L2474" s="260">
        <f>IFERROR(VLOOKUP(B2474,'تقرير المصروفات حسب الشهر'!$C$1155:$AD$1266,23,FALSE),0)</f>
        <v>0</v>
      </c>
      <c r="M2474" s="260">
        <f>IFERROR(VLOOKUP(B2474,'تقرير المصروفات حسب الشهر'!$C$1282:$AD$1393,23,FALSE),0)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الشهر'!Y923</f>
        <v>0</v>
      </c>
      <c r="K2475" s="26">
        <f>'تقرير المصروفات حسب الشهر'!Y1050</f>
        <v>0</v>
      </c>
      <c r="L2475" s="260">
        <f>IFERROR(VLOOKUP(B2475,'تقرير المصروفات حسب الشهر'!$C$1155:$AD$1266,23,FALSE),0)</f>
        <v>0</v>
      </c>
      <c r="M2475" s="260">
        <f>IFERROR(VLOOKUP(B2475,'تقرير المصروفات حسب الشهر'!$C$1282:$AD$1393,23,FALSE),0)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الشهر'!Y924</f>
        <v>0</v>
      </c>
      <c r="K2476" s="26">
        <f>'تقرير المصروفات حسب الشهر'!Y1051</f>
        <v>0</v>
      </c>
      <c r="L2476" s="260">
        <f>IFERROR(VLOOKUP(B2476,'تقرير المصروفات حسب الشهر'!$C$1155:$AD$1266,23,FALSE),0)</f>
        <v>0</v>
      </c>
      <c r="M2476" s="260">
        <f>IFERROR(VLOOKUP(B2476,'تقرير المصروفات حسب الشهر'!$C$1282:$AD$1393,23,FALSE),0)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الشهر'!Y925</f>
        <v>0</v>
      </c>
      <c r="K2477" s="26">
        <f>'تقرير المصروفات حسب الشهر'!Y1052</f>
        <v>0</v>
      </c>
      <c r="L2477" s="260">
        <f>IFERROR(VLOOKUP(B2477,'تقرير المصروفات حسب الشهر'!$C$1155:$AD$1266,23,FALSE),0)</f>
        <v>0</v>
      </c>
      <c r="M2477" s="260">
        <f>IFERROR(VLOOKUP(B2477,'تقرير المصروفات حسب الشهر'!$C$1282:$AD$1393,23,FALSE),0)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الشهر'!Y926</f>
        <v>0</v>
      </c>
      <c r="K2478" s="26">
        <f>'تقرير المصروفات حسب الشهر'!Y1053</f>
        <v>0</v>
      </c>
      <c r="L2478" s="260">
        <f>IFERROR(VLOOKUP(B2478,'تقرير المصروفات حسب الشهر'!$C$1155:$AD$1266,23,FALSE),0)</f>
        <v>0</v>
      </c>
      <c r="M2478" s="260">
        <f>IFERROR(VLOOKUP(B2478,'تقرير المصروفات حسب الشهر'!$C$1282:$AD$1393,23,FALSE),0)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الشهر'!Y927</f>
        <v>0</v>
      </c>
      <c r="K2479" s="26">
        <f>'تقرير المصروفات حسب الشهر'!Y1054</f>
        <v>0</v>
      </c>
      <c r="L2479" s="260">
        <f>IFERROR(VLOOKUP(B2479,'تقرير المصروفات حسب الشهر'!$C$1155:$AD$1266,23,FALSE),0)</f>
        <v>0</v>
      </c>
      <c r="M2479" s="260">
        <f>IFERROR(VLOOKUP(B2479,'تقرير المصروفات حسب الشهر'!$C$1282:$AD$1393,23,FALSE),0)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الشهر'!Y928</f>
        <v>0</v>
      </c>
      <c r="K2480" s="26">
        <f>'تقرير المصروفات حسب الشهر'!Y1055</f>
        <v>0</v>
      </c>
      <c r="L2480" s="260">
        <f>IFERROR(VLOOKUP(B2480,'تقرير المصروفات حسب الشهر'!$C$1155:$AD$1266,23,FALSE),0)</f>
        <v>0</v>
      </c>
      <c r="M2480" s="260">
        <f>IFERROR(VLOOKUP(B2480,'تقرير المصروفات حسب الشهر'!$C$1282:$AD$1393,23,FALSE),0)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الشهر'!Y929</f>
        <v>0</v>
      </c>
      <c r="K2481" s="26">
        <f>'تقرير المصروفات حسب الشهر'!Y1056</f>
        <v>0</v>
      </c>
      <c r="L2481" s="260">
        <f>IFERROR(VLOOKUP(B2481,'تقرير المصروفات حسب الشهر'!$C$1155:$AD$1266,23,FALSE),0)</f>
        <v>0</v>
      </c>
      <c r="M2481" s="260">
        <f>IFERROR(VLOOKUP(B2481,'تقرير المصروفات حسب الشهر'!$C$1282:$AD$1393,23,FALSE),0)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الشهر'!Y930</f>
        <v>0</v>
      </c>
      <c r="K2482" s="26">
        <f>'تقرير المصروفات حسب الشهر'!Y1057</f>
        <v>0</v>
      </c>
      <c r="L2482" s="260">
        <f>IFERROR(VLOOKUP(B2482,'تقرير المصروفات حسب الشهر'!$C$1155:$AD$1266,23,FALSE),0)</f>
        <v>0</v>
      </c>
      <c r="M2482" s="260">
        <f>IFERROR(VLOOKUP(B2482,'تقرير المصروفات حسب الشهر'!$C$1282:$AD$1393,23,FALSE),0)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الشهر'!Y931</f>
        <v>0</v>
      </c>
      <c r="K2483" s="26">
        <f>'تقرير المصروفات حسب الشهر'!Y1058</f>
        <v>0</v>
      </c>
      <c r="L2483" s="260">
        <f>IFERROR(VLOOKUP(B2483,'تقرير المصروفات حسب الشهر'!$C$1155:$AD$1266,23,FALSE),0)</f>
        <v>0</v>
      </c>
      <c r="M2483" s="260">
        <f>IFERROR(VLOOKUP(B2483,'تقرير المصروفات حسب الشهر'!$C$1282:$AD$1393,23,FALSE),0)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الشهر'!Y932</f>
        <v>0</v>
      </c>
      <c r="K2484" s="26">
        <f>'تقرير المصروفات حسب الشهر'!Y1059</f>
        <v>0</v>
      </c>
      <c r="L2484" s="260">
        <f>IFERROR(VLOOKUP(B2484,'تقرير المصروفات حسب الشهر'!$C$1155:$AD$1266,23,FALSE),0)</f>
        <v>0</v>
      </c>
      <c r="M2484" s="260">
        <f>IFERROR(VLOOKUP(B2484,'تقرير المصروفات حسب الشهر'!$C$1282:$AD$1393,23,FALSE),0)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الشهر'!Y933</f>
        <v>0</v>
      </c>
      <c r="K2485" s="26">
        <f>'تقرير المصروفات حسب الشهر'!Y1060</f>
        <v>0</v>
      </c>
      <c r="L2485" s="260">
        <f>IFERROR(VLOOKUP(B2485,'تقرير المصروفات حسب الشهر'!$C$1155:$AD$1266,23,FALSE),0)</f>
        <v>0</v>
      </c>
      <c r="M2485" s="260">
        <f>IFERROR(VLOOKUP(B2485,'تقرير المصروفات حسب الشهر'!$C$1282:$AD$1393,23,FALSE),0)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الشهر'!Y934</f>
        <v>0</v>
      </c>
      <c r="K2486" s="26">
        <f>'تقرير المصروفات حسب الشهر'!Y1061</f>
        <v>0</v>
      </c>
      <c r="L2486" s="260">
        <f>IFERROR(VLOOKUP(B2486,'تقرير المصروفات حسب الشهر'!$C$1155:$AD$1266,23,FALSE),0)</f>
        <v>0</v>
      </c>
      <c r="M2486" s="260">
        <f>IFERROR(VLOOKUP(B2486,'تقرير المصروفات حسب الشهر'!$C$1282:$AD$1393,23,FALSE),0)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الشهر'!Y935</f>
        <v>0</v>
      </c>
      <c r="K2487" s="26">
        <f>'تقرير المصروفات حسب الشهر'!Y1062</f>
        <v>0</v>
      </c>
      <c r="L2487" s="260">
        <f>IFERROR(VLOOKUP(B2487,'تقرير المصروفات حسب الشهر'!$C$1155:$AD$1266,23,FALSE),0)</f>
        <v>0</v>
      </c>
      <c r="M2487" s="260">
        <f>IFERROR(VLOOKUP(B2487,'تقرير المصروفات حسب الشهر'!$C$1282:$AD$1393,23,FALSE),0)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الشهر'!Y936</f>
        <v>0</v>
      </c>
      <c r="K2488" s="26">
        <f>'تقرير المصروفات حسب الشهر'!Y1063</f>
        <v>0</v>
      </c>
      <c r="L2488" s="260">
        <f>IFERROR(VLOOKUP(B2488,'تقرير المصروفات حسب الشهر'!$C$1155:$AD$1266,23,FALSE),0)</f>
        <v>0</v>
      </c>
      <c r="M2488" s="260">
        <f>IFERROR(VLOOKUP(B2488,'تقرير المصروفات حسب الشهر'!$C$1282:$AD$1393,23,FALSE),0)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الشهر'!Y937</f>
        <v>0</v>
      </c>
      <c r="K2489" s="26">
        <f>'تقرير المصروفات حسب الشهر'!Y1064</f>
        <v>0</v>
      </c>
      <c r="L2489" s="260">
        <f>IFERROR(VLOOKUP(B2489,'تقرير المصروفات حسب الشهر'!$C$1155:$AD$1266,23,FALSE),0)</f>
        <v>0</v>
      </c>
      <c r="M2489" s="260">
        <f>IFERROR(VLOOKUP(B2489,'تقرير المصروفات حسب الشهر'!$C$1282:$AD$1393,23,FALSE),0)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الشهر'!Y938</f>
        <v>0</v>
      </c>
      <c r="K2490" s="26">
        <f>'تقرير المصروفات حسب الشهر'!Y1065</f>
        <v>0</v>
      </c>
      <c r="L2490" s="260">
        <f>IFERROR(VLOOKUP(B2490,'تقرير المصروفات حسب الشهر'!$C$1155:$AD$1266,23,FALSE),0)</f>
        <v>0</v>
      </c>
      <c r="M2490" s="260">
        <f>IFERROR(VLOOKUP(B2490,'تقرير المصروفات حسب الشهر'!$C$1282:$AD$1393,23,FALSE),0)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الشهر'!Y939</f>
        <v>0</v>
      </c>
      <c r="K2491" s="26">
        <f>'تقرير المصروفات حسب الشهر'!Y1066</f>
        <v>0</v>
      </c>
      <c r="L2491" s="260">
        <f>IFERROR(VLOOKUP(B2491,'تقرير المصروفات حسب الشهر'!$C$1155:$AD$1266,23,FALSE),0)</f>
        <v>0</v>
      </c>
      <c r="M2491" s="260">
        <f>IFERROR(VLOOKUP(B2491,'تقرير المصروفات حسب الشهر'!$C$1282:$AD$1393,23,FALSE),0)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الشهر'!Y940</f>
        <v>0</v>
      </c>
      <c r="K2492" s="26">
        <f>'تقرير المصروفات حسب الشهر'!Y1067</f>
        <v>0</v>
      </c>
      <c r="L2492" s="260">
        <f>IFERROR(VLOOKUP(B2492,'تقرير المصروفات حسب الشهر'!$C$1155:$AD$1266,23,FALSE),0)</f>
        <v>0</v>
      </c>
      <c r="M2492" s="260">
        <f>IFERROR(VLOOKUP(B2492,'تقرير المصروفات حسب الشهر'!$C$1282:$AD$1393,23,FALSE),0)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الشهر'!Y941</f>
        <v>0</v>
      </c>
      <c r="K2493" s="26">
        <f>'تقرير المصروفات حسب الشهر'!Y1068</f>
        <v>0</v>
      </c>
      <c r="L2493" s="260">
        <f>IFERROR(VLOOKUP(B2493,'تقرير المصروفات حسب الشهر'!$C$1155:$AD$1266,23,FALSE),0)</f>
        <v>0</v>
      </c>
      <c r="M2493" s="260">
        <f>IFERROR(VLOOKUP(B2493,'تقرير المصروفات حسب الشهر'!$C$1282:$AD$1393,23,FALSE),0)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الشهر'!Y942</f>
        <v>0</v>
      </c>
      <c r="K2494" s="26">
        <f>'تقرير المصروفات حسب الشهر'!Y1069</f>
        <v>0</v>
      </c>
      <c r="L2494" s="260">
        <f>IFERROR(VLOOKUP(B2494,'تقرير المصروفات حسب الشهر'!$C$1155:$AD$1266,23,FALSE),0)</f>
        <v>0</v>
      </c>
      <c r="M2494" s="260">
        <f>IFERROR(VLOOKUP(B2494,'تقرير المصروفات حسب الشهر'!$C$1282:$AD$1393,23,FALSE),0)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الشهر'!Y943</f>
        <v>0</v>
      </c>
      <c r="K2495" s="26">
        <f>'تقرير المصروفات حسب الشهر'!Y1070</f>
        <v>0</v>
      </c>
      <c r="L2495" s="260">
        <f>IFERROR(VLOOKUP(B2495,'تقرير المصروفات حسب الشهر'!$C$1155:$AD$1266,23,FALSE),0)</f>
        <v>0</v>
      </c>
      <c r="M2495" s="260">
        <f>IFERROR(VLOOKUP(B2495,'تقرير المصروفات حسب الشهر'!$C$1282:$AD$1393,23,FALSE),0)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الشهر'!Y944</f>
        <v>0</v>
      </c>
      <c r="K2496" s="26">
        <f>'تقرير المصروفات حسب الشهر'!Y1071</f>
        <v>0</v>
      </c>
      <c r="L2496" s="260">
        <f>IFERROR(VLOOKUP(B2496,'تقرير المصروفات حسب الشهر'!$C$1155:$AD$1266,23,FALSE),0)</f>
        <v>0</v>
      </c>
      <c r="M2496" s="260">
        <f>IFERROR(VLOOKUP(B2496,'تقرير المصروفات حسب الشهر'!$C$1282:$AD$1393,23,FALSE),0)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الشهر'!Y945</f>
        <v>0</v>
      </c>
      <c r="K2497" s="26">
        <f>'تقرير المصروفات حسب الشهر'!Y1072</f>
        <v>0</v>
      </c>
      <c r="L2497" s="260">
        <f>IFERROR(VLOOKUP(B2497,'تقرير المصروفات حسب الشهر'!$C$1155:$AD$1266,23,FALSE),0)</f>
        <v>0</v>
      </c>
      <c r="M2497" s="260">
        <f>IFERROR(VLOOKUP(B2497,'تقرير المصروفات حسب الشهر'!$C$1282:$AD$1393,23,FALSE),0)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الشهر'!Y946</f>
        <v>0</v>
      </c>
      <c r="K2498" s="26">
        <f>'تقرير المصروفات حسب الشهر'!Y1073</f>
        <v>0</v>
      </c>
      <c r="L2498" s="260">
        <f>IFERROR(VLOOKUP(B2498,'تقرير المصروفات حسب الشهر'!$C$1155:$AD$1266,23,FALSE),0)</f>
        <v>0</v>
      </c>
      <c r="M2498" s="260">
        <f>IFERROR(VLOOKUP(B2498,'تقرير المصروفات حسب الشهر'!$C$1282:$AD$1393,23,FALSE),0)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الشهر'!Y947</f>
        <v>0</v>
      </c>
      <c r="K2499" s="26">
        <f>'تقرير المصروفات حسب الشهر'!Y1074</f>
        <v>0</v>
      </c>
      <c r="L2499" s="260">
        <f>IFERROR(VLOOKUP(B2499,'تقرير المصروفات حسب الشهر'!$C$1155:$AD$1266,23,FALSE),0)</f>
        <v>0</v>
      </c>
      <c r="M2499" s="260">
        <f>IFERROR(VLOOKUP(B2499,'تقرير المصروفات حسب الشهر'!$C$1282:$AD$1393,23,FALSE),0)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الشهر'!Y948</f>
        <v>0</v>
      </c>
      <c r="K2500" s="26">
        <f>'تقرير المصروفات حسب الشهر'!Y1075</f>
        <v>0</v>
      </c>
      <c r="L2500" s="260">
        <f>IFERROR(VLOOKUP(B2500,'تقرير المصروفات حسب الشهر'!$C$1155:$AD$1266,23,FALSE),0)</f>
        <v>0</v>
      </c>
      <c r="M2500" s="260">
        <f>IFERROR(VLOOKUP(B2500,'تقرير المصروفات حسب الشهر'!$C$1282:$AD$1393,23,FALSE),0)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الشهر'!Y949</f>
        <v>0</v>
      </c>
      <c r="K2501" s="26">
        <f>'تقرير المصروفات حسب الشهر'!Y1076</f>
        <v>0</v>
      </c>
      <c r="L2501" s="260">
        <f>IFERROR(VLOOKUP(B2501,'تقرير المصروفات حسب الشهر'!$C$1155:$AD$1266,23,FALSE),0)</f>
        <v>0</v>
      </c>
      <c r="M2501" s="260">
        <f>IFERROR(VLOOKUP(B2501,'تقرير المصروفات حسب الشهر'!$C$1282:$AD$1393,23,FALSE),0)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الشهر'!Y950</f>
        <v>0</v>
      </c>
      <c r="K2502" s="26">
        <f>'تقرير المصروفات حسب الشهر'!Y1077</f>
        <v>0</v>
      </c>
      <c r="L2502" s="260">
        <f>IFERROR(VLOOKUP(B2502,'تقرير المصروفات حسب الشهر'!$C$1155:$AD$1266,23,FALSE),0)</f>
        <v>0</v>
      </c>
      <c r="M2502" s="260">
        <f>IFERROR(VLOOKUP(B2502,'تقرير المصروفات حسب الشهر'!$C$1282:$AD$1393,23,FALSE),0)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الشهر'!Y951</f>
        <v>0</v>
      </c>
      <c r="K2503" s="26">
        <f>'تقرير المصروفات حسب الشهر'!Y1078</f>
        <v>0</v>
      </c>
      <c r="L2503" s="260">
        <f>IFERROR(VLOOKUP(B2503,'تقرير المصروفات حسب الشهر'!$C$1155:$AD$1266,23,FALSE),0)</f>
        <v>0</v>
      </c>
      <c r="M2503" s="260">
        <f>IFERROR(VLOOKUP(B2503,'تقرير المصروفات حسب الشهر'!$C$1282:$AD$1393,23,FALSE),0)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الشهر'!Y952</f>
        <v>0</v>
      </c>
      <c r="K2504" s="26">
        <f>'تقرير المصروفات حسب الشهر'!Y1079</f>
        <v>0</v>
      </c>
      <c r="L2504" s="260">
        <f>IFERROR(VLOOKUP(B2504,'تقرير المصروفات حسب الشهر'!$C$1155:$AD$1266,23,FALSE),0)</f>
        <v>0</v>
      </c>
      <c r="M2504" s="260">
        <f>IFERROR(VLOOKUP(B2504,'تقرير المصروفات حسب الشهر'!$C$1282:$AD$1393,23,FALSE),0)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الشهر'!Y953</f>
        <v>0</v>
      </c>
      <c r="K2505" s="26">
        <f>'تقرير المصروفات حسب الشهر'!Y1080</f>
        <v>0</v>
      </c>
      <c r="L2505" s="260">
        <f>IFERROR(VLOOKUP(B2505,'تقرير المصروفات حسب الشهر'!$C$1155:$AD$1266,23,FALSE),0)</f>
        <v>0</v>
      </c>
      <c r="M2505" s="260">
        <f>IFERROR(VLOOKUP(B2505,'تقرير المصروفات حسب الشهر'!$C$1282:$AD$1393,23,FALSE),0)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الشهر'!Y954</f>
        <v>0</v>
      </c>
      <c r="K2506" s="26">
        <f>'تقرير المصروفات حسب الشهر'!Y1081</f>
        <v>0</v>
      </c>
      <c r="L2506" s="260">
        <f>IFERROR(VLOOKUP(B2506,'تقرير المصروفات حسب الشهر'!$C$1155:$AD$1266,23,FALSE),0)</f>
        <v>0</v>
      </c>
      <c r="M2506" s="260">
        <f>IFERROR(VLOOKUP(B2506,'تقرير المصروفات حسب الشهر'!$C$1282:$AD$1393,23,FALSE),0)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الشهر'!Y955</f>
        <v>0</v>
      </c>
      <c r="K2507" s="26">
        <f>'تقرير المصروفات حسب الشهر'!Y1082</f>
        <v>0</v>
      </c>
      <c r="L2507" s="260">
        <f>IFERROR(VLOOKUP(B2507,'تقرير المصروفات حسب الشهر'!$C$1155:$AD$1266,23,FALSE),0)</f>
        <v>0</v>
      </c>
      <c r="M2507" s="260">
        <f>IFERROR(VLOOKUP(B2507,'تقرير المصروفات حسب الشهر'!$C$1282:$AD$1393,23,FALSE),0)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الشهر'!Y956</f>
        <v>0</v>
      </c>
      <c r="K2508" s="26">
        <f>'تقرير المصروفات حسب الشهر'!Y1083</f>
        <v>0</v>
      </c>
      <c r="L2508" s="260">
        <f>IFERROR(VLOOKUP(B2508,'تقرير المصروفات حسب الشهر'!$C$1155:$AD$1266,23,FALSE),0)</f>
        <v>0</v>
      </c>
      <c r="M2508" s="260">
        <f>IFERROR(VLOOKUP(B2508,'تقرير المصروفات حسب الشهر'!$C$1282:$AD$1393,23,FALSE),0)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الشهر'!Y957</f>
        <v>0</v>
      </c>
      <c r="K2509" s="26">
        <f>'تقرير المصروفات حسب الشهر'!Y1084</f>
        <v>0</v>
      </c>
      <c r="L2509" s="260">
        <f>IFERROR(VLOOKUP(B2509,'تقرير المصروفات حسب الشهر'!$C$1155:$AD$1266,23,FALSE),0)</f>
        <v>0</v>
      </c>
      <c r="M2509" s="260">
        <f>IFERROR(VLOOKUP(B2509,'تقرير المصروفات حسب الشهر'!$C$1282:$AD$1393,23,FALSE),0)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الشهر'!Y958</f>
        <v>0</v>
      </c>
      <c r="K2510" s="26">
        <f>'تقرير المصروفات حسب الشهر'!Y1085</f>
        <v>0</v>
      </c>
      <c r="L2510" s="260">
        <f>IFERROR(VLOOKUP(B2510,'تقرير المصروفات حسب الشهر'!$C$1155:$AD$1266,23,FALSE),0)</f>
        <v>0</v>
      </c>
      <c r="M2510" s="260">
        <f>IFERROR(VLOOKUP(B2510,'تقرير المصروفات حسب الشهر'!$C$1282:$AD$1393,23,FALSE),0)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الشهر'!Y959</f>
        <v>0</v>
      </c>
      <c r="K2511" s="26">
        <f>'تقرير المصروفات حسب الشهر'!Y1086</f>
        <v>0</v>
      </c>
      <c r="L2511" s="260">
        <f>IFERROR(VLOOKUP(B2511,'تقرير المصروفات حسب الشهر'!$C$1155:$AD$1266,23,FALSE),0)</f>
        <v>0</v>
      </c>
      <c r="M2511" s="260">
        <f>IFERROR(VLOOKUP(B2511,'تقرير المصروفات حسب الشهر'!$C$1282:$AD$1393,23,FALSE),0)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الشهر'!Y960</f>
        <v>0</v>
      </c>
      <c r="K2512" s="26">
        <f>'تقرير المصروفات حسب الشهر'!Y1087</f>
        <v>0</v>
      </c>
      <c r="L2512" s="260">
        <f>IFERROR(VLOOKUP(B2512,'تقرير المصروفات حسب الشهر'!$C$1155:$AD$1266,23,FALSE),0)</f>
        <v>0</v>
      </c>
      <c r="M2512" s="260">
        <f>IFERROR(VLOOKUP(B2512,'تقرير المصروفات حسب الشهر'!$C$1282:$AD$1393,23,FALSE),0)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0</v>
      </c>
      <c r="J2513" s="26">
        <f>'تقرير المصروفات حسب الشهر'!Y961</f>
        <v>0</v>
      </c>
      <c r="K2513" s="26">
        <f>'تقرير المصروفات حسب الشهر'!Y1088</f>
        <v>0</v>
      </c>
      <c r="L2513" s="260">
        <f>IFERROR(VLOOKUP(B2513,'تقرير المصروفات حسب الشهر'!$C$1155:$AD$1266,23,FALSE),0)</f>
        <v>0</v>
      </c>
      <c r="M2513" s="260">
        <f>IFERROR(VLOOKUP(B2513,'تقرير المصروفات حسب الشهر'!$C$1282:$AD$1393,23,FALSE),0)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الشهر'!Y962</f>
        <v>0</v>
      </c>
      <c r="K2514" s="26">
        <f>'تقرير المصروفات حسب الشهر'!Y1089</f>
        <v>0</v>
      </c>
      <c r="L2514" s="260">
        <f>IFERROR(VLOOKUP(B2514,'تقرير المصروفات حسب الشهر'!$C$1155:$AD$1266,23,FALSE),0)</f>
        <v>0</v>
      </c>
      <c r="M2514" s="260">
        <f>IFERROR(VLOOKUP(B2514,'تقرير المصروفات حسب الشهر'!$C$1282:$AD$1393,23,FALSE),0)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الشهر'!Y963</f>
        <v>0</v>
      </c>
      <c r="K2515" s="26">
        <f>'تقرير المصروفات حسب الشهر'!Y1090</f>
        <v>0</v>
      </c>
      <c r="L2515" s="260">
        <f>IFERROR(VLOOKUP(B2515,'تقرير المصروفات حسب الشهر'!$C$1155:$AD$1266,23,FALSE),0)</f>
        <v>0</v>
      </c>
      <c r="M2515" s="260">
        <f>IFERROR(VLOOKUP(B2515,'تقرير المصروفات حسب الشهر'!$C$1282:$AD$1393,23,FALSE),0)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الشهر'!Y964</f>
        <v>0</v>
      </c>
      <c r="K2516" s="26">
        <f>'تقرير المصروفات حسب الشهر'!Y1091</f>
        <v>0</v>
      </c>
      <c r="L2516" s="260">
        <f>IFERROR(VLOOKUP(B2516,'تقرير المصروفات حسب الشهر'!$C$1155:$AD$1266,23,FALSE),0)</f>
        <v>0</v>
      </c>
      <c r="M2516" s="260">
        <f>IFERROR(VLOOKUP(B2516,'تقرير المصروفات حسب الشهر'!$C$1282:$AD$1393,23,FALSE),0)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الشهر'!Y965</f>
        <v>0</v>
      </c>
      <c r="K2517" s="26">
        <f>'تقرير المصروفات حسب الشهر'!Y1092</f>
        <v>0</v>
      </c>
      <c r="L2517" s="260">
        <f>IFERROR(VLOOKUP(B2517,'تقرير المصروفات حسب الشهر'!$C$1155:$AD$1266,23,FALSE),0)</f>
        <v>0</v>
      </c>
      <c r="M2517" s="260">
        <f>IFERROR(VLOOKUP(B2517,'تقرير المصروفات حسب الشهر'!$C$1282:$AD$1393,23,FALSE),0)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الشهر'!Y966</f>
        <v>0</v>
      </c>
      <c r="K2518" s="26">
        <f>'تقرير المصروفات حسب الشهر'!Y1093</f>
        <v>0</v>
      </c>
      <c r="L2518" s="260">
        <f>IFERROR(VLOOKUP(B2518,'تقرير المصروفات حسب الشهر'!$C$1155:$AD$1266,23,FALSE),0)</f>
        <v>0</v>
      </c>
      <c r="M2518" s="260">
        <f>IFERROR(VLOOKUP(B2518,'تقرير المصروفات حسب الشهر'!$C$1282:$AD$1393,23,FALSE),0)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الشهر'!Y967</f>
        <v>0</v>
      </c>
      <c r="K2519" s="26">
        <f>'تقرير المصروفات حسب الشهر'!Y1094</f>
        <v>0</v>
      </c>
      <c r="L2519" s="260">
        <f>IFERROR(VLOOKUP(B2519,'تقرير المصروفات حسب الشهر'!$C$1155:$AD$1266,23,FALSE),0)</f>
        <v>0</v>
      </c>
      <c r="M2519" s="260">
        <f>IFERROR(VLOOKUP(B2519,'تقرير المصروفات حسب الشهر'!$C$1282:$AD$1393,23,FALSE),0)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الشهر'!Y968</f>
        <v>0</v>
      </c>
      <c r="K2520" s="26">
        <f>'تقرير المصروفات حسب الشهر'!Y1095</f>
        <v>0</v>
      </c>
      <c r="L2520" s="260">
        <f>IFERROR(VLOOKUP(B2520,'تقرير المصروفات حسب الشهر'!$C$1155:$AD$1266,23,FALSE),0)</f>
        <v>0</v>
      </c>
      <c r="M2520" s="260">
        <f>IFERROR(VLOOKUP(B2520,'تقرير المصروفات حسب الشهر'!$C$1282:$AD$1393,23,FALSE),0)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الشهر'!Y969</f>
        <v>0</v>
      </c>
      <c r="K2521" s="26">
        <f>'تقرير المصروفات حسب الشهر'!Y1096</f>
        <v>0</v>
      </c>
      <c r="L2521" s="260">
        <f>IFERROR(VLOOKUP(B2521,'تقرير المصروفات حسب الشهر'!$C$1155:$AD$1266,23,FALSE),0)</f>
        <v>0</v>
      </c>
      <c r="M2521" s="260">
        <f>IFERROR(VLOOKUP(B2521,'تقرير المصروفات حسب الشهر'!$C$1282:$AD$1393,23,FALSE),0)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الشهر'!Y970</f>
        <v>0</v>
      </c>
      <c r="K2522" s="26">
        <f>'تقرير المصروفات حسب الشهر'!Y1097</f>
        <v>0</v>
      </c>
      <c r="L2522" s="260">
        <f>IFERROR(VLOOKUP(B2522,'تقرير المصروفات حسب الشهر'!$C$1155:$AD$1266,23,FALSE),0)</f>
        <v>0</v>
      </c>
      <c r="M2522" s="260">
        <f>IFERROR(VLOOKUP(B2522,'تقرير المصروفات حسب الشهر'!$C$1282:$AD$1393,23,FALSE),0)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الشهر'!Y971</f>
        <v>0</v>
      </c>
      <c r="K2523" s="26">
        <f>'تقرير المصروفات حسب الشهر'!Y1098</f>
        <v>0</v>
      </c>
      <c r="L2523" s="260">
        <f>IFERROR(VLOOKUP(B2523,'تقرير المصروفات حسب الشهر'!$C$1155:$AD$1266,23,FALSE),0)</f>
        <v>0</v>
      </c>
      <c r="M2523" s="260">
        <f>IFERROR(VLOOKUP(B2523,'تقرير المصروفات حسب الشهر'!$C$1282:$AD$1393,23,FALSE),0)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الشهر'!Y972</f>
        <v>0</v>
      </c>
      <c r="K2524" s="26">
        <f>'تقرير المصروفات حسب الشهر'!Y1099</f>
        <v>0</v>
      </c>
      <c r="L2524" s="260">
        <f>IFERROR(VLOOKUP(B2524,'تقرير المصروفات حسب الشهر'!$C$1155:$AD$1266,23,FALSE),0)</f>
        <v>0</v>
      </c>
      <c r="M2524" s="260">
        <f>IFERROR(VLOOKUP(B2524,'تقرير المصروفات حسب الشهر'!$C$1282:$AD$1393,23,FALSE),0)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0</v>
      </c>
      <c r="J2525" s="26">
        <f>'تقرير المصروفات حسب الشهر'!Y973</f>
        <v>0</v>
      </c>
      <c r="K2525" s="26">
        <f>'تقرير المصروفات حسب الشهر'!Y1100</f>
        <v>0</v>
      </c>
      <c r="L2525" s="260">
        <f>IFERROR(VLOOKUP(B2525,'تقرير المصروفات حسب الشهر'!$C$1155:$AD$1266,23,FALSE),0)</f>
        <v>0</v>
      </c>
      <c r="M2525" s="260">
        <f>IFERROR(VLOOKUP(B2525,'تقرير المصروفات حسب الشهر'!$C$1282:$AD$1393,23,FALSE),0)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0</v>
      </c>
      <c r="J2526" s="26">
        <f>'تقرير المصروفات حسب الشهر'!Y974</f>
        <v>0</v>
      </c>
      <c r="K2526" s="26">
        <f>'تقرير المصروفات حسب الشهر'!Y1101</f>
        <v>0</v>
      </c>
      <c r="L2526" s="260">
        <f>IFERROR(VLOOKUP(B2526,'تقرير المصروفات حسب الشهر'!$C$1155:$AD$1266,23,FALSE),0)</f>
        <v>0</v>
      </c>
      <c r="M2526" s="260">
        <f>IFERROR(VLOOKUP(B2526,'تقرير المصروفات حسب الشهر'!$C$1282:$AD$1393,23,FALSE),0)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0</v>
      </c>
      <c r="J2527" s="26">
        <f>'تقرير المصروفات حسب الشهر'!Y975</f>
        <v>0</v>
      </c>
      <c r="K2527" s="26">
        <f>'تقرير المصروفات حسب الشهر'!Y1102</f>
        <v>0</v>
      </c>
      <c r="L2527" s="260">
        <f>IFERROR(VLOOKUP(B2527,'تقرير المصروفات حسب الشهر'!$C$1155:$AD$1266,23,FALSE),0)</f>
        <v>0</v>
      </c>
      <c r="M2527" s="260">
        <f>IFERROR(VLOOKUP(B2527,'تقرير المصروفات حسب الشهر'!$C$1282:$AD$1393,23,FALSE),0)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الشهر'!Y976</f>
        <v>0</v>
      </c>
      <c r="K2528" s="26">
        <f>'تقرير المصروفات حسب الشهر'!Y1103</f>
        <v>0</v>
      </c>
      <c r="L2528" s="260">
        <f>IFERROR(VLOOKUP(B2528,'تقرير المصروفات حسب الشهر'!$C$1155:$AD$1266,23,FALSE),0)</f>
        <v>0</v>
      </c>
      <c r="M2528" s="260">
        <f>IFERROR(VLOOKUP(B2528,'تقرير المصروفات حسب الشهر'!$C$1282:$AD$1393,23,FALSE),0)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الشهر'!Y977</f>
        <v>0</v>
      </c>
      <c r="K2529" s="26">
        <f>'تقرير المصروفات حسب الشهر'!Y1104</f>
        <v>0</v>
      </c>
      <c r="L2529" s="260">
        <f>IFERROR(VLOOKUP(B2529,'تقرير المصروفات حسب الشهر'!$C$1155:$AD$1266,23,FALSE),0)</f>
        <v>0</v>
      </c>
      <c r="M2529" s="260">
        <f>IFERROR(VLOOKUP(B2529,'تقرير المصروفات حسب الشهر'!$C$1282:$AD$1393,23,FALSE),0)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الشهر'!Y978</f>
        <v>0</v>
      </c>
      <c r="K2530" s="26">
        <f>'تقرير المصروفات حسب الشهر'!Y1105</f>
        <v>0</v>
      </c>
      <c r="L2530" s="260">
        <f>IFERROR(VLOOKUP(B2530,'تقرير المصروفات حسب الشهر'!$C$1155:$AD$1266,23,FALSE),0)</f>
        <v>0</v>
      </c>
      <c r="M2530" s="260">
        <f>IFERROR(VLOOKUP(B2530,'تقرير المصروفات حسب الشهر'!$C$1282:$AD$1393,23,FALSE),0)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الشهر'!Y979</f>
        <v>0</v>
      </c>
      <c r="K2531" s="26">
        <f>'تقرير المصروفات حسب الشهر'!Y1106</f>
        <v>0</v>
      </c>
      <c r="L2531" s="260">
        <f>IFERROR(VLOOKUP(B2531,'تقرير المصروفات حسب الشهر'!$C$1155:$AD$1266,23,FALSE),0)</f>
        <v>0</v>
      </c>
      <c r="M2531" s="260">
        <f>IFERROR(VLOOKUP(B2531,'تقرير المصروفات حسب الشهر'!$C$1282:$AD$1393,23,FALSE),0)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0</v>
      </c>
      <c r="J2532" s="26">
        <f>'تقرير المصروفات حسب الشهر'!Y980</f>
        <v>0</v>
      </c>
      <c r="K2532" s="26">
        <f>'تقرير المصروفات حسب الشهر'!Y1107</f>
        <v>0</v>
      </c>
      <c r="L2532" s="260">
        <f>IFERROR(VLOOKUP(B2532,'تقرير المصروفات حسب الشهر'!$C$1155:$AD$1266,23,FALSE),0)</f>
        <v>0</v>
      </c>
      <c r="M2532" s="260">
        <f>IFERROR(VLOOKUP(B2532,'تقرير المصروفات حسب الشهر'!$C$1282:$AD$1393,23,FALSE),0)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الشهر'!Y981</f>
        <v>0</v>
      </c>
      <c r="K2533" s="26">
        <f>'تقرير المصروفات حسب الشهر'!Y1108</f>
        <v>0</v>
      </c>
      <c r="L2533" s="260">
        <f>IFERROR(VLOOKUP(B2533,'تقرير المصروفات حسب الشهر'!$C$1155:$AD$1266,23,FALSE),0)</f>
        <v>0</v>
      </c>
      <c r="M2533" s="260">
        <f>IFERROR(VLOOKUP(B2533,'تقرير المصروفات حسب الشهر'!$C$1282:$AD$1393,23,FALSE),0)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0</v>
      </c>
      <c r="J2534" s="26">
        <f>'تقرير المصروفات حسب الشهر'!Y982</f>
        <v>0</v>
      </c>
      <c r="K2534" s="26">
        <f>'تقرير المصروفات حسب الشهر'!Y1109</f>
        <v>0</v>
      </c>
      <c r="L2534" s="260">
        <f>IFERROR(VLOOKUP(B2534,'تقرير المصروفات حسب الشهر'!$C$1155:$AD$1266,23,FALSE),0)</f>
        <v>0</v>
      </c>
      <c r="M2534" s="260">
        <f>IFERROR(VLOOKUP(B2534,'تقرير المصروفات حسب الشهر'!$C$1282:$AD$1393,23,FALSE),0)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الشهر'!Y983</f>
        <v>0</v>
      </c>
      <c r="K2535" s="26">
        <f>'تقرير المصروفات حسب الشهر'!Y1110</f>
        <v>0</v>
      </c>
      <c r="L2535" s="260">
        <f>IFERROR(VLOOKUP(B2535,'تقرير المصروفات حسب الشهر'!$C$1155:$AD$1266,23,FALSE),0)</f>
        <v>0</v>
      </c>
      <c r="M2535" s="260">
        <f>IFERROR(VLOOKUP(B2535,'تقرير المصروفات حسب الشهر'!$C$1282:$AD$1393,23,FALSE),0)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الشهر'!Y984</f>
        <v>0</v>
      </c>
      <c r="K2536" s="26">
        <f>'تقرير المصروفات حسب الشهر'!Y1111</f>
        <v>0</v>
      </c>
      <c r="L2536" s="260">
        <f>IFERROR(VLOOKUP(B2536,'تقرير المصروفات حسب الشهر'!$C$1155:$AD$1266,23,FALSE),0)</f>
        <v>0</v>
      </c>
      <c r="M2536" s="260">
        <f>IFERROR(VLOOKUP(B2536,'تقرير المصروفات حسب الشهر'!$C$1282:$AD$1393,23,FALSE),0)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الشهر'!Y985</f>
        <v>0</v>
      </c>
      <c r="K2537" s="26">
        <f>'تقرير المصروفات حسب الشهر'!Y1112</f>
        <v>0</v>
      </c>
      <c r="L2537" s="260">
        <f>IFERROR(VLOOKUP(B2537,'تقرير المصروفات حسب الشهر'!$C$1155:$AD$1266,23,FALSE),0)</f>
        <v>0</v>
      </c>
      <c r="M2537" s="260">
        <f>IFERROR(VLOOKUP(B2537,'تقرير المصروفات حسب الشهر'!$C$1282:$AD$1393,23,FALSE),0)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الشهر'!Y986</f>
        <v>0</v>
      </c>
      <c r="K2538" s="26">
        <f>'تقرير المصروفات حسب الشهر'!Y1113</f>
        <v>0</v>
      </c>
      <c r="L2538" s="260">
        <f>IFERROR(VLOOKUP(B2538,'تقرير المصروفات حسب الشهر'!$C$1155:$AD$1266,23,FALSE),0)</f>
        <v>0</v>
      </c>
      <c r="M2538" s="260">
        <f>IFERROR(VLOOKUP(B2538,'تقرير المصروفات حسب الشهر'!$C$1282:$AD$1393,23,FALSE),0)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الشهر'!Y987</f>
        <v>0</v>
      </c>
      <c r="K2539" s="26">
        <f>'تقرير المصروفات حسب الشهر'!Y1114</f>
        <v>0</v>
      </c>
      <c r="L2539" s="260">
        <f>IFERROR(VLOOKUP(B2539,'تقرير المصروفات حسب الشهر'!$C$1155:$AD$1266,23,FALSE),0)</f>
        <v>0</v>
      </c>
      <c r="M2539" s="260">
        <f>IFERROR(VLOOKUP(B2539,'تقرير المصروفات حسب الشهر'!$C$1282:$AD$1393,23,FALSE),0)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الشهر'!Y988</f>
        <v>0</v>
      </c>
      <c r="K2540" s="26">
        <f>'تقرير المصروفات حسب الشهر'!Y1115</f>
        <v>0</v>
      </c>
      <c r="L2540" s="260">
        <f>IFERROR(VLOOKUP(B2540,'تقرير المصروفات حسب الشهر'!$C$1155:$AD$1266,23,FALSE),0)</f>
        <v>0</v>
      </c>
      <c r="M2540" s="260">
        <f>IFERROR(VLOOKUP(B2540,'تقرير المصروفات حسب الشهر'!$C$1282:$AD$1393,23,FALSE),0)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الشهر'!Y989</f>
        <v>0</v>
      </c>
      <c r="K2541" s="26">
        <f>'تقرير المصروفات حسب الشهر'!Y1116</f>
        <v>0</v>
      </c>
      <c r="L2541" s="260">
        <f>IFERROR(VLOOKUP(B2541,'تقرير المصروفات حسب الشهر'!$C$1155:$AD$1266,23,FALSE),0)</f>
        <v>0</v>
      </c>
      <c r="M2541" s="260">
        <f>IFERROR(VLOOKUP(B2541,'تقرير المصروفات حسب الشهر'!$C$1282:$AD$1393,23,FALSE),0)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الشهر'!Y990</f>
        <v>0</v>
      </c>
      <c r="K2542" s="26">
        <f>'تقرير المصروفات حسب الشهر'!Y1117</f>
        <v>0</v>
      </c>
      <c r="L2542" s="260">
        <f>IFERROR(VLOOKUP(B2542,'تقرير المصروفات حسب الشهر'!$C$1155:$AD$1266,23,FALSE),0)</f>
        <v>0</v>
      </c>
      <c r="M2542" s="260">
        <f>IFERROR(VLOOKUP(B2542,'تقرير المصروفات حسب الشهر'!$C$1282:$AD$1393,23,FALSE),0)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الشهر'!Y991</f>
        <v>0</v>
      </c>
      <c r="K2543" s="26">
        <f>'تقرير المصروفات حسب الشهر'!Y1118</f>
        <v>0</v>
      </c>
      <c r="L2543" s="260">
        <f>IFERROR(VLOOKUP(B2543,'تقرير المصروفات حسب الشهر'!$C$1155:$AD$1266,23,FALSE),0)</f>
        <v>0</v>
      </c>
      <c r="M2543" s="260">
        <f>IFERROR(VLOOKUP(B2543,'تقرير المصروفات حسب الشهر'!$C$1282:$AD$1393,23,FALSE),0)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الشهر'!Y992</f>
        <v>0</v>
      </c>
      <c r="K2544" s="26">
        <f>'تقرير المصروفات حسب الشهر'!Y1119</f>
        <v>0</v>
      </c>
      <c r="L2544" s="260">
        <f>IFERROR(VLOOKUP(B2544,'تقرير المصروفات حسب الشهر'!$C$1155:$AD$1266,23,FALSE),0)</f>
        <v>0</v>
      </c>
      <c r="M2544" s="260">
        <f>IFERROR(VLOOKUP(B2544,'تقرير المصروفات حسب الشهر'!$C$1282:$AD$1393,23,FALSE),0)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الشهر'!Y993</f>
        <v>0</v>
      </c>
      <c r="K2545" s="26">
        <f>'تقرير المصروفات حسب الشهر'!Y1120</f>
        <v>0</v>
      </c>
      <c r="L2545" s="260">
        <f>IFERROR(VLOOKUP(B2545,'تقرير المصروفات حسب الشهر'!$C$1155:$AD$1266,23,FALSE),0)</f>
        <v>0</v>
      </c>
      <c r="M2545" s="260">
        <f>IFERROR(VLOOKUP(B2545,'تقرير المصروفات حسب الشهر'!$C$1282:$AD$1393,23,FALSE),0)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الشهر'!Y994</f>
        <v>0</v>
      </c>
      <c r="K2546" s="26">
        <f>'تقرير المصروفات حسب الشهر'!Y1121</f>
        <v>0</v>
      </c>
      <c r="L2546" s="260">
        <f>IFERROR(VLOOKUP(B2546,'تقرير المصروفات حسب الشهر'!$C$1155:$AD$1266,23,FALSE),0)</f>
        <v>0</v>
      </c>
      <c r="M2546" s="260">
        <f>IFERROR(VLOOKUP(B2546,'تقرير المصروفات حسب الشهر'!$C$1282:$AD$1393,23,FALSE),0)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الشهر'!Y995</f>
        <v>0</v>
      </c>
      <c r="K2547" s="26">
        <f>'تقرير المصروفات حسب الشهر'!Y1122</f>
        <v>0</v>
      </c>
      <c r="L2547" s="260">
        <f>IFERROR(VLOOKUP(B2547,'تقرير المصروفات حسب الشهر'!$C$1155:$AD$1266,23,FALSE),0)</f>
        <v>0</v>
      </c>
      <c r="M2547" s="260">
        <f>IFERROR(VLOOKUP(B2547,'تقرير المصروفات حسب الشهر'!$C$1282:$AD$1393,23,FALSE),0)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الشهر'!Y996</f>
        <v>0</v>
      </c>
      <c r="K2548" s="26">
        <f>'تقرير المصروفات حسب الشهر'!Y1123</f>
        <v>0</v>
      </c>
      <c r="L2548" s="260">
        <f>IFERROR(VLOOKUP(B2548,'تقرير المصروفات حسب الشهر'!$C$1155:$AD$1266,23,FALSE),0)</f>
        <v>0</v>
      </c>
      <c r="M2548" s="260">
        <f>IFERROR(VLOOKUP(B2548,'تقرير المصروفات حسب الشهر'!$C$1282:$AD$1393,23,FALSE),0)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الشهر'!Y997</f>
        <v>0</v>
      </c>
      <c r="K2549" s="26">
        <f>'تقرير المصروفات حسب الشهر'!Y1124</f>
        <v>0</v>
      </c>
      <c r="L2549" s="260">
        <f>IFERROR(VLOOKUP(B2549,'تقرير المصروفات حسب الشهر'!$C$1155:$AD$1266,23,FALSE),0)</f>
        <v>0</v>
      </c>
      <c r="M2549" s="260">
        <f>IFERROR(VLOOKUP(B2549,'تقرير المصروفات حسب الشهر'!$C$1282:$AD$1393,23,FALSE),0)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الشهر'!Y998</f>
        <v>0</v>
      </c>
      <c r="K2550" s="26">
        <f>'تقرير المصروفات حسب الشهر'!Y1125</f>
        <v>0</v>
      </c>
      <c r="L2550" s="260">
        <f>IFERROR(VLOOKUP(B2550,'تقرير المصروفات حسب الشهر'!$C$1155:$AD$1266,23,FALSE),0)</f>
        <v>0</v>
      </c>
      <c r="M2550" s="260">
        <f>IFERROR(VLOOKUP(B2550,'تقرير المصروفات حسب الشهر'!$C$1282:$AD$1393,23,FALSE),0)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الشهر'!Y999</f>
        <v>0</v>
      </c>
      <c r="K2551" s="26">
        <f>'تقرير المصروفات حسب الشهر'!Y1126</f>
        <v>0</v>
      </c>
      <c r="L2551" s="260">
        <f>IFERROR(VLOOKUP(B2551,'تقرير المصروفات حسب الشهر'!$C$1155:$AD$1266,23,FALSE),0)</f>
        <v>0</v>
      </c>
      <c r="M2551" s="260">
        <f>IFERROR(VLOOKUP(B2551,'تقرير المصروفات حسب الشهر'!$C$1282:$AD$1393,23,FALSE),0)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الشهر'!Y1000</f>
        <v>0</v>
      </c>
      <c r="K2552" s="26">
        <f>'تقرير المصروفات حسب الشهر'!Y1127</f>
        <v>0</v>
      </c>
      <c r="L2552" s="260">
        <f>IFERROR(VLOOKUP(B2552,'تقرير المصروفات حسب الشهر'!$C$1155:$AD$1266,23,FALSE),0)</f>
        <v>0</v>
      </c>
      <c r="M2552" s="260">
        <f>IFERROR(VLOOKUP(B2552,'تقرير المصروفات حسب الشهر'!$C$1282:$AD$1393,23,FALSE),0)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الشهر'!Y1001</f>
        <v>0</v>
      </c>
      <c r="K2553" s="26">
        <f>'تقرير المصروفات حسب الشهر'!Y1128</f>
        <v>0</v>
      </c>
      <c r="L2553" s="260">
        <f>IFERROR(VLOOKUP(B2553,'تقرير المصروفات حسب الشهر'!$C$1155:$AD$1266,23,FALSE),0)</f>
        <v>0</v>
      </c>
      <c r="M2553" s="260">
        <f>IFERROR(VLOOKUP(B2553,'تقرير المصروفات حسب الشهر'!$C$1282:$AD$1393,23,FALSE),0)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الشهر'!Y1002</f>
        <v>0</v>
      </c>
      <c r="K2554" s="26">
        <f>'تقرير المصروفات حسب الشهر'!Y1129</f>
        <v>0</v>
      </c>
      <c r="L2554" s="260">
        <f>IFERROR(VLOOKUP(B2554,'تقرير المصروفات حسب الشهر'!$C$1155:$AD$1266,23,FALSE),0)</f>
        <v>0</v>
      </c>
      <c r="M2554" s="260">
        <f>IFERROR(VLOOKUP(B2554,'تقرير المصروفات حسب الشهر'!$C$1282:$AD$1393,23,FALSE),0)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الشهر'!Y1003</f>
        <v>0</v>
      </c>
      <c r="K2555" s="26">
        <f>'تقرير المصروفات حسب الشهر'!Y1130</f>
        <v>0</v>
      </c>
      <c r="L2555" s="260">
        <f>IFERROR(VLOOKUP(B2555,'تقرير المصروفات حسب الشهر'!$C$1155:$AD$1266,23,FALSE),0)</f>
        <v>0</v>
      </c>
      <c r="M2555" s="260">
        <f>IFERROR(VLOOKUP(B2555,'تقرير المصروفات حسب الشهر'!$C$1282:$AD$1393,23,FALSE),0)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الشهر'!Y1004</f>
        <v>0</v>
      </c>
      <c r="K2556" s="26">
        <f>'تقرير المصروفات حسب الشهر'!Y1131</f>
        <v>0</v>
      </c>
      <c r="L2556" s="260">
        <f>IFERROR(VLOOKUP(B2556,'تقرير المصروفات حسب الشهر'!$C$1155:$AD$1266,23,FALSE),0)</f>
        <v>0</v>
      </c>
      <c r="M2556" s="260">
        <f>IFERROR(VLOOKUP(B2556,'تقرير المصروفات حسب الشهر'!$C$1282:$AD$1393,23,FALSE),0)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الشهر'!Y1005</f>
        <v>0</v>
      </c>
      <c r="K2557" s="26">
        <f>'تقرير المصروفات حسب الشهر'!Y1132</f>
        <v>0</v>
      </c>
      <c r="L2557" s="260">
        <f>IFERROR(VLOOKUP(B2557,'تقرير المصروفات حسب الشهر'!$C$1155:$AD$1266,23,FALSE),0)</f>
        <v>0</v>
      </c>
      <c r="M2557" s="260">
        <f>IFERROR(VLOOKUP(B2557,'تقرير المصروفات حسب الشهر'!$C$1282:$AD$1393,23,FALSE),0)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الشهر'!Y1006</f>
        <v>0</v>
      </c>
      <c r="K2558" s="26">
        <f>'تقرير المصروفات حسب الشهر'!Y1133</f>
        <v>0</v>
      </c>
      <c r="L2558" s="260">
        <f>IFERROR(VLOOKUP(B2558,'تقرير المصروفات حسب الشهر'!$C$1155:$AD$1266,23,FALSE),0)</f>
        <v>0</v>
      </c>
      <c r="M2558" s="260">
        <f>IFERROR(VLOOKUP(B2558,'تقرير المصروفات حسب الشهر'!$C$1282:$AD$1393,23,FALSE),0)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الشهر'!Y1007</f>
        <v>0</v>
      </c>
      <c r="K2559" s="26">
        <f>'تقرير المصروفات حسب الشهر'!Y1134</f>
        <v>0</v>
      </c>
      <c r="L2559" s="260">
        <f>IFERROR(VLOOKUP(B2559,'تقرير المصروفات حسب الشهر'!$C$1155:$AD$1266,23,FALSE),0)</f>
        <v>0</v>
      </c>
      <c r="M2559" s="260">
        <f>IFERROR(VLOOKUP(B2559,'تقرير المصروفات حسب الشهر'!$C$1282:$AD$1393,23,FALSE),0)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الشهر'!Y1008</f>
        <v>0</v>
      </c>
      <c r="K2560" s="26">
        <f>'تقرير المصروفات حسب الشهر'!Y1135</f>
        <v>0</v>
      </c>
      <c r="L2560" s="260">
        <f>IFERROR(VLOOKUP(B2560,'تقرير المصروفات حسب الشهر'!$C$1155:$AD$1266,23,FALSE),0)</f>
        <v>0</v>
      </c>
      <c r="M2560" s="260">
        <f>IFERROR(VLOOKUP(B2560,'تقرير المصروفات حسب الشهر'!$C$1282:$AD$1393,23,FALSE),0)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0</v>
      </c>
      <c r="J2561" s="26">
        <f>'تقرير المصروفات حسب الشهر'!Y1009</f>
        <v>0</v>
      </c>
      <c r="K2561" s="26">
        <f>'تقرير المصروفات حسب الشهر'!Y1136</f>
        <v>0</v>
      </c>
      <c r="L2561" s="260">
        <f>IFERROR(VLOOKUP(B2561,'تقرير المصروفات حسب الشهر'!$C$1155:$AD$1266,23,FALSE),0)</f>
        <v>0</v>
      </c>
      <c r="M2561" s="260">
        <f>IFERROR(VLOOKUP(B2561,'تقرير المصروفات حسب الشهر'!$C$1282:$AD$1393,23,FALSE),0)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الشهر'!Y1010</f>
        <v>0</v>
      </c>
      <c r="K2562" s="26">
        <f>'تقرير المصروفات حسب الشهر'!Y1137</f>
        <v>0</v>
      </c>
      <c r="L2562" s="260">
        <f>IFERROR(VLOOKUP(B2562,'تقرير المصروفات حسب الشهر'!$C$1155:$AD$1266,23,FALSE),0)</f>
        <v>0</v>
      </c>
      <c r="M2562" s="260">
        <f>IFERROR(VLOOKUP(B2562,'تقرير المصروفات حسب الشهر'!$C$1282:$AD$1393,23,FALSE),0)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5" customHeight="1" thickBot="1"/>
    <row r="2566" spans="2:15" ht="31.2" customHeight="1" thickTop="1" thickBot="1">
      <c r="B2566" s="645" t="s">
        <v>370</v>
      </c>
      <c r="C2566" s="643"/>
      <c r="D2566" s="643"/>
      <c r="E2566" s="643"/>
      <c r="F2566" s="643"/>
      <c r="G2566" s="643"/>
      <c r="H2566" s="643"/>
      <c r="I2566" s="643"/>
      <c r="J2566" s="643"/>
      <c r="K2566" s="643"/>
      <c r="L2566" s="643"/>
      <c r="M2566" s="643"/>
      <c r="N2566" s="643"/>
      <c r="O2566" s="644"/>
    </row>
    <row r="2567" spans="2:15" ht="17.399999999999999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399999999999999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الشهر'!Z902</f>
        <v>0</v>
      </c>
      <c r="K2568" s="26">
        <f>'تقرير المصروفات حسب الشهر'!Z1029</f>
        <v>0</v>
      </c>
      <c r="L2568" s="260">
        <f>IFERROR(VLOOKUP(B2568,'تقرير المصروفات حسب الشهر'!$C$1155:$AD$1266,24,FALSE),0)</f>
        <v>0</v>
      </c>
      <c r="M2568" s="260">
        <f>IFERROR(VLOOKUP(B2568,'تقرير المصروفات حسب الشهر'!$C$1282:$AD$1393,24,FALSE),0)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0</v>
      </c>
      <c r="J2569" s="26">
        <f>'تقرير المصروفات حسب الشهر'!Z903</f>
        <v>0</v>
      </c>
      <c r="K2569" s="26">
        <f>'تقرير المصروفات حسب الشهر'!Z1030</f>
        <v>0</v>
      </c>
      <c r="L2569" s="260">
        <f>IFERROR(VLOOKUP(B2569,'تقرير المصروفات حسب الشهر'!$C$1155:$AD$1266,24,FALSE),0)</f>
        <v>0</v>
      </c>
      <c r="M2569" s="260">
        <f>IFERROR(VLOOKUP(B2569,'تقرير المصروفات حسب الشهر'!$C$1282:$AD$1393,24,FALSE),0)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الشهر'!Z904</f>
        <v>0</v>
      </c>
      <c r="K2570" s="26">
        <f>'تقرير المصروفات حسب الشهر'!Z1031</f>
        <v>0</v>
      </c>
      <c r="L2570" s="260">
        <f>IFERROR(VLOOKUP(B2570,'تقرير المصروفات حسب الشهر'!$C$1155:$AD$1266,24,FALSE),0)</f>
        <v>0</v>
      </c>
      <c r="M2570" s="260">
        <f>IFERROR(VLOOKUP(B2570,'تقرير المصروفات حسب الشهر'!$C$1282:$AD$1393,24,FALSE),0)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الشهر'!Z905</f>
        <v>0</v>
      </c>
      <c r="K2571" s="26">
        <f>'تقرير المصروفات حسب الشهر'!Z1032</f>
        <v>0</v>
      </c>
      <c r="L2571" s="260">
        <f>IFERROR(VLOOKUP(B2571,'تقرير المصروفات حسب الشهر'!$C$1155:$AD$1266,24,FALSE),0)</f>
        <v>0</v>
      </c>
      <c r="M2571" s="260">
        <f>IFERROR(VLOOKUP(B2571,'تقرير المصروفات حسب الشهر'!$C$1282:$AD$1393,24,FALSE),0)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الشهر'!Z906</f>
        <v>0</v>
      </c>
      <c r="K2572" s="26">
        <f>'تقرير المصروفات حسب الشهر'!Z1033</f>
        <v>0</v>
      </c>
      <c r="L2572" s="260">
        <f>IFERROR(VLOOKUP(B2572,'تقرير المصروفات حسب الشهر'!$C$1155:$AD$1266,24,FALSE),0)</f>
        <v>0</v>
      </c>
      <c r="M2572" s="260">
        <f>IFERROR(VLOOKUP(B2572,'تقرير المصروفات حسب الشهر'!$C$1282:$AD$1393,24,FALSE),0)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الشهر'!Z907</f>
        <v>0</v>
      </c>
      <c r="K2573" s="26">
        <f>'تقرير المصروفات حسب الشهر'!Z1034</f>
        <v>0</v>
      </c>
      <c r="L2573" s="260">
        <f>IFERROR(VLOOKUP(B2573,'تقرير المصروفات حسب الشهر'!$C$1155:$AD$1266,24,FALSE),0)</f>
        <v>0</v>
      </c>
      <c r="M2573" s="260">
        <f>IFERROR(VLOOKUP(B2573,'تقرير المصروفات حسب الشهر'!$C$1282:$AD$1393,24,FALSE),0)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الشهر'!Z908</f>
        <v>0</v>
      </c>
      <c r="K2574" s="26">
        <f>'تقرير المصروفات حسب الشهر'!Z1035</f>
        <v>0</v>
      </c>
      <c r="L2574" s="260">
        <f>IFERROR(VLOOKUP(B2574,'تقرير المصروفات حسب الشهر'!$C$1155:$AD$1266,24,FALSE),0)</f>
        <v>0</v>
      </c>
      <c r="M2574" s="260">
        <f>IFERROR(VLOOKUP(B2574,'تقرير المصروفات حسب الشهر'!$C$1282:$AD$1393,24,FALSE),0)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الشهر'!Z909</f>
        <v>0</v>
      </c>
      <c r="K2575" s="26">
        <f>'تقرير المصروفات حسب الشهر'!Z1036</f>
        <v>0</v>
      </c>
      <c r="L2575" s="260">
        <f>IFERROR(VLOOKUP(B2575,'تقرير المصروفات حسب الشهر'!$C$1155:$AD$1266,24,FALSE),0)</f>
        <v>0</v>
      </c>
      <c r="M2575" s="260">
        <f>IFERROR(VLOOKUP(B2575,'تقرير المصروفات حسب الشهر'!$C$1282:$AD$1393,24,FALSE),0)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الشهر'!Z910</f>
        <v>0</v>
      </c>
      <c r="K2576" s="26">
        <f>'تقرير المصروفات حسب الشهر'!Z1037</f>
        <v>0</v>
      </c>
      <c r="L2576" s="260">
        <f>IFERROR(VLOOKUP(B2576,'تقرير المصروفات حسب الشهر'!$C$1155:$AD$1266,24,FALSE),0)</f>
        <v>0</v>
      </c>
      <c r="M2576" s="260">
        <f>IFERROR(VLOOKUP(B2576,'تقرير المصروفات حسب الشهر'!$C$1282:$AD$1393,24,FALSE),0)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0</v>
      </c>
      <c r="J2577" s="26">
        <f>'تقرير المصروفات حسب الشهر'!Z911</f>
        <v>0</v>
      </c>
      <c r="K2577" s="26">
        <f>'تقرير المصروفات حسب الشهر'!Z1038</f>
        <v>0</v>
      </c>
      <c r="L2577" s="260">
        <f>IFERROR(VLOOKUP(B2577,'تقرير المصروفات حسب الشهر'!$C$1155:$AD$1266,24,FALSE),0)</f>
        <v>0</v>
      </c>
      <c r="M2577" s="260">
        <f>IFERROR(VLOOKUP(B2577,'تقرير المصروفات حسب الشهر'!$C$1282:$AD$1393,24,FALSE),0)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الشهر'!Z912</f>
        <v>0</v>
      </c>
      <c r="K2578" s="26">
        <f>'تقرير المصروفات حسب الشهر'!Z1039</f>
        <v>0</v>
      </c>
      <c r="L2578" s="260">
        <f>IFERROR(VLOOKUP(B2578,'تقرير المصروفات حسب الشهر'!$C$1155:$AD$1266,24,FALSE),0)</f>
        <v>0</v>
      </c>
      <c r="M2578" s="260">
        <f>IFERROR(VLOOKUP(B2578,'تقرير المصروفات حسب الشهر'!$C$1282:$AD$1393,24,FALSE),0)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الشهر'!Z913</f>
        <v>0</v>
      </c>
      <c r="K2579" s="26">
        <f>'تقرير المصروفات حسب الشهر'!Z1040</f>
        <v>0</v>
      </c>
      <c r="L2579" s="260">
        <f>IFERROR(VLOOKUP(B2579,'تقرير المصروفات حسب الشهر'!$C$1155:$AD$1266,24,FALSE),0)</f>
        <v>0</v>
      </c>
      <c r="M2579" s="260">
        <f>IFERROR(VLOOKUP(B2579,'تقرير المصروفات حسب الشهر'!$C$1282:$AD$1393,24,FALSE),0)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الشهر'!Z914</f>
        <v>0</v>
      </c>
      <c r="K2580" s="26">
        <f>'تقرير المصروفات حسب الشهر'!Z1041</f>
        <v>0</v>
      </c>
      <c r="L2580" s="260">
        <f>IFERROR(VLOOKUP(B2580,'تقرير المصروفات حسب الشهر'!$C$1155:$AD$1266,24,FALSE),0)</f>
        <v>0</v>
      </c>
      <c r="M2580" s="260">
        <f>IFERROR(VLOOKUP(B2580,'تقرير المصروفات حسب الشهر'!$C$1282:$AD$1393,24,FALSE),0)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الشهر'!Z915</f>
        <v>0</v>
      </c>
      <c r="K2581" s="26">
        <f>'تقرير المصروفات حسب الشهر'!Z1042</f>
        <v>0</v>
      </c>
      <c r="L2581" s="260">
        <f>IFERROR(VLOOKUP(B2581,'تقرير المصروفات حسب الشهر'!$C$1155:$AD$1266,24,FALSE),0)</f>
        <v>0</v>
      </c>
      <c r="M2581" s="260">
        <f>IFERROR(VLOOKUP(B2581,'تقرير المصروفات حسب الشهر'!$C$1282:$AD$1393,24,FALSE),0)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الشهر'!Z916</f>
        <v>0</v>
      </c>
      <c r="K2582" s="26">
        <f>'تقرير المصروفات حسب الشهر'!Z1043</f>
        <v>0</v>
      </c>
      <c r="L2582" s="260">
        <f>IFERROR(VLOOKUP(B2582,'تقرير المصروفات حسب الشهر'!$C$1155:$AD$1266,24,FALSE),0)</f>
        <v>0</v>
      </c>
      <c r="M2582" s="260">
        <f>IFERROR(VLOOKUP(B2582,'تقرير المصروفات حسب الشهر'!$C$1282:$AD$1393,24,FALSE),0)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الشهر'!Z917</f>
        <v>0</v>
      </c>
      <c r="K2583" s="26">
        <f>'تقرير المصروفات حسب الشهر'!Z1044</f>
        <v>0</v>
      </c>
      <c r="L2583" s="260">
        <f>IFERROR(VLOOKUP(B2583,'تقرير المصروفات حسب الشهر'!$C$1155:$AD$1266,24,FALSE),0)</f>
        <v>0</v>
      </c>
      <c r="M2583" s="260">
        <f>IFERROR(VLOOKUP(B2583,'تقرير المصروفات حسب الشهر'!$C$1282:$AD$1393,24,FALSE),0)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الشهر'!Z918</f>
        <v>0</v>
      </c>
      <c r="K2584" s="26">
        <f>'تقرير المصروفات حسب الشهر'!Z1045</f>
        <v>0</v>
      </c>
      <c r="L2584" s="260">
        <f>IFERROR(VLOOKUP(B2584,'تقرير المصروفات حسب الشهر'!$C$1155:$AD$1266,24,FALSE),0)</f>
        <v>0</v>
      </c>
      <c r="M2584" s="260">
        <f>IFERROR(VLOOKUP(B2584,'تقرير المصروفات حسب الشهر'!$C$1282:$AD$1393,24,FALSE),0)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الشهر'!Z919</f>
        <v>0</v>
      </c>
      <c r="K2585" s="26">
        <f>'تقرير المصروفات حسب الشهر'!Z1046</f>
        <v>0</v>
      </c>
      <c r="L2585" s="260">
        <f>IFERROR(VLOOKUP(B2585,'تقرير المصروفات حسب الشهر'!$C$1155:$AD$1266,24,FALSE),0)</f>
        <v>0</v>
      </c>
      <c r="M2585" s="260">
        <f>IFERROR(VLOOKUP(B2585,'تقرير المصروفات حسب الشهر'!$C$1282:$AD$1393,24,FALSE),0)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الشهر'!Z920</f>
        <v>0</v>
      </c>
      <c r="K2586" s="26">
        <f>'تقرير المصروفات حسب الشهر'!Z1047</f>
        <v>0</v>
      </c>
      <c r="L2586" s="260">
        <f>IFERROR(VLOOKUP(B2586,'تقرير المصروفات حسب الشهر'!$C$1155:$AD$1266,24,FALSE),0)</f>
        <v>0</v>
      </c>
      <c r="M2586" s="260">
        <f>IFERROR(VLOOKUP(B2586,'تقرير المصروفات حسب الشهر'!$C$1282:$AD$1393,24,FALSE),0)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الشهر'!Z921</f>
        <v>0</v>
      </c>
      <c r="K2587" s="26">
        <f>'تقرير المصروفات حسب الشهر'!Z1048</f>
        <v>0</v>
      </c>
      <c r="L2587" s="260">
        <f>IFERROR(VLOOKUP(B2587,'تقرير المصروفات حسب الشهر'!$C$1155:$AD$1266,24,FALSE),0)</f>
        <v>0</v>
      </c>
      <c r="M2587" s="260">
        <f>IFERROR(VLOOKUP(B2587,'تقرير المصروفات حسب الشهر'!$C$1282:$AD$1393,24,FALSE),0)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الشهر'!Z922</f>
        <v>0</v>
      </c>
      <c r="K2588" s="26">
        <f>'تقرير المصروفات حسب الشهر'!Z1049</f>
        <v>0</v>
      </c>
      <c r="L2588" s="260">
        <f>IFERROR(VLOOKUP(B2588,'تقرير المصروفات حسب الشهر'!$C$1155:$AD$1266,24,FALSE),0)</f>
        <v>0</v>
      </c>
      <c r="M2588" s="260">
        <f>IFERROR(VLOOKUP(B2588,'تقرير المصروفات حسب الشهر'!$C$1282:$AD$1393,24,FALSE),0)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الشهر'!Z923</f>
        <v>0</v>
      </c>
      <c r="K2589" s="26">
        <f>'تقرير المصروفات حسب الشهر'!Z1050</f>
        <v>0</v>
      </c>
      <c r="L2589" s="260">
        <f>IFERROR(VLOOKUP(B2589,'تقرير المصروفات حسب الشهر'!$C$1155:$AD$1266,24,FALSE),0)</f>
        <v>0</v>
      </c>
      <c r="M2589" s="260">
        <f>IFERROR(VLOOKUP(B2589,'تقرير المصروفات حسب الشهر'!$C$1282:$AD$1393,24,FALSE),0)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الشهر'!Z924</f>
        <v>0</v>
      </c>
      <c r="K2590" s="26">
        <f>'تقرير المصروفات حسب الشهر'!Z1051</f>
        <v>0</v>
      </c>
      <c r="L2590" s="260">
        <f>IFERROR(VLOOKUP(B2590,'تقرير المصروفات حسب الشهر'!$C$1155:$AD$1266,24,FALSE),0)</f>
        <v>0</v>
      </c>
      <c r="M2590" s="260">
        <f>IFERROR(VLOOKUP(B2590,'تقرير المصروفات حسب الشهر'!$C$1282:$AD$1393,24,FALSE),0)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الشهر'!Z925</f>
        <v>0</v>
      </c>
      <c r="K2591" s="26">
        <f>'تقرير المصروفات حسب الشهر'!Z1052</f>
        <v>0</v>
      </c>
      <c r="L2591" s="260">
        <f>IFERROR(VLOOKUP(B2591,'تقرير المصروفات حسب الشهر'!$C$1155:$AD$1266,24,FALSE),0)</f>
        <v>0</v>
      </c>
      <c r="M2591" s="260">
        <f>IFERROR(VLOOKUP(B2591,'تقرير المصروفات حسب الشهر'!$C$1282:$AD$1393,24,FALSE),0)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الشهر'!Z926</f>
        <v>0</v>
      </c>
      <c r="K2592" s="26">
        <f>'تقرير المصروفات حسب الشهر'!Z1053</f>
        <v>0</v>
      </c>
      <c r="L2592" s="260">
        <f>IFERROR(VLOOKUP(B2592,'تقرير المصروفات حسب الشهر'!$C$1155:$AD$1266,24,FALSE),0)</f>
        <v>0</v>
      </c>
      <c r="M2592" s="260">
        <f>IFERROR(VLOOKUP(B2592,'تقرير المصروفات حسب الشهر'!$C$1282:$AD$1393,24,FALSE),0)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الشهر'!Z927</f>
        <v>0</v>
      </c>
      <c r="K2593" s="26">
        <f>'تقرير المصروفات حسب الشهر'!Z1054</f>
        <v>0</v>
      </c>
      <c r="L2593" s="260">
        <f>IFERROR(VLOOKUP(B2593,'تقرير المصروفات حسب الشهر'!$C$1155:$AD$1266,24,FALSE),0)</f>
        <v>0</v>
      </c>
      <c r="M2593" s="260">
        <f>IFERROR(VLOOKUP(B2593,'تقرير المصروفات حسب الشهر'!$C$1282:$AD$1393,24,FALSE),0)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الشهر'!Z928</f>
        <v>0</v>
      </c>
      <c r="K2594" s="26">
        <f>'تقرير المصروفات حسب الشهر'!Z1055</f>
        <v>0</v>
      </c>
      <c r="L2594" s="260">
        <f>IFERROR(VLOOKUP(B2594,'تقرير المصروفات حسب الشهر'!$C$1155:$AD$1266,24,FALSE),0)</f>
        <v>0</v>
      </c>
      <c r="M2594" s="260">
        <f>IFERROR(VLOOKUP(B2594,'تقرير المصروفات حسب الشهر'!$C$1282:$AD$1393,24,FALSE),0)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الشهر'!Z929</f>
        <v>0</v>
      </c>
      <c r="K2595" s="26">
        <f>'تقرير المصروفات حسب الشهر'!Z1056</f>
        <v>0</v>
      </c>
      <c r="L2595" s="260">
        <f>IFERROR(VLOOKUP(B2595,'تقرير المصروفات حسب الشهر'!$C$1155:$AD$1266,24,FALSE),0)</f>
        <v>0</v>
      </c>
      <c r="M2595" s="260">
        <f>IFERROR(VLOOKUP(B2595,'تقرير المصروفات حسب الشهر'!$C$1282:$AD$1393,24,FALSE),0)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الشهر'!Z930</f>
        <v>0</v>
      </c>
      <c r="K2596" s="26">
        <f>'تقرير المصروفات حسب الشهر'!Z1057</f>
        <v>0</v>
      </c>
      <c r="L2596" s="260">
        <f>IFERROR(VLOOKUP(B2596,'تقرير المصروفات حسب الشهر'!$C$1155:$AD$1266,24,FALSE),0)</f>
        <v>0</v>
      </c>
      <c r="M2596" s="260">
        <f>IFERROR(VLOOKUP(B2596,'تقرير المصروفات حسب الشهر'!$C$1282:$AD$1393,24,FALSE),0)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الشهر'!Z931</f>
        <v>0</v>
      </c>
      <c r="K2597" s="26">
        <f>'تقرير المصروفات حسب الشهر'!Z1058</f>
        <v>0</v>
      </c>
      <c r="L2597" s="260">
        <f>IFERROR(VLOOKUP(B2597,'تقرير المصروفات حسب الشهر'!$C$1155:$AD$1266,24,FALSE),0)</f>
        <v>0</v>
      </c>
      <c r="M2597" s="260">
        <f>IFERROR(VLOOKUP(B2597,'تقرير المصروفات حسب الشهر'!$C$1282:$AD$1393,24,FALSE),0)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الشهر'!Z932</f>
        <v>0</v>
      </c>
      <c r="K2598" s="26">
        <f>'تقرير المصروفات حسب الشهر'!Z1059</f>
        <v>0</v>
      </c>
      <c r="L2598" s="260">
        <f>IFERROR(VLOOKUP(B2598,'تقرير المصروفات حسب الشهر'!$C$1155:$AD$1266,24,FALSE),0)</f>
        <v>0</v>
      </c>
      <c r="M2598" s="260">
        <f>IFERROR(VLOOKUP(B2598,'تقرير المصروفات حسب الشهر'!$C$1282:$AD$1393,24,FALSE),0)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الشهر'!Z933</f>
        <v>0</v>
      </c>
      <c r="K2599" s="26">
        <f>'تقرير المصروفات حسب الشهر'!Z1060</f>
        <v>0</v>
      </c>
      <c r="L2599" s="260">
        <f>IFERROR(VLOOKUP(B2599,'تقرير المصروفات حسب الشهر'!$C$1155:$AD$1266,24,FALSE),0)</f>
        <v>0</v>
      </c>
      <c r="M2599" s="260">
        <f>IFERROR(VLOOKUP(B2599,'تقرير المصروفات حسب الشهر'!$C$1282:$AD$1393,24,FALSE),0)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الشهر'!Z934</f>
        <v>0</v>
      </c>
      <c r="K2600" s="26">
        <f>'تقرير المصروفات حسب الشهر'!Z1061</f>
        <v>0</v>
      </c>
      <c r="L2600" s="260">
        <f>IFERROR(VLOOKUP(B2600,'تقرير المصروفات حسب الشهر'!$C$1155:$AD$1266,24,FALSE),0)</f>
        <v>0</v>
      </c>
      <c r="M2600" s="260">
        <f>IFERROR(VLOOKUP(B2600,'تقرير المصروفات حسب الشهر'!$C$1282:$AD$1393,24,FALSE),0)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الشهر'!Z935</f>
        <v>0</v>
      </c>
      <c r="K2601" s="26">
        <f>'تقرير المصروفات حسب الشهر'!Z1062</f>
        <v>0</v>
      </c>
      <c r="L2601" s="260">
        <f>IFERROR(VLOOKUP(B2601,'تقرير المصروفات حسب الشهر'!$C$1155:$AD$1266,24,FALSE),0)</f>
        <v>0</v>
      </c>
      <c r="M2601" s="260">
        <f>IFERROR(VLOOKUP(B2601,'تقرير المصروفات حسب الشهر'!$C$1282:$AD$1393,24,FALSE),0)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الشهر'!Z936</f>
        <v>0</v>
      </c>
      <c r="K2602" s="26">
        <f>'تقرير المصروفات حسب الشهر'!Z1063</f>
        <v>0</v>
      </c>
      <c r="L2602" s="260">
        <f>IFERROR(VLOOKUP(B2602,'تقرير المصروفات حسب الشهر'!$C$1155:$AD$1266,24,FALSE),0)</f>
        <v>0</v>
      </c>
      <c r="M2602" s="260">
        <f>IFERROR(VLOOKUP(B2602,'تقرير المصروفات حسب الشهر'!$C$1282:$AD$1393,24,FALSE),0)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الشهر'!Z937</f>
        <v>0</v>
      </c>
      <c r="K2603" s="26">
        <f>'تقرير المصروفات حسب الشهر'!Z1064</f>
        <v>0</v>
      </c>
      <c r="L2603" s="260">
        <f>IFERROR(VLOOKUP(B2603,'تقرير المصروفات حسب الشهر'!$C$1155:$AD$1266,24,FALSE),0)</f>
        <v>0</v>
      </c>
      <c r="M2603" s="260">
        <f>IFERROR(VLOOKUP(B2603,'تقرير المصروفات حسب الشهر'!$C$1282:$AD$1393,24,FALSE),0)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الشهر'!Z938</f>
        <v>0</v>
      </c>
      <c r="K2604" s="26">
        <f>'تقرير المصروفات حسب الشهر'!Z1065</f>
        <v>0</v>
      </c>
      <c r="L2604" s="260">
        <f>IFERROR(VLOOKUP(B2604,'تقرير المصروفات حسب الشهر'!$C$1155:$AD$1266,24,FALSE),0)</f>
        <v>0</v>
      </c>
      <c r="M2604" s="260">
        <f>IFERROR(VLOOKUP(B2604,'تقرير المصروفات حسب الشهر'!$C$1282:$AD$1393,24,FALSE),0)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الشهر'!Z939</f>
        <v>0</v>
      </c>
      <c r="K2605" s="26">
        <f>'تقرير المصروفات حسب الشهر'!Z1066</f>
        <v>0</v>
      </c>
      <c r="L2605" s="260">
        <f>IFERROR(VLOOKUP(B2605,'تقرير المصروفات حسب الشهر'!$C$1155:$AD$1266,24,FALSE),0)</f>
        <v>0</v>
      </c>
      <c r="M2605" s="260">
        <f>IFERROR(VLOOKUP(B2605,'تقرير المصروفات حسب الشهر'!$C$1282:$AD$1393,24,FALSE),0)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الشهر'!Z940</f>
        <v>0</v>
      </c>
      <c r="K2606" s="26">
        <f>'تقرير المصروفات حسب الشهر'!Z1067</f>
        <v>0</v>
      </c>
      <c r="L2606" s="260">
        <f>IFERROR(VLOOKUP(B2606,'تقرير المصروفات حسب الشهر'!$C$1155:$AD$1266,24,FALSE),0)</f>
        <v>0</v>
      </c>
      <c r="M2606" s="260">
        <f>IFERROR(VLOOKUP(B2606,'تقرير المصروفات حسب الشهر'!$C$1282:$AD$1393,24,FALSE),0)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الشهر'!Z941</f>
        <v>0</v>
      </c>
      <c r="K2607" s="26">
        <f>'تقرير المصروفات حسب الشهر'!Z1068</f>
        <v>0</v>
      </c>
      <c r="L2607" s="260">
        <f>IFERROR(VLOOKUP(B2607,'تقرير المصروفات حسب الشهر'!$C$1155:$AD$1266,24,FALSE),0)</f>
        <v>0</v>
      </c>
      <c r="M2607" s="260">
        <f>IFERROR(VLOOKUP(B2607,'تقرير المصروفات حسب الشهر'!$C$1282:$AD$1393,24,FALSE),0)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الشهر'!Z942</f>
        <v>0</v>
      </c>
      <c r="K2608" s="26">
        <f>'تقرير المصروفات حسب الشهر'!Z1069</f>
        <v>0</v>
      </c>
      <c r="L2608" s="260">
        <f>IFERROR(VLOOKUP(B2608,'تقرير المصروفات حسب الشهر'!$C$1155:$AD$1266,24,FALSE),0)</f>
        <v>0</v>
      </c>
      <c r="M2608" s="260">
        <f>IFERROR(VLOOKUP(B2608,'تقرير المصروفات حسب الشهر'!$C$1282:$AD$1393,24,FALSE),0)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الشهر'!Z943</f>
        <v>0</v>
      </c>
      <c r="K2609" s="26">
        <f>'تقرير المصروفات حسب الشهر'!Z1070</f>
        <v>0</v>
      </c>
      <c r="L2609" s="260">
        <f>IFERROR(VLOOKUP(B2609,'تقرير المصروفات حسب الشهر'!$C$1155:$AD$1266,24,FALSE),0)</f>
        <v>0</v>
      </c>
      <c r="M2609" s="260">
        <f>IFERROR(VLOOKUP(B2609,'تقرير المصروفات حسب الشهر'!$C$1282:$AD$1393,24,FALSE),0)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الشهر'!Z944</f>
        <v>0</v>
      </c>
      <c r="K2610" s="26">
        <f>'تقرير المصروفات حسب الشهر'!Z1071</f>
        <v>0</v>
      </c>
      <c r="L2610" s="260">
        <f>IFERROR(VLOOKUP(B2610,'تقرير المصروفات حسب الشهر'!$C$1155:$AD$1266,24,FALSE),0)</f>
        <v>0</v>
      </c>
      <c r="M2610" s="260">
        <f>IFERROR(VLOOKUP(B2610,'تقرير المصروفات حسب الشهر'!$C$1282:$AD$1393,24,FALSE),0)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الشهر'!Z945</f>
        <v>0</v>
      </c>
      <c r="K2611" s="26">
        <f>'تقرير المصروفات حسب الشهر'!Z1072</f>
        <v>0</v>
      </c>
      <c r="L2611" s="260">
        <f>IFERROR(VLOOKUP(B2611,'تقرير المصروفات حسب الشهر'!$C$1155:$AD$1266,24,FALSE),0)</f>
        <v>0</v>
      </c>
      <c r="M2611" s="260">
        <f>IFERROR(VLOOKUP(B2611,'تقرير المصروفات حسب الشهر'!$C$1282:$AD$1393,24,FALSE),0)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الشهر'!Z946</f>
        <v>0</v>
      </c>
      <c r="K2612" s="26">
        <f>'تقرير المصروفات حسب الشهر'!Z1073</f>
        <v>0</v>
      </c>
      <c r="L2612" s="260">
        <f>IFERROR(VLOOKUP(B2612,'تقرير المصروفات حسب الشهر'!$C$1155:$AD$1266,24,FALSE),0)</f>
        <v>0</v>
      </c>
      <c r="M2612" s="260">
        <f>IFERROR(VLOOKUP(B2612,'تقرير المصروفات حسب الشهر'!$C$1282:$AD$1393,24,FALSE),0)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الشهر'!Z947</f>
        <v>0</v>
      </c>
      <c r="K2613" s="26">
        <f>'تقرير المصروفات حسب الشهر'!Z1074</f>
        <v>0</v>
      </c>
      <c r="L2613" s="260">
        <f>IFERROR(VLOOKUP(B2613,'تقرير المصروفات حسب الشهر'!$C$1155:$AD$1266,24,FALSE),0)</f>
        <v>0</v>
      </c>
      <c r="M2613" s="260">
        <f>IFERROR(VLOOKUP(B2613,'تقرير المصروفات حسب الشهر'!$C$1282:$AD$1393,24,FALSE),0)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الشهر'!Z948</f>
        <v>0</v>
      </c>
      <c r="K2614" s="26">
        <f>'تقرير المصروفات حسب الشهر'!Z1075</f>
        <v>0</v>
      </c>
      <c r="L2614" s="260">
        <f>IFERROR(VLOOKUP(B2614,'تقرير المصروفات حسب الشهر'!$C$1155:$AD$1266,24,FALSE),0)</f>
        <v>0</v>
      </c>
      <c r="M2614" s="260">
        <f>IFERROR(VLOOKUP(B2614,'تقرير المصروفات حسب الشهر'!$C$1282:$AD$1393,24,FALSE),0)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الشهر'!Z949</f>
        <v>0</v>
      </c>
      <c r="K2615" s="26">
        <f>'تقرير المصروفات حسب الشهر'!Z1076</f>
        <v>0</v>
      </c>
      <c r="L2615" s="260">
        <f>IFERROR(VLOOKUP(B2615,'تقرير المصروفات حسب الشهر'!$C$1155:$AD$1266,24,FALSE),0)</f>
        <v>0</v>
      </c>
      <c r="M2615" s="260">
        <f>IFERROR(VLOOKUP(B2615,'تقرير المصروفات حسب الشهر'!$C$1282:$AD$1393,24,FALSE),0)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الشهر'!Z950</f>
        <v>0</v>
      </c>
      <c r="K2616" s="26">
        <f>'تقرير المصروفات حسب الشهر'!Z1077</f>
        <v>0</v>
      </c>
      <c r="L2616" s="260">
        <f>IFERROR(VLOOKUP(B2616,'تقرير المصروفات حسب الشهر'!$C$1155:$AD$1266,24,FALSE),0)</f>
        <v>0</v>
      </c>
      <c r="M2616" s="260">
        <f>IFERROR(VLOOKUP(B2616,'تقرير المصروفات حسب الشهر'!$C$1282:$AD$1393,24,FALSE),0)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الشهر'!Z951</f>
        <v>0</v>
      </c>
      <c r="K2617" s="26">
        <f>'تقرير المصروفات حسب الشهر'!Z1078</f>
        <v>0</v>
      </c>
      <c r="L2617" s="260">
        <f>IFERROR(VLOOKUP(B2617,'تقرير المصروفات حسب الشهر'!$C$1155:$AD$1266,24,FALSE),0)</f>
        <v>0</v>
      </c>
      <c r="M2617" s="260">
        <f>IFERROR(VLOOKUP(B2617,'تقرير المصروفات حسب الشهر'!$C$1282:$AD$1393,24,FALSE),0)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الشهر'!Z952</f>
        <v>0</v>
      </c>
      <c r="K2618" s="26">
        <f>'تقرير المصروفات حسب الشهر'!Z1079</f>
        <v>0</v>
      </c>
      <c r="L2618" s="260">
        <f>IFERROR(VLOOKUP(B2618,'تقرير المصروفات حسب الشهر'!$C$1155:$AD$1266,24,FALSE),0)</f>
        <v>0</v>
      </c>
      <c r="M2618" s="260">
        <f>IFERROR(VLOOKUP(B2618,'تقرير المصروفات حسب الشهر'!$C$1282:$AD$1393,24,FALSE),0)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الشهر'!Z953</f>
        <v>0</v>
      </c>
      <c r="K2619" s="26">
        <f>'تقرير المصروفات حسب الشهر'!Z1080</f>
        <v>0</v>
      </c>
      <c r="L2619" s="260">
        <f>IFERROR(VLOOKUP(B2619,'تقرير المصروفات حسب الشهر'!$C$1155:$AD$1266,24,FALSE),0)</f>
        <v>0</v>
      </c>
      <c r="M2619" s="260">
        <f>IFERROR(VLOOKUP(B2619,'تقرير المصروفات حسب الشهر'!$C$1282:$AD$1393,24,FALSE),0)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الشهر'!Z954</f>
        <v>0</v>
      </c>
      <c r="K2620" s="26">
        <f>'تقرير المصروفات حسب الشهر'!Z1081</f>
        <v>0</v>
      </c>
      <c r="L2620" s="260">
        <f>IFERROR(VLOOKUP(B2620,'تقرير المصروفات حسب الشهر'!$C$1155:$AD$1266,24,FALSE),0)</f>
        <v>0</v>
      </c>
      <c r="M2620" s="260">
        <f>IFERROR(VLOOKUP(B2620,'تقرير المصروفات حسب الشهر'!$C$1282:$AD$1393,24,FALSE),0)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الشهر'!Z955</f>
        <v>0</v>
      </c>
      <c r="K2621" s="26">
        <f>'تقرير المصروفات حسب الشهر'!Z1082</f>
        <v>0</v>
      </c>
      <c r="L2621" s="260">
        <f>IFERROR(VLOOKUP(B2621,'تقرير المصروفات حسب الشهر'!$C$1155:$AD$1266,24,FALSE),0)</f>
        <v>0</v>
      </c>
      <c r="M2621" s="260">
        <f>IFERROR(VLOOKUP(B2621,'تقرير المصروفات حسب الشهر'!$C$1282:$AD$1393,24,FALSE),0)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الشهر'!Z956</f>
        <v>0</v>
      </c>
      <c r="K2622" s="26">
        <f>'تقرير المصروفات حسب الشهر'!Z1083</f>
        <v>0</v>
      </c>
      <c r="L2622" s="260">
        <f>IFERROR(VLOOKUP(B2622,'تقرير المصروفات حسب الشهر'!$C$1155:$AD$1266,24,FALSE),0)</f>
        <v>0</v>
      </c>
      <c r="M2622" s="260">
        <f>IFERROR(VLOOKUP(B2622,'تقرير المصروفات حسب الشهر'!$C$1282:$AD$1393,24,FALSE),0)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الشهر'!Z957</f>
        <v>0</v>
      </c>
      <c r="K2623" s="26">
        <f>'تقرير المصروفات حسب الشهر'!Z1084</f>
        <v>0</v>
      </c>
      <c r="L2623" s="260">
        <f>IFERROR(VLOOKUP(B2623,'تقرير المصروفات حسب الشهر'!$C$1155:$AD$1266,24,FALSE),0)</f>
        <v>0</v>
      </c>
      <c r="M2623" s="260">
        <f>IFERROR(VLOOKUP(B2623,'تقرير المصروفات حسب الشهر'!$C$1282:$AD$1393,24,FALSE),0)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الشهر'!Z958</f>
        <v>0</v>
      </c>
      <c r="K2624" s="26">
        <f>'تقرير المصروفات حسب الشهر'!Z1085</f>
        <v>0</v>
      </c>
      <c r="L2624" s="260">
        <f>IFERROR(VLOOKUP(B2624,'تقرير المصروفات حسب الشهر'!$C$1155:$AD$1266,24,FALSE),0)</f>
        <v>0</v>
      </c>
      <c r="M2624" s="260">
        <f>IFERROR(VLOOKUP(B2624,'تقرير المصروفات حسب الشهر'!$C$1282:$AD$1393,24,FALSE),0)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الشهر'!Z959</f>
        <v>0</v>
      </c>
      <c r="K2625" s="26">
        <f>'تقرير المصروفات حسب الشهر'!Z1086</f>
        <v>0</v>
      </c>
      <c r="L2625" s="260">
        <f>IFERROR(VLOOKUP(B2625,'تقرير المصروفات حسب الشهر'!$C$1155:$AD$1266,24,FALSE),0)</f>
        <v>0</v>
      </c>
      <c r="M2625" s="260">
        <f>IFERROR(VLOOKUP(B2625,'تقرير المصروفات حسب الشهر'!$C$1282:$AD$1393,24,FALSE),0)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الشهر'!Z960</f>
        <v>0</v>
      </c>
      <c r="K2626" s="26">
        <f>'تقرير المصروفات حسب الشهر'!Z1087</f>
        <v>0</v>
      </c>
      <c r="L2626" s="260">
        <f>IFERROR(VLOOKUP(B2626,'تقرير المصروفات حسب الشهر'!$C$1155:$AD$1266,24,FALSE),0)</f>
        <v>0</v>
      </c>
      <c r="M2626" s="260">
        <f>IFERROR(VLOOKUP(B2626,'تقرير المصروفات حسب الشهر'!$C$1282:$AD$1393,24,FALSE),0)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0</v>
      </c>
      <c r="J2627" s="26">
        <f>'تقرير المصروفات حسب الشهر'!Z961</f>
        <v>0</v>
      </c>
      <c r="K2627" s="26">
        <f>'تقرير المصروفات حسب الشهر'!Z1088</f>
        <v>0</v>
      </c>
      <c r="L2627" s="260">
        <f>IFERROR(VLOOKUP(B2627,'تقرير المصروفات حسب الشهر'!$C$1155:$AD$1266,24,FALSE),0)</f>
        <v>0</v>
      </c>
      <c r="M2627" s="260">
        <f>IFERROR(VLOOKUP(B2627,'تقرير المصروفات حسب الشهر'!$C$1282:$AD$1393,24,FALSE),0)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الشهر'!Z962</f>
        <v>0</v>
      </c>
      <c r="K2628" s="26">
        <f>'تقرير المصروفات حسب الشهر'!Z1089</f>
        <v>0</v>
      </c>
      <c r="L2628" s="260">
        <f>IFERROR(VLOOKUP(B2628,'تقرير المصروفات حسب الشهر'!$C$1155:$AD$1266,24,FALSE),0)</f>
        <v>0</v>
      </c>
      <c r="M2628" s="260">
        <f>IFERROR(VLOOKUP(B2628,'تقرير المصروفات حسب الشهر'!$C$1282:$AD$1393,24,FALSE),0)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الشهر'!Z963</f>
        <v>0</v>
      </c>
      <c r="K2629" s="26">
        <f>'تقرير المصروفات حسب الشهر'!Z1090</f>
        <v>0</v>
      </c>
      <c r="L2629" s="260">
        <f>IFERROR(VLOOKUP(B2629,'تقرير المصروفات حسب الشهر'!$C$1155:$AD$1266,24,FALSE),0)</f>
        <v>0</v>
      </c>
      <c r="M2629" s="260">
        <f>IFERROR(VLOOKUP(B2629,'تقرير المصروفات حسب الشهر'!$C$1282:$AD$1393,24,FALSE),0)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الشهر'!Z964</f>
        <v>0</v>
      </c>
      <c r="K2630" s="26">
        <f>'تقرير المصروفات حسب الشهر'!Z1091</f>
        <v>0</v>
      </c>
      <c r="L2630" s="260">
        <f>IFERROR(VLOOKUP(B2630,'تقرير المصروفات حسب الشهر'!$C$1155:$AD$1266,24,FALSE),0)</f>
        <v>0</v>
      </c>
      <c r="M2630" s="260">
        <f>IFERROR(VLOOKUP(B2630,'تقرير المصروفات حسب الشهر'!$C$1282:$AD$1393,24,FALSE),0)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الشهر'!Z965</f>
        <v>0</v>
      </c>
      <c r="K2631" s="26">
        <f>'تقرير المصروفات حسب الشهر'!Z1092</f>
        <v>0</v>
      </c>
      <c r="L2631" s="260">
        <f>IFERROR(VLOOKUP(B2631,'تقرير المصروفات حسب الشهر'!$C$1155:$AD$1266,24,FALSE),0)</f>
        <v>0</v>
      </c>
      <c r="M2631" s="260">
        <f>IFERROR(VLOOKUP(B2631,'تقرير المصروفات حسب الشهر'!$C$1282:$AD$1393,24,FALSE),0)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الشهر'!Z966</f>
        <v>0</v>
      </c>
      <c r="K2632" s="26">
        <f>'تقرير المصروفات حسب الشهر'!Z1093</f>
        <v>0</v>
      </c>
      <c r="L2632" s="260">
        <f>IFERROR(VLOOKUP(B2632,'تقرير المصروفات حسب الشهر'!$C$1155:$AD$1266,24,FALSE),0)</f>
        <v>0</v>
      </c>
      <c r="M2632" s="260">
        <f>IFERROR(VLOOKUP(B2632,'تقرير المصروفات حسب الشهر'!$C$1282:$AD$1393,24,FALSE),0)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الشهر'!Z967</f>
        <v>0</v>
      </c>
      <c r="K2633" s="26">
        <f>'تقرير المصروفات حسب الشهر'!Z1094</f>
        <v>0</v>
      </c>
      <c r="L2633" s="260">
        <f>IFERROR(VLOOKUP(B2633,'تقرير المصروفات حسب الشهر'!$C$1155:$AD$1266,24,FALSE),0)</f>
        <v>0</v>
      </c>
      <c r="M2633" s="260">
        <f>IFERROR(VLOOKUP(B2633,'تقرير المصروفات حسب الشهر'!$C$1282:$AD$1393,24,FALSE),0)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الشهر'!Z968</f>
        <v>0</v>
      </c>
      <c r="K2634" s="26">
        <f>'تقرير المصروفات حسب الشهر'!Z1095</f>
        <v>0</v>
      </c>
      <c r="L2634" s="260">
        <f>IFERROR(VLOOKUP(B2634,'تقرير المصروفات حسب الشهر'!$C$1155:$AD$1266,24,FALSE),0)</f>
        <v>0</v>
      </c>
      <c r="M2634" s="260">
        <f>IFERROR(VLOOKUP(B2634,'تقرير المصروفات حسب الشهر'!$C$1282:$AD$1393,24,FALSE),0)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الشهر'!Z969</f>
        <v>0</v>
      </c>
      <c r="K2635" s="26">
        <f>'تقرير المصروفات حسب الشهر'!Z1096</f>
        <v>0</v>
      </c>
      <c r="L2635" s="260">
        <f>IFERROR(VLOOKUP(B2635,'تقرير المصروفات حسب الشهر'!$C$1155:$AD$1266,24,FALSE),0)</f>
        <v>0</v>
      </c>
      <c r="M2635" s="260">
        <f>IFERROR(VLOOKUP(B2635,'تقرير المصروفات حسب الشهر'!$C$1282:$AD$1393,24,FALSE),0)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الشهر'!Z970</f>
        <v>0</v>
      </c>
      <c r="K2636" s="26">
        <f>'تقرير المصروفات حسب الشهر'!Z1097</f>
        <v>0</v>
      </c>
      <c r="L2636" s="260">
        <f>IFERROR(VLOOKUP(B2636,'تقرير المصروفات حسب الشهر'!$C$1155:$AD$1266,24,FALSE),0)</f>
        <v>0</v>
      </c>
      <c r="M2636" s="260">
        <f>IFERROR(VLOOKUP(B2636,'تقرير المصروفات حسب الشهر'!$C$1282:$AD$1393,24,FALSE),0)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الشهر'!Z971</f>
        <v>0</v>
      </c>
      <c r="K2637" s="26">
        <f>'تقرير المصروفات حسب الشهر'!Z1098</f>
        <v>0</v>
      </c>
      <c r="L2637" s="260">
        <f>IFERROR(VLOOKUP(B2637,'تقرير المصروفات حسب الشهر'!$C$1155:$AD$1266,24,FALSE),0)</f>
        <v>0</v>
      </c>
      <c r="M2637" s="260">
        <f>IFERROR(VLOOKUP(B2637,'تقرير المصروفات حسب الشهر'!$C$1282:$AD$1393,24,FALSE),0)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الشهر'!Z972</f>
        <v>0</v>
      </c>
      <c r="K2638" s="26">
        <f>'تقرير المصروفات حسب الشهر'!Z1099</f>
        <v>0</v>
      </c>
      <c r="L2638" s="260">
        <f>IFERROR(VLOOKUP(B2638,'تقرير المصروفات حسب الشهر'!$C$1155:$AD$1266,24,FALSE),0)</f>
        <v>0</v>
      </c>
      <c r="M2638" s="260">
        <f>IFERROR(VLOOKUP(B2638,'تقرير المصروفات حسب الشهر'!$C$1282:$AD$1393,24,FALSE),0)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0</v>
      </c>
      <c r="J2639" s="26">
        <f>'تقرير المصروفات حسب الشهر'!Z973</f>
        <v>0</v>
      </c>
      <c r="K2639" s="26">
        <f>'تقرير المصروفات حسب الشهر'!Z1100</f>
        <v>0</v>
      </c>
      <c r="L2639" s="260">
        <f>IFERROR(VLOOKUP(B2639,'تقرير المصروفات حسب الشهر'!$C$1155:$AD$1266,24,FALSE),0)</f>
        <v>0</v>
      </c>
      <c r="M2639" s="260">
        <f>IFERROR(VLOOKUP(B2639,'تقرير المصروفات حسب الشهر'!$C$1282:$AD$1393,24,FALSE),0)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0</v>
      </c>
      <c r="J2640" s="26">
        <f>'تقرير المصروفات حسب الشهر'!Z974</f>
        <v>0</v>
      </c>
      <c r="K2640" s="26">
        <f>'تقرير المصروفات حسب الشهر'!Z1101</f>
        <v>0</v>
      </c>
      <c r="L2640" s="260">
        <f>IFERROR(VLOOKUP(B2640,'تقرير المصروفات حسب الشهر'!$C$1155:$AD$1266,24,FALSE),0)</f>
        <v>0</v>
      </c>
      <c r="M2640" s="260">
        <f>IFERROR(VLOOKUP(B2640,'تقرير المصروفات حسب الشهر'!$C$1282:$AD$1393,24,FALSE),0)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0</v>
      </c>
      <c r="J2641" s="26">
        <f>'تقرير المصروفات حسب الشهر'!Z975</f>
        <v>0</v>
      </c>
      <c r="K2641" s="26">
        <f>'تقرير المصروفات حسب الشهر'!Z1102</f>
        <v>0</v>
      </c>
      <c r="L2641" s="260">
        <f>IFERROR(VLOOKUP(B2641,'تقرير المصروفات حسب الشهر'!$C$1155:$AD$1266,24,FALSE),0)</f>
        <v>0</v>
      </c>
      <c r="M2641" s="260">
        <f>IFERROR(VLOOKUP(B2641,'تقرير المصروفات حسب الشهر'!$C$1282:$AD$1393,24,FALSE),0)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الشهر'!Z976</f>
        <v>0</v>
      </c>
      <c r="K2642" s="26">
        <f>'تقرير المصروفات حسب الشهر'!Z1103</f>
        <v>0</v>
      </c>
      <c r="L2642" s="260">
        <f>IFERROR(VLOOKUP(B2642,'تقرير المصروفات حسب الشهر'!$C$1155:$AD$1266,24,FALSE),0)</f>
        <v>0</v>
      </c>
      <c r="M2642" s="260">
        <f>IFERROR(VLOOKUP(B2642,'تقرير المصروفات حسب الشهر'!$C$1282:$AD$1393,24,FALSE),0)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الشهر'!Z977</f>
        <v>0</v>
      </c>
      <c r="K2643" s="26">
        <f>'تقرير المصروفات حسب الشهر'!Z1104</f>
        <v>0</v>
      </c>
      <c r="L2643" s="260">
        <f>IFERROR(VLOOKUP(B2643,'تقرير المصروفات حسب الشهر'!$C$1155:$AD$1266,24,FALSE),0)</f>
        <v>0</v>
      </c>
      <c r="M2643" s="260">
        <f>IFERROR(VLOOKUP(B2643,'تقرير المصروفات حسب الشهر'!$C$1282:$AD$1393,24,FALSE),0)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الشهر'!Z978</f>
        <v>0</v>
      </c>
      <c r="K2644" s="26">
        <f>'تقرير المصروفات حسب الشهر'!Z1105</f>
        <v>0</v>
      </c>
      <c r="L2644" s="260">
        <f>IFERROR(VLOOKUP(B2644,'تقرير المصروفات حسب الشهر'!$C$1155:$AD$1266,24,FALSE),0)</f>
        <v>0</v>
      </c>
      <c r="M2644" s="260">
        <f>IFERROR(VLOOKUP(B2644,'تقرير المصروفات حسب الشهر'!$C$1282:$AD$1393,24,FALSE),0)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الشهر'!Z979</f>
        <v>0</v>
      </c>
      <c r="K2645" s="26">
        <f>'تقرير المصروفات حسب الشهر'!Z1106</f>
        <v>0</v>
      </c>
      <c r="L2645" s="260">
        <f>IFERROR(VLOOKUP(B2645,'تقرير المصروفات حسب الشهر'!$C$1155:$AD$1266,24,FALSE),0)</f>
        <v>0</v>
      </c>
      <c r="M2645" s="260">
        <f>IFERROR(VLOOKUP(B2645,'تقرير المصروفات حسب الشهر'!$C$1282:$AD$1393,24,FALSE),0)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0</v>
      </c>
      <c r="J2646" s="26">
        <f>'تقرير المصروفات حسب الشهر'!Z980</f>
        <v>0</v>
      </c>
      <c r="K2646" s="26">
        <f>'تقرير المصروفات حسب الشهر'!Z1107</f>
        <v>0</v>
      </c>
      <c r="L2646" s="260">
        <f>IFERROR(VLOOKUP(B2646,'تقرير المصروفات حسب الشهر'!$C$1155:$AD$1266,24,FALSE),0)</f>
        <v>0</v>
      </c>
      <c r="M2646" s="260">
        <f>IFERROR(VLOOKUP(B2646,'تقرير المصروفات حسب الشهر'!$C$1282:$AD$1393,24,FALSE),0)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الشهر'!Z981</f>
        <v>0</v>
      </c>
      <c r="K2647" s="26">
        <f>'تقرير المصروفات حسب الشهر'!Z1108</f>
        <v>0</v>
      </c>
      <c r="L2647" s="260">
        <f>IFERROR(VLOOKUP(B2647,'تقرير المصروفات حسب الشهر'!$C$1155:$AD$1266,24,FALSE),0)</f>
        <v>0</v>
      </c>
      <c r="M2647" s="260">
        <f>IFERROR(VLOOKUP(B2647,'تقرير المصروفات حسب الشهر'!$C$1282:$AD$1393,24,FALSE),0)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0</v>
      </c>
      <c r="J2648" s="26">
        <f>'تقرير المصروفات حسب الشهر'!Z982</f>
        <v>0</v>
      </c>
      <c r="K2648" s="26">
        <f>'تقرير المصروفات حسب الشهر'!Z1109</f>
        <v>0</v>
      </c>
      <c r="L2648" s="260">
        <f>IFERROR(VLOOKUP(B2648,'تقرير المصروفات حسب الشهر'!$C$1155:$AD$1266,24,FALSE),0)</f>
        <v>0</v>
      </c>
      <c r="M2648" s="260">
        <f>IFERROR(VLOOKUP(B2648,'تقرير المصروفات حسب الشهر'!$C$1282:$AD$1393,24,FALSE),0)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0</v>
      </c>
      <c r="J2649" s="26">
        <f>'تقرير المصروفات حسب الشهر'!Z983</f>
        <v>0</v>
      </c>
      <c r="K2649" s="26">
        <f>'تقرير المصروفات حسب الشهر'!Z1110</f>
        <v>0</v>
      </c>
      <c r="L2649" s="260">
        <f>IFERROR(VLOOKUP(B2649,'تقرير المصروفات حسب الشهر'!$C$1155:$AD$1266,24,FALSE),0)</f>
        <v>0</v>
      </c>
      <c r="M2649" s="260">
        <f>IFERROR(VLOOKUP(B2649,'تقرير المصروفات حسب الشهر'!$C$1282:$AD$1393,24,FALSE),0)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الشهر'!Z984</f>
        <v>0</v>
      </c>
      <c r="K2650" s="26">
        <f>'تقرير المصروفات حسب الشهر'!Z1111</f>
        <v>0</v>
      </c>
      <c r="L2650" s="260">
        <f>IFERROR(VLOOKUP(B2650,'تقرير المصروفات حسب الشهر'!$C$1155:$AD$1266,24,FALSE),0)</f>
        <v>0</v>
      </c>
      <c r="M2650" s="260">
        <f>IFERROR(VLOOKUP(B2650,'تقرير المصروفات حسب الشهر'!$C$1282:$AD$1393,24,FALSE),0)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الشهر'!Z985</f>
        <v>0</v>
      </c>
      <c r="K2651" s="26">
        <f>'تقرير المصروفات حسب الشهر'!Z1112</f>
        <v>0</v>
      </c>
      <c r="L2651" s="260">
        <f>IFERROR(VLOOKUP(B2651,'تقرير المصروفات حسب الشهر'!$C$1155:$AD$1266,24,FALSE),0)</f>
        <v>0</v>
      </c>
      <c r="M2651" s="260">
        <f>IFERROR(VLOOKUP(B2651,'تقرير المصروفات حسب الشهر'!$C$1282:$AD$1393,24,FALSE),0)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الشهر'!Z986</f>
        <v>0</v>
      </c>
      <c r="K2652" s="26">
        <f>'تقرير المصروفات حسب الشهر'!Z1113</f>
        <v>0</v>
      </c>
      <c r="L2652" s="260">
        <f>IFERROR(VLOOKUP(B2652,'تقرير المصروفات حسب الشهر'!$C$1155:$AD$1266,24,FALSE),0)</f>
        <v>0</v>
      </c>
      <c r="M2652" s="260">
        <f>IFERROR(VLOOKUP(B2652,'تقرير المصروفات حسب الشهر'!$C$1282:$AD$1393,24,FALSE),0)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الشهر'!Z987</f>
        <v>0</v>
      </c>
      <c r="K2653" s="26">
        <f>'تقرير المصروفات حسب الشهر'!Z1114</f>
        <v>0</v>
      </c>
      <c r="L2653" s="260">
        <f>IFERROR(VLOOKUP(B2653,'تقرير المصروفات حسب الشهر'!$C$1155:$AD$1266,24,FALSE),0)</f>
        <v>0</v>
      </c>
      <c r="M2653" s="260">
        <f>IFERROR(VLOOKUP(B2653,'تقرير المصروفات حسب الشهر'!$C$1282:$AD$1393,24,FALSE),0)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الشهر'!Z988</f>
        <v>0</v>
      </c>
      <c r="K2654" s="26">
        <f>'تقرير المصروفات حسب الشهر'!Z1115</f>
        <v>0</v>
      </c>
      <c r="L2654" s="260">
        <f>IFERROR(VLOOKUP(B2654,'تقرير المصروفات حسب الشهر'!$C$1155:$AD$1266,24,FALSE),0)</f>
        <v>0</v>
      </c>
      <c r="M2654" s="260">
        <f>IFERROR(VLOOKUP(B2654,'تقرير المصروفات حسب الشهر'!$C$1282:$AD$1393,24,FALSE),0)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الشهر'!Z989</f>
        <v>0</v>
      </c>
      <c r="K2655" s="26">
        <f>'تقرير المصروفات حسب الشهر'!Z1116</f>
        <v>0</v>
      </c>
      <c r="L2655" s="260">
        <f>IFERROR(VLOOKUP(B2655,'تقرير المصروفات حسب الشهر'!$C$1155:$AD$1266,24,FALSE),0)</f>
        <v>0</v>
      </c>
      <c r="M2655" s="260">
        <f>IFERROR(VLOOKUP(B2655,'تقرير المصروفات حسب الشهر'!$C$1282:$AD$1393,24,FALSE),0)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الشهر'!Z990</f>
        <v>0</v>
      </c>
      <c r="K2656" s="26">
        <f>'تقرير المصروفات حسب الشهر'!Z1117</f>
        <v>0</v>
      </c>
      <c r="L2656" s="260">
        <f>IFERROR(VLOOKUP(B2656,'تقرير المصروفات حسب الشهر'!$C$1155:$AD$1266,24,FALSE),0)</f>
        <v>0</v>
      </c>
      <c r="M2656" s="260">
        <f>IFERROR(VLOOKUP(B2656,'تقرير المصروفات حسب الشهر'!$C$1282:$AD$1393,24,FALSE),0)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الشهر'!Z991</f>
        <v>0</v>
      </c>
      <c r="K2657" s="26">
        <f>'تقرير المصروفات حسب الشهر'!Z1118</f>
        <v>0</v>
      </c>
      <c r="L2657" s="260">
        <f>IFERROR(VLOOKUP(B2657,'تقرير المصروفات حسب الشهر'!$C$1155:$AD$1266,24,FALSE),0)</f>
        <v>0</v>
      </c>
      <c r="M2657" s="260">
        <f>IFERROR(VLOOKUP(B2657,'تقرير المصروفات حسب الشهر'!$C$1282:$AD$1393,24,FALSE),0)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0</v>
      </c>
      <c r="J2658" s="26">
        <f>'تقرير المصروفات حسب الشهر'!Z992</f>
        <v>0</v>
      </c>
      <c r="K2658" s="26">
        <f>'تقرير المصروفات حسب الشهر'!Z1119</f>
        <v>0</v>
      </c>
      <c r="L2658" s="260">
        <f>IFERROR(VLOOKUP(B2658,'تقرير المصروفات حسب الشهر'!$C$1155:$AD$1266,24,FALSE),0)</f>
        <v>0</v>
      </c>
      <c r="M2658" s="260">
        <f>IFERROR(VLOOKUP(B2658,'تقرير المصروفات حسب الشهر'!$C$1282:$AD$1393,24,FALSE),0)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الشهر'!Z993</f>
        <v>0</v>
      </c>
      <c r="K2659" s="26">
        <f>'تقرير المصروفات حسب الشهر'!Z1120</f>
        <v>0</v>
      </c>
      <c r="L2659" s="260">
        <f>IFERROR(VLOOKUP(B2659,'تقرير المصروفات حسب الشهر'!$C$1155:$AD$1266,24,FALSE),0)</f>
        <v>0</v>
      </c>
      <c r="M2659" s="260">
        <f>IFERROR(VLOOKUP(B2659,'تقرير المصروفات حسب الشهر'!$C$1282:$AD$1393,24,FALSE),0)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الشهر'!Z994</f>
        <v>0</v>
      </c>
      <c r="K2660" s="26">
        <f>'تقرير المصروفات حسب الشهر'!Z1121</f>
        <v>0</v>
      </c>
      <c r="L2660" s="260">
        <f>IFERROR(VLOOKUP(B2660,'تقرير المصروفات حسب الشهر'!$C$1155:$AD$1266,24,FALSE),0)</f>
        <v>0</v>
      </c>
      <c r="M2660" s="260">
        <f>IFERROR(VLOOKUP(B2660,'تقرير المصروفات حسب الشهر'!$C$1282:$AD$1393,24,FALSE),0)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الشهر'!Z995</f>
        <v>0</v>
      </c>
      <c r="K2661" s="26">
        <f>'تقرير المصروفات حسب الشهر'!Z1122</f>
        <v>0</v>
      </c>
      <c r="L2661" s="260">
        <f>IFERROR(VLOOKUP(B2661,'تقرير المصروفات حسب الشهر'!$C$1155:$AD$1266,24,FALSE),0)</f>
        <v>0</v>
      </c>
      <c r="M2661" s="260">
        <f>IFERROR(VLOOKUP(B2661,'تقرير المصروفات حسب الشهر'!$C$1282:$AD$1393,24,FALSE),0)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الشهر'!Z996</f>
        <v>0</v>
      </c>
      <c r="K2662" s="26">
        <f>'تقرير المصروفات حسب الشهر'!Z1123</f>
        <v>0</v>
      </c>
      <c r="L2662" s="260">
        <f>IFERROR(VLOOKUP(B2662,'تقرير المصروفات حسب الشهر'!$C$1155:$AD$1266,24,FALSE),0)</f>
        <v>0</v>
      </c>
      <c r="M2662" s="260">
        <f>IFERROR(VLOOKUP(B2662,'تقرير المصروفات حسب الشهر'!$C$1282:$AD$1393,24,FALSE),0)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الشهر'!Z997</f>
        <v>0</v>
      </c>
      <c r="K2663" s="26">
        <f>'تقرير المصروفات حسب الشهر'!Z1124</f>
        <v>0</v>
      </c>
      <c r="L2663" s="260">
        <f>IFERROR(VLOOKUP(B2663,'تقرير المصروفات حسب الشهر'!$C$1155:$AD$1266,24,FALSE),0)</f>
        <v>0</v>
      </c>
      <c r="M2663" s="260">
        <f>IFERROR(VLOOKUP(B2663,'تقرير المصروفات حسب الشهر'!$C$1282:$AD$1393,24,FALSE),0)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الشهر'!Z998</f>
        <v>0</v>
      </c>
      <c r="K2664" s="26">
        <f>'تقرير المصروفات حسب الشهر'!Z1125</f>
        <v>0</v>
      </c>
      <c r="L2664" s="260">
        <f>IFERROR(VLOOKUP(B2664,'تقرير المصروفات حسب الشهر'!$C$1155:$AD$1266,24,FALSE),0)</f>
        <v>0</v>
      </c>
      <c r="M2664" s="260">
        <f>IFERROR(VLOOKUP(B2664,'تقرير المصروفات حسب الشهر'!$C$1282:$AD$1393,24,FALSE),0)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الشهر'!Z999</f>
        <v>0</v>
      </c>
      <c r="K2665" s="26">
        <f>'تقرير المصروفات حسب الشهر'!Z1126</f>
        <v>0</v>
      </c>
      <c r="L2665" s="260">
        <f>IFERROR(VLOOKUP(B2665,'تقرير المصروفات حسب الشهر'!$C$1155:$AD$1266,24,FALSE),0)</f>
        <v>0</v>
      </c>
      <c r="M2665" s="260">
        <f>IFERROR(VLOOKUP(B2665,'تقرير المصروفات حسب الشهر'!$C$1282:$AD$1393,24,FALSE),0)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الشهر'!Z1000</f>
        <v>0</v>
      </c>
      <c r="K2666" s="26">
        <f>'تقرير المصروفات حسب الشهر'!Z1127</f>
        <v>0</v>
      </c>
      <c r="L2666" s="260">
        <f>IFERROR(VLOOKUP(B2666,'تقرير المصروفات حسب الشهر'!$C$1155:$AD$1266,24,FALSE),0)</f>
        <v>0</v>
      </c>
      <c r="M2666" s="260">
        <f>IFERROR(VLOOKUP(B2666,'تقرير المصروفات حسب الشهر'!$C$1282:$AD$1393,24,FALSE),0)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الشهر'!Z1001</f>
        <v>0</v>
      </c>
      <c r="K2667" s="26">
        <f>'تقرير المصروفات حسب الشهر'!Z1128</f>
        <v>0</v>
      </c>
      <c r="L2667" s="260">
        <f>IFERROR(VLOOKUP(B2667,'تقرير المصروفات حسب الشهر'!$C$1155:$AD$1266,24,FALSE),0)</f>
        <v>0</v>
      </c>
      <c r="M2667" s="260">
        <f>IFERROR(VLOOKUP(B2667,'تقرير المصروفات حسب الشهر'!$C$1282:$AD$1393,24,FALSE),0)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الشهر'!Z1002</f>
        <v>0</v>
      </c>
      <c r="K2668" s="26">
        <f>'تقرير المصروفات حسب الشهر'!Z1129</f>
        <v>0</v>
      </c>
      <c r="L2668" s="260">
        <f>IFERROR(VLOOKUP(B2668,'تقرير المصروفات حسب الشهر'!$C$1155:$AD$1266,24,FALSE),0)</f>
        <v>0</v>
      </c>
      <c r="M2668" s="260">
        <f>IFERROR(VLOOKUP(B2668,'تقرير المصروفات حسب الشهر'!$C$1282:$AD$1393,24,FALSE),0)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الشهر'!Z1003</f>
        <v>0</v>
      </c>
      <c r="K2669" s="26">
        <f>'تقرير المصروفات حسب الشهر'!Z1130</f>
        <v>0</v>
      </c>
      <c r="L2669" s="260">
        <f>IFERROR(VLOOKUP(B2669,'تقرير المصروفات حسب الشهر'!$C$1155:$AD$1266,24,FALSE),0)</f>
        <v>0</v>
      </c>
      <c r="M2669" s="260">
        <f>IFERROR(VLOOKUP(B2669,'تقرير المصروفات حسب الشهر'!$C$1282:$AD$1393,24,FALSE),0)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الشهر'!Z1004</f>
        <v>0</v>
      </c>
      <c r="K2670" s="26">
        <f>'تقرير المصروفات حسب الشهر'!Z1131</f>
        <v>0</v>
      </c>
      <c r="L2670" s="260">
        <f>IFERROR(VLOOKUP(B2670,'تقرير المصروفات حسب الشهر'!$C$1155:$AD$1266,24,FALSE),0)</f>
        <v>0</v>
      </c>
      <c r="M2670" s="260">
        <f>IFERROR(VLOOKUP(B2670,'تقرير المصروفات حسب الشهر'!$C$1282:$AD$1393,24,FALSE),0)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الشهر'!Z1005</f>
        <v>0</v>
      </c>
      <c r="K2671" s="26">
        <f>'تقرير المصروفات حسب الشهر'!Z1132</f>
        <v>0</v>
      </c>
      <c r="L2671" s="260">
        <f>IFERROR(VLOOKUP(B2671,'تقرير المصروفات حسب الشهر'!$C$1155:$AD$1266,24,FALSE),0)</f>
        <v>0</v>
      </c>
      <c r="M2671" s="260">
        <f>IFERROR(VLOOKUP(B2671,'تقرير المصروفات حسب الشهر'!$C$1282:$AD$1393,24,FALSE),0)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الشهر'!Z1006</f>
        <v>0</v>
      </c>
      <c r="K2672" s="26">
        <f>'تقرير المصروفات حسب الشهر'!Z1133</f>
        <v>0</v>
      </c>
      <c r="L2672" s="260">
        <f>IFERROR(VLOOKUP(B2672,'تقرير المصروفات حسب الشهر'!$C$1155:$AD$1266,24,FALSE),0)</f>
        <v>0</v>
      </c>
      <c r="M2672" s="260">
        <f>IFERROR(VLOOKUP(B2672,'تقرير المصروفات حسب الشهر'!$C$1282:$AD$1393,24,FALSE),0)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الشهر'!Z1007</f>
        <v>0</v>
      </c>
      <c r="K2673" s="26">
        <f>'تقرير المصروفات حسب الشهر'!Z1134</f>
        <v>0</v>
      </c>
      <c r="L2673" s="260">
        <f>IFERROR(VLOOKUP(B2673,'تقرير المصروفات حسب الشهر'!$C$1155:$AD$1266,24,FALSE),0)</f>
        <v>0</v>
      </c>
      <c r="M2673" s="260">
        <f>IFERROR(VLOOKUP(B2673,'تقرير المصروفات حسب الشهر'!$C$1282:$AD$1393,24,FALSE),0)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الشهر'!Z1008</f>
        <v>0</v>
      </c>
      <c r="K2674" s="26">
        <f>'تقرير المصروفات حسب الشهر'!Z1135</f>
        <v>0</v>
      </c>
      <c r="L2674" s="260">
        <f>IFERROR(VLOOKUP(B2674,'تقرير المصروفات حسب الشهر'!$C$1155:$AD$1266,24,FALSE),0)</f>
        <v>0</v>
      </c>
      <c r="M2674" s="260">
        <f>IFERROR(VLOOKUP(B2674,'تقرير المصروفات حسب الشهر'!$C$1282:$AD$1393,24,FALSE),0)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الشهر'!Z1009</f>
        <v>0</v>
      </c>
      <c r="K2675" s="26">
        <f>'تقرير المصروفات حسب الشهر'!Z1136</f>
        <v>0</v>
      </c>
      <c r="L2675" s="260">
        <f>IFERROR(VLOOKUP(B2675,'تقرير المصروفات حسب الشهر'!$C$1155:$AD$1266,24,FALSE),0)</f>
        <v>0</v>
      </c>
      <c r="M2675" s="260">
        <f>IFERROR(VLOOKUP(B2675,'تقرير المصروفات حسب الشهر'!$C$1282:$AD$1393,24,FALSE),0)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الشهر'!Z1010</f>
        <v>0</v>
      </c>
      <c r="K2676" s="26">
        <f>'تقرير المصروفات حسب الشهر'!Z1137</f>
        <v>0</v>
      </c>
      <c r="L2676" s="260">
        <f>IFERROR(VLOOKUP(B2676,'تقرير المصروفات حسب الشهر'!$C$1155:$AD$1266,24,FALSE),0)</f>
        <v>0</v>
      </c>
      <c r="M2676" s="260">
        <f>IFERROR(VLOOKUP(B2676,'تقرير المصروفات حسب الشهر'!$C$1282:$AD$1393,24,FALSE),0)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5" customHeight="1" thickBot="1"/>
    <row r="2680" spans="2:15" ht="31.2" customHeight="1" thickTop="1" thickBot="1">
      <c r="B2680" s="645" t="s">
        <v>371</v>
      </c>
      <c r="C2680" s="643"/>
      <c r="D2680" s="643"/>
      <c r="E2680" s="643"/>
      <c r="F2680" s="643"/>
      <c r="G2680" s="643"/>
      <c r="H2680" s="643"/>
      <c r="I2680" s="643"/>
      <c r="J2680" s="643"/>
      <c r="K2680" s="643"/>
      <c r="L2680" s="643"/>
      <c r="M2680" s="643"/>
      <c r="N2680" s="643"/>
      <c r="O2680" s="644"/>
    </row>
    <row r="2681" spans="2:15" ht="17.399999999999999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399999999999999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الشهر'!AA902</f>
        <v>0</v>
      </c>
      <c r="K2682" s="26">
        <f>'تقرير المصروفات حسب الشهر'!AA1029</f>
        <v>0</v>
      </c>
      <c r="L2682" s="260">
        <f>IFERROR(VLOOKUP(B2682,'تقرير المصروفات حسب الشهر'!$C$1155:$AD$1266,25,FALSE),0)</f>
        <v>0</v>
      </c>
      <c r="M2682" s="260">
        <f>IFERROR(VLOOKUP(B2682,'تقرير المصروفات حسب الشهر'!$C$1282:$AD$1393,25,FALSE),0)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0</v>
      </c>
      <c r="J2683" s="26">
        <f>'تقرير المصروفات حسب الشهر'!AA903</f>
        <v>0</v>
      </c>
      <c r="K2683" s="26">
        <f>'تقرير المصروفات حسب الشهر'!AA1030</f>
        <v>0</v>
      </c>
      <c r="L2683" s="260">
        <f>IFERROR(VLOOKUP(B2683,'تقرير المصروفات حسب الشهر'!$C$1155:$AD$1266,25,FALSE),0)</f>
        <v>0</v>
      </c>
      <c r="M2683" s="260">
        <f>IFERROR(VLOOKUP(B2683,'تقرير المصروفات حسب الشهر'!$C$1282:$AD$1393,25,FALSE),0)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الشهر'!AA904</f>
        <v>0</v>
      </c>
      <c r="K2684" s="26">
        <f>'تقرير المصروفات حسب الشهر'!AA1031</f>
        <v>0</v>
      </c>
      <c r="L2684" s="260">
        <f>IFERROR(VLOOKUP(B2684,'تقرير المصروفات حسب الشهر'!$C$1155:$AD$1266,25,FALSE),0)</f>
        <v>0</v>
      </c>
      <c r="M2684" s="260">
        <f>IFERROR(VLOOKUP(B2684,'تقرير المصروفات حسب الشهر'!$C$1282:$AD$1393,25,FALSE),0)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الشهر'!AA905</f>
        <v>0</v>
      </c>
      <c r="K2685" s="26">
        <f>'تقرير المصروفات حسب الشهر'!AA1032</f>
        <v>0</v>
      </c>
      <c r="L2685" s="260">
        <f>IFERROR(VLOOKUP(B2685,'تقرير المصروفات حسب الشهر'!$C$1155:$AD$1266,25,FALSE),0)</f>
        <v>0</v>
      </c>
      <c r="M2685" s="260">
        <f>IFERROR(VLOOKUP(B2685,'تقرير المصروفات حسب الشهر'!$C$1282:$AD$1393,25,FALSE),0)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الشهر'!AA906</f>
        <v>0</v>
      </c>
      <c r="K2686" s="26">
        <f>'تقرير المصروفات حسب الشهر'!AA1033</f>
        <v>0</v>
      </c>
      <c r="L2686" s="260">
        <f>IFERROR(VLOOKUP(B2686,'تقرير المصروفات حسب الشهر'!$C$1155:$AD$1266,25,FALSE),0)</f>
        <v>0</v>
      </c>
      <c r="M2686" s="260">
        <f>IFERROR(VLOOKUP(B2686,'تقرير المصروفات حسب الشهر'!$C$1282:$AD$1393,25,FALSE),0)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الشهر'!AA907</f>
        <v>0</v>
      </c>
      <c r="K2687" s="26">
        <f>'تقرير المصروفات حسب الشهر'!AA1034</f>
        <v>0</v>
      </c>
      <c r="L2687" s="260">
        <f>IFERROR(VLOOKUP(B2687,'تقرير المصروفات حسب الشهر'!$C$1155:$AD$1266,25,FALSE),0)</f>
        <v>0</v>
      </c>
      <c r="M2687" s="260">
        <f>IFERROR(VLOOKUP(B2687,'تقرير المصروفات حسب الشهر'!$C$1282:$AD$1393,25,FALSE),0)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الشهر'!AA908</f>
        <v>0</v>
      </c>
      <c r="K2688" s="26">
        <f>'تقرير المصروفات حسب الشهر'!AA1035</f>
        <v>0</v>
      </c>
      <c r="L2688" s="260">
        <f>IFERROR(VLOOKUP(B2688,'تقرير المصروفات حسب الشهر'!$C$1155:$AD$1266,25,FALSE),0)</f>
        <v>0</v>
      </c>
      <c r="M2688" s="260">
        <f>IFERROR(VLOOKUP(B2688,'تقرير المصروفات حسب الشهر'!$C$1282:$AD$1393,25,FALSE),0)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الشهر'!AA909</f>
        <v>0</v>
      </c>
      <c r="K2689" s="26">
        <f>'تقرير المصروفات حسب الشهر'!AA1036</f>
        <v>0</v>
      </c>
      <c r="L2689" s="260">
        <f>IFERROR(VLOOKUP(B2689,'تقرير المصروفات حسب الشهر'!$C$1155:$AD$1266,25,FALSE),0)</f>
        <v>0</v>
      </c>
      <c r="M2689" s="260">
        <f>IFERROR(VLOOKUP(B2689,'تقرير المصروفات حسب الشهر'!$C$1282:$AD$1393,25,FALSE),0)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الشهر'!AA910</f>
        <v>0</v>
      </c>
      <c r="K2690" s="26">
        <f>'تقرير المصروفات حسب الشهر'!AA1037</f>
        <v>0</v>
      </c>
      <c r="L2690" s="260">
        <f>IFERROR(VLOOKUP(B2690,'تقرير المصروفات حسب الشهر'!$C$1155:$AD$1266,25,FALSE),0)</f>
        <v>0</v>
      </c>
      <c r="M2690" s="260">
        <f>IFERROR(VLOOKUP(B2690,'تقرير المصروفات حسب الشهر'!$C$1282:$AD$1393,25,FALSE),0)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0</v>
      </c>
      <c r="J2691" s="26">
        <f>'تقرير المصروفات حسب الشهر'!AA911</f>
        <v>0</v>
      </c>
      <c r="K2691" s="26">
        <f>'تقرير المصروفات حسب الشهر'!AA1038</f>
        <v>0</v>
      </c>
      <c r="L2691" s="260">
        <f>IFERROR(VLOOKUP(B2691,'تقرير المصروفات حسب الشهر'!$C$1155:$AD$1266,25,FALSE),0)</f>
        <v>0</v>
      </c>
      <c r="M2691" s="260">
        <f>IFERROR(VLOOKUP(B2691,'تقرير المصروفات حسب الشهر'!$C$1282:$AD$1393,25,FALSE),0)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الشهر'!AA912</f>
        <v>0</v>
      </c>
      <c r="K2692" s="26">
        <f>'تقرير المصروفات حسب الشهر'!AA1039</f>
        <v>0</v>
      </c>
      <c r="L2692" s="260">
        <f>IFERROR(VLOOKUP(B2692,'تقرير المصروفات حسب الشهر'!$C$1155:$AD$1266,25,FALSE),0)</f>
        <v>0</v>
      </c>
      <c r="M2692" s="260">
        <f>IFERROR(VLOOKUP(B2692,'تقرير المصروفات حسب الشهر'!$C$1282:$AD$1393,25,FALSE),0)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الشهر'!AA913</f>
        <v>0</v>
      </c>
      <c r="K2693" s="26">
        <f>'تقرير المصروفات حسب الشهر'!AA1040</f>
        <v>0</v>
      </c>
      <c r="L2693" s="260">
        <f>IFERROR(VLOOKUP(B2693,'تقرير المصروفات حسب الشهر'!$C$1155:$AD$1266,25,FALSE),0)</f>
        <v>0</v>
      </c>
      <c r="M2693" s="260">
        <f>IFERROR(VLOOKUP(B2693,'تقرير المصروفات حسب الشهر'!$C$1282:$AD$1393,25,FALSE),0)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الشهر'!AA914</f>
        <v>0</v>
      </c>
      <c r="K2694" s="26">
        <f>'تقرير المصروفات حسب الشهر'!AA1041</f>
        <v>0</v>
      </c>
      <c r="L2694" s="260">
        <f>IFERROR(VLOOKUP(B2694,'تقرير المصروفات حسب الشهر'!$C$1155:$AD$1266,25,FALSE),0)</f>
        <v>0</v>
      </c>
      <c r="M2694" s="260">
        <f>IFERROR(VLOOKUP(B2694,'تقرير المصروفات حسب الشهر'!$C$1282:$AD$1393,25,FALSE),0)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الشهر'!AA915</f>
        <v>0</v>
      </c>
      <c r="K2695" s="26">
        <f>'تقرير المصروفات حسب الشهر'!AA1042</f>
        <v>0</v>
      </c>
      <c r="L2695" s="260">
        <f>IFERROR(VLOOKUP(B2695,'تقرير المصروفات حسب الشهر'!$C$1155:$AD$1266,25,FALSE),0)</f>
        <v>0</v>
      </c>
      <c r="M2695" s="260">
        <f>IFERROR(VLOOKUP(B2695,'تقرير المصروفات حسب الشهر'!$C$1282:$AD$1393,25,FALSE),0)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الشهر'!AA916</f>
        <v>0</v>
      </c>
      <c r="K2696" s="26">
        <f>'تقرير المصروفات حسب الشهر'!AA1043</f>
        <v>0</v>
      </c>
      <c r="L2696" s="260">
        <f>IFERROR(VLOOKUP(B2696,'تقرير المصروفات حسب الشهر'!$C$1155:$AD$1266,25,FALSE),0)</f>
        <v>0</v>
      </c>
      <c r="M2696" s="260">
        <f>IFERROR(VLOOKUP(B2696,'تقرير المصروفات حسب الشهر'!$C$1282:$AD$1393,25,FALSE),0)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الشهر'!AA917</f>
        <v>0</v>
      </c>
      <c r="K2697" s="26">
        <f>'تقرير المصروفات حسب الشهر'!AA1044</f>
        <v>0</v>
      </c>
      <c r="L2697" s="260">
        <f>IFERROR(VLOOKUP(B2697,'تقرير المصروفات حسب الشهر'!$C$1155:$AD$1266,25,FALSE),0)</f>
        <v>0</v>
      </c>
      <c r="M2697" s="260">
        <f>IFERROR(VLOOKUP(B2697,'تقرير المصروفات حسب الشهر'!$C$1282:$AD$1393,25,FALSE),0)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الشهر'!AA918</f>
        <v>0</v>
      </c>
      <c r="K2698" s="26">
        <f>'تقرير المصروفات حسب الشهر'!AA1045</f>
        <v>0</v>
      </c>
      <c r="L2698" s="260">
        <f>IFERROR(VLOOKUP(B2698,'تقرير المصروفات حسب الشهر'!$C$1155:$AD$1266,25,FALSE),0)</f>
        <v>0</v>
      </c>
      <c r="M2698" s="260">
        <f>IFERROR(VLOOKUP(B2698,'تقرير المصروفات حسب الشهر'!$C$1282:$AD$1393,25,FALSE),0)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الشهر'!AA919</f>
        <v>0</v>
      </c>
      <c r="K2699" s="26">
        <f>'تقرير المصروفات حسب الشهر'!AA1046</f>
        <v>0</v>
      </c>
      <c r="L2699" s="260">
        <f>IFERROR(VLOOKUP(B2699,'تقرير المصروفات حسب الشهر'!$C$1155:$AD$1266,25,FALSE),0)</f>
        <v>0</v>
      </c>
      <c r="M2699" s="260">
        <f>IFERROR(VLOOKUP(B2699,'تقرير المصروفات حسب الشهر'!$C$1282:$AD$1393,25,FALSE),0)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الشهر'!AA920</f>
        <v>0</v>
      </c>
      <c r="K2700" s="26">
        <f>'تقرير المصروفات حسب الشهر'!AA1047</f>
        <v>0</v>
      </c>
      <c r="L2700" s="260">
        <f>IFERROR(VLOOKUP(B2700,'تقرير المصروفات حسب الشهر'!$C$1155:$AD$1266,25,FALSE),0)</f>
        <v>0</v>
      </c>
      <c r="M2700" s="260">
        <f>IFERROR(VLOOKUP(B2700,'تقرير المصروفات حسب الشهر'!$C$1282:$AD$1393,25,FALSE),0)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الشهر'!AA921</f>
        <v>0</v>
      </c>
      <c r="K2701" s="26">
        <f>'تقرير المصروفات حسب الشهر'!AA1048</f>
        <v>0</v>
      </c>
      <c r="L2701" s="260">
        <f>IFERROR(VLOOKUP(B2701,'تقرير المصروفات حسب الشهر'!$C$1155:$AD$1266,25,FALSE),0)</f>
        <v>0</v>
      </c>
      <c r="M2701" s="260">
        <f>IFERROR(VLOOKUP(B2701,'تقرير المصروفات حسب الشهر'!$C$1282:$AD$1393,25,FALSE),0)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الشهر'!AA922</f>
        <v>0</v>
      </c>
      <c r="K2702" s="26">
        <f>'تقرير المصروفات حسب الشهر'!AA1049</f>
        <v>0</v>
      </c>
      <c r="L2702" s="260">
        <f>IFERROR(VLOOKUP(B2702,'تقرير المصروفات حسب الشهر'!$C$1155:$AD$1266,25,FALSE),0)</f>
        <v>0</v>
      </c>
      <c r="M2702" s="260">
        <f>IFERROR(VLOOKUP(B2702,'تقرير المصروفات حسب الشهر'!$C$1282:$AD$1393,25,FALSE),0)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الشهر'!AA923</f>
        <v>0</v>
      </c>
      <c r="K2703" s="26">
        <f>'تقرير المصروفات حسب الشهر'!AA1050</f>
        <v>0</v>
      </c>
      <c r="L2703" s="260">
        <f>IFERROR(VLOOKUP(B2703,'تقرير المصروفات حسب الشهر'!$C$1155:$AD$1266,25,FALSE),0)</f>
        <v>0</v>
      </c>
      <c r="M2703" s="260">
        <f>IFERROR(VLOOKUP(B2703,'تقرير المصروفات حسب الشهر'!$C$1282:$AD$1393,25,FALSE),0)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الشهر'!AA924</f>
        <v>0</v>
      </c>
      <c r="K2704" s="26">
        <f>'تقرير المصروفات حسب الشهر'!AA1051</f>
        <v>0</v>
      </c>
      <c r="L2704" s="260">
        <f>IFERROR(VLOOKUP(B2704,'تقرير المصروفات حسب الشهر'!$C$1155:$AD$1266,25,FALSE),0)</f>
        <v>0</v>
      </c>
      <c r="M2704" s="260">
        <f>IFERROR(VLOOKUP(B2704,'تقرير المصروفات حسب الشهر'!$C$1282:$AD$1393,25,FALSE),0)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الشهر'!AA925</f>
        <v>0</v>
      </c>
      <c r="K2705" s="26">
        <f>'تقرير المصروفات حسب الشهر'!AA1052</f>
        <v>0</v>
      </c>
      <c r="L2705" s="260">
        <f>IFERROR(VLOOKUP(B2705,'تقرير المصروفات حسب الشهر'!$C$1155:$AD$1266,25,FALSE),0)</f>
        <v>0</v>
      </c>
      <c r="M2705" s="260">
        <f>IFERROR(VLOOKUP(B2705,'تقرير المصروفات حسب الشهر'!$C$1282:$AD$1393,25,FALSE),0)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الشهر'!AA926</f>
        <v>0</v>
      </c>
      <c r="K2706" s="26">
        <f>'تقرير المصروفات حسب الشهر'!AA1053</f>
        <v>0</v>
      </c>
      <c r="L2706" s="260">
        <f>IFERROR(VLOOKUP(B2706,'تقرير المصروفات حسب الشهر'!$C$1155:$AD$1266,25,FALSE),0)</f>
        <v>0</v>
      </c>
      <c r="M2706" s="260">
        <f>IFERROR(VLOOKUP(B2706,'تقرير المصروفات حسب الشهر'!$C$1282:$AD$1393,25,FALSE),0)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الشهر'!AA927</f>
        <v>0</v>
      </c>
      <c r="K2707" s="26">
        <f>'تقرير المصروفات حسب الشهر'!AA1054</f>
        <v>0</v>
      </c>
      <c r="L2707" s="260">
        <f>IFERROR(VLOOKUP(B2707,'تقرير المصروفات حسب الشهر'!$C$1155:$AD$1266,25,FALSE),0)</f>
        <v>0</v>
      </c>
      <c r="M2707" s="260">
        <f>IFERROR(VLOOKUP(B2707,'تقرير المصروفات حسب الشهر'!$C$1282:$AD$1393,25,FALSE),0)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الشهر'!AA928</f>
        <v>0</v>
      </c>
      <c r="K2708" s="26">
        <f>'تقرير المصروفات حسب الشهر'!AA1055</f>
        <v>0</v>
      </c>
      <c r="L2708" s="260">
        <f>IFERROR(VLOOKUP(B2708,'تقرير المصروفات حسب الشهر'!$C$1155:$AD$1266,25,FALSE),0)</f>
        <v>0</v>
      </c>
      <c r="M2708" s="260">
        <f>IFERROR(VLOOKUP(B2708,'تقرير المصروفات حسب الشهر'!$C$1282:$AD$1393,25,FALSE),0)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الشهر'!AA929</f>
        <v>0</v>
      </c>
      <c r="K2709" s="26">
        <f>'تقرير المصروفات حسب الشهر'!AA1056</f>
        <v>0</v>
      </c>
      <c r="L2709" s="260">
        <f>IFERROR(VLOOKUP(B2709,'تقرير المصروفات حسب الشهر'!$C$1155:$AD$1266,25,FALSE),0)</f>
        <v>0</v>
      </c>
      <c r="M2709" s="260">
        <f>IFERROR(VLOOKUP(B2709,'تقرير المصروفات حسب الشهر'!$C$1282:$AD$1393,25,FALSE),0)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الشهر'!AA930</f>
        <v>0</v>
      </c>
      <c r="K2710" s="26">
        <f>'تقرير المصروفات حسب الشهر'!AA1057</f>
        <v>0</v>
      </c>
      <c r="L2710" s="260">
        <f>IFERROR(VLOOKUP(B2710,'تقرير المصروفات حسب الشهر'!$C$1155:$AD$1266,25,FALSE),0)</f>
        <v>0</v>
      </c>
      <c r="M2710" s="260">
        <f>IFERROR(VLOOKUP(B2710,'تقرير المصروفات حسب الشهر'!$C$1282:$AD$1393,25,FALSE),0)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الشهر'!AA931</f>
        <v>0</v>
      </c>
      <c r="K2711" s="26">
        <f>'تقرير المصروفات حسب الشهر'!AA1058</f>
        <v>0</v>
      </c>
      <c r="L2711" s="260">
        <f>IFERROR(VLOOKUP(B2711,'تقرير المصروفات حسب الشهر'!$C$1155:$AD$1266,25,FALSE),0)</f>
        <v>0</v>
      </c>
      <c r="M2711" s="260">
        <f>IFERROR(VLOOKUP(B2711,'تقرير المصروفات حسب الشهر'!$C$1282:$AD$1393,25,FALSE),0)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الشهر'!AA932</f>
        <v>0</v>
      </c>
      <c r="K2712" s="26">
        <f>'تقرير المصروفات حسب الشهر'!AA1059</f>
        <v>0</v>
      </c>
      <c r="L2712" s="260">
        <f>IFERROR(VLOOKUP(B2712,'تقرير المصروفات حسب الشهر'!$C$1155:$AD$1266,25,FALSE),0)</f>
        <v>0</v>
      </c>
      <c r="M2712" s="260">
        <f>IFERROR(VLOOKUP(B2712,'تقرير المصروفات حسب الشهر'!$C$1282:$AD$1393,25,FALSE),0)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الشهر'!AA933</f>
        <v>0</v>
      </c>
      <c r="K2713" s="26">
        <f>'تقرير المصروفات حسب الشهر'!AA1060</f>
        <v>0</v>
      </c>
      <c r="L2713" s="260">
        <f>IFERROR(VLOOKUP(B2713,'تقرير المصروفات حسب الشهر'!$C$1155:$AD$1266,25,FALSE),0)</f>
        <v>0</v>
      </c>
      <c r="M2713" s="260">
        <f>IFERROR(VLOOKUP(B2713,'تقرير المصروفات حسب الشهر'!$C$1282:$AD$1393,25,FALSE),0)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الشهر'!AA934</f>
        <v>0</v>
      </c>
      <c r="K2714" s="26">
        <f>'تقرير المصروفات حسب الشهر'!AA1061</f>
        <v>0</v>
      </c>
      <c r="L2714" s="260">
        <f>IFERROR(VLOOKUP(B2714,'تقرير المصروفات حسب الشهر'!$C$1155:$AD$1266,25,FALSE),0)</f>
        <v>0</v>
      </c>
      <c r="M2714" s="260">
        <f>IFERROR(VLOOKUP(B2714,'تقرير المصروفات حسب الشهر'!$C$1282:$AD$1393,25,FALSE),0)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الشهر'!AA935</f>
        <v>0</v>
      </c>
      <c r="K2715" s="26">
        <f>'تقرير المصروفات حسب الشهر'!AA1062</f>
        <v>0</v>
      </c>
      <c r="L2715" s="260">
        <f>IFERROR(VLOOKUP(B2715,'تقرير المصروفات حسب الشهر'!$C$1155:$AD$1266,25,FALSE),0)</f>
        <v>0</v>
      </c>
      <c r="M2715" s="260">
        <f>IFERROR(VLOOKUP(B2715,'تقرير المصروفات حسب الشهر'!$C$1282:$AD$1393,25,FALSE),0)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الشهر'!AA936</f>
        <v>0</v>
      </c>
      <c r="K2716" s="26">
        <f>'تقرير المصروفات حسب الشهر'!AA1063</f>
        <v>0</v>
      </c>
      <c r="L2716" s="260">
        <f>IFERROR(VLOOKUP(B2716,'تقرير المصروفات حسب الشهر'!$C$1155:$AD$1266,25,FALSE),0)</f>
        <v>0</v>
      </c>
      <c r="M2716" s="260">
        <f>IFERROR(VLOOKUP(B2716,'تقرير المصروفات حسب الشهر'!$C$1282:$AD$1393,25,FALSE),0)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الشهر'!AA937</f>
        <v>0</v>
      </c>
      <c r="K2717" s="26">
        <f>'تقرير المصروفات حسب الشهر'!AA1064</f>
        <v>0</v>
      </c>
      <c r="L2717" s="260">
        <f>IFERROR(VLOOKUP(B2717,'تقرير المصروفات حسب الشهر'!$C$1155:$AD$1266,25,FALSE),0)</f>
        <v>0</v>
      </c>
      <c r="M2717" s="260">
        <f>IFERROR(VLOOKUP(B2717,'تقرير المصروفات حسب الشهر'!$C$1282:$AD$1393,25,FALSE),0)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الشهر'!AA938</f>
        <v>0</v>
      </c>
      <c r="K2718" s="26">
        <f>'تقرير المصروفات حسب الشهر'!AA1065</f>
        <v>0</v>
      </c>
      <c r="L2718" s="260">
        <f>IFERROR(VLOOKUP(B2718,'تقرير المصروفات حسب الشهر'!$C$1155:$AD$1266,25,FALSE),0)</f>
        <v>0</v>
      </c>
      <c r="M2718" s="260">
        <f>IFERROR(VLOOKUP(B2718,'تقرير المصروفات حسب الشهر'!$C$1282:$AD$1393,25,FALSE),0)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الشهر'!AA939</f>
        <v>0</v>
      </c>
      <c r="K2719" s="26">
        <f>'تقرير المصروفات حسب الشهر'!AA1066</f>
        <v>0</v>
      </c>
      <c r="L2719" s="260">
        <f>IFERROR(VLOOKUP(B2719,'تقرير المصروفات حسب الشهر'!$C$1155:$AD$1266,25,FALSE),0)</f>
        <v>0</v>
      </c>
      <c r="M2719" s="260">
        <f>IFERROR(VLOOKUP(B2719,'تقرير المصروفات حسب الشهر'!$C$1282:$AD$1393,25,FALSE),0)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الشهر'!AA940</f>
        <v>0</v>
      </c>
      <c r="K2720" s="26">
        <f>'تقرير المصروفات حسب الشهر'!AA1067</f>
        <v>0</v>
      </c>
      <c r="L2720" s="260">
        <f>IFERROR(VLOOKUP(B2720,'تقرير المصروفات حسب الشهر'!$C$1155:$AD$1266,25,FALSE),0)</f>
        <v>0</v>
      </c>
      <c r="M2720" s="260">
        <f>IFERROR(VLOOKUP(B2720,'تقرير المصروفات حسب الشهر'!$C$1282:$AD$1393,25,FALSE),0)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الشهر'!AA941</f>
        <v>0</v>
      </c>
      <c r="K2721" s="26">
        <f>'تقرير المصروفات حسب الشهر'!AA1068</f>
        <v>0</v>
      </c>
      <c r="L2721" s="260">
        <f>IFERROR(VLOOKUP(B2721,'تقرير المصروفات حسب الشهر'!$C$1155:$AD$1266,25,FALSE),0)</f>
        <v>0</v>
      </c>
      <c r="M2721" s="260">
        <f>IFERROR(VLOOKUP(B2721,'تقرير المصروفات حسب الشهر'!$C$1282:$AD$1393,25,FALSE),0)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الشهر'!AA942</f>
        <v>0</v>
      </c>
      <c r="K2722" s="26">
        <f>'تقرير المصروفات حسب الشهر'!AA1069</f>
        <v>0</v>
      </c>
      <c r="L2722" s="260">
        <f>IFERROR(VLOOKUP(B2722,'تقرير المصروفات حسب الشهر'!$C$1155:$AD$1266,25,FALSE),0)</f>
        <v>0</v>
      </c>
      <c r="M2722" s="260">
        <f>IFERROR(VLOOKUP(B2722,'تقرير المصروفات حسب الشهر'!$C$1282:$AD$1393,25,FALSE),0)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الشهر'!AA943</f>
        <v>0</v>
      </c>
      <c r="K2723" s="26">
        <f>'تقرير المصروفات حسب الشهر'!AA1070</f>
        <v>0</v>
      </c>
      <c r="L2723" s="260">
        <f>IFERROR(VLOOKUP(B2723,'تقرير المصروفات حسب الشهر'!$C$1155:$AD$1266,25,FALSE),0)</f>
        <v>0</v>
      </c>
      <c r="M2723" s="260">
        <f>IFERROR(VLOOKUP(B2723,'تقرير المصروفات حسب الشهر'!$C$1282:$AD$1393,25,FALSE),0)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الشهر'!AA944</f>
        <v>0</v>
      </c>
      <c r="K2724" s="26">
        <f>'تقرير المصروفات حسب الشهر'!AA1071</f>
        <v>0</v>
      </c>
      <c r="L2724" s="260">
        <f>IFERROR(VLOOKUP(B2724,'تقرير المصروفات حسب الشهر'!$C$1155:$AD$1266,25,FALSE),0)</f>
        <v>0</v>
      </c>
      <c r="M2724" s="260">
        <f>IFERROR(VLOOKUP(B2724,'تقرير المصروفات حسب الشهر'!$C$1282:$AD$1393,25,FALSE),0)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الشهر'!AA945</f>
        <v>0</v>
      </c>
      <c r="K2725" s="26">
        <f>'تقرير المصروفات حسب الشهر'!AA1072</f>
        <v>0</v>
      </c>
      <c r="L2725" s="260">
        <f>IFERROR(VLOOKUP(B2725,'تقرير المصروفات حسب الشهر'!$C$1155:$AD$1266,25,FALSE),0)</f>
        <v>0</v>
      </c>
      <c r="M2725" s="260">
        <f>IFERROR(VLOOKUP(B2725,'تقرير المصروفات حسب الشهر'!$C$1282:$AD$1393,25,FALSE),0)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الشهر'!AA946</f>
        <v>0</v>
      </c>
      <c r="K2726" s="26">
        <f>'تقرير المصروفات حسب الشهر'!AA1073</f>
        <v>0</v>
      </c>
      <c r="L2726" s="260">
        <f>IFERROR(VLOOKUP(B2726,'تقرير المصروفات حسب الشهر'!$C$1155:$AD$1266,25,FALSE),0)</f>
        <v>0</v>
      </c>
      <c r="M2726" s="260">
        <f>IFERROR(VLOOKUP(B2726,'تقرير المصروفات حسب الشهر'!$C$1282:$AD$1393,25,FALSE),0)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الشهر'!AA947</f>
        <v>0</v>
      </c>
      <c r="K2727" s="26">
        <f>'تقرير المصروفات حسب الشهر'!AA1074</f>
        <v>0</v>
      </c>
      <c r="L2727" s="260">
        <f>IFERROR(VLOOKUP(B2727,'تقرير المصروفات حسب الشهر'!$C$1155:$AD$1266,25,FALSE),0)</f>
        <v>0</v>
      </c>
      <c r="M2727" s="260">
        <f>IFERROR(VLOOKUP(B2727,'تقرير المصروفات حسب الشهر'!$C$1282:$AD$1393,25,FALSE),0)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الشهر'!AA948</f>
        <v>0</v>
      </c>
      <c r="K2728" s="26">
        <f>'تقرير المصروفات حسب الشهر'!AA1075</f>
        <v>0</v>
      </c>
      <c r="L2728" s="260">
        <f>IFERROR(VLOOKUP(B2728,'تقرير المصروفات حسب الشهر'!$C$1155:$AD$1266,25,FALSE),0)</f>
        <v>0</v>
      </c>
      <c r="M2728" s="260">
        <f>IFERROR(VLOOKUP(B2728,'تقرير المصروفات حسب الشهر'!$C$1282:$AD$1393,25,FALSE),0)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الشهر'!AA949</f>
        <v>0</v>
      </c>
      <c r="K2729" s="26">
        <f>'تقرير المصروفات حسب الشهر'!AA1076</f>
        <v>0</v>
      </c>
      <c r="L2729" s="260">
        <f>IFERROR(VLOOKUP(B2729,'تقرير المصروفات حسب الشهر'!$C$1155:$AD$1266,25,FALSE),0)</f>
        <v>0</v>
      </c>
      <c r="M2729" s="260">
        <f>IFERROR(VLOOKUP(B2729,'تقرير المصروفات حسب الشهر'!$C$1282:$AD$1393,25,FALSE),0)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الشهر'!AA950</f>
        <v>0</v>
      </c>
      <c r="K2730" s="26">
        <f>'تقرير المصروفات حسب الشهر'!AA1077</f>
        <v>0</v>
      </c>
      <c r="L2730" s="260">
        <f>IFERROR(VLOOKUP(B2730,'تقرير المصروفات حسب الشهر'!$C$1155:$AD$1266,25,FALSE),0)</f>
        <v>0</v>
      </c>
      <c r="M2730" s="260">
        <f>IFERROR(VLOOKUP(B2730,'تقرير المصروفات حسب الشهر'!$C$1282:$AD$1393,25,FALSE),0)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الشهر'!AA951</f>
        <v>0</v>
      </c>
      <c r="K2731" s="26">
        <f>'تقرير المصروفات حسب الشهر'!AA1078</f>
        <v>0</v>
      </c>
      <c r="L2731" s="260">
        <f>IFERROR(VLOOKUP(B2731,'تقرير المصروفات حسب الشهر'!$C$1155:$AD$1266,25,FALSE),0)</f>
        <v>0</v>
      </c>
      <c r="M2731" s="260">
        <f>IFERROR(VLOOKUP(B2731,'تقرير المصروفات حسب الشهر'!$C$1282:$AD$1393,25,FALSE),0)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الشهر'!AA952</f>
        <v>0</v>
      </c>
      <c r="K2732" s="26">
        <f>'تقرير المصروفات حسب الشهر'!AA1079</f>
        <v>0</v>
      </c>
      <c r="L2732" s="260">
        <f>IFERROR(VLOOKUP(B2732,'تقرير المصروفات حسب الشهر'!$C$1155:$AD$1266,25,FALSE),0)</f>
        <v>0</v>
      </c>
      <c r="M2732" s="260">
        <f>IFERROR(VLOOKUP(B2732,'تقرير المصروفات حسب الشهر'!$C$1282:$AD$1393,25,FALSE),0)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الشهر'!AA953</f>
        <v>0</v>
      </c>
      <c r="K2733" s="26">
        <f>'تقرير المصروفات حسب الشهر'!AA1080</f>
        <v>0</v>
      </c>
      <c r="L2733" s="260">
        <f>IFERROR(VLOOKUP(B2733,'تقرير المصروفات حسب الشهر'!$C$1155:$AD$1266,25,FALSE),0)</f>
        <v>0</v>
      </c>
      <c r="M2733" s="260">
        <f>IFERROR(VLOOKUP(B2733,'تقرير المصروفات حسب الشهر'!$C$1282:$AD$1393,25,FALSE),0)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الشهر'!AA954</f>
        <v>0</v>
      </c>
      <c r="K2734" s="26">
        <f>'تقرير المصروفات حسب الشهر'!AA1081</f>
        <v>0</v>
      </c>
      <c r="L2734" s="260">
        <f>IFERROR(VLOOKUP(B2734,'تقرير المصروفات حسب الشهر'!$C$1155:$AD$1266,25,FALSE),0)</f>
        <v>0</v>
      </c>
      <c r="M2734" s="260">
        <f>IFERROR(VLOOKUP(B2734,'تقرير المصروفات حسب الشهر'!$C$1282:$AD$1393,25,FALSE),0)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الشهر'!AA955</f>
        <v>0</v>
      </c>
      <c r="K2735" s="26">
        <f>'تقرير المصروفات حسب الشهر'!AA1082</f>
        <v>0</v>
      </c>
      <c r="L2735" s="260">
        <f>IFERROR(VLOOKUP(B2735,'تقرير المصروفات حسب الشهر'!$C$1155:$AD$1266,25,FALSE),0)</f>
        <v>0</v>
      </c>
      <c r="M2735" s="260">
        <f>IFERROR(VLOOKUP(B2735,'تقرير المصروفات حسب الشهر'!$C$1282:$AD$1393,25,FALSE),0)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الشهر'!AA956</f>
        <v>0</v>
      </c>
      <c r="K2736" s="26">
        <f>'تقرير المصروفات حسب الشهر'!AA1083</f>
        <v>0</v>
      </c>
      <c r="L2736" s="260">
        <f>IFERROR(VLOOKUP(B2736,'تقرير المصروفات حسب الشهر'!$C$1155:$AD$1266,25,FALSE),0)</f>
        <v>0</v>
      </c>
      <c r="M2736" s="260">
        <f>IFERROR(VLOOKUP(B2736,'تقرير المصروفات حسب الشهر'!$C$1282:$AD$1393,25,FALSE),0)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الشهر'!AA957</f>
        <v>0</v>
      </c>
      <c r="K2737" s="26">
        <f>'تقرير المصروفات حسب الشهر'!AA1084</f>
        <v>0</v>
      </c>
      <c r="L2737" s="260">
        <f>IFERROR(VLOOKUP(B2737,'تقرير المصروفات حسب الشهر'!$C$1155:$AD$1266,25,FALSE),0)</f>
        <v>0</v>
      </c>
      <c r="M2737" s="260">
        <f>IFERROR(VLOOKUP(B2737,'تقرير المصروفات حسب الشهر'!$C$1282:$AD$1393,25,FALSE),0)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الشهر'!AA958</f>
        <v>0</v>
      </c>
      <c r="K2738" s="26">
        <f>'تقرير المصروفات حسب الشهر'!AA1085</f>
        <v>0</v>
      </c>
      <c r="L2738" s="260">
        <f>IFERROR(VLOOKUP(B2738,'تقرير المصروفات حسب الشهر'!$C$1155:$AD$1266,25,FALSE),0)</f>
        <v>0</v>
      </c>
      <c r="M2738" s="260">
        <f>IFERROR(VLOOKUP(B2738,'تقرير المصروفات حسب الشهر'!$C$1282:$AD$1393,25,FALSE),0)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الشهر'!AA959</f>
        <v>0</v>
      </c>
      <c r="K2739" s="26">
        <f>'تقرير المصروفات حسب الشهر'!AA1086</f>
        <v>0</v>
      </c>
      <c r="L2739" s="260">
        <f>IFERROR(VLOOKUP(B2739,'تقرير المصروفات حسب الشهر'!$C$1155:$AD$1266,25,FALSE),0)</f>
        <v>0</v>
      </c>
      <c r="M2739" s="260">
        <f>IFERROR(VLOOKUP(B2739,'تقرير المصروفات حسب الشهر'!$C$1282:$AD$1393,25,FALSE),0)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الشهر'!AA960</f>
        <v>0</v>
      </c>
      <c r="K2740" s="26">
        <f>'تقرير المصروفات حسب الشهر'!AA1087</f>
        <v>0</v>
      </c>
      <c r="L2740" s="260">
        <f>IFERROR(VLOOKUP(B2740,'تقرير المصروفات حسب الشهر'!$C$1155:$AD$1266,25,FALSE),0)</f>
        <v>0</v>
      </c>
      <c r="M2740" s="260">
        <f>IFERROR(VLOOKUP(B2740,'تقرير المصروفات حسب الشهر'!$C$1282:$AD$1393,25,FALSE),0)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0</v>
      </c>
      <c r="J2741" s="26">
        <f>'تقرير المصروفات حسب الشهر'!AA961</f>
        <v>0</v>
      </c>
      <c r="K2741" s="26">
        <f>'تقرير المصروفات حسب الشهر'!AA1088</f>
        <v>0</v>
      </c>
      <c r="L2741" s="260">
        <f>IFERROR(VLOOKUP(B2741,'تقرير المصروفات حسب الشهر'!$C$1155:$AD$1266,25,FALSE),0)</f>
        <v>0</v>
      </c>
      <c r="M2741" s="260">
        <f>IFERROR(VLOOKUP(B2741,'تقرير المصروفات حسب الشهر'!$C$1282:$AD$1393,25,FALSE),0)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الشهر'!AA962</f>
        <v>0</v>
      </c>
      <c r="K2742" s="26">
        <f>'تقرير المصروفات حسب الشهر'!AA1089</f>
        <v>0</v>
      </c>
      <c r="L2742" s="260">
        <f>IFERROR(VLOOKUP(B2742,'تقرير المصروفات حسب الشهر'!$C$1155:$AD$1266,25,FALSE),0)</f>
        <v>0</v>
      </c>
      <c r="M2742" s="260">
        <f>IFERROR(VLOOKUP(B2742,'تقرير المصروفات حسب الشهر'!$C$1282:$AD$1393,25,FALSE),0)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الشهر'!AA963</f>
        <v>0</v>
      </c>
      <c r="K2743" s="26">
        <f>'تقرير المصروفات حسب الشهر'!AA1090</f>
        <v>0</v>
      </c>
      <c r="L2743" s="260">
        <f>IFERROR(VLOOKUP(B2743,'تقرير المصروفات حسب الشهر'!$C$1155:$AD$1266,25,FALSE),0)</f>
        <v>0</v>
      </c>
      <c r="M2743" s="260">
        <f>IFERROR(VLOOKUP(B2743,'تقرير المصروفات حسب الشهر'!$C$1282:$AD$1393,25,FALSE),0)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الشهر'!AA964</f>
        <v>0</v>
      </c>
      <c r="K2744" s="26">
        <f>'تقرير المصروفات حسب الشهر'!AA1091</f>
        <v>0</v>
      </c>
      <c r="L2744" s="260">
        <f>IFERROR(VLOOKUP(B2744,'تقرير المصروفات حسب الشهر'!$C$1155:$AD$1266,25,FALSE),0)</f>
        <v>0</v>
      </c>
      <c r="M2744" s="260">
        <f>IFERROR(VLOOKUP(B2744,'تقرير المصروفات حسب الشهر'!$C$1282:$AD$1393,25,FALSE),0)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الشهر'!AA965</f>
        <v>0</v>
      </c>
      <c r="K2745" s="26">
        <f>'تقرير المصروفات حسب الشهر'!AA1092</f>
        <v>0</v>
      </c>
      <c r="L2745" s="260">
        <f>IFERROR(VLOOKUP(B2745,'تقرير المصروفات حسب الشهر'!$C$1155:$AD$1266,25,FALSE),0)</f>
        <v>0</v>
      </c>
      <c r="M2745" s="260">
        <f>IFERROR(VLOOKUP(B2745,'تقرير المصروفات حسب الشهر'!$C$1282:$AD$1393,25,FALSE),0)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الشهر'!AA966</f>
        <v>0</v>
      </c>
      <c r="K2746" s="26">
        <f>'تقرير المصروفات حسب الشهر'!AA1093</f>
        <v>0</v>
      </c>
      <c r="L2746" s="260">
        <f>IFERROR(VLOOKUP(B2746,'تقرير المصروفات حسب الشهر'!$C$1155:$AD$1266,25,FALSE),0)</f>
        <v>0</v>
      </c>
      <c r="M2746" s="260">
        <f>IFERROR(VLOOKUP(B2746,'تقرير المصروفات حسب الشهر'!$C$1282:$AD$1393,25,FALSE),0)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الشهر'!AA967</f>
        <v>0</v>
      </c>
      <c r="K2747" s="26">
        <f>'تقرير المصروفات حسب الشهر'!AA1094</f>
        <v>0</v>
      </c>
      <c r="L2747" s="260">
        <f>IFERROR(VLOOKUP(B2747,'تقرير المصروفات حسب الشهر'!$C$1155:$AD$1266,25,FALSE),0)</f>
        <v>0</v>
      </c>
      <c r="M2747" s="260">
        <f>IFERROR(VLOOKUP(B2747,'تقرير المصروفات حسب الشهر'!$C$1282:$AD$1393,25,FALSE),0)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الشهر'!AA968</f>
        <v>0</v>
      </c>
      <c r="K2748" s="26">
        <f>'تقرير المصروفات حسب الشهر'!AA1095</f>
        <v>0</v>
      </c>
      <c r="L2748" s="260">
        <f>IFERROR(VLOOKUP(B2748,'تقرير المصروفات حسب الشهر'!$C$1155:$AD$1266,25,FALSE),0)</f>
        <v>0</v>
      </c>
      <c r="M2748" s="260">
        <f>IFERROR(VLOOKUP(B2748,'تقرير المصروفات حسب الشهر'!$C$1282:$AD$1393,25,FALSE),0)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الشهر'!AA969</f>
        <v>0</v>
      </c>
      <c r="K2749" s="26">
        <f>'تقرير المصروفات حسب الشهر'!AA1096</f>
        <v>0</v>
      </c>
      <c r="L2749" s="260">
        <f>IFERROR(VLOOKUP(B2749,'تقرير المصروفات حسب الشهر'!$C$1155:$AD$1266,25,FALSE),0)</f>
        <v>0</v>
      </c>
      <c r="M2749" s="260">
        <f>IFERROR(VLOOKUP(B2749,'تقرير المصروفات حسب الشهر'!$C$1282:$AD$1393,25,FALSE),0)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الشهر'!AA970</f>
        <v>0</v>
      </c>
      <c r="K2750" s="26">
        <f>'تقرير المصروفات حسب الشهر'!AA1097</f>
        <v>0</v>
      </c>
      <c r="L2750" s="260">
        <f>IFERROR(VLOOKUP(B2750,'تقرير المصروفات حسب الشهر'!$C$1155:$AD$1266,25,FALSE),0)</f>
        <v>0</v>
      </c>
      <c r="M2750" s="260">
        <f>IFERROR(VLOOKUP(B2750,'تقرير المصروفات حسب الشهر'!$C$1282:$AD$1393,25,FALSE),0)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الشهر'!AA971</f>
        <v>0</v>
      </c>
      <c r="K2751" s="26">
        <f>'تقرير المصروفات حسب الشهر'!AA1098</f>
        <v>0</v>
      </c>
      <c r="L2751" s="260">
        <f>IFERROR(VLOOKUP(B2751,'تقرير المصروفات حسب الشهر'!$C$1155:$AD$1266,25,FALSE),0)</f>
        <v>0</v>
      </c>
      <c r="M2751" s="260">
        <f>IFERROR(VLOOKUP(B2751,'تقرير المصروفات حسب الشهر'!$C$1282:$AD$1393,25,FALSE),0)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الشهر'!AA972</f>
        <v>0</v>
      </c>
      <c r="K2752" s="26">
        <f>'تقرير المصروفات حسب الشهر'!AA1099</f>
        <v>0</v>
      </c>
      <c r="L2752" s="260">
        <f>IFERROR(VLOOKUP(B2752,'تقرير المصروفات حسب الشهر'!$C$1155:$AD$1266,25,FALSE),0)</f>
        <v>0</v>
      </c>
      <c r="M2752" s="260">
        <f>IFERROR(VLOOKUP(B2752,'تقرير المصروفات حسب الشهر'!$C$1282:$AD$1393,25,FALSE),0)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0</v>
      </c>
      <c r="J2753" s="26">
        <f>'تقرير المصروفات حسب الشهر'!AA973</f>
        <v>0</v>
      </c>
      <c r="K2753" s="26">
        <f>'تقرير المصروفات حسب الشهر'!AA1100</f>
        <v>0</v>
      </c>
      <c r="L2753" s="260">
        <f>IFERROR(VLOOKUP(B2753,'تقرير المصروفات حسب الشهر'!$C$1155:$AD$1266,25,FALSE),0)</f>
        <v>0</v>
      </c>
      <c r="M2753" s="260">
        <f>IFERROR(VLOOKUP(B2753,'تقرير المصروفات حسب الشهر'!$C$1282:$AD$1393,25,FALSE),0)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0</v>
      </c>
      <c r="J2754" s="26">
        <f>'تقرير المصروفات حسب الشهر'!AA974</f>
        <v>0</v>
      </c>
      <c r="K2754" s="26">
        <f>'تقرير المصروفات حسب الشهر'!AA1101</f>
        <v>0</v>
      </c>
      <c r="L2754" s="260">
        <f>IFERROR(VLOOKUP(B2754,'تقرير المصروفات حسب الشهر'!$C$1155:$AD$1266,25,FALSE),0)</f>
        <v>0</v>
      </c>
      <c r="M2754" s="260">
        <f>IFERROR(VLOOKUP(B2754,'تقرير المصروفات حسب الشهر'!$C$1282:$AD$1393,25,FALSE),0)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0</v>
      </c>
      <c r="J2755" s="26">
        <f>'تقرير المصروفات حسب الشهر'!AA975</f>
        <v>0</v>
      </c>
      <c r="K2755" s="26">
        <f>'تقرير المصروفات حسب الشهر'!AA1102</f>
        <v>0</v>
      </c>
      <c r="L2755" s="260">
        <f>IFERROR(VLOOKUP(B2755,'تقرير المصروفات حسب الشهر'!$C$1155:$AD$1266,25,FALSE),0)</f>
        <v>0</v>
      </c>
      <c r="M2755" s="260">
        <f>IFERROR(VLOOKUP(B2755,'تقرير المصروفات حسب الشهر'!$C$1282:$AD$1393,25,FALSE),0)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الشهر'!AA976</f>
        <v>0</v>
      </c>
      <c r="K2756" s="26">
        <f>'تقرير المصروفات حسب الشهر'!AA1103</f>
        <v>0</v>
      </c>
      <c r="L2756" s="260">
        <f>IFERROR(VLOOKUP(B2756,'تقرير المصروفات حسب الشهر'!$C$1155:$AD$1266,25,FALSE),0)</f>
        <v>0</v>
      </c>
      <c r="M2756" s="260">
        <f>IFERROR(VLOOKUP(B2756,'تقرير المصروفات حسب الشهر'!$C$1282:$AD$1393,25,FALSE),0)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الشهر'!AA977</f>
        <v>0</v>
      </c>
      <c r="K2757" s="26">
        <f>'تقرير المصروفات حسب الشهر'!AA1104</f>
        <v>0</v>
      </c>
      <c r="L2757" s="260">
        <f>IFERROR(VLOOKUP(B2757,'تقرير المصروفات حسب الشهر'!$C$1155:$AD$1266,25,FALSE),0)</f>
        <v>0</v>
      </c>
      <c r="M2757" s="260">
        <f>IFERROR(VLOOKUP(B2757,'تقرير المصروفات حسب الشهر'!$C$1282:$AD$1393,25,FALSE),0)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0</v>
      </c>
      <c r="J2758" s="26">
        <f>'تقرير المصروفات حسب الشهر'!AA978</f>
        <v>0</v>
      </c>
      <c r="K2758" s="26">
        <f>'تقرير المصروفات حسب الشهر'!AA1105</f>
        <v>0</v>
      </c>
      <c r="L2758" s="260">
        <f>IFERROR(VLOOKUP(B2758,'تقرير المصروفات حسب الشهر'!$C$1155:$AD$1266,25,FALSE),0)</f>
        <v>0</v>
      </c>
      <c r="M2758" s="260">
        <f>IFERROR(VLOOKUP(B2758,'تقرير المصروفات حسب الشهر'!$C$1282:$AD$1393,25,FALSE),0)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الشهر'!AA979</f>
        <v>0</v>
      </c>
      <c r="K2759" s="26">
        <f>'تقرير المصروفات حسب الشهر'!AA1106</f>
        <v>0</v>
      </c>
      <c r="L2759" s="260">
        <f>IFERROR(VLOOKUP(B2759,'تقرير المصروفات حسب الشهر'!$C$1155:$AD$1266,25,FALSE),0)</f>
        <v>0</v>
      </c>
      <c r="M2759" s="260">
        <f>IFERROR(VLOOKUP(B2759,'تقرير المصروفات حسب الشهر'!$C$1282:$AD$1393,25,FALSE),0)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الشهر'!AA980</f>
        <v>0</v>
      </c>
      <c r="K2760" s="26">
        <f>'تقرير المصروفات حسب الشهر'!AA1107</f>
        <v>0</v>
      </c>
      <c r="L2760" s="260">
        <f>IFERROR(VLOOKUP(B2760,'تقرير المصروفات حسب الشهر'!$C$1155:$AD$1266,25,FALSE),0)</f>
        <v>0</v>
      </c>
      <c r="M2760" s="260">
        <f>IFERROR(VLOOKUP(B2760,'تقرير المصروفات حسب الشهر'!$C$1282:$AD$1393,25,FALSE),0)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الشهر'!AA981</f>
        <v>0</v>
      </c>
      <c r="K2761" s="26">
        <f>'تقرير المصروفات حسب الشهر'!AA1108</f>
        <v>0</v>
      </c>
      <c r="L2761" s="260">
        <f>IFERROR(VLOOKUP(B2761,'تقرير المصروفات حسب الشهر'!$C$1155:$AD$1266,25,FALSE),0)</f>
        <v>0</v>
      </c>
      <c r="M2761" s="260">
        <f>IFERROR(VLOOKUP(B2761,'تقرير المصروفات حسب الشهر'!$C$1282:$AD$1393,25,FALSE),0)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0</v>
      </c>
      <c r="J2762" s="26">
        <f>'تقرير المصروفات حسب الشهر'!AA982</f>
        <v>0</v>
      </c>
      <c r="K2762" s="26">
        <f>'تقرير المصروفات حسب الشهر'!AA1109</f>
        <v>0</v>
      </c>
      <c r="L2762" s="260">
        <f>IFERROR(VLOOKUP(B2762,'تقرير المصروفات حسب الشهر'!$C$1155:$AD$1266,25,FALSE),0)</f>
        <v>0</v>
      </c>
      <c r="M2762" s="260">
        <f>IFERROR(VLOOKUP(B2762,'تقرير المصروفات حسب الشهر'!$C$1282:$AD$1393,25,FALSE),0)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0</v>
      </c>
      <c r="J2763" s="26">
        <f>'تقرير المصروفات حسب الشهر'!AA983</f>
        <v>0</v>
      </c>
      <c r="K2763" s="26">
        <f>'تقرير المصروفات حسب الشهر'!AA1110</f>
        <v>0</v>
      </c>
      <c r="L2763" s="260">
        <f>IFERROR(VLOOKUP(B2763,'تقرير المصروفات حسب الشهر'!$C$1155:$AD$1266,25,FALSE),0)</f>
        <v>0</v>
      </c>
      <c r="M2763" s="260">
        <f>IFERROR(VLOOKUP(B2763,'تقرير المصروفات حسب الشهر'!$C$1282:$AD$1393,25,FALSE),0)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الشهر'!AA984</f>
        <v>0</v>
      </c>
      <c r="K2764" s="26">
        <f>'تقرير المصروفات حسب الشهر'!AA1111</f>
        <v>0</v>
      </c>
      <c r="L2764" s="260">
        <f>IFERROR(VLOOKUP(B2764,'تقرير المصروفات حسب الشهر'!$C$1155:$AD$1266,25,FALSE),0)</f>
        <v>0</v>
      </c>
      <c r="M2764" s="260">
        <f>IFERROR(VLOOKUP(B2764,'تقرير المصروفات حسب الشهر'!$C$1282:$AD$1393,25,FALSE),0)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الشهر'!AA985</f>
        <v>0</v>
      </c>
      <c r="K2765" s="26">
        <f>'تقرير المصروفات حسب الشهر'!AA1112</f>
        <v>0</v>
      </c>
      <c r="L2765" s="260">
        <f>IFERROR(VLOOKUP(B2765,'تقرير المصروفات حسب الشهر'!$C$1155:$AD$1266,25,FALSE),0)</f>
        <v>0</v>
      </c>
      <c r="M2765" s="260">
        <f>IFERROR(VLOOKUP(B2765,'تقرير المصروفات حسب الشهر'!$C$1282:$AD$1393,25,FALSE),0)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الشهر'!AA986</f>
        <v>0</v>
      </c>
      <c r="K2766" s="26">
        <f>'تقرير المصروفات حسب الشهر'!AA1113</f>
        <v>0</v>
      </c>
      <c r="L2766" s="260">
        <f>IFERROR(VLOOKUP(B2766,'تقرير المصروفات حسب الشهر'!$C$1155:$AD$1266,25,FALSE),0)</f>
        <v>0</v>
      </c>
      <c r="M2766" s="260">
        <f>IFERROR(VLOOKUP(B2766,'تقرير المصروفات حسب الشهر'!$C$1282:$AD$1393,25,FALSE),0)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الشهر'!AA987</f>
        <v>0</v>
      </c>
      <c r="K2767" s="26">
        <f>'تقرير المصروفات حسب الشهر'!AA1114</f>
        <v>0</v>
      </c>
      <c r="L2767" s="260">
        <f>IFERROR(VLOOKUP(B2767,'تقرير المصروفات حسب الشهر'!$C$1155:$AD$1266,25,FALSE),0)</f>
        <v>0</v>
      </c>
      <c r="M2767" s="260">
        <f>IFERROR(VLOOKUP(B2767,'تقرير المصروفات حسب الشهر'!$C$1282:$AD$1393,25,FALSE),0)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الشهر'!AA988</f>
        <v>0</v>
      </c>
      <c r="K2768" s="26">
        <f>'تقرير المصروفات حسب الشهر'!AA1115</f>
        <v>0</v>
      </c>
      <c r="L2768" s="260">
        <f>IFERROR(VLOOKUP(B2768,'تقرير المصروفات حسب الشهر'!$C$1155:$AD$1266,25,FALSE),0)</f>
        <v>0</v>
      </c>
      <c r="M2768" s="260">
        <f>IFERROR(VLOOKUP(B2768,'تقرير المصروفات حسب الشهر'!$C$1282:$AD$1393,25,FALSE),0)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الشهر'!AA989</f>
        <v>0</v>
      </c>
      <c r="K2769" s="26">
        <f>'تقرير المصروفات حسب الشهر'!AA1116</f>
        <v>0</v>
      </c>
      <c r="L2769" s="260">
        <f>IFERROR(VLOOKUP(B2769,'تقرير المصروفات حسب الشهر'!$C$1155:$AD$1266,25,FALSE),0)</f>
        <v>0</v>
      </c>
      <c r="M2769" s="260">
        <f>IFERROR(VLOOKUP(B2769,'تقرير المصروفات حسب الشهر'!$C$1282:$AD$1393,25,FALSE),0)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الشهر'!AA990</f>
        <v>0</v>
      </c>
      <c r="K2770" s="26">
        <f>'تقرير المصروفات حسب الشهر'!AA1117</f>
        <v>0</v>
      </c>
      <c r="L2770" s="260">
        <f>IFERROR(VLOOKUP(B2770,'تقرير المصروفات حسب الشهر'!$C$1155:$AD$1266,25,FALSE),0)</f>
        <v>0</v>
      </c>
      <c r="M2770" s="260">
        <f>IFERROR(VLOOKUP(B2770,'تقرير المصروفات حسب الشهر'!$C$1282:$AD$1393,25,FALSE),0)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الشهر'!AA991</f>
        <v>0</v>
      </c>
      <c r="K2771" s="26">
        <f>'تقرير المصروفات حسب الشهر'!AA1118</f>
        <v>0</v>
      </c>
      <c r="L2771" s="260">
        <f>IFERROR(VLOOKUP(B2771,'تقرير المصروفات حسب الشهر'!$C$1155:$AD$1266,25,FALSE),0)</f>
        <v>0</v>
      </c>
      <c r="M2771" s="260">
        <f>IFERROR(VLOOKUP(B2771,'تقرير المصروفات حسب الشهر'!$C$1282:$AD$1393,25,FALSE),0)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الشهر'!AA992</f>
        <v>0</v>
      </c>
      <c r="K2772" s="26">
        <f>'تقرير المصروفات حسب الشهر'!AA1119</f>
        <v>0</v>
      </c>
      <c r="L2772" s="260">
        <f>IFERROR(VLOOKUP(B2772,'تقرير المصروفات حسب الشهر'!$C$1155:$AD$1266,25,FALSE),0)</f>
        <v>0</v>
      </c>
      <c r="M2772" s="260">
        <f>IFERROR(VLOOKUP(B2772,'تقرير المصروفات حسب الشهر'!$C$1282:$AD$1393,25,FALSE),0)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الشهر'!AA993</f>
        <v>0</v>
      </c>
      <c r="K2773" s="26">
        <f>'تقرير المصروفات حسب الشهر'!AA1120</f>
        <v>0</v>
      </c>
      <c r="L2773" s="260">
        <f>IFERROR(VLOOKUP(B2773,'تقرير المصروفات حسب الشهر'!$C$1155:$AD$1266,25,FALSE),0)</f>
        <v>0</v>
      </c>
      <c r="M2773" s="260">
        <f>IFERROR(VLOOKUP(B2773,'تقرير المصروفات حسب الشهر'!$C$1282:$AD$1393,25,FALSE),0)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الشهر'!AA994</f>
        <v>0</v>
      </c>
      <c r="K2774" s="26">
        <f>'تقرير المصروفات حسب الشهر'!AA1121</f>
        <v>0</v>
      </c>
      <c r="L2774" s="260">
        <f>IFERROR(VLOOKUP(B2774,'تقرير المصروفات حسب الشهر'!$C$1155:$AD$1266,25,FALSE),0)</f>
        <v>0</v>
      </c>
      <c r="M2774" s="260">
        <f>IFERROR(VLOOKUP(B2774,'تقرير المصروفات حسب الشهر'!$C$1282:$AD$1393,25,FALSE),0)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الشهر'!AA995</f>
        <v>0</v>
      </c>
      <c r="K2775" s="26">
        <f>'تقرير المصروفات حسب الشهر'!AA1122</f>
        <v>0</v>
      </c>
      <c r="L2775" s="260">
        <f>IFERROR(VLOOKUP(B2775,'تقرير المصروفات حسب الشهر'!$C$1155:$AD$1266,25,FALSE),0)</f>
        <v>0</v>
      </c>
      <c r="M2775" s="260">
        <f>IFERROR(VLOOKUP(B2775,'تقرير المصروفات حسب الشهر'!$C$1282:$AD$1393,25,FALSE),0)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الشهر'!AA996</f>
        <v>0</v>
      </c>
      <c r="K2776" s="26">
        <f>'تقرير المصروفات حسب الشهر'!AA1123</f>
        <v>0</v>
      </c>
      <c r="L2776" s="260">
        <f>IFERROR(VLOOKUP(B2776,'تقرير المصروفات حسب الشهر'!$C$1155:$AD$1266,25,FALSE),0)</f>
        <v>0</v>
      </c>
      <c r="M2776" s="260">
        <f>IFERROR(VLOOKUP(B2776,'تقرير المصروفات حسب الشهر'!$C$1282:$AD$1393,25,FALSE),0)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الشهر'!AA997</f>
        <v>0</v>
      </c>
      <c r="K2777" s="26">
        <f>'تقرير المصروفات حسب الشهر'!AA1124</f>
        <v>0</v>
      </c>
      <c r="L2777" s="260">
        <f>IFERROR(VLOOKUP(B2777,'تقرير المصروفات حسب الشهر'!$C$1155:$AD$1266,25,FALSE),0)</f>
        <v>0</v>
      </c>
      <c r="M2777" s="260">
        <f>IFERROR(VLOOKUP(B2777,'تقرير المصروفات حسب الشهر'!$C$1282:$AD$1393,25,FALSE),0)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الشهر'!AA998</f>
        <v>0</v>
      </c>
      <c r="K2778" s="26">
        <f>'تقرير المصروفات حسب الشهر'!AA1125</f>
        <v>0</v>
      </c>
      <c r="L2778" s="260">
        <f>IFERROR(VLOOKUP(B2778,'تقرير المصروفات حسب الشهر'!$C$1155:$AD$1266,25,FALSE),0)</f>
        <v>0</v>
      </c>
      <c r="M2778" s="260">
        <f>IFERROR(VLOOKUP(B2778,'تقرير المصروفات حسب الشهر'!$C$1282:$AD$1393,25,FALSE),0)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الشهر'!AA999</f>
        <v>0</v>
      </c>
      <c r="K2779" s="26">
        <f>'تقرير المصروفات حسب الشهر'!AA1126</f>
        <v>0</v>
      </c>
      <c r="L2779" s="260">
        <f>IFERROR(VLOOKUP(B2779,'تقرير المصروفات حسب الشهر'!$C$1155:$AD$1266,25,FALSE),0)</f>
        <v>0</v>
      </c>
      <c r="M2779" s="260">
        <f>IFERROR(VLOOKUP(B2779,'تقرير المصروفات حسب الشهر'!$C$1282:$AD$1393,25,FALSE),0)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الشهر'!AA1000</f>
        <v>0</v>
      </c>
      <c r="K2780" s="26">
        <f>'تقرير المصروفات حسب الشهر'!AA1127</f>
        <v>0</v>
      </c>
      <c r="L2780" s="260">
        <f>IFERROR(VLOOKUP(B2780,'تقرير المصروفات حسب الشهر'!$C$1155:$AD$1266,25,FALSE),0)</f>
        <v>0</v>
      </c>
      <c r="M2780" s="260">
        <f>IFERROR(VLOOKUP(B2780,'تقرير المصروفات حسب الشهر'!$C$1282:$AD$1393,25,FALSE),0)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الشهر'!AA1001</f>
        <v>0</v>
      </c>
      <c r="K2781" s="26">
        <f>'تقرير المصروفات حسب الشهر'!AA1128</f>
        <v>0</v>
      </c>
      <c r="L2781" s="260">
        <f>IFERROR(VLOOKUP(B2781,'تقرير المصروفات حسب الشهر'!$C$1155:$AD$1266,25,FALSE),0)</f>
        <v>0</v>
      </c>
      <c r="M2781" s="260">
        <f>IFERROR(VLOOKUP(B2781,'تقرير المصروفات حسب الشهر'!$C$1282:$AD$1393,25,FALSE),0)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الشهر'!AA1002</f>
        <v>0</v>
      </c>
      <c r="K2782" s="26">
        <f>'تقرير المصروفات حسب الشهر'!AA1129</f>
        <v>0</v>
      </c>
      <c r="L2782" s="260">
        <f>IFERROR(VLOOKUP(B2782,'تقرير المصروفات حسب الشهر'!$C$1155:$AD$1266,25,FALSE),0)</f>
        <v>0</v>
      </c>
      <c r="M2782" s="260">
        <f>IFERROR(VLOOKUP(B2782,'تقرير المصروفات حسب الشهر'!$C$1282:$AD$1393,25,FALSE),0)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الشهر'!AA1003</f>
        <v>0</v>
      </c>
      <c r="K2783" s="26">
        <f>'تقرير المصروفات حسب الشهر'!AA1130</f>
        <v>0</v>
      </c>
      <c r="L2783" s="260">
        <f>IFERROR(VLOOKUP(B2783,'تقرير المصروفات حسب الشهر'!$C$1155:$AD$1266,25,FALSE),0)</f>
        <v>0</v>
      </c>
      <c r="M2783" s="260">
        <f>IFERROR(VLOOKUP(B2783,'تقرير المصروفات حسب الشهر'!$C$1282:$AD$1393,25,FALSE),0)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الشهر'!AA1004</f>
        <v>0</v>
      </c>
      <c r="K2784" s="26">
        <f>'تقرير المصروفات حسب الشهر'!AA1131</f>
        <v>0</v>
      </c>
      <c r="L2784" s="260">
        <f>IFERROR(VLOOKUP(B2784,'تقرير المصروفات حسب الشهر'!$C$1155:$AD$1266,25,FALSE),0)</f>
        <v>0</v>
      </c>
      <c r="M2784" s="260">
        <f>IFERROR(VLOOKUP(B2784,'تقرير المصروفات حسب الشهر'!$C$1282:$AD$1393,25,FALSE),0)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الشهر'!AA1005</f>
        <v>0</v>
      </c>
      <c r="K2785" s="26">
        <f>'تقرير المصروفات حسب الشهر'!AA1132</f>
        <v>0</v>
      </c>
      <c r="L2785" s="260">
        <f>IFERROR(VLOOKUP(B2785,'تقرير المصروفات حسب الشهر'!$C$1155:$AD$1266,25,FALSE),0)</f>
        <v>0</v>
      </c>
      <c r="M2785" s="260">
        <f>IFERROR(VLOOKUP(B2785,'تقرير المصروفات حسب الشهر'!$C$1282:$AD$1393,25,FALSE),0)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الشهر'!AA1006</f>
        <v>0</v>
      </c>
      <c r="K2786" s="26">
        <f>'تقرير المصروفات حسب الشهر'!AA1133</f>
        <v>0</v>
      </c>
      <c r="L2786" s="260">
        <f>IFERROR(VLOOKUP(B2786,'تقرير المصروفات حسب الشهر'!$C$1155:$AD$1266,25,FALSE),0)</f>
        <v>0</v>
      </c>
      <c r="M2786" s="260">
        <f>IFERROR(VLOOKUP(B2786,'تقرير المصروفات حسب الشهر'!$C$1282:$AD$1393,25,FALSE),0)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الشهر'!AA1007</f>
        <v>0</v>
      </c>
      <c r="K2787" s="26">
        <f>'تقرير المصروفات حسب الشهر'!AA1134</f>
        <v>0</v>
      </c>
      <c r="L2787" s="260">
        <f>IFERROR(VLOOKUP(B2787,'تقرير المصروفات حسب الشهر'!$C$1155:$AD$1266,25,FALSE),0)</f>
        <v>0</v>
      </c>
      <c r="M2787" s="260">
        <f>IFERROR(VLOOKUP(B2787,'تقرير المصروفات حسب الشهر'!$C$1282:$AD$1393,25,FALSE),0)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الشهر'!AA1008</f>
        <v>0</v>
      </c>
      <c r="K2788" s="26">
        <f>'تقرير المصروفات حسب الشهر'!AA1135</f>
        <v>0</v>
      </c>
      <c r="L2788" s="260">
        <f>IFERROR(VLOOKUP(B2788,'تقرير المصروفات حسب الشهر'!$C$1155:$AD$1266,25,FALSE),0)</f>
        <v>0</v>
      </c>
      <c r="M2788" s="260">
        <f>IFERROR(VLOOKUP(B2788,'تقرير المصروفات حسب الشهر'!$C$1282:$AD$1393,25,FALSE),0)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0</v>
      </c>
      <c r="J2789" s="26">
        <f>'تقرير المصروفات حسب الشهر'!AA1009</f>
        <v>0</v>
      </c>
      <c r="K2789" s="26">
        <f>'تقرير المصروفات حسب الشهر'!AA1136</f>
        <v>0</v>
      </c>
      <c r="L2789" s="260">
        <f>IFERROR(VLOOKUP(B2789,'تقرير المصروفات حسب الشهر'!$C$1155:$AD$1266,25,FALSE),0)</f>
        <v>0</v>
      </c>
      <c r="M2789" s="260">
        <f>IFERROR(VLOOKUP(B2789,'تقرير المصروفات حسب الشهر'!$C$1282:$AD$1393,25,FALSE),0)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الشهر'!AA1010</f>
        <v>0</v>
      </c>
      <c r="K2790" s="26">
        <f>'تقرير المصروفات حسب الشهر'!AA1137</f>
        <v>0</v>
      </c>
      <c r="L2790" s="260">
        <f>IFERROR(VLOOKUP(B2790,'تقرير المصروفات حسب الشهر'!$C$1155:$AD$1266,25,FALSE),0)</f>
        <v>0</v>
      </c>
      <c r="M2790" s="260">
        <f>IFERROR(VLOOKUP(B2790,'تقرير المصروفات حسب الشهر'!$C$1282:$AD$1393,25,FALSE),0)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5" customHeight="1" thickBot="1"/>
    <row r="2794" spans="2:15" ht="31.2" customHeight="1" thickTop="1" thickBot="1">
      <c r="B2794" s="645" t="s">
        <v>372</v>
      </c>
      <c r="C2794" s="643"/>
      <c r="D2794" s="643"/>
      <c r="E2794" s="643"/>
      <c r="F2794" s="643"/>
      <c r="G2794" s="643"/>
      <c r="H2794" s="643"/>
      <c r="I2794" s="643"/>
      <c r="J2794" s="643"/>
      <c r="K2794" s="643"/>
      <c r="L2794" s="643"/>
      <c r="M2794" s="643"/>
      <c r="N2794" s="643"/>
      <c r="O2794" s="644"/>
    </row>
    <row r="2795" spans="2:15" ht="17.399999999999999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399999999999999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الشهر'!AB902</f>
        <v>0</v>
      </c>
      <c r="K2796" s="26">
        <f>'تقرير المصروفات حسب الشهر'!AB1029</f>
        <v>0</v>
      </c>
      <c r="L2796" s="260">
        <f>IFERROR(VLOOKUP(B2796,'تقرير المصروفات حسب الشهر'!$C$1155:$AD$1266,26,FALSE),0)</f>
        <v>0</v>
      </c>
      <c r="M2796" s="260">
        <f>IFERROR(VLOOKUP(B2796,'تقرير المصروفات حسب الشهر'!$C$1282:$AD$1393,26,FALSE),0)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0</v>
      </c>
      <c r="J2797" s="26">
        <f>'تقرير المصروفات حسب الشهر'!AB903</f>
        <v>0</v>
      </c>
      <c r="K2797" s="26">
        <f>'تقرير المصروفات حسب الشهر'!AB1030</f>
        <v>0</v>
      </c>
      <c r="L2797" s="260">
        <f>IFERROR(VLOOKUP(B2797,'تقرير المصروفات حسب الشهر'!$C$1155:$AD$1266,26,FALSE),0)</f>
        <v>0</v>
      </c>
      <c r="M2797" s="260">
        <f>IFERROR(VLOOKUP(B2797,'تقرير المصروفات حسب الشهر'!$C$1282:$AD$1393,26,FALSE),0)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الشهر'!AB904</f>
        <v>0</v>
      </c>
      <c r="K2798" s="26">
        <f>'تقرير المصروفات حسب الشهر'!AB1031</f>
        <v>0</v>
      </c>
      <c r="L2798" s="260">
        <f>IFERROR(VLOOKUP(B2798,'تقرير المصروفات حسب الشهر'!$C$1155:$AD$1266,26,FALSE),0)</f>
        <v>0</v>
      </c>
      <c r="M2798" s="260">
        <f>IFERROR(VLOOKUP(B2798,'تقرير المصروفات حسب الشهر'!$C$1282:$AD$1393,26,FALSE),0)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الشهر'!AB905</f>
        <v>0</v>
      </c>
      <c r="K2799" s="26">
        <f>'تقرير المصروفات حسب الشهر'!AB1032</f>
        <v>0</v>
      </c>
      <c r="L2799" s="260">
        <f>IFERROR(VLOOKUP(B2799,'تقرير المصروفات حسب الشهر'!$C$1155:$AD$1266,26,FALSE),0)</f>
        <v>0</v>
      </c>
      <c r="M2799" s="260">
        <f>IFERROR(VLOOKUP(B2799,'تقرير المصروفات حسب الشهر'!$C$1282:$AD$1393,26,FALSE),0)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الشهر'!AB906</f>
        <v>0</v>
      </c>
      <c r="K2800" s="26">
        <f>'تقرير المصروفات حسب الشهر'!AB1033</f>
        <v>0</v>
      </c>
      <c r="L2800" s="260">
        <f>IFERROR(VLOOKUP(B2800,'تقرير المصروفات حسب الشهر'!$C$1155:$AD$1266,26,FALSE),0)</f>
        <v>0</v>
      </c>
      <c r="M2800" s="260">
        <f>IFERROR(VLOOKUP(B2800,'تقرير المصروفات حسب الشهر'!$C$1282:$AD$1393,26,FALSE),0)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الشهر'!AB907</f>
        <v>0</v>
      </c>
      <c r="K2801" s="26">
        <f>'تقرير المصروفات حسب الشهر'!AB1034</f>
        <v>0</v>
      </c>
      <c r="L2801" s="260">
        <f>IFERROR(VLOOKUP(B2801,'تقرير المصروفات حسب الشهر'!$C$1155:$AD$1266,26,FALSE),0)</f>
        <v>0</v>
      </c>
      <c r="M2801" s="260">
        <f>IFERROR(VLOOKUP(B2801,'تقرير المصروفات حسب الشهر'!$C$1282:$AD$1393,26,FALSE),0)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الشهر'!AB908</f>
        <v>0</v>
      </c>
      <c r="K2802" s="26">
        <f>'تقرير المصروفات حسب الشهر'!AB1035</f>
        <v>0</v>
      </c>
      <c r="L2802" s="260">
        <f>IFERROR(VLOOKUP(B2802,'تقرير المصروفات حسب الشهر'!$C$1155:$AD$1266,26,FALSE),0)</f>
        <v>0</v>
      </c>
      <c r="M2802" s="260">
        <f>IFERROR(VLOOKUP(B2802,'تقرير المصروفات حسب الشهر'!$C$1282:$AD$1393,26,FALSE),0)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الشهر'!AB909</f>
        <v>0</v>
      </c>
      <c r="K2803" s="26">
        <f>'تقرير المصروفات حسب الشهر'!AB1036</f>
        <v>0</v>
      </c>
      <c r="L2803" s="260">
        <f>IFERROR(VLOOKUP(B2803,'تقرير المصروفات حسب الشهر'!$C$1155:$AD$1266,26,FALSE),0)</f>
        <v>0</v>
      </c>
      <c r="M2803" s="260">
        <f>IFERROR(VLOOKUP(B2803,'تقرير المصروفات حسب الشهر'!$C$1282:$AD$1393,26,FALSE),0)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الشهر'!AB910</f>
        <v>0</v>
      </c>
      <c r="K2804" s="26">
        <f>'تقرير المصروفات حسب الشهر'!AB1037</f>
        <v>0</v>
      </c>
      <c r="L2804" s="260">
        <f>IFERROR(VLOOKUP(B2804,'تقرير المصروفات حسب الشهر'!$C$1155:$AD$1266,26,FALSE),0)</f>
        <v>0</v>
      </c>
      <c r="M2804" s="260">
        <f>IFERROR(VLOOKUP(B2804,'تقرير المصروفات حسب الشهر'!$C$1282:$AD$1393,26,FALSE),0)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0</v>
      </c>
      <c r="J2805" s="26">
        <f>'تقرير المصروفات حسب الشهر'!AB911</f>
        <v>0</v>
      </c>
      <c r="K2805" s="26">
        <f>'تقرير المصروفات حسب الشهر'!AB1038</f>
        <v>0</v>
      </c>
      <c r="L2805" s="260">
        <f>IFERROR(VLOOKUP(B2805,'تقرير المصروفات حسب الشهر'!$C$1155:$AD$1266,26,FALSE),0)</f>
        <v>0</v>
      </c>
      <c r="M2805" s="260">
        <f>IFERROR(VLOOKUP(B2805,'تقرير المصروفات حسب الشهر'!$C$1282:$AD$1393,26,FALSE),0)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الشهر'!AB912</f>
        <v>0</v>
      </c>
      <c r="K2806" s="26">
        <f>'تقرير المصروفات حسب الشهر'!AB1039</f>
        <v>0</v>
      </c>
      <c r="L2806" s="260">
        <f>IFERROR(VLOOKUP(B2806,'تقرير المصروفات حسب الشهر'!$C$1155:$AD$1266,26,FALSE),0)</f>
        <v>0</v>
      </c>
      <c r="M2806" s="260">
        <f>IFERROR(VLOOKUP(B2806,'تقرير المصروفات حسب الشهر'!$C$1282:$AD$1393,26,FALSE),0)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الشهر'!AB913</f>
        <v>0</v>
      </c>
      <c r="K2807" s="26">
        <f>'تقرير المصروفات حسب الشهر'!AB1040</f>
        <v>0</v>
      </c>
      <c r="L2807" s="260">
        <f>IFERROR(VLOOKUP(B2807,'تقرير المصروفات حسب الشهر'!$C$1155:$AD$1266,26,FALSE),0)</f>
        <v>0</v>
      </c>
      <c r="M2807" s="260">
        <f>IFERROR(VLOOKUP(B2807,'تقرير المصروفات حسب الشهر'!$C$1282:$AD$1393,26,FALSE),0)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الشهر'!AB914</f>
        <v>0</v>
      </c>
      <c r="K2808" s="26">
        <f>'تقرير المصروفات حسب الشهر'!AB1041</f>
        <v>0</v>
      </c>
      <c r="L2808" s="260">
        <f>IFERROR(VLOOKUP(B2808,'تقرير المصروفات حسب الشهر'!$C$1155:$AD$1266,26,FALSE),0)</f>
        <v>0</v>
      </c>
      <c r="M2808" s="260">
        <f>IFERROR(VLOOKUP(B2808,'تقرير المصروفات حسب الشهر'!$C$1282:$AD$1393,26,FALSE),0)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الشهر'!AB915</f>
        <v>0</v>
      </c>
      <c r="K2809" s="26">
        <f>'تقرير المصروفات حسب الشهر'!AB1042</f>
        <v>0</v>
      </c>
      <c r="L2809" s="260">
        <f>IFERROR(VLOOKUP(B2809,'تقرير المصروفات حسب الشهر'!$C$1155:$AD$1266,26,FALSE),0)</f>
        <v>0</v>
      </c>
      <c r="M2809" s="260">
        <f>IFERROR(VLOOKUP(B2809,'تقرير المصروفات حسب الشهر'!$C$1282:$AD$1393,26,FALSE),0)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الشهر'!AB916</f>
        <v>0</v>
      </c>
      <c r="K2810" s="26">
        <f>'تقرير المصروفات حسب الشهر'!AB1043</f>
        <v>0</v>
      </c>
      <c r="L2810" s="260">
        <f>IFERROR(VLOOKUP(B2810,'تقرير المصروفات حسب الشهر'!$C$1155:$AD$1266,26,FALSE),0)</f>
        <v>0</v>
      </c>
      <c r="M2810" s="260">
        <f>IFERROR(VLOOKUP(B2810,'تقرير المصروفات حسب الشهر'!$C$1282:$AD$1393,26,FALSE),0)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الشهر'!AB917</f>
        <v>0</v>
      </c>
      <c r="K2811" s="26">
        <f>'تقرير المصروفات حسب الشهر'!AB1044</f>
        <v>0</v>
      </c>
      <c r="L2811" s="260">
        <f>IFERROR(VLOOKUP(B2811,'تقرير المصروفات حسب الشهر'!$C$1155:$AD$1266,26,FALSE),0)</f>
        <v>0</v>
      </c>
      <c r="M2811" s="260">
        <f>IFERROR(VLOOKUP(B2811,'تقرير المصروفات حسب الشهر'!$C$1282:$AD$1393,26,FALSE),0)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الشهر'!AB918</f>
        <v>0</v>
      </c>
      <c r="K2812" s="26">
        <f>'تقرير المصروفات حسب الشهر'!AB1045</f>
        <v>0</v>
      </c>
      <c r="L2812" s="260">
        <f>IFERROR(VLOOKUP(B2812,'تقرير المصروفات حسب الشهر'!$C$1155:$AD$1266,26,FALSE),0)</f>
        <v>0</v>
      </c>
      <c r="M2812" s="260">
        <f>IFERROR(VLOOKUP(B2812,'تقرير المصروفات حسب الشهر'!$C$1282:$AD$1393,26,FALSE),0)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الشهر'!AB919</f>
        <v>0</v>
      </c>
      <c r="K2813" s="26">
        <f>'تقرير المصروفات حسب الشهر'!AB1046</f>
        <v>0</v>
      </c>
      <c r="L2813" s="260">
        <f>IFERROR(VLOOKUP(B2813,'تقرير المصروفات حسب الشهر'!$C$1155:$AD$1266,26,FALSE),0)</f>
        <v>0</v>
      </c>
      <c r="M2813" s="260">
        <f>IFERROR(VLOOKUP(B2813,'تقرير المصروفات حسب الشهر'!$C$1282:$AD$1393,26,FALSE),0)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الشهر'!AB920</f>
        <v>0</v>
      </c>
      <c r="K2814" s="26">
        <f>'تقرير المصروفات حسب الشهر'!AB1047</f>
        <v>0</v>
      </c>
      <c r="L2814" s="260">
        <f>IFERROR(VLOOKUP(B2814,'تقرير المصروفات حسب الشهر'!$C$1155:$AD$1266,26,FALSE),0)</f>
        <v>0</v>
      </c>
      <c r="M2814" s="260">
        <f>IFERROR(VLOOKUP(B2814,'تقرير المصروفات حسب الشهر'!$C$1282:$AD$1393,26,FALSE),0)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الشهر'!AB921</f>
        <v>0</v>
      </c>
      <c r="K2815" s="26">
        <f>'تقرير المصروفات حسب الشهر'!AB1048</f>
        <v>0</v>
      </c>
      <c r="L2815" s="260">
        <f>IFERROR(VLOOKUP(B2815,'تقرير المصروفات حسب الشهر'!$C$1155:$AD$1266,26,FALSE),0)</f>
        <v>0</v>
      </c>
      <c r="M2815" s="260">
        <f>IFERROR(VLOOKUP(B2815,'تقرير المصروفات حسب الشهر'!$C$1282:$AD$1393,26,FALSE),0)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الشهر'!AB922</f>
        <v>0</v>
      </c>
      <c r="K2816" s="26">
        <f>'تقرير المصروفات حسب الشهر'!AB1049</f>
        <v>0</v>
      </c>
      <c r="L2816" s="260">
        <f>IFERROR(VLOOKUP(B2816,'تقرير المصروفات حسب الشهر'!$C$1155:$AD$1266,26,FALSE),0)</f>
        <v>0</v>
      </c>
      <c r="M2816" s="260">
        <f>IFERROR(VLOOKUP(B2816,'تقرير المصروفات حسب الشهر'!$C$1282:$AD$1393,26,FALSE),0)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الشهر'!AB923</f>
        <v>0</v>
      </c>
      <c r="K2817" s="26">
        <f>'تقرير المصروفات حسب الشهر'!AB1050</f>
        <v>0</v>
      </c>
      <c r="L2817" s="260">
        <f>IFERROR(VLOOKUP(B2817,'تقرير المصروفات حسب الشهر'!$C$1155:$AD$1266,26,FALSE),0)</f>
        <v>0</v>
      </c>
      <c r="M2817" s="260">
        <f>IFERROR(VLOOKUP(B2817,'تقرير المصروفات حسب الشهر'!$C$1282:$AD$1393,26,FALSE),0)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الشهر'!AB924</f>
        <v>0</v>
      </c>
      <c r="K2818" s="26">
        <f>'تقرير المصروفات حسب الشهر'!AB1051</f>
        <v>0</v>
      </c>
      <c r="L2818" s="260">
        <f>IFERROR(VLOOKUP(B2818,'تقرير المصروفات حسب الشهر'!$C$1155:$AD$1266,26,FALSE),0)</f>
        <v>0</v>
      </c>
      <c r="M2818" s="260">
        <f>IFERROR(VLOOKUP(B2818,'تقرير المصروفات حسب الشهر'!$C$1282:$AD$1393,26,FALSE),0)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الشهر'!AB925</f>
        <v>0</v>
      </c>
      <c r="K2819" s="26">
        <f>'تقرير المصروفات حسب الشهر'!AB1052</f>
        <v>0</v>
      </c>
      <c r="L2819" s="260">
        <f>IFERROR(VLOOKUP(B2819,'تقرير المصروفات حسب الشهر'!$C$1155:$AD$1266,26,FALSE),0)</f>
        <v>0</v>
      </c>
      <c r="M2819" s="260">
        <f>IFERROR(VLOOKUP(B2819,'تقرير المصروفات حسب الشهر'!$C$1282:$AD$1393,26,FALSE),0)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الشهر'!AB926</f>
        <v>0</v>
      </c>
      <c r="K2820" s="26">
        <f>'تقرير المصروفات حسب الشهر'!AB1053</f>
        <v>0</v>
      </c>
      <c r="L2820" s="260">
        <f>IFERROR(VLOOKUP(B2820,'تقرير المصروفات حسب الشهر'!$C$1155:$AD$1266,26,FALSE),0)</f>
        <v>0</v>
      </c>
      <c r="M2820" s="260">
        <f>IFERROR(VLOOKUP(B2820,'تقرير المصروفات حسب الشهر'!$C$1282:$AD$1393,26,FALSE),0)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الشهر'!AB927</f>
        <v>0</v>
      </c>
      <c r="K2821" s="26">
        <f>'تقرير المصروفات حسب الشهر'!AB1054</f>
        <v>0</v>
      </c>
      <c r="L2821" s="260">
        <f>IFERROR(VLOOKUP(B2821,'تقرير المصروفات حسب الشهر'!$C$1155:$AD$1266,26,FALSE),0)</f>
        <v>0</v>
      </c>
      <c r="M2821" s="260">
        <f>IFERROR(VLOOKUP(B2821,'تقرير المصروفات حسب الشهر'!$C$1282:$AD$1393,26,FALSE),0)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الشهر'!AB928</f>
        <v>0</v>
      </c>
      <c r="K2822" s="26">
        <f>'تقرير المصروفات حسب الشهر'!AB1055</f>
        <v>0</v>
      </c>
      <c r="L2822" s="260">
        <f>IFERROR(VLOOKUP(B2822,'تقرير المصروفات حسب الشهر'!$C$1155:$AD$1266,26,FALSE),0)</f>
        <v>0</v>
      </c>
      <c r="M2822" s="260">
        <f>IFERROR(VLOOKUP(B2822,'تقرير المصروفات حسب الشهر'!$C$1282:$AD$1393,26,FALSE),0)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الشهر'!AB929</f>
        <v>0</v>
      </c>
      <c r="K2823" s="26">
        <f>'تقرير المصروفات حسب الشهر'!AB1056</f>
        <v>0</v>
      </c>
      <c r="L2823" s="260">
        <f>IFERROR(VLOOKUP(B2823,'تقرير المصروفات حسب الشهر'!$C$1155:$AD$1266,26,FALSE),0)</f>
        <v>0</v>
      </c>
      <c r="M2823" s="260">
        <f>IFERROR(VLOOKUP(B2823,'تقرير المصروفات حسب الشهر'!$C$1282:$AD$1393,26,FALSE),0)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الشهر'!AB930</f>
        <v>0</v>
      </c>
      <c r="K2824" s="26">
        <f>'تقرير المصروفات حسب الشهر'!AB1057</f>
        <v>0</v>
      </c>
      <c r="L2824" s="260">
        <f>IFERROR(VLOOKUP(B2824,'تقرير المصروفات حسب الشهر'!$C$1155:$AD$1266,26,FALSE),0)</f>
        <v>0</v>
      </c>
      <c r="M2824" s="260">
        <f>IFERROR(VLOOKUP(B2824,'تقرير المصروفات حسب الشهر'!$C$1282:$AD$1393,26,FALSE),0)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الشهر'!AB931</f>
        <v>0</v>
      </c>
      <c r="K2825" s="26">
        <f>'تقرير المصروفات حسب الشهر'!AB1058</f>
        <v>0</v>
      </c>
      <c r="L2825" s="260">
        <f>IFERROR(VLOOKUP(B2825,'تقرير المصروفات حسب الشهر'!$C$1155:$AD$1266,26,FALSE),0)</f>
        <v>0</v>
      </c>
      <c r="M2825" s="260">
        <f>IFERROR(VLOOKUP(B2825,'تقرير المصروفات حسب الشهر'!$C$1282:$AD$1393,26,FALSE),0)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الشهر'!AB932</f>
        <v>0</v>
      </c>
      <c r="K2826" s="26">
        <f>'تقرير المصروفات حسب الشهر'!AB1059</f>
        <v>0</v>
      </c>
      <c r="L2826" s="260">
        <f>IFERROR(VLOOKUP(B2826,'تقرير المصروفات حسب الشهر'!$C$1155:$AD$1266,26,FALSE),0)</f>
        <v>0</v>
      </c>
      <c r="M2826" s="260">
        <f>IFERROR(VLOOKUP(B2826,'تقرير المصروفات حسب الشهر'!$C$1282:$AD$1393,26,FALSE),0)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الشهر'!AB933</f>
        <v>0</v>
      </c>
      <c r="K2827" s="26">
        <f>'تقرير المصروفات حسب الشهر'!AB1060</f>
        <v>0</v>
      </c>
      <c r="L2827" s="260">
        <f>IFERROR(VLOOKUP(B2827,'تقرير المصروفات حسب الشهر'!$C$1155:$AD$1266,26,FALSE),0)</f>
        <v>0</v>
      </c>
      <c r="M2827" s="260">
        <f>IFERROR(VLOOKUP(B2827,'تقرير المصروفات حسب الشهر'!$C$1282:$AD$1393,26,FALSE),0)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0</v>
      </c>
      <c r="J2828" s="26">
        <f>'تقرير المصروفات حسب الشهر'!AB934</f>
        <v>0</v>
      </c>
      <c r="K2828" s="26">
        <f>'تقرير المصروفات حسب الشهر'!AB1061</f>
        <v>0</v>
      </c>
      <c r="L2828" s="260">
        <f>IFERROR(VLOOKUP(B2828,'تقرير المصروفات حسب الشهر'!$C$1155:$AD$1266,26,FALSE),0)</f>
        <v>0</v>
      </c>
      <c r="M2828" s="260">
        <f>IFERROR(VLOOKUP(B2828,'تقرير المصروفات حسب الشهر'!$C$1282:$AD$1393,26,FALSE),0)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الشهر'!AB935</f>
        <v>0</v>
      </c>
      <c r="K2829" s="26">
        <f>'تقرير المصروفات حسب الشهر'!AB1062</f>
        <v>0</v>
      </c>
      <c r="L2829" s="260">
        <f>IFERROR(VLOOKUP(B2829,'تقرير المصروفات حسب الشهر'!$C$1155:$AD$1266,26,FALSE),0)</f>
        <v>0</v>
      </c>
      <c r="M2829" s="260">
        <f>IFERROR(VLOOKUP(B2829,'تقرير المصروفات حسب الشهر'!$C$1282:$AD$1393,26,FALSE),0)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الشهر'!AB936</f>
        <v>0</v>
      </c>
      <c r="K2830" s="26">
        <f>'تقرير المصروفات حسب الشهر'!AB1063</f>
        <v>0</v>
      </c>
      <c r="L2830" s="260">
        <f>IFERROR(VLOOKUP(B2830,'تقرير المصروفات حسب الشهر'!$C$1155:$AD$1266,26,FALSE),0)</f>
        <v>0</v>
      </c>
      <c r="M2830" s="260">
        <f>IFERROR(VLOOKUP(B2830,'تقرير المصروفات حسب الشهر'!$C$1282:$AD$1393,26,FALSE),0)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الشهر'!AB937</f>
        <v>0</v>
      </c>
      <c r="K2831" s="26">
        <f>'تقرير المصروفات حسب الشهر'!AB1064</f>
        <v>0</v>
      </c>
      <c r="L2831" s="260">
        <f>IFERROR(VLOOKUP(B2831,'تقرير المصروفات حسب الشهر'!$C$1155:$AD$1266,26,FALSE),0)</f>
        <v>0</v>
      </c>
      <c r="M2831" s="260">
        <f>IFERROR(VLOOKUP(B2831,'تقرير المصروفات حسب الشهر'!$C$1282:$AD$1393,26,FALSE),0)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الشهر'!AB938</f>
        <v>0</v>
      </c>
      <c r="K2832" s="26">
        <f>'تقرير المصروفات حسب الشهر'!AB1065</f>
        <v>0</v>
      </c>
      <c r="L2832" s="260">
        <f>IFERROR(VLOOKUP(B2832,'تقرير المصروفات حسب الشهر'!$C$1155:$AD$1266,26,FALSE),0)</f>
        <v>0</v>
      </c>
      <c r="M2832" s="260">
        <f>IFERROR(VLOOKUP(B2832,'تقرير المصروفات حسب الشهر'!$C$1282:$AD$1393,26,FALSE),0)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الشهر'!AB939</f>
        <v>0</v>
      </c>
      <c r="K2833" s="26">
        <f>'تقرير المصروفات حسب الشهر'!AB1066</f>
        <v>0</v>
      </c>
      <c r="L2833" s="260">
        <f>IFERROR(VLOOKUP(B2833,'تقرير المصروفات حسب الشهر'!$C$1155:$AD$1266,26,FALSE),0)</f>
        <v>0</v>
      </c>
      <c r="M2833" s="260">
        <f>IFERROR(VLOOKUP(B2833,'تقرير المصروفات حسب الشهر'!$C$1282:$AD$1393,26,FALSE),0)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0</v>
      </c>
      <c r="J2834" s="26">
        <f>'تقرير المصروفات حسب الشهر'!AB940</f>
        <v>0</v>
      </c>
      <c r="K2834" s="26">
        <f>'تقرير المصروفات حسب الشهر'!AB1067</f>
        <v>0</v>
      </c>
      <c r="L2834" s="260">
        <f>IFERROR(VLOOKUP(B2834,'تقرير المصروفات حسب الشهر'!$C$1155:$AD$1266,26,FALSE),0)</f>
        <v>0</v>
      </c>
      <c r="M2834" s="260">
        <f>IFERROR(VLOOKUP(B2834,'تقرير المصروفات حسب الشهر'!$C$1282:$AD$1393,26,FALSE),0)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الشهر'!AB941</f>
        <v>0</v>
      </c>
      <c r="K2835" s="26">
        <f>'تقرير المصروفات حسب الشهر'!AB1068</f>
        <v>0</v>
      </c>
      <c r="L2835" s="260">
        <f>IFERROR(VLOOKUP(B2835,'تقرير المصروفات حسب الشهر'!$C$1155:$AD$1266,26,FALSE),0)</f>
        <v>0</v>
      </c>
      <c r="M2835" s="260">
        <f>IFERROR(VLOOKUP(B2835,'تقرير المصروفات حسب الشهر'!$C$1282:$AD$1393,26,FALSE),0)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الشهر'!AB942</f>
        <v>0</v>
      </c>
      <c r="K2836" s="26">
        <f>'تقرير المصروفات حسب الشهر'!AB1069</f>
        <v>0</v>
      </c>
      <c r="L2836" s="260">
        <f>IFERROR(VLOOKUP(B2836,'تقرير المصروفات حسب الشهر'!$C$1155:$AD$1266,26,FALSE),0)</f>
        <v>0</v>
      </c>
      <c r="M2836" s="260">
        <f>IFERROR(VLOOKUP(B2836,'تقرير المصروفات حسب الشهر'!$C$1282:$AD$1393,26,FALSE),0)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الشهر'!AB943</f>
        <v>0</v>
      </c>
      <c r="K2837" s="26">
        <f>'تقرير المصروفات حسب الشهر'!AB1070</f>
        <v>0</v>
      </c>
      <c r="L2837" s="260">
        <f>IFERROR(VLOOKUP(B2837,'تقرير المصروفات حسب الشهر'!$C$1155:$AD$1266,26,FALSE),0)</f>
        <v>0</v>
      </c>
      <c r="M2837" s="260">
        <f>IFERROR(VLOOKUP(B2837,'تقرير المصروفات حسب الشهر'!$C$1282:$AD$1393,26,FALSE),0)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الشهر'!AB944</f>
        <v>0</v>
      </c>
      <c r="K2838" s="26">
        <f>'تقرير المصروفات حسب الشهر'!AB1071</f>
        <v>0</v>
      </c>
      <c r="L2838" s="260">
        <f>IFERROR(VLOOKUP(B2838,'تقرير المصروفات حسب الشهر'!$C$1155:$AD$1266,26,FALSE),0)</f>
        <v>0</v>
      </c>
      <c r="M2838" s="260">
        <f>IFERROR(VLOOKUP(B2838,'تقرير المصروفات حسب الشهر'!$C$1282:$AD$1393,26,FALSE),0)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الشهر'!AB945</f>
        <v>0</v>
      </c>
      <c r="K2839" s="26">
        <f>'تقرير المصروفات حسب الشهر'!AB1072</f>
        <v>0</v>
      </c>
      <c r="L2839" s="260">
        <f>IFERROR(VLOOKUP(B2839,'تقرير المصروفات حسب الشهر'!$C$1155:$AD$1266,26,FALSE),0)</f>
        <v>0</v>
      </c>
      <c r="M2839" s="260">
        <f>IFERROR(VLOOKUP(B2839,'تقرير المصروفات حسب الشهر'!$C$1282:$AD$1393,26,FALSE),0)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الشهر'!AB946</f>
        <v>0</v>
      </c>
      <c r="K2840" s="26">
        <f>'تقرير المصروفات حسب الشهر'!AB1073</f>
        <v>0</v>
      </c>
      <c r="L2840" s="260">
        <f>IFERROR(VLOOKUP(B2840,'تقرير المصروفات حسب الشهر'!$C$1155:$AD$1266,26,FALSE),0)</f>
        <v>0</v>
      </c>
      <c r="M2840" s="260">
        <f>IFERROR(VLOOKUP(B2840,'تقرير المصروفات حسب الشهر'!$C$1282:$AD$1393,26,FALSE),0)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الشهر'!AB947</f>
        <v>0</v>
      </c>
      <c r="K2841" s="26">
        <f>'تقرير المصروفات حسب الشهر'!AB1074</f>
        <v>0</v>
      </c>
      <c r="L2841" s="260">
        <f>IFERROR(VLOOKUP(B2841,'تقرير المصروفات حسب الشهر'!$C$1155:$AD$1266,26,FALSE),0)</f>
        <v>0</v>
      </c>
      <c r="M2841" s="260">
        <f>IFERROR(VLOOKUP(B2841,'تقرير المصروفات حسب الشهر'!$C$1282:$AD$1393,26,FALSE),0)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الشهر'!AB948</f>
        <v>0</v>
      </c>
      <c r="K2842" s="26">
        <f>'تقرير المصروفات حسب الشهر'!AB1075</f>
        <v>0</v>
      </c>
      <c r="L2842" s="260">
        <f>IFERROR(VLOOKUP(B2842,'تقرير المصروفات حسب الشهر'!$C$1155:$AD$1266,26,FALSE),0)</f>
        <v>0</v>
      </c>
      <c r="M2842" s="260">
        <f>IFERROR(VLOOKUP(B2842,'تقرير المصروفات حسب الشهر'!$C$1282:$AD$1393,26,FALSE),0)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الشهر'!AB949</f>
        <v>0</v>
      </c>
      <c r="K2843" s="26">
        <f>'تقرير المصروفات حسب الشهر'!AB1076</f>
        <v>0</v>
      </c>
      <c r="L2843" s="260">
        <f>IFERROR(VLOOKUP(B2843,'تقرير المصروفات حسب الشهر'!$C$1155:$AD$1266,26,FALSE),0)</f>
        <v>0</v>
      </c>
      <c r="M2843" s="260">
        <f>IFERROR(VLOOKUP(B2843,'تقرير المصروفات حسب الشهر'!$C$1282:$AD$1393,26,FALSE),0)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الشهر'!AB950</f>
        <v>0</v>
      </c>
      <c r="K2844" s="26">
        <f>'تقرير المصروفات حسب الشهر'!AB1077</f>
        <v>0</v>
      </c>
      <c r="L2844" s="260">
        <f>IFERROR(VLOOKUP(B2844,'تقرير المصروفات حسب الشهر'!$C$1155:$AD$1266,26,FALSE),0)</f>
        <v>0</v>
      </c>
      <c r="M2844" s="260">
        <f>IFERROR(VLOOKUP(B2844,'تقرير المصروفات حسب الشهر'!$C$1282:$AD$1393,26,FALSE),0)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الشهر'!AB951</f>
        <v>0</v>
      </c>
      <c r="K2845" s="26">
        <f>'تقرير المصروفات حسب الشهر'!AB1078</f>
        <v>0</v>
      </c>
      <c r="L2845" s="260">
        <f>IFERROR(VLOOKUP(B2845,'تقرير المصروفات حسب الشهر'!$C$1155:$AD$1266,26,FALSE),0)</f>
        <v>0</v>
      </c>
      <c r="M2845" s="260">
        <f>IFERROR(VLOOKUP(B2845,'تقرير المصروفات حسب الشهر'!$C$1282:$AD$1393,26,FALSE),0)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الشهر'!AB952</f>
        <v>0</v>
      </c>
      <c r="K2846" s="26">
        <f>'تقرير المصروفات حسب الشهر'!AB1079</f>
        <v>0</v>
      </c>
      <c r="L2846" s="260">
        <f>IFERROR(VLOOKUP(B2846,'تقرير المصروفات حسب الشهر'!$C$1155:$AD$1266,26,FALSE),0)</f>
        <v>0</v>
      </c>
      <c r="M2846" s="260">
        <f>IFERROR(VLOOKUP(B2846,'تقرير المصروفات حسب الشهر'!$C$1282:$AD$1393,26,FALSE),0)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الشهر'!AB953</f>
        <v>0</v>
      </c>
      <c r="K2847" s="26">
        <f>'تقرير المصروفات حسب الشهر'!AB1080</f>
        <v>0</v>
      </c>
      <c r="L2847" s="260">
        <f>IFERROR(VLOOKUP(B2847,'تقرير المصروفات حسب الشهر'!$C$1155:$AD$1266,26,FALSE),0)</f>
        <v>0</v>
      </c>
      <c r="M2847" s="260">
        <f>IFERROR(VLOOKUP(B2847,'تقرير المصروفات حسب الشهر'!$C$1282:$AD$1393,26,FALSE),0)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الشهر'!AB954</f>
        <v>0</v>
      </c>
      <c r="K2848" s="26">
        <f>'تقرير المصروفات حسب الشهر'!AB1081</f>
        <v>0</v>
      </c>
      <c r="L2848" s="260">
        <f>IFERROR(VLOOKUP(B2848,'تقرير المصروفات حسب الشهر'!$C$1155:$AD$1266,26,FALSE),0)</f>
        <v>0</v>
      </c>
      <c r="M2848" s="260">
        <f>IFERROR(VLOOKUP(B2848,'تقرير المصروفات حسب الشهر'!$C$1282:$AD$1393,26,FALSE),0)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الشهر'!AB955</f>
        <v>0</v>
      </c>
      <c r="K2849" s="26">
        <f>'تقرير المصروفات حسب الشهر'!AB1082</f>
        <v>0</v>
      </c>
      <c r="L2849" s="260">
        <f>IFERROR(VLOOKUP(B2849,'تقرير المصروفات حسب الشهر'!$C$1155:$AD$1266,26,FALSE),0)</f>
        <v>0</v>
      </c>
      <c r="M2849" s="260">
        <f>IFERROR(VLOOKUP(B2849,'تقرير المصروفات حسب الشهر'!$C$1282:$AD$1393,26,FALSE),0)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الشهر'!AB956</f>
        <v>0</v>
      </c>
      <c r="K2850" s="26">
        <f>'تقرير المصروفات حسب الشهر'!AB1083</f>
        <v>0</v>
      </c>
      <c r="L2850" s="260">
        <f>IFERROR(VLOOKUP(B2850,'تقرير المصروفات حسب الشهر'!$C$1155:$AD$1266,26,FALSE),0)</f>
        <v>0</v>
      </c>
      <c r="M2850" s="260">
        <f>IFERROR(VLOOKUP(B2850,'تقرير المصروفات حسب الشهر'!$C$1282:$AD$1393,26,FALSE),0)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الشهر'!AB957</f>
        <v>0</v>
      </c>
      <c r="K2851" s="26">
        <f>'تقرير المصروفات حسب الشهر'!AB1084</f>
        <v>0</v>
      </c>
      <c r="L2851" s="260">
        <f>IFERROR(VLOOKUP(B2851,'تقرير المصروفات حسب الشهر'!$C$1155:$AD$1266,26,FALSE),0)</f>
        <v>0</v>
      </c>
      <c r="M2851" s="260">
        <f>IFERROR(VLOOKUP(B2851,'تقرير المصروفات حسب الشهر'!$C$1282:$AD$1393,26,FALSE),0)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الشهر'!AB958</f>
        <v>0</v>
      </c>
      <c r="K2852" s="26">
        <f>'تقرير المصروفات حسب الشهر'!AB1085</f>
        <v>0</v>
      </c>
      <c r="L2852" s="260">
        <f>IFERROR(VLOOKUP(B2852,'تقرير المصروفات حسب الشهر'!$C$1155:$AD$1266,26,FALSE),0)</f>
        <v>0</v>
      </c>
      <c r="M2852" s="260">
        <f>IFERROR(VLOOKUP(B2852,'تقرير المصروفات حسب الشهر'!$C$1282:$AD$1393,26,FALSE),0)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الشهر'!AB959</f>
        <v>0</v>
      </c>
      <c r="K2853" s="26">
        <f>'تقرير المصروفات حسب الشهر'!AB1086</f>
        <v>0</v>
      </c>
      <c r="L2853" s="260">
        <f>IFERROR(VLOOKUP(B2853,'تقرير المصروفات حسب الشهر'!$C$1155:$AD$1266,26,FALSE),0)</f>
        <v>0</v>
      </c>
      <c r="M2853" s="260">
        <f>IFERROR(VLOOKUP(B2853,'تقرير المصروفات حسب الشهر'!$C$1282:$AD$1393,26,FALSE),0)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الشهر'!AB960</f>
        <v>0</v>
      </c>
      <c r="K2854" s="26">
        <f>'تقرير المصروفات حسب الشهر'!AB1087</f>
        <v>0</v>
      </c>
      <c r="L2854" s="260">
        <f>IFERROR(VLOOKUP(B2854,'تقرير المصروفات حسب الشهر'!$C$1155:$AD$1266,26,FALSE),0)</f>
        <v>0</v>
      </c>
      <c r="M2854" s="260">
        <f>IFERROR(VLOOKUP(B2854,'تقرير المصروفات حسب الشهر'!$C$1282:$AD$1393,26,FALSE),0)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0</v>
      </c>
      <c r="J2855" s="26">
        <f>'تقرير المصروفات حسب الشهر'!AB961</f>
        <v>0</v>
      </c>
      <c r="K2855" s="26">
        <f>'تقرير المصروفات حسب الشهر'!AB1088</f>
        <v>0</v>
      </c>
      <c r="L2855" s="260">
        <f>IFERROR(VLOOKUP(B2855,'تقرير المصروفات حسب الشهر'!$C$1155:$AD$1266,26,FALSE),0)</f>
        <v>0</v>
      </c>
      <c r="M2855" s="260">
        <f>IFERROR(VLOOKUP(B2855,'تقرير المصروفات حسب الشهر'!$C$1282:$AD$1393,26,FALSE),0)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الشهر'!AB962</f>
        <v>0</v>
      </c>
      <c r="K2856" s="26">
        <f>'تقرير المصروفات حسب الشهر'!AB1089</f>
        <v>0</v>
      </c>
      <c r="L2856" s="260">
        <f>IFERROR(VLOOKUP(B2856,'تقرير المصروفات حسب الشهر'!$C$1155:$AD$1266,26,FALSE),0)</f>
        <v>0</v>
      </c>
      <c r="M2856" s="260">
        <f>IFERROR(VLOOKUP(B2856,'تقرير المصروفات حسب الشهر'!$C$1282:$AD$1393,26,FALSE),0)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الشهر'!AB963</f>
        <v>0</v>
      </c>
      <c r="K2857" s="26">
        <f>'تقرير المصروفات حسب الشهر'!AB1090</f>
        <v>0</v>
      </c>
      <c r="L2857" s="260">
        <f>IFERROR(VLOOKUP(B2857,'تقرير المصروفات حسب الشهر'!$C$1155:$AD$1266,26,FALSE),0)</f>
        <v>0</v>
      </c>
      <c r="M2857" s="260">
        <f>IFERROR(VLOOKUP(B2857,'تقرير المصروفات حسب الشهر'!$C$1282:$AD$1393,26,FALSE),0)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الشهر'!AB964</f>
        <v>0</v>
      </c>
      <c r="K2858" s="26">
        <f>'تقرير المصروفات حسب الشهر'!AB1091</f>
        <v>0</v>
      </c>
      <c r="L2858" s="260">
        <f>IFERROR(VLOOKUP(B2858,'تقرير المصروفات حسب الشهر'!$C$1155:$AD$1266,26,FALSE),0)</f>
        <v>0</v>
      </c>
      <c r="M2858" s="260">
        <f>IFERROR(VLOOKUP(B2858,'تقرير المصروفات حسب الشهر'!$C$1282:$AD$1393,26,FALSE),0)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الشهر'!AB965</f>
        <v>0</v>
      </c>
      <c r="K2859" s="26">
        <f>'تقرير المصروفات حسب الشهر'!AB1092</f>
        <v>0</v>
      </c>
      <c r="L2859" s="260">
        <f>IFERROR(VLOOKUP(B2859,'تقرير المصروفات حسب الشهر'!$C$1155:$AD$1266,26,FALSE),0)</f>
        <v>0</v>
      </c>
      <c r="M2859" s="260">
        <f>IFERROR(VLOOKUP(B2859,'تقرير المصروفات حسب الشهر'!$C$1282:$AD$1393,26,FALSE),0)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الشهر'!AB966</f>
        <v>0</v>
      </c>
      <c r="K2860" s="26">
        <f>'تقرير المصروفات حسب الشهر'!AB1093</f>
        <v>0</v>
      </c>
      <c r="L2860" s="260">
        <f>IFERROR(VLOOKUP(B2860,'تقرير المصروفات حسب الشهر'!$C$1155:$AD$1266,26,FALSE),0)</f>
        <v>0</v>
      </c>
      <c r="M2860" s="260">
        <f>IFERROR(VLOOKUP(B2860,'تقرير المصروفات حسب الشهر'!$C$1282:$AD$1393,26,FALSE),0)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الشهر'!AB967</f>
        <v>0</v>
      </c>
      <c r="K2861" s="26">
        <f>'تقرير المصروفات حسب الشهر'!AB1094</f>
        <v>0</v>
      </c>
      <c r="L2861" s="260">
        <f>IFERROR(VLOOKUP(B2861,'تقرير المصروفات حسب الشهر'!$C$1155:$AD$1266,26,FALSE),0)</f>
        <v>0</v>
      </c>
      <c r="M2861" s="260">
        <f>IFERROR(VLOOKUP(B2861,'تقرير المصروفات حسب الشهر'!$C$1282:$AD$1393,26,FALSE),0)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الشهر'!AB968</f>
        <v>0</v>
      </c>
      <c r="K2862" s="26">
        <f>'تقرير المصروفات حسب الشهر'!AB1095</f>
        <v>0</v>
      </c>
      <c r="L2862" s="260">
        <f>IFERROR(VLOOKUP(B2862,'تقرير المصروفات حسب الشهر'!$C$1155:$AD$1266,26,FALSE),0)</f>
        <v>0</v>
      </c>
      <c r="M2862" s="260">
        <f>IFERROR(VLOOKUP(B2862,'تقرير المصروفات حسب الشهر'!$C$1282:$AD$1393,26,FALSE),0)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الشهر'!AB969</f>
        <v>0</v>
      </c>
      <c r="K2863" s="26">
        <f>'تقرير المصروفات حسب الشهر'!AB1096</f>
        <v>0</v>
      </c>
      <c r="L2863" s="260">
        <f>IFERROR(VLOOKUP(B2863,'تقرير المصروفات حسب الشهر'!$C$1155:$AD$1266,26,FALSE),0)</f>
        <v>0</v>
      </c>
      <c r="M2863" s="260">
        <f>IFERROR(VLOOKUP(B2863,'تقرير المصروفات حسب الشهر'!$C$1282:$AD$1393,26,FALSE),0)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الشهر'!AB970</f>
        <v>0</v>
      </c>
      <c r="K2864" s="26">
        <f>'تقرير المصروفات حسب الشهر'!AB1097</f>
        <v>0</v>
      </c>
      <c r="L2864" s="260">
        <f>IFERROR(VLOOKUP(B2864,'تقرير المصروفات حسب الشهر'!$C$1155:$AD$1266,26,FALSE),0)</f>
        <v>0</v>
      </c>
      <c r="M2864" s="260">
        <f>IFERROR(VLOOKUP(B2864,'تقرير المصروفات حسب الشهر'!$C$1282:$AD$1393,26,FALSE),0)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الشهر'!AB971</f>
        <v>0</v>
      </c>
      <c r="K2865" s="26">
        <f>'تقرير المصروفات حسب الشهر'!AB1098</f>
        <v>0</v>
      </c>
      <c r="L2865" s="260">
        <f>IFERROR(VLOOKUP(B2865,'تقرير المصروفات حسب الشهر'!$C$1155:$AD$1266,26,FALSE),0)</f>
        <v>0</v>
      </c>
      <c r="M2865" s="260">
        <f>IFERROR(VLOOKUP(B2865,'تقرير المصروفات حسب الشهر'!$C$1282:$AD$1393,26,FALSE),0)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الشهر'!AB972</f>
        <v>0</v>
      </c>
      <c r="K2866" s="26">
        <f>'تقرير المصروفات حسب الشهر'!AB1099</f>
        <v>0</v>
      </c>
      <c r="L2866" s="260">
        <f>IFERROR(VLOOKUP(B2866,'تقرير المصروفات حسب الشهر'!$C$1155:$AD$1266,26,FALSE),0)</f>
        <v>0</v>
      </c>
      <c r="M2866" s="260">
        <f>IFERROR(VLOOKUP(B2866,'تقرير المصروفات حسب الشهر'!$C$1282:$AD$1393,26,FALSE),0)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الشهر'!AB973</f>
        <v>0</v>
      </c>
      <c r="K2867" s="26">
        <f>'تقرير المصروفات حسب الشهر'!AB1100</f>
        <v>0</v>
      </c>
      <c r="L2867" s="260">
        <f>IFERROR(VLOOKUP(B2867,'تقرير المصروفات حسب الشهر'!$C$1155:$AD$1266,26,FALSE),0)</f>
        <v>0</v>
      </c>
      <c r="M2867" s="260">
        <f>IFERROR(VLOOKUP(B2867,'تقرير المصروفات حسب الشهر'!$C$1282:$AD$1393,26,FALSE),0)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0</v>
      </c>
      <c r="J2868" s="26">
        <f>'تقرير المصروفات حسب الشهر'!AB974</f>
        <v>0</v>
      </c>
      <c r="K2868" s="26">
        <f>'تقرير المصروفات حسب الشهر'!AB1101</f>
        <v>0</v>
      </c>
      <c r="L2868" s="260">
        <f>IFERROR(VLOOKUP(B2868,'تقرير المصروفات حسب الشهر'!$C$1155:$AD$1266,26,FALSE),0)</f>
        <v>0</v>
      </c>
      <c r="M2868" s="260">
        <f>IFERROR(VLOOKUP(B2868,'تقرير المصروفات حسب الشهر'!$C$1282:$AD$1393,26,FALSE),0)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0</v>
      </c>
      <c r="J2869" s="26">
        <f>'تقرير المصروفات حسب الشهر'!AB975</f>
        <v>0</v>
      </c>
      <c r="K2869" s="26">
        <f>'تقرير المصروفات حسب الشهر'!AB1102</f>
        <v>0</v>
      </c>
      <c r="L2869" s="260">
        <f>IFERROR(VLOOKUP(B2869,'تقرير المصروفات حسب الشهر'!$C$1155:$AD$1266,26,FALSE),0)</f>
        <v>0</v>
      </c>
      <c r="M2869" s="260">
        <f>IFERROR(VLOOKUP(B2869,'تقرير المصروفات حسب الشهر'!$C$1282:$AD$1393,26,FALSE),0)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الشهر'!AB976</f>
        <v>0</v>
      </c>
      <c r="K2870" s="26">
        <f>'تقرير المصروفات حسب الشهر'!AB1103</f>
        <v>0</v>
      </c>
      <c r="L2870" s="260">
        <f>IFERROR(VLOOKUP(B2870,'تقرير المصروفات حسب الشهر'!$C$1155:$AD$1266,26,FALSE),0)</f>
        <v>0</v>
      </c>
      <c r="M2870" s="260">
        <f>IFERROR(VLOOKUP(B2870,'تقرير المصروفات حسب الشهر'!$C$1282:$AD$1393,26,FALSE),0)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الشهر'!AB977</f>
        <v>0</v>
      </c>
      <c r="K2871" s="26">
        <f>'تقرير المصروفات حسب الشهر'!AB1104</f>
        <v>0</v>
      </c>
      <c r="L2871" s="260">
        <f>IFERROR(VLOOKUP(B2871,'تقرير المصروفات حسب الشهر'!$C$1155:$AD$1266,26,FALSE),0)</f>
        <v>0</v>
      </c>
      <c r="M2871" s="260">
        <f>IFERROR(VLOOKUP(B2871,'تقرير المصروفات حسب الشهر'!$C$1282:$AD$1393,26,FALSE),0)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الشهر'!AB978</f>
        <v>0</v>
      </c>
      <c r="K2872" s="26">
        <f>'تقرير المصروفات حسب الشهر'!AB1105</f>
        <v>0</v>
      </c>
      <c r="L2872" s="260">
        <f>IFERROR(VLOOKUP(B2872,'تقرير المصروفات حسب الشهر'!$C$1155:$AD$1266,26,FALSE),0)</f>
        <v>0</v>
      </c>
      <c r="M2872" s="260">
        <f>IFERROR(VLOOKUP(B2872,'تقرير المصروفات حسب الشهر'!$C$1282:$AD$1393,26,FALSE),0)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الشهر'!AB979</f>
        <v>0</v>
      </c>
      <c r="K2873" s="26">
        <f>'تقرير المصروفات حسب الشهر'!AB1106</f>
        <v>0</v>
      </c>
      <c r="L2873" s="260">
        <f>IFERROR(VLOOKUP(B2873,'تقرير المصروفات حسب الشهر'!$C$1155:$AD$1266,26,FALSE),0)</f>
        <v>0</v>
      </c>
      <c r="M2873" s="260">
        <f>IFERROR(VLOOKUP(B2873,'تقرير المصروفات حسب الشهر'!$C$1282:$AD$1393,26,FALSE),0)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0</v>
      </c>
      <c r="J2874" s="26">
        <f>'تقرير المصروفات حسب الشهر'!AB980</f>
        <v>0</v>
      </c>
      <c r="K2874" s="26">
        <f>'تقرير المصروفات حسب الشهر'!AB1107</f>
        <v>0</v>
      </c>
      <c r="L2874" s="260">
        <f>IFERROR(VLOOKUP(B2874,'تقرير المصروفات حسب الشهر'!$C$1155:$AD$1266,26,FALSE),0)</f>
        <v>0</v>
      </c>
      <c r="M2874" s="260">
        <f>IFERROR(VLOOKUP(B2874,'تقرير المصروفات حسب الشهر'!$C$1282:$AD$1393,26,FALSE),0)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الشهر'!AB981</f>
        <v>0</v>
      </c>
      <c r="K2875" s="26">
        <f>'تقرير المصروفات حسب الشهر'!AB1108</f>
        <v>0</v>
      </c>
      <c r="L2875" s="260">
        <f>IFERROR(VLOOKUP(B2875,'تقرير المصروفات حسب الشهر'!$C$1155:$AD$1266,26,FALSE),0)</f>
        <v>0</v>
      </c>
      <c r="M2875" s="260">
        <f>IFERROR(VLOOKUP(B2875,'تقرير المصروفات حسب الشهر'!$C$1282:$AD$1393,26,FALSE),0)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0</v>
      </c>
      <c r="J2876" s="26">
        <f>'تقرير المصروفات حسب الشهر'!AB982</f>
        <v>0</v>
      </c>
      <c r="K2876" s="26">
        <f>'تقرير المصروفات حسب الشهر'!AB1109</f>
        <v>0</v>
      </c>
      <c r="L2876" s="260">
        <f>IFERROR(VLOOKUP(B2876,'تقرير المصروفات حسب الشهر'!$C$1155:$AD$1266,26,FALSE),0)</f>
        <v>0</v>
      </c>
      <c r="M2876" s="260">
        <f>IFERROR(VLOOKUP(B2876,'تقرير المصروفات حسب الشهر'!$C$1282:$AD$1393,26,FALSE),0)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0</v>
      </c>
      <c r="J2877" s="26">
        <f>'تقرير المصروفات حسب الشهر'!AB983</f>
        <v>0</v>
      </c>
      <c r="K2877" s="26">
        <f>'تقرير المصروفات حسب الشهر'!AB1110</f>
        <v>0</v>
      </c>
      <c r="L2877" s="260">
        <f>IFERROR(VLOOKUP(B2877,'تقرير المصروفات حسب الشهر'!$C$1155:$AD$1266,26,FALSE),0)</f>
        <v>0</v>
      </c>
      <c r="M2877" s="260">
        <f>IFERROR(VLOOKUP(B2877,'تقرير المصروفات حسب الشهر'!$C$1282:$AD$1393,26,FALSE),0)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الشهر'!AB984</f>
        <v>0</v>
      </c>
      <c r="K2878" s="26">
        <f>'تقرير المصروفات حسب الشهر'!AB1111</f>
        <v>0</v>
      </c>
      <c r="L2878" s="260">
        <f>IFERROR(VLOOKUP(B2878,'تقرير المصروفات حسب الشهر'!$C$1155:$AD$1266,26,FALSE),0)</f>
        <v>0</v>
      </c>
      <c r="M2878" s="260">
        <f>IFERROR(VLOOKUP(B2878,'تقرير المصروفات حسب الشهر'!$C$1282:$AD$1393,26,FALSE),0)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الشهر'!AB985</f>
        <v>0</v>
      </c>
      <c r="K2879" s="26">
        <f>'تقرير المصروفات حسب الشهر'!AB1112</f>
        <v>0</v>
      </c>
      <c r="L2879" s="260">
        <f>IFERROR(VLOOKUP(B2879,'تقرير المصروفات حسب الشهر'!$C$1155:$AD$1266,26,FALSE),0)</f>
        <v>0</v>
      </c>
      <c r="M2879" s="260">
        <f>IFERROR(VLOOKUP(B2879,'تقرير المصروفات حسب الشهر'!$C$1282:$AD$1393,26,FALSE),0)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الشهر'!AB986</f>
        <v>0</v>
      </c>
      <c r="K2880" s="26">
        <f>'تقرير المصروفات حسب الشهر'!AB1113</f>
        <v>0</v>
      </c>
      <c r="L2880" s="260">
        <f>IFERROR(VLOOKUP(B2880,'تقرير المصروفات حسب الشهر'!$C$1155:$AD$1266,26,FALSE),0)</f>
        <v>0</v>
      </c>
      <c r="M2880" s="260">
        <f>IFERROR(VLOOKUP(B2880,'تقرير المصروفات حسب الشهر'!$C$1282:$AD$1393,26,FALSE),0)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الشهر'!AB987</f>
        <v>0</v>
      </c>
      <c r="K2881" s="26">
        <f>'تقرير المصروفات حسب الشهر'!AB1114</f>
        <v>0</v>
      </c>
      <c r="L2881" s="260">
        <f>IFERROR(VLOOKUP(B2881,'تقرير المصروفات حسب الشهر'!$C$1155:$AD$1266,26,FALSE),0)</f>
        <v>0</v>
      </c>
      <c r="M2881" s="260">
        <f>IFERROR(VLOOKUP(B2881,'تقرير المصروفات حسب الشهر'!$C$1282:$AD$1393,26,FALSE),0)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الشهر'!AB988</f>
        <v>0</v>
      </c>
      <c r="K2882" s="26">
        <f>'تقرير المصروفات حسب الشهر'!AB1115</f>
        <v>0</v>
      </c>
      <c r="L2882" s="260">
        <f>IFERROR(VLOOKUP(B2882,'تقرير المصروفات حسب الشهر'!$C$1155:$AD$1266,26,FALSE),0)</f>
        <v>0</v>
      </c>
      <c r="M2882" s="260">
        <f>IFERROR(VLOOKUP(B2882,'تقرير المصروفات حسب الشهر'!$C$1282:$AD$1393,26,FALSE),0)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الشهر'!AB989</f>
        <v>0</v>
      </c>
      <c r="K2883" s="26">
        <f>'تقرير المصروفات حسب الشهر'!AB1116</f>
        <v>0</v>
      </c>
      <c r="L2883" s="260">
        <f>IFERROR(VLOOKUP(B2883,'تقرير المصروفات حسب الشهر'!$C$1155:$AD$1266,26,FALSE),0)</f>
        <v>0</v>
      </c>
      <c r="M2883" s="260">
        <f>IFERROR(VLOOKUP(B2883,'تقرير المصروفات حسب الشهر'!$C$1282:$AD$1393,26,FALSE),0)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الشهر'!AB990</f>
        <v>0</v>
      </c>
      <c r="K2884" s="26">
        <f>'تقرير المصروفات حسب الشهر'!AB1117</f>
        <v>0</v>
      </c>
      <c r="L2884" s="260">
        <f>IFERROR(VLOOKUP(B2884,'تقرير المصروفات حسب الشهر'!$C$1155:$AD$1266,26,FALSE),0)</f>
        <v>0</v>
      </c>
      <c r="M2884" s="260">
        <f>IFERROR(VLOOKUP(B2884,'تقرير المصروفات حسب الشهر'!$C$1282:$AD$1393,26,FALSE),0)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الشهر'!AB991</f>
        <v>0</v>
      </c>
      <c r="K2885" s="26">
        <f>'تقرير المصروفات حسب الشهر'!AB1118</f>
        <v>0</v>
      </c>
      <c r="L2885" s="260">
        <f>IFERROR(VLOOKUP(B2885,'تقرير المصروفات حسب الشهر'!$C$1155:$AD$1266,26,FALSE),0)</f>
        <v>0</v>
      </c>
      <c r="M2885" s="260">
        <f>IFERROR(VLOOKUP(B2885,'تقرير المصروفات حسب الشهر'!$C$1282:$AD$1393,26,FALSE),0)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الشهر'!AB992</f>
        <v>0</v>
      </c>
      <c r="K2886" s="26">
        <f>'تقرير المصروفات حسب الشهر'!AB1119</f>
        <v>0</v>
      </c>
      <c r="L2886" s="260">
        <f>IFERROR(VLOOKUP(B2886,'تقرير المصروفات حسب الشهر'!$C$1155:$AD$1266,26,FALSE),0)</f>
        <v>0</v>
      </c>
      <c r="M2886" s="260">
        <f>IFERROR(VLOOKUP(B2886,'تقرير المصروفات حسب الشهر'!$C$1282:$AD$1393,26,FALSE),0)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الشهر'!AB993</f>
        <v>0</v>
      </c>
      <c r="K2887" s="26">
        <f>'تقرير المصروفات حسب الشهر'!AB1120</f>
        <v>0</v>
      </c>
      <c r="L2887" s="260">
        <f>IFERROR(VLOOKUP(B2887,'تقرير المصروفات حسب الشهر'!$C$1155:$AD$1266,26,FALSE),0)</f>
        <v>0</v>
      </c>
      <c r="M2887" s="260">
        <f>IFERROR(VLOOKUP(B2887,'تقرير المصروفات حسب الشهر'!$C$1282:$AD$1393,26,FALSE),0)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الشهر'!AB994</f>
        <v>0</v>
      </c>
      <c r="K2888" s="26">
        <f>'تقرير المصروفات حسب الشهر'!AB1121</f>
        <v>0</v>
      </c>
      <c r="L2888" s="260">
        <f>IFERROR(VLOOKUP(B2888,'تقرير المصروفات حسب الشهر'!$C$1155:$AD$1266,26,FALSE),0)</f>
        <v>0</v>
      </c>
      <c r="M2888" s="260">
        <f>IFERROR(VLOOKUP(B2888,'تقرير المصروفات حسب الشهر'!$C$1282:$AD$1393,26,FALSE),0)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الشهر'!AB995</f>
        <v>0</v>
      </c>
      <c r="K2889" s="26">
        <f>'تقرير المصروفات حسب الشهر'!AB1122</f>
        <v>0</v>
      </c>
      <c r="L2889" s="260">
        <f>IFERROR(VLOOKUP(B2889,'تقرير المصروفات حسب الشهر'!$C$1155:$AD$1266,26,FALSE),0)</f>
        <v>0</v>
      </c>
      <c r="M2889" s="260">
        <f>IFERROR(VLOOKUP(B2889,'تقرير المصروفات حسب الشهر'!$C$1282:$AD$1393,26,FALSE),0)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الشهر'!AB996</f>
        <v>0</v>
      </c>
      <c r="K2890" s="26">
        <f>'تقرير المصروفات حسب الشهر'!AB1123</f>
        <v>0</v>
      </c>
      <c r="L2890" s="260">
        <f>IFERROR(VLOOKUP(B2890,'تقرير المصروفات حسب الشهر'!$C$1155:$AD$1266,26,FALSE),0)</f>
        <v>0</v>
      </c>
      <c r="M2890" s="260">
        <f>IFERROR(VLOOKUP(B2890,'تقرير المصروفات حسب الشهر'!$C$1282:$AD$1393,26,FALSE),0)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الشهر'!AB997</f>
        <v>0</v>
      </c>
      <c r="K2891" s="26">
        <f>'تقرير المصروفات حسب الشهر'!AB1124</f>
        <v>0</v>
      </c>
      <c r="L2891" s="260">
        <f>IFERROR(VLOOKUP(B2891,'تقرير المصروفات حسب الشهر'!$C$1155:$AD$1266,26,FALSE),0)</f>
        <v>0</v>
      </c>
      <c r="M2891" s="260">
        <f>IFERROR(VLOOKUP(B2891,'تقرير المصروفات حسب الشهر'!$C$1282:$AD$1393,26,FALSE),0)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الشهر'!AB998</f>
        <v>0</v>
      </c>
      <c r="K2892" s="26">
        <f>'تقرير المصروفات حسب الشهر'!AB1125</f>
        <v>0</v>
      </c>
      <c r="L2892" s="260">
        <f>IFERROR(VLOOKUP(B2892,'تقرير المصروفات حسب الشهر'!$C$1155:$AD$1266,26,FALSE),0)</f>
        <v>0</v>
      </c>
      <c r="M2892" s="260">
        <f>IFERROR(VLOOKUP(B2892,'تقرير المصروفات حسب الشهر'!$C$1282:$AD$1393,26,FALSE),0)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الشهر'!AB999</f>
        <v>0</v>
      </c>
      <c r="K2893" s="26">
        <f>'تقرير المصروفات حسب الشهر'!AB1126</f>
        <v>0</v>
      </c>
      <c r="L2893" s="260">
        <f>IFERROR(VLOOKUP(B2893,'تقرير المصروفات حسب الشهر'!$C$1155:$AD$1266,26,FALSE),0)</f>
        <v>0</v>
      </c>
      <c r="M2893" s="260">
        <f>IFERROR(VLOOKUP(B2893,'تقرير المصروفات حسب الشهر'!$C$1282:$AD$1393,26,FALSE),0)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الشهر'!AB1000</f>
        <v>0</v>
      </c>
      <c r="K2894" s="26">
        <f>'تقرير المصروفات حسب الشهر'!AB1127</f>
        <v>0</v>
      </c>
      <c r="L2894" s="260">
        <f>IFERROR(VLOOKUP(B2894,'تقرير المصروفات حسب الشهر'!$C$1155:$AD$1266,26,FALSE),0)</f>
        <v>0</v>
      </c>
      <c r="M2894" s="260">
        <f>IFERROR(VLOOKUP(B2894,'تقرير المصروفات حسب الشهر'!$C$1282:$AD$1393,26,FALSE),0)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الشهر'!AB1001</f>
        <v>0</v>
      </c>
      <c r="K2895" s="26">
        <f>'تقرير المصروفات حسب الشهر'!AB1128</f>
        <v>0</v>
      </c>
      <c r="L2895" s="260">
        <f>IFERROR(VLOOKUP(B2895,'تقرير المصروفات حسب الشهر'!$C$1155:$AD$1266,26,FALSE),0)</f>
        <v>0</v>
      </c>
      <c r="M2895" s="260">
        <f>IFERROR(VLOOKUP(B2895,'تقرير المصروفات حسب الشهر'!$C$1282:$AD$1393,26,FALSE),0)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الشهر'!AB1002</f>
        <v>0</v>
      </c>
      <c r="K2896" s="26">
        <f>'تقرير المصروفات حسب الشهر'!AB1129</f>
        <v>0</v>
      </c>
      <c r="L2896" s="260">
        <f>IFERROR(VLOOKUP(B2896,'تقرير المصروفات حسب الشهر'!$C$1155:$AD$1266,26,FALSE),0)</f>
        <v>0</v>
      </c>
      <c r="M2896" s="260">
        <f>IFERROR(VLOOKUP(B2896,'تقرير المصروفات حسب الشهر'!$C$1282:$AD$1393,26,FALSE),0)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الشهر'!AB1003</f>
        <v>0</v>
      </c>
      <c r="K2897" s="26">
        <f>'تقرير المصروفات حسب الشهر'!AB1130</f>
        <v>0</v>
      </c>
      <c r="L2897" s="260">
        <f>IFERROR(VLOOKUP(B2897,'تقرير المصروفات حسب الشهر'!$C$1155:$AD$1266,26,FALSE),0)</f>
        <v>0</v>
      </c>
      <c r="M2897" s="260">
        <f>IFERROR(VLOOKUP(B2897,'تقرير المصروفات حسب الشهر'!$C$1282:$AD$1393,26,FALSE),0)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الشهر'!AB1004</f>
        <v>0</v>
      </c>
      <c r="K2898" s="26">
        <f>'تقرير المصروفات حسب الشهر'!AB1131</f>
        <v>0</v>
      </c>
      <c r="L2898" s="260">
        <f>IFERROR(VLOOKUP(B2898,'تقرير المصروفات حسب الشهر'!$C$1155:$AD$1266,26,FALSE),0)</f>
        <v>0</v>
      </c>
      <c r="M2898" s="260">
        <f>IFERROR(VLOOKUP(B2898,'تقرير المصروفات حسب الشهر'!$C$1282:$AD$1393,26,FALSE),0)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الشهر'!AB1005</f>
        <v>0</v>
      </c>
      <c r="K2899" s="26">
        <f>'تقرير المصروفات حسب الشهر'!AB1132</f>
        <v>0</v>
      </c>
      <c r="L2899" s="260">
        <f>IFERROR(VLOOKUP(B2899,'تقرير المصروفات حسب الشهر'!$C$1155:$AD$1266,26,FALSE),0)</f>
        <v>0</v>
      </c>
      <c r="M2899" s="260">
        <f>IFERROR(VLOOKUP(B2899,'تقرير المصروفات حسب الشهر'!$C$1282:$AD$1393,26,FALSE),0)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الشهر'!AB1006</f>
        <v>0</v>
      </c>
      <c r="K2900" s="26">
        <f>'تقرير المصروفات حسب الشهر'!AB1133</f>
        <v>0</v>
      </c>
      <c r="L2900" s="260">
        <f>IFERROR(VLOOKUP(B2900,'تقرير المصروفات حسب الشهر'!$C$1155:$AD$1266,26,FALSE),0)</f>
        <v>0</v>
      </c>
      <c r="M2900" s="260">
        <f>IFERROR(VLOOKUP(B2900,'تقرير المصروفات حسب الشهر'!$C$1282:$AD$1393,26,FALSE),0)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الشهر'!AB1007</f>
        <v>0</v>
      </c>
      <c r="K2901" s="26">
        <f>'تقرير المصروفات حسب الشهر'!AB1134</f>
        <v>0</v>
      </c>
      <c r="L2901" s="260">
        <f>IFERROR(VLOOKUP(B2901,'تقرير المصروفات حسب الشهر'!$C$1155:$AD$1266,26,FALSE),0)</f>
        <v>0</v>
      </c>
      <c r="M2901" s="260">
        <f>IFERROR(VLOOKUP(B2901,'تقرير المصروفات حسب الشهر'!$C$1282:$AD$1393,26,FALSE),0)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الشهر'!AB1008</f>
        <v>0</v>
      </c>
      <c r="K2902" s="26">
        <f>'تقرير المصروفات حسب الشهر'!AB1135</f>
        <v>0</v>
      </c>
      <c r="L2902" s="260">
        <f>IFERROR(VLOOKUP(B2902,'تقرير المصروفات حسب الشهر'!$C$1155:$AD$1266,26,FALSE),0)</f>
        <v>0</v>
      </c>
      <c r="M2902" s="260">
        <f>IFERROR(VLOOKUP(B2902,'تقرير المصروفات حسب الشهر'!$C$1282:$AD$1393,26,FALSE),0)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الشهر'!AB1009</f>
        <v>0</v>
      </c>
      <c r="K2903" s="26">
        <f>'تقرير المصروفات حسب الشهر'!AB1136</f>
        <v>0</v>
      </c>
      <c r="L2903" s="260">
        <f>IFERROR(VLOOKUP(B2903,'تقرير المصروفات حسب الشهر'!$C$1155:$AD$1266,26,FALSE),0)</f>
        <v>0</v>
      </c>
      <c r="M2903" s="260">
        <f>IFERROR(VLOOKUP(B2903,'تقرير المصروفات حسب الشهر'!$C$1282:$AD$1393,26,FALSE),0)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الشهر'!AB1010</f>
        <v>0</v>
      </c>
      <c r="K2904" s="26">
        <f>'تقرير المصروفات حسب الشهر'!AB1137</f>
        <v>0</v>
      </c>
      <c r="L2904" s="260">
        <f>IFERROR(VLOOKUP(B2904,'تقرير المصروفات حسب الشهر'!$C$1155:$AD$1266,26,FALSE),0)</f>
        <v>0</v>
      </c>
      <c r="M2904" s="260">
        <f>IFERROR(VLOOKUP(B2904,'تقرير المصروفات حسب الشهر'!$C$1282:$AD$1393,26,FALSE),0)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5" customHeight="1" thickBot="1"/>
    <row r="2908" spans="2:15" ht="31.2" customHeight="1" thickTop="1" thickBot="1">
      <c r="B2908" s="645" t="s">
        <v>373</v>
      </c>
      <c r="C2908" s="643"/>
      <c r="D2908" s="643"/>
      <c r="E2908" s="643"/>
      <c r="F2908" s="643"/>
      <c r="G2908" s="643"/>
      <c r="H2908" s="643"/>
      <c r="I2908" s="643"/>
      <c r="J2908" s="643"/>
      <c r="K2908" s="643"/>
      <c r="L2908" s="643"/>
      <c r="M2908" s="643"/>
      <c r="N2908" s="643"/>
      <c r="O2908" s="644"/>
    </row>
    <row r="2909" spans="2:15" ht="17.399999999999999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399999999999999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الشهر'!AC902</f>
        <v>0</v>
      </c>
      <c r="K2910" s="26">
        <f>'تقرير المصروفات حسب الشهر'!AC1029</f>
        <v>0</v>
      </c>
      <c r="L2910" s="260">
        <f>IFERROR(VLOOKUP(B2910,'تقرير المصروفات حسب الشهر'!$C$1155:$AD$1266,27,FALSE),0)</f>
        <v>0</v>
      </c>
      <c r="M2910" s="260">
        <f>IFERROR(VLOOKUP(B2910,'تقرير المصروفات حسب الشهر'!$C$1282:$AD$1393,27,FALSE),0)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0</v>
      </c>
      <c r="J2911" s="26">
        <f>'تقرير المصروفات حسب الشهر'!AC903</f>
        <v>0</v>
      </c>
      <c r="K2911" s="26">
        <f>'تقرير المصروفات حسب الشهر'!AC1030</f>
        <v>0</v>
      </c>
      <c r="L2911" s="260">
        <f>IFERROR(VLOOKUP(B2911,'تقرير المصروفات حسب الشهر'!$C$1155:$AD$1266,27,FALSE),0)</f>
        <v>0</v>
      </c>
      <c r="M2911" s="260">
        <f>IFERROR(VLOOKUP(B2911,'تقرير المصروفات حسب الشهر'!$C$1282:$AD$1393,27,FALSE),0)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الشهر'!AC904</f>
        <v>0</v>
      </c>
      <c r="K2912" s="26">
        <f>'تقرير المصروفات حسب الشهر'!AC1031</f>
        <v>0</v>
      </c>
      <c r="L2912" s="260">
        <f>IFERROR(VLOOKUP(B2912,'تقرير المصروفات حسب الشهر'!$C$1155:$AD$1266,27,FALSE),0)</f>
        <v>0</v>
      </c>
      <c r="M2912" s="260">
        <f>IFERROR(VLOOKUP(B2912,'تقرير المصروفات حسب الشهر'!$C$1282:$AD$1393,27,FALSE),0)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الشهر'!AC905</f>
        <v>0</v>
      </c>
      <c r="K2913" s="26">
        <f>'تقرير المصروفات حسب الشهر'!AC1032</f>
        <v>0</v>
      </c>
      <c r="L2913" s="260">
        <f>IFERROR(VLOOKUP(B2913,'تقرير المصروفات حسب الشهر'!$C$1155:$AD$1266,27,FALSE),0)</f>
        <v>0</v>
      </c>
      <c r="M2913" s="260">
        <f>IFERROR(VLOOKUP(B2913,'تقرير المصروفات حسب الشهر'!$C$1282:$AD$1393,27,FALSE),0)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الشهر'!AC906</f>
        <v>0</v>
      </c>
      <c r="K2914" s="26">
        <f>'تقرير المصروفات حسب الشهر'!AC1033</f>
        <v>0</v>
      </c>
      <c r="L2914" s="260">
        <f>IFERROR(VLOOKUP(B2914,'تقرير المصروفات حسب الشهر'!$C$1155:$AD$1266,27,FALSE),0)</f>
        <v>0</v>
      </c>
      <c r="M2914" s="260">
        <f>IFERROR(VLOOKUP(B2914,'تقرير المصروفات حسب الشهر'!$C$1282:$AD$1393,27,FALSE),0)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الشهر'!AC907</f>
        <v>0</v>
      </c>
      <c r="K2915" s="26">
        <f>'تقرير المصروفات حسب الشهر'!AC1034</f>
        <v>0</v>
      </c>
      <c r="L2915" s="260">
        <f>IFERROR(VLOOKUP(B2915,'تقرير المصروفات حسب الشهر'!$C$1155:$AD$1266,27,FALSE),0)</f>
        <v>0</v>
      </c>
      <c r="M2915" s="260">
        <f>IFERROR(VLOOKUP(B2915,'تقرير المصروفات حسب الشهر'!$C$1282:$AD$1393,27,FALSE),0)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الشهر'!AC908</f>
        <v>0</v>
      </c>
      <c r="K2916" s="26">
        <f>'تقرير المصروفات حسب الشهر'!AC1035</f>
        <v>0</v>
      </c>
      <c r="L2916" s="260">
        <f>IFERROR(VLOOKUP(B2916,'تقرير المصروفات حسب الشهر'!$C$1155:$AD$1266,27,FALSE),0)</f>
        <v>0</v>
      </c>
      <c r="M2916" s="260">
        <f>IFERROR(VLOOKUP(B2916,'تقرير المصروفات حسب الشهر'!$C$1282:$AD$1393,27,FALSE),0)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الشهر'!AC909</f>
        <v>0</v>
      </c>
      <c r="K2917" s="26">
        <f>'تقرير المصروفات حسب الشهر'!AC1036</f>
        <v>0</v>
      </c>
      <c r="L2917" s="260">
        <f>IFERROR(VLOOKUP(B2917,'تقرير المصروفات حسب الشهر'!$C$1155:$AD$1266,27,FALSE),0)</f>
        <v>0</v>
      </c>
      <c r="M2917" s="260">
        <f>IFERROR(VLOOKUP(B2917,'تقرير المصروفات حسب الشهر'!$C$1282:$AD$1393,27,FALSE),0)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الشهر'!AC910</f>
        <v>0</v>
      </c>
      <c r="K2918" s="26">
        <f>'تقرير المصروفات حسب الشهر'!AC1037</f>
        <v>0</v>
      </c>
      <c r="L2918" s="260">
        <f>IFERROR(VLOOKUP(B2918,'تقرير المصروفات حسب الشهر'!$C$1155:$AD$1266,27,FALSE),0)</f>
        <v>0</v>
      </c>
      <c r="M2918" s="260">
        <f>IFERROR(VLOOKUP(B2918,'تقرير المصروفات حسب الشهر'!$C$1282:$AD$1393,27,FALSE),0)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0</v>
      </c>
      <c r="J2919" s="26">
        <f>'تقرير المصروفات حسب الشهر'!AC911</f>
        <v>0</v>
      </c>
      <c r="K2919" s="26">
        <f>'تقرير المصروفات حسب الشهر'!AC1038</f>
        <v>0</v>
      </c>
      <c r="L2919" s="260">
        <f>IFERROR(VLOOKUP(B2919,'تقرير المصروفات حسب الشهر'!$C$1155:$AD$1266,27,FALSE),0)</f>
        <v>0</v>
      </c>
      <c r="M2919" s="260">
        <f>IFERROR(VLOOKUP(B2919,'تقرير المصروفات حسب الشهر'!$C$1282:$AD$1393,27,FALSE),0)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الشهر'!AC912</f>
        <v>0</v>
      </c>
      <c r="K2920" s="26">
        <f>'تقرير المصروفات حسب الشهر'!AC1039</f>
        <v>0</v>
      </c>
      <c r="L2920" s="260">
        <f>IFERROR(VLOOKUP(B2920,'تقرير المصروفات حسب الشهر'!$C$1155:$AD$1266,27,FALSE),0)</f>
        <v>0</v>
      </c>
      <c r="M2920" s="260">
        <f>IFERROR(VLOOKUP(B2920,'تقرير المصروفات حسب الشهر'!$C$1282:$AD$1393,27,FALSE),0)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الشهر'!AC913</f>
        <v>0</v>
      </c>
      <c r="K2921" s="26">
        <f>'تقرير المصروفات حسب الشهر'!AC1040</f>
        <v>0</v>
      </c>
      <c r="L2921" s="260">
        <f>IFERROR(VLOOKUP(B2921,'تقرير المصروفات حسب الشهر'!$C$1155:$AD$1266,27,FALSE),0)</f>
        <v>0</v>
      </c>
      <c r="M2921" s="260">
        <f>IFERROR(VLOOKUP(B2921,'تقرير المصروفات حسب الشهر'!$C$1282:$AD$1393,27,FALSE),0)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الشهر'!AC914</f>
        <v>0</v>
      </c>
      <c r="K2922" s="26">
        <f>'تقرير المصروفات حسب الشهر'!AC1041</f>
        <v>0</v>
      </c>
      <c r="L2922" s="260">
        <f>IFERROR(VLOOKUP(B2922,'تقرير المصروفات حسب الشهر'!$C$1155:$AD$1266,27,FALSE),0)</f>
        <v>0</v>
      </c>
      <c r="M2922" s="260">
        <f>IFERROR(VLOOKUP(B2922,'تقرير المصروفات حسب الشهر'!$C$1282:$AD$1393,27,FALSE),0)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الشهر'!AC915</f>
        <v>0</v>
      </c>
      <c r="K2923" s="26">
        <f>'تقرير المصروفات حسب الشهر'!AC1042</f>
        <v>0</v>
      </c>
      <c r="L2923" s="260">
        <f>IFERROR(VLOOKUP(B2923,'تقرير المصروفات حسب الشهر'!$C$1155:$AD$1266,27,FALSE),0)</f>
        <v>0</v>
      </c>
      <c r="M2923" s="260">
        <f>IFERROR(VLOOKUP(B2923,'تقرير المصروفات حسب الشهر'!$C$1282:$AD$1393,27,FALSE),0)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الشهر'!AC916</f>
        <v>0</v>
      </c>
      <c r="K2924" s="26">
        <f>'تقرير المصروفات حسب الشهر'!AC1043</f>
        <v>0</v>
      </c>
      <c r="L2924" s="260">
        <f>IFERROR(VLOOKUP(B2924,'تقرير المصروفات حسب الشهر'!$C$1155:$AD$1266,27,FALSE),0)</f>
        <v>0</v>
      </c>
      <c r="M2924" s="260">
        <f>IFERROR(VLOOKUP(B2924,'تقرير المصروفات حسب الشهر'!$C$1282:$AD$1393,27,FALSE),0)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الشهر'!AC917</f>
        <v>0</v>
      </c>
      <c r="K2925" s="26">
        <f>'تقرير المصروفات حسب الشهر'!AC1044</f>
        <v>0</v>
      </c>
      <c r="L2925" s="260">
        <f>IFERROR(VLOOKUP(B2925,'تقرير المصروفات حسب الشهر'!$C$1155:$AD$1266,27,FALSE),0)</f>
        <v>0</v>
      </c>
      <c r="M2925" s="260">
        <f>IFERROR(VLOOKUP(B2925,'تقرير المصروفات حسب الشهر'!$C$1282:$AD$1393,27,FALSE),0)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الشهر'!AC918</f>
        <v>0</v>
      </c>
      <c r="K2926" s="26">
        <f>'تقرير المصروفات حسب الشهر'!AC1045</f>
        <v>0</v>
      </c>
      <c r="L2926" s="260">
        <f>IFERROR(VLOOKUP(B2926,'تقرير المصروفات حسب الشهر'!$C$1155:$AD$1266,27,FALSE),0)</f>
        <v>0</v>
      </c>
      <c r="M2926" s="260">
        <f>IFERROR(VLOOKUP(B2926,'تقرير المصروفات حسب الشهر'!$C$1282:$AD$1393,27,FALSE),0)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الشهر'!AC919</f>
        <v>0</v>
      </c>
      <c r="K2927" s="26">
        <f>'تقرير المصروفات حسب الشهر'!AC1046</f>
        <v>0</v>
      </c>
      <c r="L2927" s="260">
        <f>IFERROR(VLOOKUP(B2927,'تقرير المصروفات حسب الشهر'!$C$1155:$AD$1266,27,FALSE),0)</f>
        <v>0</v>
      </c>
      <c r="M2927" s="260">
        <f>IFERROR(VLOOKUP(B2927,'تقرير المصروفات حسب الشهر'!$C$1282:$AD$1393,27,FALSE),0)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الشهر'!AC920</f>
        <v>0</v>
      </c>
      <c r="K2928" s="26">
        <f>'تقرير المصروفات حسب الشهر'!AC1047</f>
        <v>0</v>
      </c>
      <c r="L2928" s="260">
        <f>IFERROR(VLOOKUP(B2928,'تقرير المصروفات حسب الشهر'!$C$1155:$AD$1266,27,FALSE),0)</f>
        <v>0</v>
      </c>
      <c r="M2928" s="260">
        <f>IFERROR(VLOOKUP(B2928,'تقرير المصروفات حسب الشهر'!$C$1282:$AD$1393,27,FALSE),0)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الشهر'!AC921</f>
        <v>0</v>
      </c>
      <c r="K2929" s="26">
        <f>'تقرير المصروفات حسب الشهر'!AC1048</f>
        <v>0</v>
      </c>
      <c r="L2929" s="260">
        <f>IFERROR(VLOOKUP(B2929,'تقرير المصروفات حسب الشهر'!$C$1155:$AD$1266,27,FALSE),0)</f>
        <v>0</v>
      </c>
      <c r="M2929" s="260">
        <f>IFERROR(VLOOKUP(B2929,'تقرير المصروفات حسب الشهر'!$C$1282:$AD$1393,27,FALSE),0)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الشهر'!AC922</f>
        <v>0</v>
      </c>
      <c r="K2930" s="26">
        <f>'تقرير المصروفات حسب الشهر'!AC1049</f>
        <v>0</v>
      </c>
      <c r="L2930" s="260">
        <f>IFERROR(VLOOKUP(B2930,'تقرير المصروفات حسب الشهر'!$C$1155:$AD$1266,27,FALSE),0)</f>
        <v>0</v>
      </c>
      <c r="M2930" s="260">
        <f>IFERROR(VLOOKUP(B2930,'تقرير المصروفات حسب الشهر'!$C$1282:$AD$1393,27,FALSE),0)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الشهر'!AC923</f>
        <v>0</v>
      </c>
      <c r="K2931" s="26">
        <f>'تقرير المصروفات حسب الشهر'!AC1050</f>
        <v>0</v>
      </c>
      <c r="L2931" s="260">
        <f>IFERROR(VLOOKUP(B2931,'تقرير المصروفات حسب الشهر'!$C$1155:$AD$1266,27,FALSE),0)</f>
        <v>0</v>
      </c>
      <c r="M2931" s="260">
        <f>IFERROR(VLOOKUP(B2931,'تقرير المصروفات حسب الشهر'!$C$1282:$AD$1393,27,FALSE),0)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الشهر'!AC924</f>
        <v>0</v>
      </c>
      <c r="K2932" s="26">
        <f>'تقرير المصروفات حسب الشهر'!AC1051</f>
        <v>0</v>
      </c>
      <c r="L2932" s="260">
        <f>IFERROR(VLOOKUP(B2932,'تقرير المصروفات حسب الشهر'!$C$1155:$AD$1266,27,FALSE),0)</f>
        <v>0</v>
      </c>
      <c r="M2932" s="260">
        <f>IFERROR(VLOOKUP(B2932,'تقرير المصروفات حسب الشهر'!$C$1282:$AD$1393,27,FALSE),0)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الشهر'!AC925</f>
        <v>0</v>
      </c>
      <c r="K2933" s="26">
        <f>'تقرير المصروفات حسب الشهر'!AC1052</f>
        <v>0</v>
      </c>
      <c r="L2933" s="260">
        <f>IFERROR(VLOOKUP(B2933,'تقرير المصروفات حسب الشهر'!$C$1155:$AD$1266,27,FALSE),0)</f>
        <v>0</v>
      </c>
      <c r="M2933" s="260">
        <f>IFERROR(VLOOKUP(B2933,'تقرير المصروفات حسب الشهر'!$C$1282:$AD$1393,27,FALSE),0)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الشهر'!AC926</f>
        <v>0</v>
      </c>
      <c r="K2934" s="26">
        <f>'تقرير المصروفات حسب الشهر'!AC1053</f>
        <v>0</v>
      </c>
      <c r="L2934" s="260">
        <f>IFERROR(VLOOKUP(B2934,'تقرير المصروفات حسب الشهر'!$C$1155:$AD$1266,27,FALSE),0)</f>
        <v>0</v>
      </c>
      <c r="M2934" s="260">
        <f>IFERROR(VLOOKUP(B2934,'تقرير المصروفات حسب الشهر'!$C$1282:$AD$1393,27,FALSE),0)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الشهر'!AC927</f>
        <v>0</v>
      </c>
      <c r="K2935" s="26">
        <f>'تقرير المصروفات حسب الشهر'!AC1054</f>
        <v>0</v>
      </c>
      <c r="L2935" s="260">
        <f>IFERROR(VLOOKUP(B2935,'تقرير المصروفات حسب الشهر'!$C$1155:$AD$1266,27,FALSE),0)</f>
        <v>0</v>
      </c>
      <c r="M2935" s="260">
        <f>IFERROR(VLOOKUP(B2935,'تقرير المصروفات حسب الشهر'!$C$1282:$AD$1393,27,FALSE),0)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الشهر'!AC928</f>
        <v>0</v>
      </c>
      <c r="K2936" s="26">
        <f>'تقرير المصروفات حسب الشهر'!AC1055</f>
        <v>0</v>
      </c>
      <c r="L2936" s="260">
        <f>IFERROR(VLOOKUP(B2936,'تقرير المصروفات حسب الشهر'!$C$1155:$AD$1266,27,FALSE),0)</f>
        <v>0</v>
      </c>
      <c r="M2936" s="260">
        <f>IFERROR(VLOOKUP(B2936,'تقرير المصروفات حسب الشهر'!$C$1282:$AD$1393,27,FALSE),0)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الشهر'!AC929</f>
        <v>0</v>
      </c>
      <c r="K2937" s="26">
        <f>'تقرير المصروفات حسب الشهر'!AC1056</f>
        <v>0</v>
      </c>
      <c r="L2937" s="260">
        <f>IFERROR(VLOOKUP(B2937,'تقرير المصروفات حسب الشهر'!$C$1155:$AD$1266,27,FALSE),0)</f>
        <v>0</v>
      </c>
      <c r="M2937" s="260">
        <f>IFERROR(VLOOKUP(B2937,'تقرير المصروفات حسب الشهر'!$C$1282:$AD$1393,27,FALSE),0)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الشهر'!AC930</f>
        <v>0</v>
      </c>
      <c r="K2938" s="26">
        <f>'تقرير المصروفات حسب الشهر'!AC1057</f>
        <v>0</v>
      </c>
      <c r="L2938" s="260">
        <f>IFERROR(VLOOKUP(B2938,'تقرير المصروفات حسب الشهر'!$C$1155:$AD$1266,27,FALSE),0)</f>
        <v>0</v>
      </c>
      <c r="M2938" s="260">
        <f>IFERROR(VLOOKUP(B2938,'تقرير المصروفات حسب الشهر'!$C$1282:$AD$1393,27,FALSE),0)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الشهر'!AC931</f>
        <v>0</v>
      </c>
      <c r="K2939" s="26">
        <f>'تقرير المصروفات حسب الشهر'!AC1058</f>
        <v>0</v>
      </c>
      <c r="L2939" s="260">
        <f>IFERROR(VLOOKUP(B2939,'تقرير المصروفات حسب الشهر'!$C$1155:$AD$1266,27,FALSE),0)</f>
        <v>0</v>
      </c>
      <c r="M2939" s="260">
        <f>IFERROR(VLOOKUP(B2939,'تقرير المصروفات حسب الشهر'!$C$1282:$AD$1393,27,FALSE),0)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الشهر'!AC932</f>
        <v>0</v>
      </c>
      <c r="K2940" s="26">
        <f>'تقرير المصروفات حسب الشهر'!AC1059</f>
        <v>0</v>
      </c>
      <c r="L2940" s="260">
        <f>IFERROR(VLOOKUP(B2940,'تقرير المصروفات حسب الشهر'!$C$1155:$AD$1266,27,FALSE),0)</f>
        <v>0</v>
      </c>
      <c r="M2940" s="260">
        <f>IFERROR(VLOOKUP(B2940,'تقرير المصروفات حسب الشهر'!$C$1282:$AD$1393,27,FALSE),0)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الشهر'!AC933</f>
        <v>0</v>
      </c>
      <c r="K2941" s="26">
        <f>'تقرير المصروفات حسب الشهر'!AC1060</f>
        <v>0</v>
      </c>
      <c r="L2941" s="260">
        <f>IFERROR(VLOOKUP(B2941,'تقرير المصروفات حسب الشهر'!$C$1155:$AD$1266,27,FALSE),0)</f>
        <v>0</v>
      </c>
      <c r="M2941" s="260">
        <f>IFERROR(VLOOKUP(B2941,'تقرير المصروفات حسب الشهر'!$C$1282:$AD$1393,27,FALSE),0)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الشهر'!AC934</f>
        <v>0</v>
      </c>
      <c r="K2942" s="26">
        <f>'تقرير المصروفات حسب الشهر'!AC1061</f>
        <v>0</v>
      </c>
      <c r="L2942" s="260">
        <f>IFERROR(VLOOKUP(B2942,'تقرير المصروفات حسب الشهر'!$C$1155:$AD$1266,27,FALSE),0)</f>
        <v>0</v>
      </c>
      <c r="M2942" s="260">
        <f>IFERROR(VLOOKUP(B2942,'تقرير المصروفات حسب الشهر'!$C$1282:$AD$1393,27,FALSE),0)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الشهر'!AC935</f>
        <v>0</v>
      </c>
      <c r="K2943" s="26">
        <f>'تقرير المصروفات حسب الشهر'!AC1062</f>
        <v>0</v>
      </c>
      <c r="L2943" s="260">
        <f>IFERROR(VLOOKUP(B2943,'تقرير المصروفات حسب الشهر'!$C$1155:$AD$1266,27,FALSE),0)</f>
        <v>0</v>
      </c>
      <c r="M2943" s="260">
        <f>IFERROR(VLOOKUP(B2943,'تقرير المصروفات حسب الشهر'!$C$1282:$AD$1393,27,FALSE),0)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الشهر'!AC936</f>
        <v>0</v>
      </c>
      <c r="K2944" s="26">
        <f>'تقرير المصروفات حسب الشهر'!AC1063</f>
        <v>0</v>
      </c>
      <c r="L2944" s="260">
        <f>IFERROR(VLOOKUP(B2944,'تقرير المصروفات حسب الشهر'!$C$1155:$AD$1266,27,FALSE),0)</f>
        <v>0</v>
      </c>
      <c r="M2944" s="260">
        <f>IFERROR(VLOOKUP(B2944,'تقرير المصروفات حسب الشهر'!$C$1282:$AD$1393,27,FALSE),0)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الشهر'!AC937</f>
        <v>0</v>
      </c>
      <c r="K2945" s="26">
        <f>'تقرير المصروفات حسب الشهر'!AC1064</f>
        <v>0</v>
      </c>
      <c r="L2945" s="260">
        <f>IFERROR(VLOOKUP(B2945,'تقرير المصروفات حسب الشهر'!$C$1155:$AD$1266,27,FALSE),0)</f>
        <v>0</v>
      </c>
      <c r="M2945" s="260">
        <f>IFERROR(VLOOKUP(B2945,'تقرير المصروفات حسب الشهر'!$C$1282:$AD$1393,27,FALSE),0)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الشهر'!AC938</f>
        <v>0</v>
      </c>
      <c r="K2946" s="26">
        <f>'تقرير المصروفات حسب الشهر'!AC1065</f>
        <v>0</v>
      </c>
      <c r="L2946" s="260">
        <f>IFERROR(VLOOKUP(B2946,'تقرير المصروفات حسب الشهر'!$C$1155:$AD$1266,27,FALSE),0)</f>
        <v>0</v>
      </c>
      <c r="M2946" s="260">
        <f>IFERROR(VLOOKUP(B2946,'تقرير المصروفات حسب الشهر'!$C$1282:$AD$1393,27,FALSE),0)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الشهر'!AC939</f>
        <v>0</v>
      </c>
      <c r="K2947" s="26">
        <f>'تقرير المصروفات حسب الشهر'!AC1066</f>
        <v>0</v>
      </c>
      <c r="L2947" s="260">
        <f>IFERROR(VLOOKUP(B2947,'تقرير المصروفات حسب الشهر'!$C$1155:$AD$1266,27,FALSE),0)</f>
        <v>0</v>
      </c>
      <c r="M2947" s="260">
        <f>IFERROR(VLOOKUP(B2947,'تقرير المصروفات حسب الشهر'!$C$1282:$AD$1393,27,FALSE),0)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0</v>
      </c>
      <c r="J2948" s="26">
        <f>'تقرير المصروفات حسب الشهر'!AC940</f>
        <v>0</v>
      </c>
      <c r="K2948" s="26">
        <f>'تقرير المصروفات حسب الشهر'!AC1067</f>
        <v>0</v>
      </c>
      <c r="L2948" s="260">
        <f>IFERROR(VLOOKUP(B2948,'تقرير المصروفات حسب الشهر'!$C$1155:$AD$1266,27,FALSE),0)</f>
        <v>0</v>
      </c>
      <c r="M2948" s="260">
        <f>IFERROR(VLOOKUP(B2948,'تقرير المصروفات حسب الشهر'!$C$1282:$AD$1393,27,FALSE),0)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الشهر'!AC941</f>
        <v>0</v>
      </c>
      <c r="K2949" s="26">
        <f>'تقرير المصروفات حسب الشهر'!AC1068</f>
        <v>0</v>
      </c>
      <c r="L2949" s="260">
        <f>IFERROR(VLOOKUP(B2949,'تقرير المصروفات حسب الشهر'!$C$1155:$AD$1266,27,FALSE),0)</f>
        <v>0</v>
      </c>
      <c r="M2949" s="260">
        <f>IFERROR(VLOOKUP(B2949,'تقرير المصروفات حسب الشهر'!$C$1282:$AD$1393,27,FALSE),0)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الشهر'!AC942</f>
        <v>0</v>
      </c>
      <c r="K2950" s="26">
        <f>'تقرير المصروفات حسب الشهر'!AC1069</f>
        <v>0</v>
      </c>
      <c r="L2950" s="260">
        <f>IFERROR(VLOOKUP(B2950,'تقرير المصروفات حسب الشهر'!$C$1155:$AD$1266,27,FALSE),0)</f>
        <v>0</v>
      </c>
      <c r="M2950" s="260">
        <f>IFERROR(VLOOKUP(B2950,'تقرير المصروفات حسب الشهر'!$C$1282:$AD$1393,27,FALSE),0)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الشهر'!AC943</f>
        <v>0</v>
      </c>
      <c r="K2951" s="26">
        <f>'تقرير المصروفات حسب الشهر'!AC1070</f>
        <v>0</v>
      </c>
      <c r="L2951" s="260">
        <f>IFERROR(VLOOKUP(B2951,'تقرير المصروفات حسب الشهر'!$C$1155:$AD$1266,27,FALSE),0)</f>
        <v>0</v>
      </c>
      <c r="M2951" s="260">
        <f>IFERROR(VLOOKUP(B2951,'تقرير المصروفات حسب الشهر'!$C$1282:$AD$1393,27,FALSE),0)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الشهر'!AC944</f>
        <v>0</v>
      </c>
      <c r="K2952" s="26">
        <f>'تقرير المصروفات حسب الشهر'!AC1071</f>
        <v>0</v>
      </c>
      <c r="L2952" s="260">
        <f>IFERROR(VLOOKUP(B2952,'تقرير المصروفات حسب الشهر'!$C$1155:$AD$1266,27,FALSE),0)</f>
        <v>0</v>
      </c>
      <c r="M2952" s="260">
        <f>IFERROR(VLOOKUP(B2952,'تقرير المصروفات حسب الشهر'!$C$1282:$AD$1393,27,FALSE),0)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الشهر'!AC945</f>
        <v>0</v>
      </c>
      <c r="K2953" s="26">
        <f>'تقرير المصروفات حسب الشهر'!AC1072</f>
        <v>0</v>
      </c>
      <c r="L2953" s="260">
        <f>IFERROR(VLOOKUP(B2953,'تقرير المصروفات حسب الشهر'!$C$1155:$AD$1266,27,FALSE),0)</f>
        <v>0</v>
      </c>
      <c r="M2953" s="260">
        <f>IFERROR(VLOOKUP(B2953,'تقرير المصروفات حسب الشهر'!$C$1282:$AD$1393,27,FALSE),0)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الشهر'!AC946</f>
        <v>0</v>
      </c>
      <c r="K2954" s="26">
        <f>'تقرير المصروفات حسب الشهر'!AC1073</f>
        <v>0</v>
      </c>
      <c r="L2954" s="260">
        <f>IFERROR(VLOOKUP(B2954,'تقرير المصروفات حسب الشهر'!$C$1155:$AD$1266,27,FALSE),0)</f>
        <v>0</v>
      </c>
      <c r="M2954" s="260">
        <f>IFERROR(VLOOKUP(B2954,'تقرير المصروفات حسب الشهر'!$C$1282:$AD$1393,27,FALSE),0)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الشهر'!AC947</f>
        <v>0</v>
      </c>
      <c r="K2955" s="26">
        <f>'تقرير المصروفات حسب الشهر'!AC1074</f>
        <v>0</v>
      </c>
      <c r="L2955" s="260">
        <f>IFERROR(VLOOKUP(B2955,'تقرير المصروفات حسب الشهر'!$C$1155:$AD$1266,27,FALSE),0)</f>
        <v>0</v>
      </c>
      <c r="M2955" s="260">
        <f>IFERROR(VLOOKUP(B2955,'تقرير المصروفات حسب الشهر'!$C$1282:$AD$1393,27,FALSE),0)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الشهر'!AC948</f>
        <v>0</v>
      </c>
      <c r="K2956" s="26">
        <f>'تقرير المصروفات حسب الشهر'!AC1075</f>
        <v>0</v>
      </c>
      <c r="L2956" s="260">
        <f>IFERROR(VLOOKUP(B2956,'تقرير المصروفات حسب الشهر'!$C$1155:$AD$1266,27,FALSE),0)</f>
        <v>0</v>
      </c>
      <c r="M2956" s="260">
        <f>IFERROR(VLOOKUP(B2956,'تقرير المصروفات حسب الشهر'!$C$1282:$AD$1393,27,FALSE),0)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الشهر'!AC949</f>
        <v>0</v>
      </c>
      <c r="K2957" s="26">
        <f>'تقرير المصروفات حسب الشهر'!AC1076</f>
        <v>0</v>
      </c>
      <c r="L2957" s="260">
        <f>IFERROR(VLOOKUP(B2957,'تقرير المصروفات حسب الشهر'!$C$1155:$AD$1266,27,FALSE),0)</f>
        <v>0</v>
      </c>
      <c r="M2957" s="260">
        <f>IFERROR(VLOOKUP(B2957,'تقرير المصروفات حسب الشهر'!$C$1282:$AD$1393,27,FALSE),0)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الشهر'!AC950</f>
        <v>0</v>
      </c>
      <c r="K2958" s="26">
        <f>'تقرير المصروفات حسب الشهر'!AC1077</f>
        <v>0</v>
      </c>
      <c r="L2958" s="260">
        <f>IFERROR(VLOOKUP(B2958,'تقرير المصروفات حسب الشهر'!$C$1155:$AD$1266,27,FALSE),0)</f>
        <v>0</v>
      </c>
      <c r="M2958" s="260">
        <f>IFERROR(VLOOKUP(B2958,'تقرير المصروفات حسب الشهر'!$C$1282:$AD$1393,27,FALSE),0)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الشهر'!AC951</f>
        <v>0</v>
      </c>
      <c r="K2959" s="26">
        <f>'تقرير المصروفات حسب الشهر'!AC1078</f>
        <v>0</v>
      </c>
      <c r="L2959" s="260">
        <f>IFERROR(VLOOKUP(B2959,'تقرير المصروفات حسب الشهر'!$C$1155:$AD$1266,27,FALSE),0)</f>
        <v>0</v>
      </c>
      <c r="M2959" s="260">
        <f>IFERROR(VLOOKUP(B2959,'تقرير المصروفات حسب الشهر'!$C$1282:$AD$1393,27,FALSE),0)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الشهر'!AC952</f>
        <v>0</v>
      </c>
      <c r="K2960" s="26">
        <f>'تقرير المصروفات حسب الشهر'!AC1079</f>
        <v>0</v>
      </c>
      <c r="L2960" s="260">
        <f>IFERROR(VLOOKUP(B2960,'تقرير المصروفات حسب الشهر'!$C$1155:$AD$1266,27,FALSE),0)</f>
        <v>0</v>
      </c>
      <c r="M2960" s="260">
        <f>IFERROR(VLOOKUP(B2960,'تقرير المصروفات حسب الشهر'!$C$1282:$AD$1393,27,FALSE),0)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الشهر'!AC953</f>
        <v>0</v>
      </c>
      <c r="K2961" s="26">
        <f>'تقرير المصروفات حسب الشهر'!AC1080</f>
        <v>0</v>
      </c>
      <c r="L2961" s="260">
        <f>IFERROR(VLOOKUP(B2961,'تقرير المصروفات حسب الشهر'!$C$1155:$AD$1266,27,FALSE),0)</f>
        <v>0</v>
      </c>
      <c r="M2961" s="260">
        <f>IFERROR(VLOOKUP(B2961,'تقرير المصروفات حسب الشهر'!$C$1282:$AD$1393,27,FALSE),0)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الشهر'!AC954</f>
        <v>0</v>
      </c>
      <c r="K2962" s="26">
        <f>'تقرير المصروفات حسب الشهر'!AC1081</f>
        <v>0</v>
      </c>
      <c r="L2962" s="260">
        <f>IFERROR(VLOOKUP(B2962,'تقرير المصروفات حسب الشهر'!$C$1155:$AD$1266,27,FALSE),0)</f>
        <v>0</v>
      </c>
      <c r="M2962" s="260">
        <f>IFERROR(VLOOKUP(B2962,'تقرير المصروفات حسب الشهر'!$C$1282:$AD$1393,27,FALSE),0)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الشهر'!AC955</f>
        <v>0</v>
      </c>
      <c r="K2963" s="26">
        <f>'تقرير المصروفات حسب الشهر'!AC1082</f>
        <v>0</v>
      </c>
      <c r="L2963" s="260">
        <f>IFERROR(VLOOKUP(B2963,'تقرير المصروفات حسب الشهر'!$C$1155:$AD$1266,27,FALSE),0)</f>
        <v>0</v>
      </c>
      <c r="M2963" s="260">
        <f>IFERROR(VLOOKUP(B2963,'تقرير المصروفات حسب الشهر'!$C$1282:$AD$1393,27,FALSE),0)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الشهر'!AC956</f>
        <v>0</v>
      </c>
      <c r="K2964" s="26">
        <f>'تقرير المصروفات حسب الشهر'!AC1083</f>
        <v>0</v>
      </c>
      <c r="L2964" s="260">
        <f>IFERROR(VLOOKUP(B2964,'تقرير المصروفات حسب الشهر'!$C$1155:$AD$1266,27,FALSE),0)</f>
        <v>0</v>
      </c>
      <c r="M2964" s="260">
        <f>IFERROR(VLOOKUP(B2964,'تقرير المصروفات حسب الشهر'!$C$1282:$AD$1393,27,FALSE),0)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الشهر'!AC957</f>
        <v>0</v>
      </c>
      <c r="K2965" s="26">
        <f>'تقرير المصروفات حسب الشهر'!AC1084</f>
        <v>0</v>
      </c>
      <c r="L2965" s="260">
        <f>IFERROR(VLOOKUP(B2965,'تقرير المصروفات حسب الشهر'!$C$1155:$AD$1266,27,FALSE),0)</f>
        <v>0</v>
      </c>
      <c r="M2965" s="260">
        <f>IFERROR(VLOOKUP(B2965,'تقرير المصروفات حسب الشهر'!$C$1282:$AD$1393,27,FALSE),0)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الشهر'!AC958</f>
        <v>0</v>
      </c>
      <c r="K2966" s="26">
        <f>'تقرير المصروفات حسب الشهر'!AC1085</f>
        <v>0</v>
      </c>
      <c r="L2966" s="260">
        <f>IFERROR(VLOOKUP(B2966,'تقرير المصروفات حسب الشهر'!$C$1155:$AD$1266,27,FALSE),0)</f>
        <v>0</v>
      </c>
      <c r="M2966" s="260">
        <f>IFERROR(VLOOKUP(B2966,'تقرير المصروفات حسب الشهر'!$C$1282:$AD$1393,27,FALSE),0)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الشهر'!AC959</f>
        <v>0</v>
      </c>
      <c r="K2967" s="26">
        <f>'تقرير المصروفات حسب الشهر'!AC1086</f>
        <v>0</v>
      </c>
      <c r="L2967" s="260">
        <f>IFERROR(VLOOKUP(B2967,'تقرير المصروفات حسب الشهر'!$C$1155:$AD$1266,27,FALSE),0)</f>
        <v>0</v>
      </c>
      <c r="M2967" s="260">
        <f>IFERROR(VLOOKUP(B2967,'تقرير المصروفات حسب الشهر'!$C$1282:$AD$1393,27,FALSE),0)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الشهر'!AC960</f>
        <v>0</v>
      </c>
      <c r="K2968" s="26">
        <f>'تقرير المصروفات حسب الشهر'!AC1087</f>
        <v>0</v>
      </c>
      <c r="L2968" s="260">
        <f>IFERROR(VLOOKUP(B2968,'تقرير المصروفات حسب الشهر'!$C$1155:$AD$1266,27,FALSE),0)</f>
        <v>0</v>
      </c>
      <c r="M2968" s="260">
        <f>IFERROR(VLOOKUP(B2968,'تقرير المصروفات حسب الشهر'!$C$1282:$AD$1393,27,FALSE),0)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0</v>
      </c>
      <c r="J2969" s="26">
        <f>'تقرير المصروفات حسب الشهر'!AC961</f>
        <v>0</v>
      </c>
      <c r="K2969" s="26">
        <f>'تقرير المصروفات حسب الشهر'!AC1088</f>
        <v>0</v>
      </c>
      <c r="L2969" s="260">
        <f>IFERROR(VLOOKUP(B2969,'تقرير المصروفات حسب الشهر'!$C$1155:$AD$1266,27,FALSE),0)</f>
        <v>0</v>
      </c>
      <c r="M2969" s="260">
        <f>IFERROR(VLOOKUP(B2969,'تقرير المصروفات حسب الشهر'!$C$1282:$AD$1393,27,FALSE),0)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الشهر'!AC962</f>
        <v>0</v>
      </c>
      <c r="K2970" s="26">
        <f>'تقرير المصروفات حسب الشهر'!AC1089</f>
        <v>0</v>
      </c>
      <c r="L2970" s="260">
        <f>IFERROR(VLOOKUP(B2970,'تقرير المصروفات حسب الشهر'!$C$1155:$AD$1266,27,FALSE),0)</f>
        <v>0</v>
      </c>
      <c r="M2970" s="260">
        <f>IFERROR(VLOOKUP(B2970,'تقرير المصروفات حسب الشهر'!$C$1282:$AD$1393,27,FALSE),0)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الشهر'!AC963</f>
        <v>0</v>
      </c>
      <c r="K2971" s="26">
        <f>'تقرير المصروفات حسب الشهر'!AC1090</f>
        <v>0</v>
      </c>
      <c r="L2971" s="260">
        <f>IFERROR(VLOOKUP(B2971,'تقرير المصروفات حسب الشهر'!$C$1155:$AD$1266,27,FALSE),0)</f>
        <v>0</v>
      </c>
      <c r="M2971" s="260">
        <f>IFERROR(VLOOKUP(B2971,'تقرير المصروفات حسب الشهر'!$C$1282:$AD$1393,27,FALSE),0)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الشهر'!AC964</f>
        <v>0</v>
      </c>
      <c r="K2972" s="26">
        <f>'تقرير المصروفات حسب الشهر'!AC1091</f>
        <v>0</v>
      </c>
      <c r="L2972" s="260">
        <f>IFERROR(VLOOKUP(B2972,'تقرير المصروفات حسب الشهر'!$C$1155:$AD$1266,27,FALSE),0)</f>
        <v>0</v>
      </c>
      <c r="M2972" s="260">
        <f>IFERROR(VLOOKUP(B2972,'تقرير المصروفات حسب الشهر'!$C$1282:$AD$1393,27,FALSE),0)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الشهر'!AC965</f>
        <v>0</v>
      </c>
      <c r="K2973" s="26">
        <f>'تقرير المصروفات حسب الشهر'!AC1092</f>
        <v>0</v>
      </c>
      <c r="L2973" s="260">
        <f>IFERROR(VLOOKUP(B2973,'تقرير المصروفات حسب الشهر'!$C$1155:$AD$1266,27,FALSE),0)</f>
        <v>0</v>
      </c>
      <c r="M2973" s="260">
        <f>IFERROR(VLOOKUP(B2973,'تقرير المصروفات حسب الشهر'!$C$1282:$AD$1393,27,FALSE),0)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الشهر'!AC966</f>
        <v>0</v>
      </c>
      <c r="K2974" s="26">
        <f>'تقرير المصروفات حسب الشهر'!AC1093</f>
        <v>0</v>
      </c>
      <c r="L2974" s="260">
        <f>IFERROR(VLOOKUP(B2974,'تقرير المصروفات حسب الشهر'!$C$1155:$AD$1266,27,FALSE),0)</f>
        <v>0</v>
      </c>
      <c r="M2974" s="260">
        <f>IFERROR(VLOOKUP(B2974,'تقرير المصروفات حسب الشهر'!$C$1282:$AD$1393,27,FALSE),0)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الشهر'!AC967</f>
        <v>0</v>
      </c>
      <c r="K2975" s="26">
        <f>'تقرير المصروفات حسب الشهر'!AC1094</f>
        <v>0</v>
      </c>
      <c r="L2975" s="260">
        <f>IFERROR(VLOOKUP(B2975,'تقرير المصروفات حسب الشهر'!$C$1155:$AD$1266,27,FALSE),0)</f>
        <v>0</v>
      </c>
      <c r="M2975" s="260">
        <f>IFERROR(VLOOKUP(B2975,'تقرير المصروفات حسب الشهر'!$C$1282:$AD$1393,27,FALSE),0)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الشهر'!AC968</f>
        <v>0</v>
      </c>
      <c r="K2976" s="26">
        <f>'تقرير المصروفات حسب الشهر'!AC1095</f>
        <v>0</v>
      </c>
      <c r="L2976" s="260">
        <f>IFERROR(VLOOKUP(B2976,'تقرير المصروفات حسب الشهر'!$C$1155:$AD$1266,27,FALSE),0)</f>
        <v>0</v>
      </c>
      <c r="M2976" s="260">
        <f>IFERROR(VLOOKUP(B2976,'تقرير المصروفات حسب الشهر'!$C$1282:$AD$1393,27,FALSE),0)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الشهر'!AC969</f>
        <v>0</v>
      </c>
      <c r="K2977" s="26">
        <f>'تقرير المصروفات حسب الشهر'!AC1096</f>
        <v>0</v>
      </c>
      <c r="L2977" s="260">
        <f>IFERROR(VLOOKUP(B2977,'تقرير المصروفات حسب الشهر'!$C$1155:$AD$1266,27,FALSE),0)</f>
        <v>0</v>
      </c>
      <c r="M2977" s="260">
        <f>IFERROR(VLOOKUP(B2977,'تقرير المصروفات حسب الشهر'!$C$1282:$AD$1393,27,FALSE),0)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الشهر'!AC970</f>
        <v>0</v>
      </c>
      <c r="K2978" s="26">
        <f>'تقرير المصروفات حسب الشهر'!AC1097</f>
        <v>0</v>
      </c>
      <c r="L2978" s="260">
        <f>IFERROR(VLOOKUP(B2978,'تقرير المصروفات حسب الشهر'!$C$1155:$AD$1266,27,FALSE),0)</f>
        <v>0</v>
      </c>
      <c r="M2978" s="260">
        <f>IFERROR(VLOOKUP(B2978,'تقرير المصروفات حسب الشهر'!$C$1282:$AD$1393,27,FALSE),0)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الشهر'!AC971</f>
        <v>0</v>
      </c>
      <c r="K2979" s="26">
        <f>'تقرير المصروفات حسب الشهر'!AC1098</f>
        <v>0</v>
      </c>
      <c r="L2979" s="260">
        <f>IFERROR(VLOOKUP(B2979,'تقرير المصروفات حسب الشهر'!$C$1155:$AD$1266,27,FALSE),0)</f>
        <v>0</v>
      </c>
      <c r="M2979" s="260">
        <f>IFERROR(VLOOKUP(B2979,'تقرير المصروفات حسب الشهر'!$C$1282:$AD$1393,27,FALSE),0)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الشهر'!AC972</f>
        <v>0</v>
      </c>
      <c r="K2980" s="26">
        <f>'تقرير المصروفات حسب الشهر'!AC1099</f>
        <v>0</v>
      </c>
      <c r="L2980" s="260">
        <f>IFERROR(VLOOKUP(B2980,'تقرير المصروفات حسب الشهر'!$C$1155:$AD$1266,27,FALSE),0)</f>
        <v>0</v>
      </c>
      <c r="M2980" s="260">
        <f>IFERROR(VLOOKUP(B2980,'تقرير المصروفات حسب الشهر'!$C$1282:$AD$1393,27,FALSE),0)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0</v>
      </c>
      <c r="J2981" s="26">
        <f>'تقرير المصروفات حسب الشهر'!AC973</f>
        <v>0</v>
      </c>
      <c r="K2981" s="26">
        <f>'تقرير المصروفات حسب الشهر'!AC1100</f>
        <v>0</v>
      </c>
      <c r="L2981" s="260">
        <f>IFERROR(VLOOKUP(B2981,'تقرير المصروفات حسب الشهر'!$C$1155:$AD$1266,27,FALSE),0)</f>
        <v>0</v>
      </c>
      <c r="M2981" s="260">
        <f>IFERROR(VLOOKUP(B2981,'تقرير المصروفات حسب الشهر'!$C$1282:$AD$1393,27,FALSE),0)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الشهر'!AC974</f>
        <v>0</v>
      </c>
      <c r="K2982" s="26">
        <f>'تقرير المصروفات حسب الشهر'!AC1101</f>
        <v>0</v>
      </c>
      <c r="L2982" s="260">
        <f>IFERROR(VLOOKUP(B2982,'تقرير المصروفات حسب الشهر'!$C$1155:$AD$1266,27,FALSE),0)</f>
        <v>0</v>
      </c>
      <c r="M2982" s="260">
        <f>IFERROR(VLOOKUP(B2982,'تقرير المصروفات حسب الشهر'!$C$1282:$AD$1393,27,FALSE),0)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0</v>
      </c>
      <c r="J2983" s="26">
        <f>'تقرير المصروفات حسب الشهر'!AC975</f>
        <v>0</v>
      </c>
      <c r="K2983" s="26">
        <f>'تقرير المصروفات حسب الشهر'!AC1102</f>
        <v>0</v>
      </c>
      <c r="L2983" s="260">
        <f>IFERROR(VLOOKUP(B2983,'تقرير المصروفات حسب الشهر'!$C$1155:$AD$1266,27,FALSE),0)</f>
        <v>0</v>
      </c>
      <c r="M2983" s="260">
        <f>IFERROR(VLOOKUP(B2983,'تقرير المصروفات حسب الشهر'!$C$1282:$AD$1393,27,FALSE),0)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الشهر'!AC976</f>
        <v>0</v>
      </c>
      <c r="K2984" s="26">
        <f>'تقرير المصروفات حسب الشهر'!AC1103</f>
        <v>0</v>
      </c>
      <c r="L2984" s="260">
        <f>IFERROR(VLOOKUP(B2984,'تقرير المصروفات حسب الشهر'!$C$1155:$AD$1266,27,FALSE),0)</f>
        <v>0</v>
      </c>
      <c r="M2984" s="260">
        <f>IFERROR(VLOOKUP(B2984,'تقرير المصروفات حسب الشهر'!$C$1282:$AD$1393,27,FALSE),0)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الشهر'!AC977</f>
        <v>0</v>
      </c>
      <c r="K2985" s="26">
        <f>'تقرير المصروفات حسب الشهر'!AC1104</f>
        <v>0</v>
      </c>
      <c r="L2985" s="260">
        <f>IFERROR(VLOOKUP(B2985,'تقرير المصروفات حسب الشهر'!$C$1155:$AD$1266,27,FALSE),0)</f>
        <v>0</v>
      </c>
      <c r="M2985" s="260">
        <f>IFERROR(VLOOKUP(B2985,'تقرير المصروفات حسب الشهر'!$C$1282:$AD$1393,27,FALSE),0)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الشهر'!AC978</f>
        <v>0</v>
      </c>
      <c r="K2986" s="26">
        <f>'تقرير المصروفات حسب الشهر'!AC1105</f>
        <v>0</v>
      </c>
      <c r="L2986" s="260">
        <f>IFERROR(VLOOKUP(B2986,'تقرير المصروفات حسب الشهر'!$C$1155:$AD$1266,27,FALSE),0)</f>
        <v>0</v>
      </c>
      <c r="M2986" s="260">
        <f>IFERROR(VLOOKUP(B2986,'تقرير المصروفات حسب الشهر'!$C$1282:$AD$1393,27,FALSE),0)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الشهر'!AC979</f>
        <v>0</v>
      </c>
      <c r="K2987" s="26">
        <f>'تقرير المصروفات حسب الشهر'!AC1106</f>
        <v>0</v>
      </c>
      <c r="L2987" s="260">
        <f>IFERROR(VLOOKUP(B2987,'تقرير المصروفات حسب الشهر'!$C$1155:$AD$1266,27,FALSE),0)</f>
        <v>0</v>
      </c>
      <c r="M2987" s="260">
        <f>IFERROR(VLOOKUP(B2987,'تقرير المصروفات حسب الشهر'!$C$1282:$AD$1393,27,FALSE),0)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0</v>
      </c>
      <c r="J2988" s="26">
        <f>'تقرير المصروفات حسب الشهر'!AC980</f>
        <v>0</v>
      </c>
      <c r="K2988" s="26">
        <f>'تقرير المصروفات حسب الشهر'!AC1107</f>
        <v>0</v>
      </c>
      <c r="L2988" s="260">
        <f>IFERROR(VLOOKUP(B2988,'تقرير المصروفات حسب الشهر'!$C$1155:$AD$1266,27,FALSE),0)</f>
        <v>0</v>
      </c>
      <c r="M2988" s="260">
        <f>IFERROR(VLOOKUP(B2988,'تقرير المصروفات حسب الشهر'!$C$1282:$AD$1393,27,FALSE),0)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الشهر'!AC981</f>
        <v>0</v>
      </c>
      <c r="K2989" s="26">
        <f>'تقرير المصروفات حسب الشهر'!AC1108</f>
        <v>0</v>
      </c>
      <c r="L2989" s="260">
        <f>IFERROR(VLOOKUP(B2989,'تقرير المصروفات حسب الشهر'!$C$1155:$AD$1266,27,FALSE),0)</f>
        <v>0</v>
      </c>
      <c r="M2989" s="260">
        <f>IFERROR(VLOOKUP(B2989,'تقرير المصروفات حسب الشهر'!$C$1282:$AD$1393,27,FALSE),0)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0</v>
      </c>
      <c r="J2990" s="26">
        <f>'تقرير المصروفات حسب الشهر'!AC982</f>
        <v>0</v>
      </c>
      <c r="K2990" s="26">
        <f>'تقرير المصروفات حسب الشهر'!AC1109</f>
        <v>0</v>
      </c>
      <c r="L2990" s="260">
        <f>IFERROR(VLOOKUP(B2990,'تقرير المصروفات حسب الشهر'!$C$1155:$AD$1266,27,FALSE),0)</f>
        <v>0</v>
      </c>
      <c r="M2990" s="260">
        <f>IFERROR(VLOOKUP(B2990,'تقرير المصروفات حسب الشهر'!$C$1282:$AD$1393,27,FALSE),0)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0</v>
      </c>
      <c r="J2991" s="26">
        <f>'تقرير المصروفات حسب الشهر'!AC983</f>
        <v>0</v>
      </c>
      <c r="K2991" s="26">
        <f>'تقرير المصروفات حسب الشهر'!AC1110</f>
        <v>0</v>
      </c>
      <c r="L2991" s="260">
        <f>IFERROR(VLOOKUP(B2991,'تقرير المصروفات حسب الشهر'!$C$1155:$AD$1266,27,FALSE),0)</f>
        <v>0</v>
      </c>
      <c r="M2991" s="260">
        <f>IFERROR(VLOOKUP(B2991,'تقرير المصروفات حسب الشهر'!$C$1282:$AD$1393,27,FALSE),0)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الشهر'!AC984</f>
        <v>0</v>
      </c>
      <c r="K2992" s="26">
        <f>'تقرير المصروفات حسب الشهر'!AC1111</f>
        <v>0</v>
      </c>
      <c r="L2992" s="260">
        <f>IFERROR(VLOOKUP(B2992,'تقرير المصروفات حسب الشهر'!$C$1155:$AD$1266,27,FALSE),0)</f>
        <v>0</v>
      </c>
      <c r="M2992" s="260">
        <f>IFERROR(VLOOKUP(B2992,'تقرير المصروفات حسب الشهر'!$C$1282:$AD$1393,27,FALSE),0)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الشهر'!AC985</f>
        <v>0</v>
      </c>
      <c r="K2993" s="26">
        <f>'تقرير المصروفات حسب الشهر'!AC1112</f>
        <v>0</v>
      </c>
      <c r="L2993" s="260">
        <f>IFERROR(VLOOKUP(B2993,'تقرير المصروفات حسب الشهر'!$C$1155:$AD$1266,27,FALSE),0)</f>
        <v>0</v>
      </c>
      <c r="M2993" s="260">
        <f>IFERROR(VLOOKUP(B2993,'تقرير المصروفات حسب الشهر'!$C$1282:$AD$1393,27,FALSE),0)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الشهر'!AC986</f>
        <v>0</v>
      </c>
      <c r="K2994" s="26">
        <f>'تقرير المصروفات حسب الشهر'!AC1113</f>
        <v>0</v>
      </c>
      <c r="L2994" s="260">
        <f>IFERROR(VLOOKUP(B2994,'تقرير المصروفات حسب الشهر'!$C$1155:$AD$1266,27,FALSE),0)</f>
        <v>0</v>
      </c>
      <c r="M2994" s="260">
        <f>IFERROR(VLOOKUP(B2994,'تقرير المصروفات حسب الشهر'!$C$1282:$AD$1393,27,FALSE),0)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الشهر'!AC987</f>
        <v>0</v>
      </c>
      <c r="K2995" s="26">
        <f>'تقرير المصروفات حسب الشهر'!AC1114</f>
        <v>0</v>
      </c>
      <c r="L2995" s="260">
        <f>IFERROR(VLOOKUP(B2995,'تقرير المصروفات حسب الشهر'!$C$1155:$AD$1266,27,FALSE),0)</f>
        <v>0</v>
      </c>
      <c r="M2995" s="260">
        <f>IFERROR(VLOOKUP(B2995,'تقرير المصروفات حسب الشهر'!$C$1282:$AD$1393,27,FALSE),0)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الشهر'!AC988</f>
        <v>0</v>
      </c>
      <c r="K2996" s="26">
        <f>'تقرير المصروفات حسب الشهر'!AC1115</f>
        <v>0</v>
      </c>
      <c r="L2996" s="260">
        <f>IFERROR(VLOOKUP(B2996,'تقرير المصروفات حسب الشهر'!$C$1155:$AD$1266,27,FALSE),0)</f>
        <v>0</v>
      </c>
      <c r="M2996" s="260">
        <f>IFERROR(VLOOKUP(B2996,'تقرير المصروفات حسب الشهر'!$C$1282:$AD$1393,27,FALSE),0)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الشهر'!AC989</f>
        <v>0</v>
      </c>
      <c r="K2997" s="26">
        <f>'تقرير المصروفات حسب الشهر'!AC1116</f>
        <v>0</v>
      </c>
      <c r="L2997" s="260">
        <f>IFERROR(VLOOKUP(B2997,'تقرير المصروفات حسب الشهر'!$C$1155:$AD$1266,27,FALSE),0)</f>
        <v>0</v>
      </c>
      <c r="M2997" s="260">
        <f>IFERROR(VLOOKUP(B2997,'تقرير المصروفات حسب الشهر'!$C$1282:$AD$1393,27,FALSE),0)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الشهر'!AC990</f>
        <v>0</v>
      </c>
      <c r="K2998" s="26">
        <f>'تقرير المصروفات حسب الشهر'!AC1117</f>
        <v>0</v>
      </c>
      <c r="L2998" s="260">
        <f>IFERROR(VLOOKUP(B2998,'تقرير المصروفات حسب الشهر'!$C$1155:$AD$1266,27,FALSE),0)</f>
        <v>0</v>
      </c>
      <c r="M2998" s="260">
        <f>IFERROR(VLOOKUP(B2998,'تقرير المصروفات حسب الشهر'!$C$1282:$AD$1393,27,FALSE),0)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الشهر'!AC991</f>
        <v>0</v>
      </c>
      <c r="K2999" s="26">
        <f>'تقرير المصروفات حسب الشهر'!AC1118</f>
        <v>0</v>
      </c>
      <c r="L2999" s="260">
        <f>IFERROR(VLOOKUP(B2999,'تقرير المصروفات حسب الشهر'!$C$1155:$AD$1266,27,FALSE),0)</f>
        <v>0</v>
      </c>
      <c r="M2999" s="260">
        <f>IFERROR(VLOOKUP(B2999,'تقرير المصروفات حسب الشهر'!$C$1282:$AD$1393,27,FALSE),0)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الشهر'!AC992</f>
        <v>0</v>
      </c>
      <c r="K3000" s="26">
        <f>'تقرير المصروفات حسب الشهر'!AC1119</f>
        <v>0</v>
      </c>
      <c r="L3000" s="260">
        <f>IFERROR(VLOOKUP(B3000,'تقرير المصروفات حسب الشهر'!$C$1155:$AD$1266,27,FALSE),0)</f>
        <v>0</v>
      </c>
      <c r="M3000" s="260">
        <f>IFERROR(VLOOKUP(B3000,'تقرير المصروفات حسب الشهر'!$C$1282:$AD$1393,27,FALSE),0)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الشهر'!AC993</f>
        <v>0</v>
      </c>
      <c r="K3001" s="26">
        <f>'تقرير المصروفات حسب الشهر'!AC1120</f>
        <v>0</v>
      </c>
      <c r="L3001" s="260">
        <f>IFERROR(VLOOKUP(B3001,'تقرير المصروفات حسب الشهر'!$C$1155:$AD$1266,27,FALSE),0)</f>
        <v>0</v>
      </c>
      <c r="M3001" s="260">
        <f>IFERROR(VLOOKUP(B3001,'تقرير المصروفات حسب الشهر'!$C$1282:$AD$1393,27,FALSE),0)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الشهر'!AC994</f>
        <v>0</v>
      </c>
      <c r="K3002" s="26">
        <f>'تقرير المصروفات حسب الشهر'!AC1121</f>
        <v>0</v>
      </c>
      <c r="L3002" s="260">
        <f>IFERROR(VLOOKUP(B3002,'تقرير المصروفات حسب الشهر'!$C$1155:$AD$1266,27,FALSE),0)</f>
        <v>0</v>
      </c>
      <c r="M3002" s="260">
        <f>IFERROR(VLOOKUP(B3002,'تقرير المصروفات حسب الشهر'!$C$1282:$AD$1393,27,FALSE),0)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الشهر'!AC995</f>
        <v>0</v>
      </c>
      <c r="K3003" s="26">
        <f>'تقرير المصروفات حسب الشهر'!AC1122</f>
        <v>0</v>
      </c>
      <c r="L3003" s="260">
        <f>IFERROR(VLOOKUP(B3003,'تقرير المصروفات حسب الشهر'!$C$1155:$AD$1266,27,FALSE),0)</f>
        <v>0</v>
      </c>
      <c r="M3003" s="260">
        <f>IFERROR(VLOOKUP(B3003,'تقرير المصروفات حسب الشهر'!$C$1282:$AD$1393,27,FALSE),0)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الشهر'!AC996</f>
        <v>0</v>
      </c>
      <c r="K3004" s="26">
        <f>'تقرير المصروفات حسب الشهر'!AC1123</f>
        <v>0</v>
      </c>
      <c r="L3004" s="260">
        <f>IFERROR(VLOOKUP(B3004,'تقرير المصروفات حسب الشهر'!$C$1155:$AD$1266,27,FALSE),0)</f>
        <v>0</v>
      </c>
      <c r="M3004" s="260">
        <f>IFERROR(VLOOKUP(B3004,'تقرير المصروفات حسب الشهر'!$C$1282:$AD$1393,27,FALSE),0)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الشهر'!AC997</f>
        <v>0</v>
      </c>
      <c r="K3005" s="26">
        <f>'تقرير المصروفات حسب الشهر'!AC1124</f>
        <v>0</v>
      </c>
      <c r="L3005" s="260">
        <f>IFERROR(VLOOKUP(B3005,'تقرير المصروفات حسب الشهر'!$C$1155:$AD$1266,27,FALSE),0)</f>
        <v>0</v>
      </c>
      <c r="M3005" s="260">
        <f>IFERROR(VLOOKUP(B3005,'تقرير المصروفات حسب الشهر'!$C$1282:$AD$1393,27,FALSE),0)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الشهر'!AC998</f>
        <v>0</v>
      </c>
      <c r="K3006" s="26">
        <f>'تقرير المصروفات حسب الشهر'!AC1125</f>
        <v>0</v>
      </c>
      <c r="L3006" s="260">
        <f>IFERROR(VLOOKUP(B3006,'تقرير المصروفات حسب الشهر'!$C$1155:$AD$1266,27,FALSE),0)</f>
        <v>0</v>
      </c>
      <c r="M3006" s="260">
        <f>IFERROR(VLOOKUP(B3006,'تقرير المصروفات حسب الشهر'!$C$1282:$AD$1393,27,FALSE),0)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الشهر'!AC999</f>
        <v>0</v>
      </c>
      <c r="K3007" s="26">
        <f>'تقرير المصروفات حسب الشهر'!AC1126</f>
        <v>0</v>
      </c>
      <c r="L3007" s="260">
        <f>IFERROR(VLOOKUP(B3007,'تقرير المصروفات حسب الشهر'!$C$1155:$AD$1266,27,FALSE),0)</f>
        <v>0</v>
      </c>
      <c r="M3007" s="260">
        <f>IFERROR(VLOOKUP(B3007,'تقرير المصروفات حسب الشهر'!$C$1282:$AD$1393,27,FALSE),0)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الشهر'!AC1000</f>
        <v>0</v>
      </c>
      <c r="K3008" s="26">
        <f>'تقرير المصروفات حسب الشهر'!AC1127</f>
        <v>0</v>
      </c>
      <c r="L3008" s="260">
        <f>IFERROR(VLOOKUP(B3008,'تقرير المصروفات حسب الشهر'!$C$1155:$AD$1266,27,FALSE),0)</f>
        <v>0</v>
      </c>
      <c r="M3008" s="260">
        <f>IFERROR(VLOOKUP(B3008,'تقرير المصروفات حسب الشهر'!$C$1282:$AD$1393,27,FALSE),0)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الشهر'!AC1001</f>
        <v>0</v>
      </c>
      <c r="K3009" s="26">
        <f>'تقرير المصروفات حسب الشهر'!AC1128</f>
        <v>0</v>
      </c>
      <c r="L3009" s="260">
        <f>IFERROR(VLOOKUP(B3009,'تقرير المصروفات حسب الشهر'!$C$1155:$AD$1266,27,FALSE),0)</f>
        <v>0</v>
      </c>
      <c r="M3009" s="260">
        <f>IFERROR(VLOOKUP(B3009,'تقرير المصروفات حسب الشهر'!$C$1282:$AD$1393,27,FALSE),0)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الشهر'!AC1002</f>
        <v>0</v>
      </c>
      <c r="K3010" s="26">
        <f>'تقرير المصروفات حسب الشهر'!AC1129</f>
        <v>0</v>
      </c>
      <c r="L3010" s="260">
        <f>IFERROR(VLOOKUP(B3010,'تقرير المصروفات حسب الشهر'!$C$1155:$AD$1266,27,FALSE),0)</f>
        <v>0</v>
      </c>
      <c r="M3010" s="260">
        <f>IFERROR(VLOOKUP(B3010,'تقرير المصروفات حسب الشهر'!$C$1282:$AD$1393,27,FALSE),0)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الشهر'!AC1003</f>
        <v>0</v>
      </c>
      <c r="K3011" s="26">
        <f>'تقرير المصروفات حسب الشهر'!AC1130</f>
        <v>0</v>
      </c>
      <c r="L3011" s="260">
        <f>IFERROR(VLOOKUP(B3011,'تقرير المصروفات حسب الشهر'!$C$1155:$AD$1266,27,FALSE),0)</f>
        <v>0</v>
      </c>
      <c r="M3011" s="260">
        <f>IFERROR(VLOOKUP(B3011,'تقرير المصروفات حسب الشهر'!$C$1282:$AD$1393,27,FALSE),0)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الشهر'!AC1004</f>
        <v>0</v>
      </c>
      <c r="K3012" s="26">
        <f>'تقرير المصروفات حسب الشهر'!AC1131</f>
        <v>0</v>
      </c>
      <c r="L3012" s="260">
        <f>IFERROR(VLOOKUP(B3012,'تقرير المصروفات حسب الشهر'!$C$1155:$AD$1266,27,FALSE),0)</f>
        <v>0</v>
      </c>
      <c r="M3012" s="260">
        <f>IFERROR(VLOOKUP(B3012,'تقرير المصروفات حسب الشهر'!$C$1282:$AD$1393,27,FALSE),0)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الشهر'!AC1005</f>
        <v>0</v>
      </c>
      <c r="K3013" s="26">
        <f>'تقرير المصروفات حسب الشهر'!AC1132</f>
        <v>0</v>
      </c>
      <c r="L3013" s="260">
        <f>IFERROR(VLOOKUP(B3013,'تقرير المصروفات حسب الشهر'!$C$1155:$AD$1266,27,FALSE),0)</f>
        <v>0</v>
      </c>
      <c r="M3013" s="260">
        <f>IFERROR(VLOOKUP(B3013,'تقرير المصروفات حسب الشهر'!$C$1282:$AD$1393,27,FALSE),0)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الشهر'!AC1006</f>
        <v>0</v>
      </c>
      <c r="K3014" s="26">
        <f>'تقرير المصروفات حسب الشهر'!AC1133</f>
        <v>0</v>
      </c>
      <c r="L3014" s="260">
        <f>IFERROR(VLOOKUP(B3014,'تقرير المصروفات حسب الشهر'!$C$1155:$AD$1266,27,FALSE),0)</f>
        <v>0</v>
      </c>
      <c r="M3014" s="260">
        <f>IFERROR(VLOOKUP(B3014,'تقرير المصروفات حسب الشهر'!$C$1282:$AD$1393,27,FALSE),0)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الشهر'!AC1007</f>
        <v>0</v>
      </c>
      <c r="K3015" s="26">
        <f>'تقرير المصروفات حسب الشهر'!AC1134</f>
        <v>0</v>
      </c>
      <c r="L3015" s="260">
        <f>IFERROR(VLOOKUP(B3015,'تقرير المصروفات حسب الشهر'!$C$1155:$AD$1266,27,FALSE),0)</f>
        <v>0</v>
      </c>
      <c r="M3015" s="260">
        <f>IFERROR(VLOOKUP(B3015,'تقرير المصروفات حسب الشهر'!$C$1282:$AD$1393,27,FALSE),0)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الشهر'!AC1008</f>
        <v>0</v>
      </c>
      <c r="K3016" s="26">
        <f>'تقرير المصروفات حسب الشهر'!AC1135</f>
        <v>0</v>
      </c>
      <c r="L3016" s="260">
        <f>IFERROR(VLOOKUP(B3016,'تقرير المصروفات حسب الشهر'!$C$1155:$AD$1266,27,FALSE),0)</f>
        <v>0</v>
      </c>
      <c r="M3016" s="260">
        <f>IFERROR(VLOOKUP(B3016,'تقرير المصروفات حسب الشهر'!$C$1282:$AD$1393,27,FALSE),0)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0</v>
      </c>
      <c r="J3017" s="26">
        <f>'تقرير المصروفات حسب الشهر'!AC1009</f>
        <v>0</v>
      </c>
      <c r="K3017" s="26">
        <f>'تقرير المصروفات حسب الشهر'!AC1136</f>
        <v>0</v>
      </c>
      <c r="L3017" s="260">
        <f>IFERROR(VLOOKUP(B3017,'تقرير المصروفات حسب الشهر'!$C$1155:$AD$1266,27,FALSE),0)</f>
        <v>0</v>
      </c>
      <c r="M3017" s="260">
        <f>IFERROR(VLOOKUP(B3017,'تقرير المصروفات حسب الشهر'!$C$1282:$AD$1393,27,FALSE),0)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الشهر'!AC1010</f>
        <v>0</v>
      </c>
      <c r="K3018" s="26">
        <f>'تقرير المصروفات حسب الشهر'!AC1137</f>
        <v>0</v>
      </c>
      <c r="L3018" s="260">
        <f>IFERROR(VLOOKUP(B3018,'تقرير المصروفات حسب الشهر'!$C$1155:$AD$1266,27,FALSE),0)</f>
        <v>0</v>
      </c>
      <c r="M3018" s="260">
        <f>IFERROR(VLOOKUP(B3018,'تقرير المصروفات حسب الشهر'!$C$1282:$AD$1393,27,FALSE),0)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5" customHeight="1" thickBot="1"/>
    <row r="3022" spans="2:15" ht="31.2" customHeight="1" thickTop="1" thickBot="1">
      <c r="B3022" s="645" t="s">
        <v>374</v>
      </c>
      <c r="C3022" s="643"/>
      <c r="D3022" s="643"/>
      <c r="E3022" s="643"/>
      <c r="F3022" s="643"/>
      <c r="G3022" s="643"/>
      <c r="H3022" s="643"/>
      <c r="I3022" s="643"/>
      <c r="J3022" s="643"/>
      <c r="K3022" s="643"/>
      <c r="L3022" s="643"/>
      <c r="M3022" s="643"/>
      <c r="N3022" s="643"/>
      <c r="O3022" s="644"/>
    </row>
    <row r="3023" spans="2:15" ht="17.399999999999999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399999999999999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الشهر'!AD902</f>
        <v>0</v>
      </c>
      <c r="K3024" s="26">
        <f>'تقرير المصروفات حسب الشهر'!AD1029</f>
        <v>0</v>
      </c>
      <c r="L3024" s="260">
        <f>IFERROR(VLOOKUP(B3024,'تقرير المصروفات حسب الشهر'!$C$1155:$AD$1266,28,FALSE),0)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الشهر'!AD903</f>
        <v>0</v>
      </c>
      <c r="K3025" s="26">
        <f>'تقرير المصروفات حسب الشهر'!AD1030</f>
        <v>0</v>
      </c>
      <c r="L3025" s="260">
        <f>IFERROR(VLOOKUP(B3025,'تقرير المصروفات حسب الشهر'!$C$1155:$AD$1266,28,FALSE),0)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الشهر'!AD904</f>
        <v>0</v>
      </c>
      <c r="K3026" s="26">
        <f>'تقرير المصروفات حسب الشهر'!AD1031</f>
        <v>0</v>
      </c>
      <c r="L3026" s="260">
        <f>IFERROR(VLOOKUP(B3026,'تقرير المصروفات حسب الشهر'!$C$1155:$AD$1266,28,FALSE),0)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الشهر'!AD905</f>
        <v>0</v>
      </c>
      <c r="K3027" s="26">
        <f>'تقرير المصروفات حسب الشهر'!AD1032</f>
        <v>0</v>
      </c>
      <c r="L3027" s="260">
        <f>IFERROR(VLOOKUP(B3027,'تقرير المصروفات حسب الشهر'!$C$1155:$AD$1266,28,FALSE),0)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الشهر'!AD906</f>
        <v>0</v>
      </c>
      <c r="K3028" s="26">
        <f>'تقرير المصروفات حسب الشهر'!AD1033</f>
        <v>0</v>
      </c>
      <c r="L3028" s="260">
        <f>IFERROR(VLOOKUP(B3028,'تقرير المصروفات حسب الشهر'!$C$1155:$AD$1266,28,FALSE),0)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الشهر'!AD907</f>
        <v>0</v>
      </c>
      <c r="K3029" s="26">
        <f>'تقرير المصروفات حسب الشهر'!AD1034</f>
        <v>0</v>
      </c>
      <c r="L3029" s="260">
        <f>IFERROR(VLOOKUP(B3029,'تقرير المصروفات حسب الشهر'!$C$1155:$AD$1266,28,FALSE),0)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الشهر'!AD908</f>
        <v>0</v>
      </c>
      <c r="K3030" s="26">
        <f>'تقرير المصروفات حسب الشهر'!AD1035</f>
        <v>0</v>
      </c>
      <c r="L3030" s="260">
        <f>IFERROR(VLOOKUP(B3030,'تقرير المصروفات حسب الشهر'!$C$1155:$AD$1266,28,FALSE),0)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الشهر'!AD909</f>
        <v>0</v>
      </c>
      <c r="K3031" s="26">
        <f>'تقرير المصروفات حسب الشهر'!AD1036</f>
        <v>0</v>
      </c>
      <c r="L3031" s="260">
        <f>IFERROR(VLOOKUP(B3031,'تقرير المصروفات حسب الشهر'!$C$1155:$AD$1266,28,FALSE),0)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الشهر'!AD910</f>
        <v>0</v>
      </c>
      <c r="K3032" s="26">
        <f>'تقرير المصروفات حسب الشهر'!AD1037</f>
        <v>0</v>
      </c>
      <c r="L3032" s="260">
        <f>IFERROR(VLOOKUP(B3032,'تقرير المصروفات حسب الشهر'!$C$1155:$AD$1266,28,FALSE),0)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الشهر'!AD911</f>
        <v>0</v>
      </c>
      <c r="K3033" s="26">
        <f>'تقرير المصروفات حسب الشهر'!AD1038</f>
        <v>0</v>
      </c>
      <c r="L3033" s="260">
        <f>IFERROR(VLOOKUP(B3033,'تقرير المصروفات حسب الشهر'!$C$1155:$AD$1266,28,FALSE),0)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الشهر'!AD912</f>
        <v>0</v>
      </c>
      <c r="K3034" s="26">
        <f>'تقرير المصروفات حسب الشهر'!AD1039</f>
        <v>0</v>
      </c>
      <c r="L3034" s="260">
        <f>IFERROR(VLOOKUP(B3034,'تقرير المصروفات حسب الشهر'!$C$1155:$AD$1266,28,FALSE),0)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الشهر'!AD913</f>
        <v>0</v>
      </c>
      <c r="K3035" s="26">
        <f>'تقرير المصروفات حسب الشهر'!AD1040</f>
        <v>0</v>
      </c>
      <c r="L3035" s="260">
        <f>IFERROR(VLOOKUP(B3035,'تقرير المصروفات حسب الشهر'!$C$1155:$AD$1266,28,FALSE),0)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الشهر'!AD914</f>
        <v>0</v>
      </c>
      <c r="K3036" s="26">
        <f>'تقرير المصروفات حسب الشهر'!AD1041</f>
        <v>0</v>
      </c>
      <c r="L3036" s="260">
        <f>IFERROR(VLOOKUP(B3036,'تقرير المصروفات حسب الشهر'!$C$1155:$AD$1266,28,FALSE),0)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الشهر'!AD915</f>
        <v>0</v>
      </c>
      <c r="K3037" s="26">
        <f>'تقرير المصروفات حسب الشهر'!AD1042</f>
        <v>0</v>
      </c>
      <c r="L3037" s="260">
        <f>IFERROR(VLOOKUP(B3037,'تقرير المصروفات حسب الشهر'!$C$1155:$AD$1266,28,FALSE),0)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الشهر'!AD916</f>
        <v>0</v>
      </c>
      <c r="K3038" s="26">
        <f>'تقرير المصروفات حسب الشهر'!AD1043</f>
        <v>0</v>
      </c>
      <c r="L3038" s="260">
        <f>IFERROR(VLOOKUP(B3038,'تقرير المصروفات حسب الشهر'!$C$1155:$AD$1266,28,FALSE),0)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الشهر'!AD917</f>
        <v>0</v>
      </c>
      <c r="K3039" s="26">
        <f>'تقرير المصروفات حسب الشهر'!AD1044</f>
        <v>0</v>
      </c>
      <c r="L3039" s="260">
        <f>IFERROR(VLOOKUP(B3039,'تقرير المصروفات حسب الشهر'!$C$1155:$AD$1266,28,FALSE),0)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الشهر'!AD918</f>
        <v>0</v>
      </c>
      <c r="K3040" s="26">
        <f>'تقرير المصروفات حسب الشهر'!AD1045</f>
        <v>0</v>
      </c>
      <c r="L3040" s="260">
        <f>IFERROR(VLOOKUP(B3040,'تقرير المصروفات حسب الشهر'!$C$1155:$AD$1266,28,FALSE),0)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الشهر'!AD919</f>
        <v>0</v>
      </c>
      <c r="K3041" s="26">
        <f>'تقرير المصروفات حسب الشهر'!AD1046</f>
        <v>0</v>
      </c>
      <c r="L3041" s="260">
        <f>IFERROR(VLOOKUP(B3041,'تقرير المصروفات حسب الشهر'!$C$1155:$AD$1266,28,FALSE),0)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الشهر'!AD920</f>
        <v>0</v>
      </c>
      <c r="K3042" s="26">
        <f>'تقرير المصروفات حسب الشهر'!AD1047</f>
        <v>0</v>
      </c>
      <c r="L3042" s="260">
        <f>IFERROR(VLOOKUP(B3042,'تقرير المصروفات حسب الشهر'!$C$1155:$AD$1266,28,FALSE),0)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الشهر'!AD921</f>
        <v>0</v>
      </c>
      <c r="K3043" s="26">
        <f>'تقرير المصروفات حسب الشهر'!AD1048</f>
        <v>0</v>
      </c>
      <c r="L3043" s="260">
        <f>IFERROR(VLOOKUP(B3043,'تقرير المصروفات حسب الشهر'!$C$1155:$AD$1266,28,FALSE),0)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الشهر'!AD922</f>
        <v>0</v>
      </c>
      <c r="K3044" s="26">
        <f>'تقرير المصروفات حسب الشهر'!AD1049</f>
        <v>0</v>
      </c>
      <c r="L3044" s="260">
        <f>IFERROR(VLOOKUP(B3044,'تقرير المصروفات حسب الشهر'!$C$1155:$AD$1266,28,FALSE),0)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الشهر'!AD923</f>
        <v>0</v>
      </c>
      <c r="K3045" s="26">
        <f>'تقرير المصروفات حسب الشهر'!AD1050</f>
        <v>0</v>
      </c>
      <c r="L3045" s="260">
        <f>IFERROR(VLOOKUP(B3045,'تقرير المصروفات حسب الشهر'!$C$1155:$AD$1266,28,FALSE),0)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الشهر'!AD924</f>
        <v>0</v>
      </c>
      <c r="K3046" s="26">
        <f>'تقرير المصروفات حسب الشهر'!AD1051</f>
        <v>0</v>
      </c>
      <c r="L3046" s="260">
        <f>IFERROR(VLOOKUP(B3046,'تقرير المصروفات حسب الشهر'!$C$1155:$AD$1266,28,FALSE),0)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الشهر'!AD925</f>
        <v>0</v>
      </c>
      <c r="K3047" s="26">
        <f>'تقرير المصروفات حسب الشهر'!AD1052</f>
        <v>0</v>
      </c>
      <c r="L3047" s="260">
        <f>IFERROR(VLOOKUP(B3047,'تقرير المصروفات حسب الشهر'!$C$1155:$AD$1266,28,FALSE),0)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الشهر'!AD926</f>
        <v>0</v>
      </c>
      <c r="K3048" s="26">
        <f>'تقرير المصروفات حسب الشهر'!AD1053</f>
        <v>0</v>
      </c>
      <c r="L3048" s="260">
        <f>IFERROR(VLOOKUP(B3048,'تقرير المصروفات حسب الشهر'!$C$1155:$AD$1266,28,FALSE),0)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الشهر'!AD927</f>
        <v>0</v>
      </c>
      <c r="K3049" s="26">
        <f>'تقرير المصروفات حسب الشهر'!AD1054</f>
        <v>0</v>
      </c>
      <c r="L3049" s="260">
        <f>IFERROR(VLOOKUP(B3049,'تقرير المصروفات حسب الشهر'!$C$1155:$AD$1266,28,FALSE),0)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الشهر'!AD928</f>
        <v>0</v>
      </c>
      <c r="K3050" s="26">
        <f>'تقرير المصروفات حسب الشهر'!AD1055</f>
        <v>0</v>
      </c>
      <c r="L3050" s="260">
        <f>IFERROR(VLOOKUP(B3050,'تقرير المصروفات حسب الشهر'!$C$1155:$AD$1266,28,FALSE),0)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الشهر'!AD929</f>
        <v>0</v>
      </c>
      <c r="K3051" s="26">
        <f>'تقرير المصروفات حسب الشهر'!AD1056</f>
        <v>0</v>
      </c>
      <c r="L3051" s="260">
        <f>IFERROR(VLOOKUP(B3051,'تقرير المصروفات حسب الشهر'!$C$1155:$AD$1266,28,FALSE),0)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الشهر'!AD930</f>
        <v>0</v>
      </c>
      <c r="K3052" s="26">
        <f>'تقرير المصروفات حسب الشهر'!AD1057</f>
        <v>0</v>
      </c>
      <c r="L3052" s="260">
        <f>IFERROR(VLOOKUP(B3052,'تقرير المصروفات حسب الشهر'!$C$1155:$AD$1266,28,FALSE),0)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الشهر'!AD931</f>
        <v>0</v>
      </c>
      <c r="K3053" s="26">
        <f>'تقرير المصروفات حسب الشهر'!AD1058</f>
        <v>0</v>
      </c>
      <c r="L3053" s="260">
        <f>IFERROR(VLOOKUP(B3053,'تقرير المصروفات حسب الشهر'!$C$1155:$AD$1266,28,FALSE),0)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الشهر'!AD932</f>
        <v>0</v>
      </c>
      <c r="K3054" s="26">
        <f>'تقرير المصروفات حسب الشهر'!AD1059</f>
        <v>0</v>
      </c>
      <c r="L3054" s="260">
        <f>IFERROR(VLOOKUP(B3054,'تقرير المصروفات حسب الشهر'!$C$1155:$AD$1266,28,FALSE),0)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الشهر'!AD933</f>
        <v>0</v>
      </c>
      <c r="K3055" s="26">
        <f>'تقرير المصروفات حسب الشهر'!AD1060</f>
        <v>0</v>
      </c>
      <c r="L3055" s="260">
        <f>IFERROR(VLOOKUP(B3055,'تقرير المصروفات حسب الشهر'!$C$1155:$AD$1266,28,FALSE),0)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الشهر'!AD934</f>
        <v>0</v>
      </c>
      <c r="K3056" s="26">
        <f>'تقرير المصروفات حسب الشهر'!AD1061</f>
        <v>0</v>
      </c>
      <c r="L3056" s="260">
        <f>IFERROR(VLOOKUP(B3056,'تقرير المصروفات حسب الشهر'!$C$1155:$AD$1266,28,FALSE),0)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الشهر'!AD935</f>
        <v>0</v>
      </c>
      <c r="K3057" s="26">
        <f>'تقرير المصروفات حسب الشهر'!AD1062</f>
        <v>0</v>
      </c>
      <c r="L3057" s="260">
        <f>IFERROR(VLOOKUP(B3057,'تقرير المصروفات حسب الشهر'!$C$1155:$AD$1266,28,FALSE),0)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الشهر'!AD936</f>
        <v>0</v>
      </c>
      <c r="K3058" s="26">
        <f>'تقرير المصروفات حسب الشهر'!AD1063</f>
        <v>0</v>
      </c>
      <c r="L3058" s="260">
        <f>IFERROR(VLOOKUP(B3058,'تقرير المصروفات حسب الشهر'!$C$1155:$AD$1266,28,FALSE),0)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الشهر'!AD937</f>
        <v>0</v>
      </c>
      <c r="K3059" s="26">
        <f>'تقرير المصروفات حسب الشهر'!AD1064</f>
        <v>0</v>
      </c>
      <c r="L3059" s="260">
        <f>IFERROR(VLOOKUP(B3059,'تقرير المصروفات حسب الشهر'!$C$1155:$AD$1266,28,FALSE),0)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الشهر'!AD938</f>
        <v>0</v>
      </c>
      <c r="K3060" s="26">
        <f>'تقرير المصروفات حسب الشهر'!AD1065</f>
        <v>0</v>
      </c>
      <c r="L3060" s="260">
        <f>IFERROR(VLOOKUP(B3060,'تقرير المصروفات حسب الشهر'!$C$1155:$AD$1266,28,FALSE),0)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الشهر'!AD939</f>
        <v>0</v>
      </c>
      <c r="K3061" s="26">
        <f>'تقرير المصروفات حسب الشهر'!AD1066</f>
        <v>0</v>
      </c>
      <c r="L3061" s="260">
        <f>IFERROR(VLOOKUP(B3061,'تقرير المصروفات حسب الشهر'!$C$1155:$AD$1266,28,FALSE),0)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الشهر'!AD940</f>
        <v>0</v>
      </c>
      <c r="K3062" s="26">
        <f>'تقرير المصروفات حسب الشهر'!AD1067</f>
        <v>0</v>
      </c>
      <c r="L3062" s="260">
        <f>IFERROR(VLOOKUP(B3062,'تقرير المصروفات حسب الشهر'!$C$1155:$AD$1266,28,FALSE),0)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الشهر'!AD941</f>
        <v>0</v>
      </c>
      <c r="K3063" s="26">
        <f>'تقرير المصروفات حسب الشهر'!AD1068</f>
        <v>0</v>
      </c>
      <c r="L3063" s="260">
        <f>IFERROR(VLOOKUP(B3063,'تقرير المصروفات حسب الشهر'!$C$1155:$AD$1266,28,FALSE),0)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الشهر'!AD942</f>
        <v>0</v>
      </c>
      <c r="K3064" s="26">
        <f>'تقرير المصروفات حسب الشهر'!AD1069</f>
        <v>0</v>
      </c>
      <c r="L3064" s="260">
        <f>IFERROR(VLOOKUP(B3064,'تقرير المصروفات حسب الشهر'!$C$1155:$AD$1266,28,FALSE),0)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الشهر'!AD943</f>
        <v>0</v>
      </c>
      <c r="K3065" s="26">
        <f>'تقرير المصروفات حسب الشهر'!AD1070</f>
        <v>0</v>
      </c>
      <c r="L3065" s="260">
        <f>IFERROR(VLOOKUP(B3065,'تقرير المصروفات حسب الشهر'!$C$1155:$AD$1266,28,FALSE),0)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الشهر'!AD944</f>
        <v>0</v>
      </c>
      <c r="K3066" s="26">
        <f>'تقرير المصروفات حسب الشهر'!AD1071</f>
        <v>0</v>
      </c>
      <c r="L3066" s="260">
        <f>IFERROR(VLOOKUP(B3066,'تقرير المصروفات حسب الشهر'!$C$1155:$AD$1266,28,FALSE),0)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الشهر'!AD945</f>
        <v>0</v>
      </c>
      <c r="K3067" s="26">
        <f>'تقرير المصروفات حسب الشهر'!AD1072</f>
        <v>0</v>
      </c>
      <c r="L3067" s="260">
        <f>IFERROR(VLOOKUP(B3067,'تقرير المصروفات حسب الشهر'!$C$1155:$AD$1266,28,FALSE),0)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الشهر'!AD946</f>
        <v>0</v>
      </c>
      <c r="K3068" s="26">
        <f>'تقرير المصروفات حسب الشهر'!AD1073</f>
        <v>0</v>
      </c>
      <c r="L3068" s="260">
        <f>IFERROR(VLOOKUP(B3068,'تقرير المصروفات حسب الشهر'!$C$1155:$AD$1266,28,FALSE),0)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الشهر'!AD947</f>
        <v>0</v>
      </c>
      <c r="K3069" s="26">
        <f>'تقرير المصروفات حسب الشهر'!AD1074</f>
        <v>0</v>
      </c>
      <c r="L3069" s="260">
        <f>IFERROR(VLOOKUP(B3069,'تقرير المصروفات حسب الشهر'!$C$1155:$AD$1266,28,FALSE),0)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الشهر'!AD948</f>
        <v>0</v>
      </c>
      <c r="K3070" s="26">
        <f>'تقرير المصروفات حسب الشهر'!AD1075</f>
        <v>0</v>
      </c>
      <c r="L3070" s="260">
        <f>IFERROR(VLOOKUP(B3070,'تقرير المصروفات حسب الشهر'!$C$1155:$AD$1266,28,FALSE),0)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الشهر'!AD949</f>
        <v>0</v>
      </c>
      <c r="K3071" s="26">
        <f>'تقرير المصروفات حسب الشهر'!AD1076</f>
        <v>0</v>
      </c>
      <c r="L3071" s="260">
        <f>IFERROR(VLOOKUP(B3071,'تقرير المصروفات حسب الشهر'!$C$1155:$AD$1266,28,FALSE),0)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الشهر'!AD950</f>
        <v>0</v>
      </c>
      <c r="K3072" s="26">
        <f>'تقرير المصروفات حسب الشهر'!AD1077</f>
        <v>0</v>
      </c>
      <c r="L3072" s="260">
        <f>IFERROR(VLOOKUP(B3072,'تقرير المصروفات حسب الشهر'!$C$1155:$AD$1266,28,FALSE),0)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الشهر'!AD951</f>
        <v>0</v>
      </c>
      <c r="K3073" s="26">
        <f>'تقرير المصروفات حسب الشهر'!AD1078</f>
        <v>0</v>
      </c>
      <c r="L3073" s="260">
        <f>IFERROR(VLOOKUP(B3073,'تقرير المصروفات حسب الشهر'!$C$1155:$AD$1266,28,FALSE),0)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الشهر'!AD952</f>
        <v>0</v>
      </c>
      <c r="K3074" s="26">
        <f>'تقرير المصروفات حسب الشهر'!AD1079</f>
        <v>0</v>
      </c>
      <c r="L3074" s="260">
        <f>IFERROR(VLOOKUP(B3074,'تقرير المصروفات حسب الشهر'!$C$1155:$AD$1266,28,FALSE),0)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الشهر'!AD953</f>
        <v>0</v>
      </c>
      <c r="K3075" s="26">
        <f>'تقرير المصروفات حسب الشهر'!AD1080</f>
        <v>0</v>
      </c>
      <c r="L3075" s="260">
        <f>IFERROR(VLOOKUP(B3075,'تقرير المصروفات حسب الشهر'!$C$1155:$AD$1266,28,FALSE),0)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الشهر'!AD954</f>
        <v>0</v>
      </c>
      <c r="K3076" s="26">
        <f>'تقرير المصروفات حسب الشهر'!AD1081</f>
        <v>0</v>
      </c>
      <c r="L3076" s="260">
        <f>IFERROR(VLOOKUP(B3076,'تقرير المصروفات حسب الشهر'!$C$1155:$AD$1266,28,FALSE),0)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الشهر'!AD955</f>
        <v>0</v>
      </c>
      <c r="K3077" s="26">
        <f>'تقرير المصروفات حسب الشهر'!AD1082</f>
        <v>0</v>
      </c>
      <c r="L3077" s="260">
        <f>IFERROR(VLOOKUP(B3077,'تقرير المصروفات حسب الشهر'!$C$1155:$AD$1266,28,FALSE),0)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الشهر'!AD956</f>
        <v>0</v>
      </c>
      <c r="K3078" s="26">
        <f>'تقرير المصروفات حسب الشهر'!AD1083</f>
        <v>0</v>
      </c>
      <c r="L3078" s="260">
        <f>IFERROR(VLOOKUP(B3078,'تقرير المصروفات حسب الشهر'!$C$1155:$AD$1266,28,FALSE),0)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الشهر'!AD957</f>
        <v>0</v>
      </c>
      <c r="K3079" s="26">
        <f>'تقرير المصروفات حسب الشهر'!AD1084</f>
        <v>0</v>
      </c>
      <c r="L3079" s="260">
        <f>IFERROR(VLOOKUP(B3079,'تقرير المصروفات حسب الشهر'!$C$1155:$AD$1266,28,FALSE),0)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الشهر'!AD958</f>
        <v>0</v>
      </c>
      <c r="K3080" s="26">
        <f>'تقرير المصروفات حسب الشهر'!AD1085</f>
        <v>0</v>
      </c>
      <c r="L3080" s="260">
        <f>IFERROR(VLOOKUP(B3080,'تقرير المصروفات حسب الشهر'!$C$1155:$AD$1266,28,FALSE),0)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الشهر'!AD959</f>
        <v>0</v>
      </c>
      <c r="K3081" s="26">
        <f>'تقرير المصروفات حسب الشهر'!AD1086</f>
        <v>0</v>
      </c>
      <c r="L3081" s="260">
        <f>IFERROR(VLOOKUP(B3081,'تقرير المصروفات حسب الشهر'!$C$1155:$AD$1266,28,FALSE),0)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الشهر'!AD960</f>
        <v>0</v>
      </c>
      <c r="K3082" s="26">
        <f>'تقرير المصروفات حسب الشهر'!AD1087</f>
        <v>0</v>
      </c>
      <c r="L3082" s="260">
        <f>IFERROR(VLOOKUP(B3082,'تقرير المصروفات حسب الشهر'!$C$1155:$AD$1266,28,FALSE),0)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الشهر'!AD961</f>
        <v>0</v>
      </c>
      <c r="K3083" s="26">
        <f>'تقرير المصروفات حسب الشهر'!AD1088</f>
        <v>0</v>
      </c>
      <c r="L3083" s="260">
        <f>IFERROR(VLOOKUP(B3083,'تقرير المصروفات حسب الشهر'!$C$1155:$AD$1266,28,FALSE),0)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الشهر'!AD962</f>
        <v>0</v>
      </c>
      <c r="K3084" s="26">
        <f>'تقرير المصروفات حسب الشهر'!AD1089</f>
        <v>0</v>
      </c>
      <c r="L3084" s="260">
        <f>IFERROR(VLOOKUP(B3084,'تقرير المصروفات حسب الشهر'!$C$1155:$AD$1266,28,FALSE),0)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الشهر'!AD963</f>
        <v>0</v>
      </c>
      <c r="K3085" s="26">
        <f>'تقرير المصروفات حسب الشهر'!AD1090</f>
        <v>0</v>
      </c>
      <c r="L3085" s="260">
        <f>IFERROR(VLOOKUP(B3085,'تقرير المصروفات حسب الشهر'!$C$1155:$AD$1266,28,FALSE),0)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الشهر'!AD964</f>
        <v>0</v>
      </c>
      <c r="K3086" s="26">
        <f>'تقرير المصروفات حسب الشهر'!AD1091</f>
        <v>0</v>
      </c>
      <c r="L3086" s="260">
        <f>IFERROR(VLOOKUP(B3086,'تقرير المصروفات حسب الشهر'!$C$1155:$AD$1266,28,FALSE),0)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الشهر'!AD965</f>
        <v>0</v>
      </c>
      <c r="K3087" s="26">
        <f>'تقرير المصروفات حسب الشهر'!AD1092</f>
        <v>0</v>
      </c>
      <c r="L3087" s="260">
        <f>IFERROR(VLOOKUP(B3087,'تقرير المصروفات حسب الشهر'!$C$1155:$AD$1266,28,FALSE),0)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الشهر'!AD966</f>
        <v>0</v>
      </c>
      <c r="K3088" s="26">
        <f>'تقرير المصروفات حسب الشهر'!AD1093</f>
        <v>0</v>
      </c>
      <c r="L3088" s="260">
        <f>IFERROR(VLOOKUP(B3088,'تقرير المصروفات حسب الشهر'!$C$1155:$AD$1266,28,FALSE),0)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الشهر'!AD967</f>
        <v>0</v>
      </c>
      <c r="K3089" s="26">
        <f>'تقرير المصروفات حسب الشهر'!AD1094</f>
        <v>0</v>
      </c>
      <c r="L3089" s="260">
        <f>IFERROR(VLOOKUP(B3089,'تقرير المصروفات حسب الشهر'!$C$1155:$AD$1266,28,FALSE),0)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الشهر'!AD968</f>
        <v>0</v>
      </c>
      <c r="K3090" s="26">
        <f>'تقرير المصروفات حسب الشهر'!AD1095</f>
        <v>0</v>
      </c>
      <c r="L3090" s="260">
        <f>IFERROR(VLOOKUP(B3090,'تقرير المصروفات حسب الشهر'!$C$1155:$AD$1266,28,FALSE),0)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الشهر'!AD969</f>
        <v>0</v>
      </c>
      <c r="K3091" s="26">
        <f>'تقرير المصروفات حسب الشهر'!AD1096</f>
        <v>0</v>
      </c>
      <c r="L3091" s="260">
        <f>IFERROR(VLOOKUP(B3091,'تقرير المصروفات حسب الشهر'!$C$1155:$AD$1266,28,FALSE),0)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الشهر'!AD970</f>
        <v>0</v>
      </c>
      <c r="K3092" s="26">
        <f>'تقرير المصروفات حسب الشهر'!AD1097</f>
        <v>0</v>
      </c>
      <c r="L3092" s="260">
        <f>IFERROR(VLOOKUP(B3092,'تقرير المصروفات حسب الشهر'!$C$1155:$AD$1266,28,FALSE),0)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الشهر'!AD971</f>
        <v>0</v>
      </c>
      <c r="K3093" s="26">
        <f>'تقرير المصروفات حسب الشهر'!AD1098</f>
        <v>0</v>
      </c>
      <c r="L3093" s="260">
        <f>IFERROR(VLOOKUP(B3093,'تقرير المصروفات حسب الشهر'!$C$1155:$AD$1266,28,FALSE),0)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الشهر'!AD972</f>
        <v>0</v>
      </c>
      <c r="K3094" s="26">
        <f>'تقرير المصروفات حسب الشهر'!AD1099</f>
        <v>0</v>
      </c>
      <c r="L3094" s="260">
        <f>IFERROR(VLOOKUP(B3094,'تقرير المصروفات حسب الشهر'!$C$1155:$AD$1266,28,FALSE),0)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الشهر'!AD973</f>
        <v>0</v>
      </c>
      <c r="K3095" s="26">
        <f>'تقرير المصروفات حسب الشهر'!AD1100</f>
        <v>0</v>
      </c>
      <c r="L3095" s="260">
        <f>IFERROR(VLOOKUP(B3095,'تقرير المصروفات حسب الشهر'!$C$1155:$AD$1266,28,FALSE),0)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الشهر'!AD974</f>
        <v>0</v>
      </c>
      <c r="K3096" s="26">
        <f>'تقرير المصروفات حسب الشهر'!AD1101</f>
        <v>0</v>
      </c>
      <c r="L3096" s="260">
        <f>IFERROR(VLOOKUP(B3096,'تقرير المصروفات حسب الشهر'!$C$1155:$AD$1266,28,FALSE),0)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الشهر'!AD975</f>
        <v>0</v>
      </c>
      <c r="K3097" s="26">
        <f>'تقرير المصروفات حسب الشهر'!AD1102</f>
        <v>0</v>
      </c>
      <c r="L3097" s="260">
        <f>IFERROR(VLOOKUP(B3097,'تقرير المصروفات حسب الشهر'!$C$1155:$AD$1266,28,FALSE),0)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الشهر'!AD976</f>
        <v>0</v>
      </c>
      <c r="K3098" s="26">
        <f>'تقرير المصروفات حسب الشهر'!AD1103</f>
        <v>0</v>
      </c>
      <c r="L3098" s="260">
        <f>IFERROR(VLOOKUP(B3098,'تقرير المصروفات حسب الشهر'!$C$1155:$AD$1266,28,FALSE),0)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الشهر'!AD977</f>
        <v>0</v>
      </c>
      <c r="K3099" s="26">
        <f>'تقرير المصروفات حسب الشهر'!AD1104</f>
        <v>0</v>
      </c>
      <c r="L3099" s="260">
        <f>IFERROR(VLOOKUP(B3099,'تقرير المصروفات حسب الشهر'!$C$1155:$AD$1266,28,FALSE),0)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الشهر'!AD978</f>
        <v>0</v>
      </c>
      <c r="K3100" s="26">
        <f>'تقرير المصروفات حسب الشهر'!AD1105</f>
        <v>0</v>
      </c>
      <c r="L3100" s="260">
        <f>IFERROR(VLOOKUP(B3100,'تقرير المصروفات حسب الشهر'!$C$1155:$AD$1266,28,FALSE),0)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الشهر'!AD979</f>
        <v>0</v>
      </c>
      <c r="K3101" s="26">
        <f>'تقرير المصروفات حسب الشهر'!AD1106</f>
        <v>0</v>
      </c>
      <c r="L3101" s="260">
        <f>IFERROR(VLOOKUP(B3101,'تقرير المصروفات حسب الشهر'!$C$1155:$AD$1266,28,FALSE),0)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الشهر'!AD980</f>
        <v>0</v>
      </c>
      <c r="K3102" s="26">
        <f>'تقرير المصروفات حسب الشهر'!AD1107</f>
        <v>0</v>
      </c>
      <c r="L3102" s="260">
        <f>IFERROR(VLOOKUP(B3102,'تقرير المصروفات حسب الشهر'!$C$1155:$AD$1266,28,FALSE),0)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الشهر'!AD981</f>
        <v>0</v>
      </c>
      <c r="K3103" s="26">
        <f>'تقرير المصروفات حسب الشهر'!AD1108</f>
        <v>0</v>
      </c>
      <c r="L3103" s="260">
        <f>IFERROR(VLOOKUP(B3103,'تقرير المصروفات حسب الشهر'!$C$1155:$AD$1266,28,FALSE),0)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الشهر'!AD982</f>
        <v>0</v>
      </c>
      <c r="K3104" s="26">
        <f>'تقرير المصروفات حسب الشهر'!AD1109</f>
        <v>0</v>
      </c>
      <c r="L3104" s="260">
        <f>IFERROR(VLOOKUP(B3104,'تقرير المصروفات حسب الشهر'!$C$1155:$AD$1266,28,FALSE),0)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الشهر'!AD983</f>
        <v>0</v>
      </c>
      <c r="K3105" s="26">
        <f>'تقرير المصروفات حسب الشهر'!AD1110</f>
        <v>0</v>
      </c>
      <c r="L3105" s="260">
        <f>IFERROR(VLOOKUP(B3105,'تقرير المصروفات حسب الشهر'!$C$1155:$AD$1266,28,FALSE),0)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الشهر'!AD984</f>
        <v>0</v>
      </c>
      <c r="K3106" s="26">
        <f>'تقرير المصروفات حسب الشهر'!AD1111</f>
        <v>0</v>
      </c>
      <c r="L3106" s="260">
        <f>IFERROR(VLOOKUP(B3106,'تقرير المصروفات حسب الشهر'!$C$1155:$AD$1266,28,FALSE),0)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الشهر'!AD985</f>
        <v>0</v>
      </c>
      <c r="K3107" s="26">
        <f>'تقرير المصروفات حسب الشهر'!AD1112</f>
        <v>0</v>
      </c>
      <c r="L3107" s="260">
        <f>IFERROR(VLOOKUP(B3107,'تقرير المصروفات حسب الشهر'!$C$1155:$AD$1266,28,FALSE),0)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الشهر'!AD986</f>
        <v>0</v>
      </c>
      <c r="K3108" s="26">
        <f>'تقرير المصروفات حسب الشهر'!AD1113</f>
        <v>0</v>
      </c>
      <c r="L3108" s="260">
        <f>IFERROR(VLOOKUP(B3108,'تقرير المصروفات حسب الشهر'!$C$1155:$AD$1266,28,FALSE),0)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الشهر'!AD987</f>
        <v>0</v>
      </c>
      <c r="K3109" s="26">
        <f>'تقرير المصروفات حسب الشهر'!AD1114</f>
        <v>0</v>
      </c>
      <c r="L3109" s="260">
        <f>IFERROR(VLOOKUP(B3109,'تقرير المصروفات حسب الشهر'!$C$1155:$AD$1266,28,FALSE),0)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الشهر'!AD988</f>
        <v>0</v>
      </c>
      <c r="K3110" s="26">
        <f>'تقرير المصروفات حسب الشهر'!AD1115</f>
        <v>0</v>
      </c>
      <c r="L3110" s="260">
        <f>IFERROR(VLOOKUP(B3110,'تقرير المصروفات حسب الشهر'!$C$1155:$AD$1266,28,FALSE),0)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الشهر'!AD989</f>
        <v>0</v>
      </c>
      <c r="K3111" s="26">
        <f>'تقرير المصروفات حسب الشهر'!AD1116</f>
        <v>0</v>
      </c>
      <c r="L3111" s="260">
        <f>IFERROR(VLOOKUP(B3111,'تقرير المصروفات حسب الشهر'!$C$1155:$AD$1266,28,FALSE),0)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الشهر'!AD990</f>
        <v>0</v>
      </c>
      <c r="K3112" s="26">
        <f>'تقرير المصروفات حسب الشهر'!AD1117</f>
        <v>0</v>
      </c>
      <c r="L3112" s="260">
        <f>IFERROR(VLOOKUP(B3112,'تقرير المصروفات حسب الشهر'!$C$1155:$AD$1266,28,FALSE),0)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الشهر'!AD991</f>
        <v>0</v>
      </c>
      <c r="K3113" s="26">
        <f>'تقرير المصروفات حسب الشهر'!AD1118</f>
        <v>0</v>
      </c>
      <c r="L3113" s="260">
        <f>IFERROR(VLOOKUP(B3113,'تقرير المصروفات حسب الشهر'!$C$1155:$AD$1266,28,FALSE),0)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الشهر'!AD992</f>
        <v>0</v>
      </c>
      <c r="K3114" s="26">
        <f>'تقرير المصروفات حسب الشهر'!AD1119</f>
        <v>0</v>
      </c>
      <c r="L3114" s="260">
        <f>IFERROR(VLOOKUP(B3114,'تقرير المصروفات حسب الشهر'!$C$1155:$AD$1266,28,FALSE),0)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الشهر'!AD993</f>
        <v>0</v>
      </c>
      <c r="K3115" s="26">
        <f>'تقرير المصروفات حسب الشهر'!AD1120</f>
        <v>0</v>
      </c>
      <c r="L3115" s="260">
        <f>IFERROR(VLOOKUP(B3115,'تقرير المصروفات حسب الشهر'!$C$1155:$AD$1266,28,FALSE),0)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الشهر'!AD994</f>
        <v>0</v>
      </c>
      <c r="K3116" s="26">
        <f>'تقرير المصروفات حسب الشهر'!AD1121</f>
        <v>0</v>
      </c>
      <c r="L3116" s="260">
        <f>IFERROR(VLOOKUP(B3116,'تقرير المصروفات حسب الشهر'!$C$1155:$AD$1266,28,FALSE),0)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الشهر'!AD995</f>
        <v>0</v>
      </c>
      <c r="K3117" s="26">
        <f>'تقرير المصروفات حسب الشهر'!AD1122</f>
        <v>0</v>
      </c>
      <c r="L3117" s="260">
        <f>IFERROR(VLOOKUP(B3117,'تقرير المصروفات حسب الشهر'!$C$1155:$AD$1266,28,FALSE),0)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الشهر'!AD996</f>
        <v>0</v>
      </c>
      <c r="K3118" s="26">
        <f>'تقرير المصروفات حسب الشهر'!AD1123</f>
        <v>0</v>
      </c>
      <c r="L3118" s="260">
        <f>IFERROR(VLOOKUP(B3118,'تقرير المصروفات حسب الشهر'!$C$1155:$AD$1266,28,FALSE),0)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الشهر'!AD997</f>
        <v>0</v>
      </c>
      <c r="K3119" s="26">
        <f>'تقرير المصروفات حسب الشهر'!AD1124</f>
        <v>0</v>
      </c>
      <c r="L3119" s="260">
        <f>IFERROR(VLOOKUP(B3119,'تقرير المصروفات حسب الشهر'!$C$1155:$AD$1266,28,FALSE),0)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الشهر'!AD998</f>
        <v>0</v>
      </c>
      <c r="K3120" s="26">
        <f>'تقرير المصروفات حسب الشهر'!AD1125</f>
        <v>0</v>
      </c>
      <c r="L3120" s="260">
        <f>IFERROR(VLOOKUP(B3120,'تقرير المصروفات حسب الشهر'!$C$1155:$AD$1266,28,FALSE),0)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الشهر'!AD999</f>
        <v>0</v>
      </c>
      <c r="K3121" s="26">
        <f>'تقرير المصروفات حسب الشهر'!AD1126</f>
        <v>0</v>
      </c>
      <c r="L3121" s="260">
        <f>IFERROR(VLOOKUP(B3121,'تقرير المصروفات حسب الشهر'!$C$1155:$AD$1266,28,FALSE),0)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الشهر'!AD1000</f>
        <v>0</v>
      </c>
      <c r="K3122" s="26">
        <f>'تقرير المصروفات حسب الشهر'!AD1127</f>
        <v>0</v>
      </c>
      <c r="L3122" s="260">
        <f>IFERROR(VLOOKUP(B3122,'تقرير المصروفات حسب الشهر'!$C$1155:$AD$1266,28,FALSE),0)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الشهر'!AD1001</f>
        <v>0</v>
      </c>
      <c r="K3123" s="26">
        <f>'تقرير المصروفات حسب الشهر'!AD1128</f>
        <v>0</v>
      </c>
      <c r="L3123" s="260">
        <f>IFERROR(VLOOKUP(B3123,'تقرير المصروفات حسب الشهر'!$C$1155:$AD$1266,28,FALSE),0)</f>
        <v>0</v>
      </c>
      <c r="M3123" s="26"/>
      <c r="N3123" s="26"/>
      <c r="O3123" s="32"/>
    </row>
    <row r="3124" spans="2:15" ht="17.399999999999999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الشهر'!AD1002</f>
        <v>0</v>
      </c>
      <c r="K3124" s="26">
        <f>'تقرير المصروفات حسب الشهر'!AD1129</f>
        <v>0</v>
      </c>
      <c r="L3124" s="260">
        <f>IFERROR(VLOOKUP(B3124,'تقرير المصروفات حسب الشهر'!$C$1155:$AD$1266,28,FALSE),0)</f>
        <v>0</v>
      </c>
      <c r="M3124" s="26"/>
      <c r="N3124" s="26"/>
      <c r="O3124" s="32"/>
    </row>
    <row r="3125" spans="2:15" ht="17.399999999999999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الشهر'!AD1003</f>
        <v>0</v>
      </c>
      <c r="K3125" s="26">
        <f>'تقرير المصروفات حسب الشهر'!AD1130</f>
        <v>0</v>
      </c>
      <c r="L3125" s="260">
        <f>IFERROR(VLOOKUP(B3125,'تقرير المصروفات حسب الشهر'!$C$1155:$AD$1266,28,FALSE),0)</f>
        <v>0</v>
      </c>
      <c r="M3125" s="26"/>
      <c r="N3125" s="26"/>
      <c r="O3125" s="32"/>
    </row>
    <row r="3126" spans="2:15" ht="17.399999999999999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الشهر'!AD1004</f>
        <v>0</v>
      </c>
      <c r="K3126" s="26">
        <f>'تقرير المصروفات حسب الشهر'!AD1131</f>
        <v>0</v>
      </c>
      <c r="L3126" s="260">
        <f>IFERROR(VLOOKUP(B3126,'تقرير المصروفات حسب الشهر'!$C$1155:$AD$1266,28,FALSE),0)</f>
        <v>0</v>
      </c>
      <c r="M3126" s="26"/>
      <c r="N3126" s="26"/>
      <c r="O3126" s="32"/>
    </row>
    <row r="3127" spans="2:15" ht="17.399999999999999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الشهر'!AD1005</f>
        <v>0</v>
      </c>
      <c r="K3127" s="26">
        <f>'تقرير المصروفات حسب الشهر'!AD1132</f>
        <v>0</v>
      </c>
      <c r="L3127" s="260">
        <f>IFERROR(VLOOKUP(B3127,'تقرير المصروفات حسب الشهر'!$C$1155:$AD$1266,28,FALSE),0)</f>
        <v>0</v>
      </c>
      <c r="M3127" s="26"/>
      <c r="N3127" s="26"/>
      <c r="O3127" s="32"/>
    </row>
    <row r="3128" spans="2:15" ht="17.399999999999999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الشهر'!AD1006</f>
        <v>0</v>
      </c>
      <c r="K3128" s="26">
        <f>'تقرير المصروفات حسب الشهر'!AD1133</f>
        <v>0</v>
      </c>
      <c r="L3128" s="260">
        <f>IFERROR(VLOOKUP(B3128,'تقرير المصروفات حسب الشهر'!$C$1155:$AD$1266,28,FALSE),0)</f>
        <v>0</v>
      </c>
      <c r="M3128" s="26"/>
      <c r="N3128" s="26"/>
      <c r="O3128" s="32"/>
    </row>
    <row r="3129" spans="2:15" ht="17.399999999999999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الشهر'!AD1007</f>
        <v>0</v>
      </c>
      <c r="K3129" s="26">
        <f>'تقرير المصروفات حسب الشهر'!AD1134</f>
        <v>0</v>
      </c>
      <c r="L3129" s="260">
        <f>IFERROR(VLOOKUP(B3129,'تقرير المصروفات حسب الشهر'!$C$1155:$AD$1266,28,FALSE),0)</f>
        <v>0</v>
      </c>
      <c r="M3129" s="26"/>
      <c r="N3129" s="26"/>
      <c r="O3129" s="32"/>
    </row>
    <row r="3130" spans="2:15" ht="17.399999999999999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الشهر'!AD1008</f>
        <v>0</v>
      </c>
      <c r="K3130" s="26">
        <f>'تقرير المصروفات حسب الشهر'!AD1135</f>
        <v>0</v>
      </c>
      <c r="L3130" s="260">
        <f>IFERROR(VLOOKUP(B3130,'تقرير المصروفات حسب الشهر'!$C$1155:$AD$1266,28,FALSE),0)</f>
        <v>0</v>
      </c>
      <c r="M3130" s="26"/>
      <c r="N3130" s="26"/>
      <c r="O3130" s="32"/>
    </row>
    <row r="3131" spans="2:15" ht="17.399999999999999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الشهر'!AD1009</f>
        <v>0</v>
      </c>
      <c r="K3131" s="26">
        <f>'تقرير المصروفات حسب الشهر'!AD1136</f>
        <v>0</v>
      </c>
      <c r="L3131" s="260">
        <f>IFERROR(VLOOKUP(B3131,'تقرير المصروفات حسب الشهر'!$C$1155:$AD$1266,28,FALSE),0)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الشهر'!AD1010</f>
        <v>0</v>
      </c>
      <c r="K3132" s="26">
        <f>'تقرير المصروفات حسب الشهر'!AD1137</f>
        <v>0</v>
      </c>
      <c r="L3132" s="260">
        <f>IFERROR(VLOOKUP(B3132,'تقرير المصروفات حسب الشهر'!$C$1155:$AD$1266,28,FALSE),0)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5" customHeight="1" thickBot="1"/>
    <row r="3136" spans="2:15" ht="31.2" customHeight="1" thickTop="1" thickBot="1">
      <c r="B3136" s="645" t="s">
        <v>375</v>
      </c>
      <c r="C3136" s="643"/>
      <c r="D3136" s="643"/>
      <c r="E3136" s="643"/>
      <c r="F3136" s="643"/>
      <c r="G3136" s="643"/>
      <c r="H3136" s="643"/>
      <c r="I3136" s="643"/>
      <c r="J3136" s="643"/>
      <c r="K3136" s="643"/>
      <c r="L3136" s="643"/>
      <c r="M3136" s="643"/>
      <c r="N3136" s="643"/>
      <c r="O3136" s="644"/>
    </row>
    <row r="3137" spans="2:15" ht="17.399999999999999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399999999999999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الشهر'!$C$1282:$AD$1393,28,FALSE),0)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الشهر'!$C$1282:$AD$1393,28,FALSE),0)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الشهر'!$C$1282:$AD$1393,28,FALSE),0)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الشهر'!$C$1282:$AD$1393,28,FALSE),0)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الشهر'!$C$1282:$AD$1393,28,FALSE),0)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الشهر'!$C$1282:$AD$1393,28,FALSE),0)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الشهر'!$C$1282:$AD$1393,28,FALSE),0)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الشهر'!$C$1282:$AD$1393,28,FALSE),0)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الشهر'!$C$1282:$AD$1393,28,FALSE),0)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الشهر'!$C$1282:$AD$1393,28,FALSE),0)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الشهر'!$C$1282:$AD$1393,28,FALSE),0)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الشهر'!$C$1282:$AD$1393,28,FALSE),0)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الشهر'!$C$1282:$AD$1393,28,FALSE),0)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الشهر'!$C$1282:$AD$1393,28,FALSE),0)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الشهر'!$C$1282:$AD$1393,28,FALSE),0)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الشهر'!$C$1282:$AD$1393,28,FALSE),0)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الشهر'!$C$1282:$AD$1393,28,FALSE),0)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الشهر'!$C$1282:$AD$1393,28,FALSE),0)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الشهر'!$C$1282:$AD$1393,28,FALSE),0)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الشهر'!$C$1282:$AD$1393,28,FALSE),0)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الشهر'!$C$1282:$AD$1393,28,FALSE),0)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الشهر'!$C$1282:$AD$1393,28,FALSE),0)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الشهر'!$C$1282:$AD$1393,28,FALSE),0)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الشهر'!$C$1282:$AD$1393,28,FALSE),0)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الشهر'!$C$1282:$AD$1393,28,FALSE),0)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الشهر'!$C$1282:$AD$1393,28,FALSE),0)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الشهر'!$C$1282:$AD$1393,28,FALSE),0)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الشهر'!$C$1282:$AD$1393,28,FALSE),0)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الشهر'!$C$1282:$AD$1393,28,FALSE),0)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الشهر'!$C$1282:$AD$1393,28,FALSE),0)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الشهر'!$C$1282:$AD$1393,28,FALSE),0)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الشهر'!$C$1282:$AD$1393,28,FALSE),0)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الشهر'!$C$1282:$AD$1393,28,FALSE),0)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الشهر'!$C$1282:$AD$1393,28,FALSE),0)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الشهر'!$C$1282:$AD$1393,28,FALSE),0)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الشهر'!$C$1282:$AD$1393,28,FALSE),0)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الشهر'!$C$1282:$AD$1393,28,FALSE),0)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الشهر'!$C$1282:$AD$1393,28,FALSE),0)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الشهر'!$C$1282:$AD$1393,28,FALSE),0)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الشهر'!$C$1282:$AD$1393,28,FALSE),0)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الشهر'!$C$1282:$AD$1393,28,FALSE),0)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الشهر'!$C$1282:$AD$1393,28,FALSE),0)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الشهر'!$C$1282:$AD$1393,28,FALSE),0)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الشهر'!$C$1282:$AD$1393,28,FALSE),0)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الشهر'!$C$1282:$AD$1393,28,FALSE),0)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الشهر'!$C$1282:$AD$1393,28,FALSE),0)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الشهر'!$C$1282:$AD$1393,28,FALSE),0)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الشهر'!$C$1282:$AD$1393,28,FALSE),0)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الشهر'!$C$1282:$AD$1393,28,FALSE),0)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الشهر'!$C$1282:$AD$1393,28,FALSE),0)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الشهر'!$C$1282:$AD$1393,28,FALSE),0)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الشهر'!$C$1282:$AD$1393,28,FALSE),0)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الشهر'!$C$1282:$AD$1393,28,FALSE),0)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الشهر'!$C$1282:$AD$1393,28,FALSE),0)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الشهر'!$C$1282:$AD$1393,28,FALSE),0)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الشهر'!$C$1282:$AD$1393,28,FALSE),0)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الشهر'!$C$1282:$AD$1393,28,FALSE),0)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الشهر'!$C$1282:$AD$1393,28,FALSE),0)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الشهر'!$C$1282:$AD$1393,28,FALSE),0)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الشهر'!$C$1282:$AD$1393,28,FALSE),0)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الشهر'!$C$1282:$AD$1393,28,FALSE),0)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الشهر'!$C$1282:$AD$1393,28,FALSE),0)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الشهر'!$C$1282:$AD$1393,28,FALSE),0)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الشهر'!$C$1282:$AD$1393,28,FALSE),0)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الشهر'!$C$1282:$AD$1393,28,FALSE),0)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الشهر'!$C$1282:$AD$1393,28,FALSE),0)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الشهر'!$C$1282:$AD$1393,28,FALSE),0)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الشهر'!$C$1282:$AD$1393,28,FALSE),0)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الشهر'!$C$1282:$AD$1393,28,FALSE),0)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الشهر'!$C$1282:$AD$1393,28,FALSE),0)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الشهر'!$C$1282:$AD$1393,28,FALSE),0)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الشهر'!$C$1282:$AD$1393,28,FALSE),0)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الشهر'!$C$1282:$AD$1393,28,FALSE),0)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الشهر'!$C$1282:$AD$1393,28,FALSE),0)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الشهر'!$C$1282:$AD$1393,28,FALSE),0)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الشهر'!$C$1282:$AD$1393,28,FALSE),0)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الشهر'!$C$1282:$AD$1393,28,FALSE),0)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الشهر'!$C$1282:$AD$1393,28,FALSE),0)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الشهر'!$C$1282:$AD$1393,28,FALSE),0)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الشهر'!$C$1282:$AD$1393,28,FALSE),0)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الشهر'!$C$1282:$AD$1393,28,FALSE),0)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الشهر'!$C$1282:$AD$1393,28,FALSE),0)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الشهر'!$C$1282:$AD$1393,28,FALSE),0)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الشهر'!$C$1282:$AD$1393,28,FALSE),0)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الشهر'!$C$1282:$AD$1393,28,FALSE),0)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الشهر'!$C$1282:$AD$1393,28,FALSE),0)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الشهر'!$C$1282:$AD$1393,28,FALSE),0)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الشهر'!$C$1282:$AD$1393,28,FALSE),0)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الشهر'!$C$1282:$AD$1393,28,FALSE),0)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الشهر'!$C$1282:$AD$1393,28,FALSE),0)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الشهر'!$C$1282:$AD$1393,28,FALSE),0)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الشهر'!$C$1282:$AD$1393,28,FALSE),0)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الشهر'!$C$1282:$AD$1393,28,FALSE),0)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الشهر'!$C$1282:$AD$1393,28,FALSE),0)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الشهر'!$C$1282:$AD$1393,28,FALSE),0)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الشهر'!$C$1282:$AD$1393,28,FALSE),0)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الشهر'!$C$1282:$AD$1393,28,FALSE),0)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الشهر'!$C$1282:$AD$1393,28,FALSE),0)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الشهر'!$C$1282:$AD$1393,28,FALSE),0)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الشهر'!$C$1282:$AD$1393,28,FALSE),0)</f>
        <v>0</v>
      </c>
      <c r="N3237" s="26"/>
      <c r="O3237" s="32"/>
    </row>
    <row r="3238" spans="2:15" ht="17.399999999999999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الشهر'!$C$1282:$AD$1393,28,FALSE),0)</f>
        <v>0</v>
      </c>
      <c r="N3238" s="26"/>
      <c r="O3238" s="32"/>
    </row>
    <row r="3239" spans="2:15" ht="17.399999999999999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الشهر'!$C$1282:$AD$1393,28,FALSE),0)</f>
        <v>0</v>
      </c>
      <c r="N3239" s="26"/>
      <c r="O3239" s="32"/>
    </row>
    <row r="3240" spans="2:15" ht="17.399999999999999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الشهر'!$C$1282:$AD$1393,28,FALSE),0)</f>
        <v>0</v>
      </c>
      <c r="N3240" s="26"/>
      <c r="O3240" s="32"/>
    </row>
    <row r="3241" spans="2:15" ht="17.399999999999999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الشهر'!$C$1282:$AD$1393,28,FALSE),0)</f>
        <v>0</v>
      </c>
      <c r="N3241" s="26"/>
      <c r="O3241" s="32"/>
    </row>
    <row r="3242" spans="2:15" ht="17.399999999999999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الشهر'!$C$1282:$AD$1393,28,FALSE),0)</f>
        <v>0</v>
      </c>
      <c r="N3242" s="26"/>
      <c r="O3242" s="32"/>
    </row>
    <row r="3243" spans="2:15" ht="17.399999999999999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الشهر'!$C$1282:$AD$1393,28,FALSE),0)</f>
        <v>0</v>
      </c>
      <c r="N3243" s="26"/>
      <c r="O3243" s="32"/>
    </row>
    <row r="3244" spans="2:15" ht="17.399999999999999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الشهر'!$C$1282:$AD$1393,28,FALSE),0)</f>
        <v>0</v>
      </c>
      <c r="N3244" s="26"/>
      <c r="O3244" s="32"/>
    </row>
    <row r="3245" spans="2:15" ht="17.399999999999999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الشهر'!$C$1282:$AD$1393,28,FALSE),0)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الشهر'!$C$1282:$AD$1393,28,FALSE),0)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7030A0"/>
    <pageSetUpPr fitToPage="1"/>
  </sheetPr>
  <dimension ref="B1:N435"/>
  <sheetViews>
    <sheetView rightToLeft="1" topLeftCell="K183" workbookViewId="0">
      <selection activeCell="N194" sqref="N194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customWidth="1"/>
    <col min="13" max="13" width="19.5546875" style="45" customWidth="1"/>
    <col min="14" max="14" width="18.88671875" style="45" customWidth="1"/>
    <col min="15" max="16" width="9.109375" style="2" customWidth="1"/>
    <col min="17" max="16384" width="9.109375" style="2"/>
  </cols>
  <sheetData>
    <row r="1" spans="2:14" ht="18.75" customHeight="1" thickBot="1"/>
    <row r="2" spans="2:14" ht="16.95" customHeight="1" thickTop="1" thickBot="1">
      <c r="B2" s="276" t="s">
        <v>376</v>
      </c>
      <c r="C2" s="276" t="s">
        <v>289</v>
      </c>
      <c r="D2" s="277" t="s">
        <v>377</v>
      </c>
      <c r="E2" s="278" t="s">
        <v>244</v>
      </c>
      <c r="F2" s="278" t="s">
        <v>378</v>
      </c>
      <c r="G2" s="276" t="s">
        <v>379</v>
      </c>
      <c r="H2" s="276" t="s">
        <v>380</v>
      </c>
      <c r="I2" s="276" t="s">
        <v>381</v>
      </c>
      <c r="J2" s="276" t="s">
        <v>247</v>
      </c>
      <c r="K2" s="276" t="s">
        <v>382</v>
      </c>
      <c r="L2" s="276" t="s">
        <v>383</v>
      </c>
      <c r="M2" s="279" t="s">
        <v>384</v>
      </c>
      <c r="N2" s="274" t="s">
        <v>385</v>
      </c>
    </row>
    <row r="3" spans="2:14" ht="14.4" customHeight="1" thickTop="1" thickBot="1"/>
    <row r="4" spans="2:14" ht="30.6" customHeight="1" thickBot="1">
      <c r="B4" s="646" t="s">
        <v>386</v>
      </c>
      <c r="C4" s="647"/>
      <c r="D4" s="647"/>
      <c r="E4" s="647"/>
      <c r="F4" s="647"/>
      <c r="G4" s="647"/>
      <c r="H4" s="647"/>
      <c r="I4" s="647"/>
      <c r="J4" s="647"/>
      <c r="K4" s="647"/>
      <c r="L4" s="647"/>
      <c r="M4" s="647"/>
      <c r="N4" s="648"/>
    </row>
    <row r="5" spans="2:14" ht="16.95" customHeight="1" thickTop="1" thickBot="1">
      <c r="B5" s="276" t="s">
        <v>376</v>
      </c>
      <c r="C5" s="276" t="s">
        <v>289</v>
      </c>
      <c r="D5" s="277" t="s">
        <v>377</v>
      </c>
      <c r="E5" s="278" t="s">
        <v>244</v>
      </c>
      <c r="F5" s="278" t="s">
        <v>378</v>
      </c>
      <c r="G5" s="276" t="s">
        <v>379</v>
      </c>
      <c r="H5" s="276" t="s">
        <v>380</v>
      </c>
      <c r="I5" s="276" t="s">
        <v>381</v>
      </c>
      <c r="J5" s="276" t="s">
        <v>247</v>
      </c>
      <c r="K5" s="276" t="s">
        <v>382</v>
      </c>
      <c r="L5" s="276" t="s">
        <v>383</v>
      </c>
      <c r="M5" s="279" t="s">
        <v>384</v>
      </c>
      <c r="N5" s="274" t="s">
        <v>385</v>
      </c>
    </row>
    <row r="6" spans="2:14" ht="16.95" customHeight="1" thickTop="1" thickBot="1">
      <c r="B6" s="280">
        <v>1</v>
      </c>
      <c r="C6" s="281" t="s">
        <v>14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HQ!D18+1.77</f>
        <v>707747.01</v>
      </c>
      <c r="N6" s="275">
        <f t="shared" ref="N6:N36" si="2">J6-K6-L6+M6</f>
        <v>-2172921.4299999997</v>
      </c>
    </row>
    <row r="7" spans="2:14" ht="16.95" customHeight="1" thickTop="1" thickBot="1">
      <c r="B7" s="280">
        <v>2</v>
      </c>
      <c r="C7" s="282" t="s">
        <v>15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95" customHeight="1" thickTop="1" thickBot="1">
      <c r="B8" s="280">
        <v>3</v>
      </c>
      <c r="C8" s="282" t="s">
        <v>16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95" customHeight="1" thickTop="1" thickBot="1">
      <c r="B9" s="280">
        <v>4</v>
      </c>
      <c r="C9" s="282" t="s">
        <v>17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95" customHeight="1" thickTop="1" thickBot="1">
      <c r="B10" s="280">
        <v>5</v>
      </c>
      <c r="C10" s="282" t="s">
        <v>18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95" customHeight="1" thickTop="1" thickBot="1">
      <c r="B11" s="280">
        <v>6</v>
      </c>
      <c r="C11" s="282" t="s">
        <v>19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95" customHeight="1" thickTop="1" thickBot="1">
      <c r="B12" s="280">
        <v>7</v>
      </c>
      <c r="C12" s="282" t="s">
        <v>20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95" customHeight="1" thickTop="1" thickBot="1">
      <c r="B13" s="280">
        <v>8</v>
      </c>
      <c r="C13" s="282" t="s">
        <v>21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95" customHeight="1" thickTop="1" thickBot="1">
      <c r="B14" s="280">
        <v>9</v>
      </c>
      <c r="C14" s="282" t="s">
        <v>29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95" customHeight="1" thickTop="1" thickBot="1">
      <c r="B15" s="280">
        <v>10</v>
      </c>
      <c r="C15" s="282" t="s">
        <v>38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95" customHeight="1" thickTop="1" thickBot="1">
      <c r="B16" s="280">
        <v>11</v>
      </c>
      <c r="C16" s="282" t="s">
        <v>22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95" customHeight="1" thickTop="1" thickBot="1">
      <c r="B17" s="280">
        <v>12</v>
      </c>
      <c r="C17" s="282" t="s">
        <v>23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95" customHeight="1" thickTop="1" thickBot="1">
      <c r="B18" s="280">
        <v>13</v>
      </c>
      <c r="C18" s="282" t="s">
        <v>24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95" customHeight="1" thickTop="1" thickBot="1">
      <c r="B19" s="280">
        <v>14</v>
      </c>
      <c r="C19" s="282" t="s">
        <v>25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95" customHeight="1" thickTop="1" thickBot="1">
      <c r="B20" s="280">
        <v>15</v>
      </c>
      <c r="C20" s="282" t="s">
        <v>26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95" customHeight="1" thickTop="1" thickBot="1">
      <c r="B21" s="280">
        <v>16</v>
      </c>
      <c r="C21" s="282" t="s">
        <v>27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1365204.73</v>
      </c>
      <c r="L21" s="71"/>
      <c r="M21" s="292">
        <f>Zaid!D18</f>
        <v>0</v>
      </c>
      <c r="N21" s="275">
        <f t="shared" si="2"/>
        <v>334115.91000000061</v>
      </c>
    </row>
    <row r="22" spans="2:14" ht="16.95" customHeight="1" thickTop="1" thickBot="1">
      <c r="B22" s="280">
        <v>17</v>
      </c>
      <c r="C22" s="282" t="s">
        <v>28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95" customHeight="1" thickTop="1" thickBot="1">
      <c r="B23" s="280">
        <v>18</v>
      </c>
      <c r="C23" s="282" t="s">
        <v>30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95" customHeight="1" thickTop="1" thickBot="1">
      <c r="B24" s="280">
        <v>19</v>
      </c>
      <c r="C24" s="282" t="s">
        <v>31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95" customHeight="1" thickTop="1" thickBot="1">
      <c r="B25" s="280">
        <v>20</v>
      </c>
      <c r="C25" s="282" t="s">
        <v>32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95" customHeight="1" thickTop="1" thickBot="1">
      <c r="B26" s="280">
        <v>21</v>
      </c>
      <c r="C26" s="282" t="s">
        <v>33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95" customHeight="1" thickTop="1" thickBot="1">
      <c r="B27" s="280">
        <v>22</v>
      </c>
      <c r="C27" s="282" t="s">
        <v>34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95" customHeight="1" thickTop="1" thickBot="1">
      <c r="B28" s="280">
        <v>23</v>
      </c>
      <c r="C28" s="282" t="s">
        <v>35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95" customHeight="1" thickTop="1" thickBot="1">
      <c r="B29" s="280">
        <v>24</v>
      </c>
      <c r="C29" s="282" t="s">
        <v>36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95" customHeight="1" thickTop="1" thickBot="1">
      <c r="B30" s="280">
        <v>25</v>
      </c>
      <c r="C30" s="282" t="s">
        <v>37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95" customHeight="1" thickTop="1" thickBot="1">
      <c r="B31" s="280">
        <v>26</v>
      </c>
      <c r="C31" s="282" t="s">
        <v>39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95" customHeight="1" thickTop="1" thickBot="1">
      <c r="B32" s="280">
        <v>27</v>
      </c>
      <c r="C32" s="282" t="s">
        <v>40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95" customHeight="1" thickTop="1" thickBot="1">
      <c r="B33" s="280">
        <v>28</v>
      </c>
      <c r="C33" s="282" t="s">
        <v>41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95" customHeight="1" thickTop="1" thickBot="1">
      <c r="B34" s="280">
        <v>29</v>
      </c>
      <c r="C34" s="282" t="s">
        <v>42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95" customHeight="1" thickTop="1" thickBot="1">
      <c r="B35" s="280">
        <v>30</v>
      </c>
      <c r="C35" s="282" t="s">
        <v>43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95" customHeight="1" thickTop="1" thickBot="1">
      <c r="B36" s="280">
        <v>31</v>
      </c>
      <c r="C36" s="282" t="s">
        <v>44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348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13391338.043</v>
      </c>
      <c r="L37" s="290">
        <f t="shared" si="4"/>
        <v>0</v>
      </c>
      <c r="M37" s="290">
        <f t="shared" si="4"/>
        <v>955778.79999999993</v>
      </c>
      <c r="N37" s="275">
        <f t="shared" si="4"/>
        <v>98589.467000002274</v>
      </c>
    </row>
    <row r="38" spans="2:14" ht="13.95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6" t="s">
        <v>387</v>
      </c>
      <c r="C39" s="647"/>
      <c r="D39" s="647"/>
      <c r="E39" s="647"/>
      <c r="F39" s="647"/>
      <c r="G39" s="647"/>
      <c r="H39" s="647"/>
      <c r="I39" s="647"/>
      <c r="J39" s="647"/>
      <c r="K39" s="647"/>
      <c r="L39" s="647"/>
      <c r="M39" s="647"/>
      <c r="N39" s="648"/>
    </row>
    <row r="40" spans="2:14" ht="16.95" customHeight="1" thickTop="1" thickBot="1">
      <c r="B40" s="276" t="s">
        <v>376</v>
      </c>
      <c r="C40" s="276" t="s">
        <v>289</v>
      </c>
      <c r="D40" s="277" t="s">
        <v>377</v>
      </c>
      <c r="E40" s="278" t="s">
        <v>244</v>
      </c>
      <c r="F40" s="278" t="s">
        <v>378</v>
      </c>
      <c r="G40" s="276" t="s">
        <v>379</v>
      </c>
      <c r="H40" s="276" t="s">
        <v>380</v>
      </c>
      <c r="I40" s="276" t="s">
        <v>381</v>
      </c>
      <c r="J40" s="276" t="s">
        <v>247</v>
      </c>
      <c r="K40" s="276" t="s">
        <v>382</v>
      </c>
      <c r="L40" s="276" t="s">
        <v>383</v>
      </c>
      <c r="M40" s="279" t="s">
        <v>384</v>
      </c>
      <c r="N40" s="274" t="s">
        <v>385</v>
      </c>
    </row>
    <row r="41" spans="2:14" ht="16.95" customHeight="1" thickTop="1" thickBot="1">
      <c r="B41" s="280">
        <v>1</v>
      </c>
      <c r="C41" s="281" t="s">
        <v>14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15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95" customHeight="1" thickTop="1" thickBot="1">
      <c r="B43" s="280">
        <v>3</v>
      </c>
      <c r="C43" s="282" t="s">
        <v>16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95" customHeight="1" thickTop="1" thickBot="1">
      <c r="B44" s="280">
        <v>4</v>
      </c>
      <c r="C44" s="282" t="s">
        <v>17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95" customHeight="1" thickTop="1" thickBot="1">
      <c r="B45" s="280">
        <v>5</v>
      </c>
      <c r="C45" s="282" t="s">
        <v>18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95" customHeight="1" thickTop="1" thickBot="1">
      <c r="B46" s="280">
        <v>6</v>
      </c>
      <c r="C46" s="282" t="s">
        <v>19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95" customHeight="1" thickTop="1" thickBot="1">
      <c r="B47" s="280">
        <v>7</v>
      </c>
      <c r="C47" s="282" t="s">
        <v>20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95" customHeight="1" thickTop="1" thickBot="1">
      <c r="B48" s="280">
        <v>8</v>
      </c>
      <c r="C48" s="282" t="s">
        <v>21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95" customHeight="1" thickTop="1" thickBot="1">
      <c r="B49" s="280">
        <v>9</v>
      </c>
      <c r="C49" s="282" t="s">
        <v>29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95" customHeight="1" thickTop="1" thickBot="1">
      <c r="B50" s="280">
        <v>10</v>
      </c>
      <c r="C50" s="282" t="s">
        <v>38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95" customHeight="1" thickTop="1" thickBot="1">
      <c r="B51" s="280">
        <v>11</v>
      </c>
      <c r="C51" s="282" t="s">
        <v>22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95" customHeight="1" thickTop="1" thickBot="1">
      <c r="B52" s="280">
        <v>12</v>
      </c>
      <c r="C52" s="282" t="s">
        <v>23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95" customHeight="1" thickTop="1" thickBot="1">
      <c r="B53" s="280">
        <v>13</v>
      </c>
      <c r="C53" s="282" t="s">
        <v>24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95" customHeight="1" thickTop="1" thickBot="1">
      <c r="B54" s="280">
        <v>14</v>
      </c>
      <c r="C54" s="282" t="s">
        <v>25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95" customHeight="1" thickTop="1" thickBot="1">
      <c r="B55" s="280">
        <v>15</v>
      </c>
      <c r="C55" s="282" t="s">
        <v>26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95" customHeight="1" thickTop="1" thickBot="1">
      <c r="B56" s="280">
        <v>16</v>
      </c>
      <c r="C56" s="282" t="s">
        <v>27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95" customHeight="1" thickTop="1" thickBot="1">
      <c r="B57" s="280">
        <v>17</v>
      </c>
      <c r="C57" s="282" t="s">
        <v>28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95" customHeight="1" thickTop="1" thickBot="1">
      <c r="B58" s="280">
        <v>18</v>
      </c>
      <c r="C58" s="282" t="s">
        <v>30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95" customHeight="1" thickTop="1" thickBot="1">
      <c r="B59" s="280">
        <v>19</v>
      </c>
      <c r="C59" s="282" t="s">
        <v>31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95" customHeight="1" thickTop="1" thickBot="1">
      <c r="B60" s="280">
        <v>20</v>
      </c>
      <c r="C60" s="282" t="s">
        <v>32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95" customHeight="1" thickTop="1" thickBot="1">
      <c r="B61" s="280">
        <v>21</v>
      </c>
      <c r="C61" s="282" t="s">
        <v>33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34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95" customHeight="1" thickTop="1" thickBot="1">
      <c r="B63" s="280">
        <v>23</v>
      </c>
      <c r="C63" s="282" t="s">
        <v>35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95" customHeight="1" thickTop="1" thickBot="1">
      <c r="B64" s="280">
        <v>24</v>
      </c>
      <c r="C64" s="282" t="s">
        <v>36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95" customHeight="1" thickTop="1" thickBot="1">
      <c r="B65" s="280">
        <v>25</v>
      </c>
      <c r="C65" s="282" t="s">
        <v>37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95" customHeight="1" thickTop="1" thickBot="1">
      <c r="B66" s="280">
        <v>26</v>
      </c>
      <c r="C66" s="282" t="s">
        <v>39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95" customHeight="1" thickTop="1" thickBot="1">
      <c r="B67" s="280">
        <v>27</v>
      </c>
      <c r="C67" s="282" t="s">
        <v>40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95" customHeight="1" thickTop="1" thickBot="1">
      <c r="B68" s="280">
        <v>28</v>
      </c>
      <c r="C68" s="282" t="s">
        <v>41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95" customHeight="1" thickTop="1" thickBot="1">
      <c r="B69" s="280">
        <v>29</v>
      </c>
      <c r="C69" s="282" t="s">
        <v>42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95" customHeight="1" thickTop="1" thickBot="1">
      <c r="B70" s="280">
        <v>30</v>
      </c>
      <c r="C70" s="282" t="s">
        <v>43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95" customHeight="1" thickTop="1" thickBot="1">
      <c r="B71" s="280">
        <v>31</v>
      </c>
      <c r="C71" s="282" t="s">
        <v>44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348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2" customHeight="1" thickBot="1">
      <c r="I73" s="409"/>
      <c r="K73" s="290"/>
      <c r="N73" s="15"/>
    </row>
    <row r="74" spans="2:14" ht="13.95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6" t="s">
        <v>388</v>
      </c>
      <c r="C75" s="647"/>
      <c r="D75" s="647"/>
      <c r="E75" s="647"/>
      <c r="F75" s="647"/>
      <c r="G75" s="647"/>
      <c r="H75" s="647"/>
      <c r="I75" s="647"/>
      <c r="J75" s="647"/>
      <c r="K75" s="647"/>
      <c r="L75" s="647"/>
      <c r="M75" s="647"/>
      <c r="N75" s="648"/>
    </row>
    <row r="76" spans="2:14" ht="16.95" customHeight="1" thickTop="1" thickBot="1">
      <c r="B76" s="276" t="s">
        <v>376</v>
      </c>
      <c r="C76" s="276" t="s">
        <v>289</v>
      </c>
      <c r="D76" s="277" t="s">
        <v>377</v>
      </c>
      <c r="E76" s="278" t="s">
        <v>244</v>
      </c>
      <c r="F76" s="278" t="s">
        <v>378</v>
      </c>
      <c r="G76" s="276" t="s">
        <v>379</v>
      </c>
      <c r="H76" s="276" t="s">
        <v>380</v>
      </c>
      <c r="I76" s="276" t="s">
        <v>381</v>
      </c>
      <c r="J76" s="276" t="s">
        <v>247</v>
      </c>
      <c r="K76" s="276" t="s">
        <v>382</v>
      </c>
      <c r="L76" s="276" t="s">
        <v>383</v>
      </c>
      <c r="M76" s="279" t="s">
        <v>384</v>
      </c>
      <c r="N76" s="274" t="s">
        <v>385</v>
      </c>
    </row>
    <row r="77" spans="2:14" ht="16.95" customHeight="1" thickTop="1" thickBot="1">
      <c r="B77" s="280">
        <v>1</v>
      </c>
      <c r="C77" s="281" t="s">
        <v>14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15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95" customHeight="1" thickTop="1" thickBot="1">
      <c r="B79" s="280">
        <v>3</v>
      </c>
      <c r="C79" s="282" t="s">
        <v>16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95" customHeight="1" thickTop="1" thickBot="1">
      <c r="B80" s="280">
        <v>4</v>
      </c>
      <c r="C80" s="282" t="s">
        <v>17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95" customHeight="1" thickTop="1" thickBot="1">
      <c r="B81" s="280">
        <v>5</v>
      </c>
      <c r="C81" s="282" t="s">
        <v>18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95" customHeight="1" thickTop="1" thickBot="1">
      <c r="B82" s="280">
        <v>6</v>
      </c>
      <c r="C82" s="282" t="s">
        <v>19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95" customHeight="1" thickTop="1" thickBot="1">
      <c r="B83" s="280">
        <v>7</v>
      </c>
      <c r="C83" s="282" t="s">
        <v>20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95" customHeight="1" thickTop="1" thickBot="1">
      <c r="B84" s="280">
        <v>8</v>
      </c>
      <c r="C84" s="282" t="s">
        <v>21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95" customHeight="1" thickTop="1" thickBot="1">
      <c r="B85" s="280">
        <v>9</v>
      </c>
      <c r="C85" s="282" t="s">
        <v>29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95" customHeight="1" thickTop="1" thickBot="1">
      <c r="B86" s="280">
        <v>10</v>
      </c>
      <c r="C86" s="282" t="s">
        <v>38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95" customHeight="1" thickTop="1" thickBot="1">
      <c r="B87" s="280">
        <v>11</v>
      </c>
      <c r="C87" s="282" t="s">
        <v>22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95" customHeight="1" thickTop="1" thickBot="1">
      <c r="B88" s="280">
        <v>12</v>
      </c>
      <c r="C88" s="282" t="s">
        <v>23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95" customHeight="1" thickTop="1" thickBot="1">
      <c r="B89" s="280">
        <v>13</v>
      </c>
      <c r="C89" s="282" t="s">
        <v>24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95" customHeight="1" thickTop="1" thickBot="1">
      <c r="B90" s="280">
        <v>14</v>
      </c>
      <c r="C90" s="282" t="s">
        <v>25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95" customHeight="1" thickTop="1" thickBot="1">
      <c r="B91" s="280">
        <v>15</v>
      </c>
      <c r="C91" s="282" t="s">
        <v>26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95" customHeight="1" thickTop="1" thickBot="1">
      <c r="B92" s="280">
        <v>16</v>
      </c>
      <c r="C92" s="282" t="s">
        <v>27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95" customHeight="1" thickTop="1" thickBot="1">
      <c r="B93" s="280">
        <v>17</v>
      </c>
      <c r="C93" s="282" t="s">
        <v>28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95" customHeight="1" thickTop="1" thickBot="1">
      <c r="B94" s="280">
        <v>18</v>
      </c>
      <c r="C94" s="282" t="s">
        <v>30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95" customHeight="1" thickTop="1" thickBot="1">
      <c r="B95" s="280">
        <v>19</v>
      </c>
      <c r="C95" s="282" t="s">
        <v>31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95" customHeight="1" thickTop="1" thickBot="1">
      <c r="B96" s="280">
        <v>20</v>
      </c>
      <c r="C96" s="282" t="s">
        <v>32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95" customHeight="1" thickTop="1" thickBot="1">
      <c r="B97" s="280">
        <v>21</v>
      </c>
      <c r="C97" s="282" t="s">
        <v>33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34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95" customHeight="1" thickTop="1" thickBot="1">
      <c r="B99" s="280">
        <v>23</v>
      </c>
      <c r="C99" s="282" t="s">
        <v>35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95" customHeight="1" thickTop="1" thickBot="1">
      <c r="B100" s="280">
        <v>24</v>
      </c>
      <c r="C100" s="282" t="s">
        <v>36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95" customHeight="1" thickTop="1" thickBot="1">
      <c r="B101" s="280">
        <v>25</v>
      </c>
      <c r="C101" s="282" t="s">
        <v>37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95" customHeight="1" thickTop="1" thickBot="1">
      <c r="B102" s="280">
        <v>26</v>
      </c>
      <c r="C102" s="283" t="s">
        <v>39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95" customHeight="1" thickTop="1" thickBot="1">
      <c r="B103" s="280">
        <v>27</v>
      </c>
      <c r="C103" s="284" t="s">
        <v>40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95" customHeight="1" thickTop="1" thickBot="1">
      <c r="B104" s="280">
        <v>28</v>
      </c>
      <c r="C104" s="284" t="s">
        <v>41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95" customHeight="1" thickTop="1" thickBot="1">
      <c r="B105" s="280">
        <v>29</v>
      </c>
      <c r="C105" s="284" t="s">
        <v>42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95" customHeight="1" thickTop="1" thickBot="1">
      <c r="B106" s="280">
        <v>30</v>
      </c>
      <c r="C106" s="284" t="s">
        <v>43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95" customHeight="1" thickTop="1" thickBot="1">
      <c r="B107" s="280">
        <v>31</v>
      </c>
      <c r="C107" s="284" t="s">
        <v>44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348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5" customHeight="1" thickTop="1">
      <c r="N109" s="15"/>
    </row>
    <row r="110" spans="2:14" ht="13.95" customHeight="1" thickBot="1">
      <c r="N110" s="7"/>
    </row>
    <row r="111" spans="2:14" ht="30.6" customHeight="1" thickBot="1">
      <c r="B111" s="646" t="s">
        <v>389</v>
      </c>
      <c r="C111" s="647"/>
      <c r="D111" s="647"/>
      <c r="E111" s="647"/>
      <c r="F111" s="647"/>
      <c r="G111" s="647"/>
      <c r="H111" s="647"/>
      <c r="I111" s="647"/>
      <c r="J111" s="647"/>
      <c r="K111" s="647"/>
      <c r="L111" s="647"/>
      <c r="M111" s="647"/>
      <c r="N111" s="648"/>
    </row>
    <row r="112" spans="2:14" ht="16.95" customHeight="1" thickTop="1" thickBot="1">
      <c r="B112" s="276" t="s">
        <v>376</v>
      </c>
      <c r="C112" s="276" t="s">
        <v>289</v>
      </c>
      <c r="D112" s="277" t="s">
        <v>377</v>
      </c>
      <c r="E112" s="278" t="s">
        <v>244</v>
      </c>
      <c r="F112" s="278" t="s">
        <v>378</v>
      </c>
      <c r="G112" s="276" t="s">
        <v>379</v>
      </c>
      <c r="H112" s="276" t="s">
        <v>380</v>
      </c>
      <c r="I112" s="276" t="s">
        <v>381</v>
      </c>
      <c r="J112" s="276" t="s">
        <v>247</v>
      </c>
      <c r="K112" s="276" t="s">
        <v>382</v>
      </c>
      <c r="L112" s="276" t="s">
        <v>383</v>
      </c>
      <c r="M112" s="279" t="s">
        <v>384</v>
      </c>
      <c r="N112" s="274" t="s">
        <v>385</v>
      </c>
    </row>
    <row r="113" spans="2:14" ht="16.95" customHeight="1" thickTop="1" thickBot="1">
      <c r="B113" s="280">
        <v>1</v>
      </c>
      <c r="C113" s="281" t="s">
        <v>14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95" customHeight="1" thickTop="1" thickBot="1">
      <c r="B114" s="280">
        <v>2</v>
      </c>
      <c r="C114" s="282" t="s">
        <v>15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95" customHeight="1" thickTop="1" thickBot="1">
      <c r="B115" s="280">
        <v>3</v>
      </c>
      <c r="C115" s="282" t="s">
        <v>16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95" customHeight="1" thickTop="1" thickBot="1">
      <c r="B116" s="280">
        <v>4</v>
      </c>
      <c r="C116" s="282" t="s">
        <v>17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95" customHeight="1" thickTop="1" thickBot="1">
      <c r="B117" s="280">
        <v>5</v>
      </c>
      <c r="C117" s="282" t="s">
        <v>18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95" customHeight="1" thickTop="1" thickBot="1">
      <c r="B118" s="280">
        <v>6</v>
      </c>
      <c r="C118" s="282" t="s">
        <v>19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95" customHeight="1" thickTop="1" thickBot="1">
      <c r="B119" s="280">
        <v>7</v>
      </c>
      <c r="C119" s="282" t="s">
        <v>20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95" customHeight="1" thickTop="1" thickBot="1">
      <c r="B120" s="280">
        <v>8</v>
      </c>
      <c r="C120" s="282" t="s">
        <v>21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95" customHeight="1" thickTop="1" thickBot="1">
      <c r="B121" s="280">
        <v>9</v>
      </c>
      <c r="C121" s="282" t="s">
        <v>29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95" customHeight="1" thickTop="1" thickBot="1">
      <c r="B122" s="280">
        <v>10</v>
      </c>
      <c r="C122" s="282" t="s">
        <v>38</v>
      </c>
      <c r="D122" s="295">
        <f>IFERROR(VLOOKUP(C122,'تقرير إحصائية بحجم المبيعات'!$B$112:$L$142,2,FALSE),0)</f>
        <v>51423.640000000014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95" customHeight="1" thickTop="1" thickBot="1">
      <c r="B123" s="280">
        <v>11</v>
      </c>
      <c r="C123" s="282" t="s">
        <v>22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95" customHeight="1" thickTop="1" thickBot="1">
      <c r="B124" s="280">
        <v>12</v>
      </c>
      <c r="C124" s="282" t="s">
        <v>23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95" customHeight="1" thickTop="1" thickBot="1">
      <c r="B125" s="280">
        <v>13</v>
      </c>
      <c r="C125" s="282" t="s">
        <v>24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95" customHeight="1" thickTop="1" thickBot="1">
      <c r="B126" s="280">
        <v>14</v>
      </c>
      <c r="C126" s="282" t="s">
        <v>25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95" customHeight="1" thickTop="1" thickBot="1">
      <c r="B127" s="280">
        <v>15</v>
      </c>
      <c r="C127" s="282" t="s">
        <v>26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27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95" customHeight="1" thickTop="1" thickBot="1">
      <c r="B129" s="280">
        <v>17</v>
      </c>
      <c r="C129" s="282" t="s">
        <v>28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95" customHeight="1" thickTop="1" thickBot="1">
      <c r="B130" s="280">
        <v>18</v>
      </c>
      <c r="C130" s="282" t="s">
        <v>30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95" customHeight="1" thickTop="1" thickBot="1">
      <c r="B131" s="280">
        <v>19</v>
      </c>
      <c r="C131" s="282" t="s">
        <v>31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95" customHeight="1" thickTop="1" thickBot="1">
      <c r="B132" s="280">
        <v>20</v>
      </c>
      <c r="C132" s="282" t="s">
        <v>32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95" customHeight="1" thickTop="1" thickBot="1">
      <c r="B133" s="280">
        <v>21</v>
      </c>
      <c r="C133" s="282" t="s">
        <v>33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95" customHeight="1" thickTop="1" thickBot="1">
      <c r="B134" s="280">
        <v>22</v>
      </c>
      <c r="C134" s="282" t="s">
        <v>34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95" customHeight="1" thickTop="1" thickBot="1">
      <c r="B135" s="280">
        <v>23</v>
      </c>
      <c r="C135" s="282" t="s">
        <v>35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95" customHeight="1" thickTop="1" thickBot="1">
      <c r="B136" s="280">
        <v>24</v>
      </c>
      <c r="C136" s="282" t="s">
        <v>36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95" customHeight="1" thickTop="1" thickBot="1">
      <c r="B137" s="280">
        <v>25</v>
      </c>
      <c r="C137" s="282" t="s">
        <v>37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95" customHeight="1" thickTop="1" thickBot="1">
      <c r="B138" s="280">
        <v>26</v>
      </c>
      <c r="C138" s="283" t="s">
        <v>39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95" customHeight="1" thickTop="1" thickBot="1">
      <c r="B139" s="280">
        <v>27</v>
      </c>
      <c r="C139" s="284" t="s">
        <v>40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95" customHeight="1" thickTop="1" thickBot="1">
      <c r="B140" s="280">
        <v>28</v>
      </c>
      <c r="C140" s="284" t="s">
        <v>41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95" customHeight="1" thickTop="1" thickBot="1">
      <c r="B141" s="280">
        <v>29</v>
      </c>
      <c r="C141" s="284" t="s">
        <v>42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95" customHeight="1" thickTop="1" thickBot="1">
      <c r="B142" s="280">
        <v>30</v>
      </c>
      <c r="C142" s="284" t="s">
        <v>43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95" customHeight="1" thickTop="1" thickBot="1">
      <c r="B143" s="280">
        <v>31</v>
      </c>
      <c r="C143" s="284" t="s">
        <v>44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95" customHeight="1" thickTop="1" thickBot="1">
      <c r="B144" s="280" t="s">
        <v>348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5" customHeight="1" thickTop="1">
      <c r="K145" s="409"/>
      <c r="N145" s="568"/>
    </row>
    <row r="146" spans="2:14" ht="13.95" customHeight="1" thickBot="1"/>
    <row r="147" spans="2:14" ht="30.6" customHeight="1" thickBot="1">
      <c r="B147" s="646" t="s">
        <v>390</v>
      </c>
      <c r="C147" s="647"/>
      <c r="D147" s="647"/>
      <c r="E147" s="647"/>
      <c r="F147" s="647"/>
      <c r="G147" s="647"/>
      <c r="H147" s="647"/>
      <c r="I147" s="647"/>
      <c r="J147" s="647"/>
      <c r="K147" s="647"/>
      <c r="L147" s="647"/>
      <c r="M147" s="647"/>
      <c r="N147" s="648"/>
    </row>
    <row r="148" spans="2:14" ht="16.95" customHeight="1" thickTop="1" thickBot="1">
      <c r="B148" s="276" t="s">
        <v>376</v>
      </c>
      <c r="C148" s="276" t="s">
        <v>289</v>
      </c>
      <c r="D148" s="277" t="s">
        <v>377</v>
      </c>
      <c r="E148" s="278" t="s">
        <v>244</v>
      </c>
      <c r="F148" s="278" t="s">
        <v>378</v>
      </c>
      <c r="G148" s="276" t="s">
        <v>379</v>
      </c>
      <c r="H148" s="276" t="s">
        <v>380</v>
      </c>
      <c r="I148" s="276" t="s">
        <v>381</v>
      </c>
      <c r="J148" s="276" t="s">
        <v>247</v>
      </c>
      <c r="K148" s="276" t="s">
        <v>382</v>
      </c>
      <c r="L148" s="276" t="s">
        <v>383</v>
      </c>
      <c r="M148" s="279" t="s">
        <v>384</v>
      </c>
      <c r="N148" s="274" t="s">
        <v>385</v>
      </c>
    </row>
    <row r="149" spans="2:14" ht="16.95" customHeight="1" thickTop="1" thickBot="1">
      <c r="B149" s="280">
        <v>1</v>
      </c>
      <c r="C149" s="281" t="s">
        <v>14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95" customHeight="1" thickTop="1" thickBot="1">
      <c r="B150" s="280">
        <v>2</v>
      </c>
      <c r="C150" s="282" t="s">
        <v>15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95" customHeight="1" thickTop="1" thickBot="1">
      <c r="B151" s="280">
        <v>3</v>
      </c>
      <c r="C151" s="282" t="s">
        <v>16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95" customHeight="1" thickTop="1" thickBot="1">
      <c r="B152" s="280">
        <v>4</v>
      </c>
      <c r="C152" s="282" t="s">
        <v>17</v>
      </c>
      <c r="D152" s="295">
        <f>IFERROR(VLOOKUP(C152,'تقرير إحصائية بحجم المبيعات'!$B$147:$L$177,2,FALSE),0)</f>
        <v>2230452.8000000007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</v>
      </c>
      <c r="H152" s="286">
        <f t="shared" si="23"/>
        <v>140074.22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873758.89000000013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1306.6800000000003</v>
      </c>
      <c r="N152" s="275">
        <f t="shared" si="22"/>
        <v>301128.07000000024</v>
      </c>
    </row>
    <row r="153" spans="2:14" ht="16.95" customHeight="1" thickTop="1" thickBot="1">
      <c r="B153" s="280">
        <v>5</v>
      </c>
      <c r="C153" s="282" t="s">
        <v>18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95" customHeight="1" thickTop="1" thickBot="1">
      <c r="B154" s="280">
        <v>6</v>
      </c>
      <c r="C154" s="282" t="s">
        <v>19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200248.78000000003</v>
      </c>
      <c r="N154" s="275">
        <f t="shared" si="22"/>
        <v>294778.32000000018</v>
      </c>
    </row>
    <row r="155" spans="2:14" ht="16.95" customHeight="1" thickTop="1" thickBot="1">
      <c r="B155" s="280">
        <v>7</v>
      </c>
      <c r="C155" s="282" t="s">
        <v>20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95" customHeight="1" thickTop="1" thickBot="1">
      <c r="B156" s="280">
        <v>8</v>
      </c>
      <c r="C156" s="282" t="s">
        <v>21</v>
      </c>
      <c r="D156" s="295">
        <f>IFERROR(VLOOKUP(C156,'تقرير إحصائية بحجم المبيعات'!$B$147:$L$177,2,FALSE),0)</f>
        <v>30106.879999999976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29069.47</v>
      </c>
      <c r="L156" s="71"/>
      <c r="M156" s="292">
        <f>Etisalat!H18</f>
        <v>0</v>
      </c>
      <c r="N156" s="275">
        <f t="shared" si="22"/>
        <v>5787.8099999999977</v>
      </c>
    </row>
    <row r="157" spans="2:14" ht="16.95" customHeight="1" thickTop="1" thickBot="1">
      <c r="B157" s="280">
        <v>9</v>
      </c>
      <c r="C157" s="282" t="s">
        <v>29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95" customHeight="1" thickTop="1" thickBot="1">
      <c r="B158" s="280">
        <v>10</v>
      </c>
      <c r="C158" s="282" t="s">
        <v>38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36044.55000000001</v>
      </c>
      <c r="L158" s="71"/>
      <c r="M158" s="292">
        <f>Etisalat.Katamya!H18</f>
        <v>14783.979999999996</v>
      </c>
      <c r="N158" s="275">
        <f t="shared" si="22"/>
        <v>61103.710000000014</v>
      </c>
    </row>
    <row r="159" spans="2:14" ht="16.95" customHeight="1" thickTop="1" thickBot="1">
      <c r="B159" s="280">
        <v>11</v>
      </c>
      <c r="C159" s="282" t="s">
        <v>22</v>
      </c>
      <c r="D159" s="295">
        <f>IFERROR(VLOOKUP(C159,'تقرير إحصائية بحجم المبيعات'!$B$147:$L$177,2,FALSE),0)</f>
        <v>5168.1600000000035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95" customHeight="1" thickTop="1" thickBot="1">
      <c r="B160" s="280">
        <v>12</v>
      </c>
      <c r="C160" s="282" t="s">
        <v>23</v>
      </c>
      <c r="D160" s="295">
        <f>IFERROR(VLOOKUP(C160,'تقرير إحصائية بحجم المبيعات'!$B$147:$L$177,2,FALSE),0)</f>
        <v>1620350.8399999999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533897.95000000007</v>
      </c>
      <c r="L160" s="71"/>
      <c r="M160" s="292">
        <f>Sena3ia!H18</f>
        <v>0</v>
      </c>
      <c r="N160" s="275">
        <f t="shared" si="22"/>
        <v>49438.729999999632</v>
      </c>
    </row>
    <row r="161" spans="2:14" ht="16.95" customHeight="1" thickTop="1" thickBot="1">
      <c r="B161" s="280">
        <v>13</v>
      </c>
      <c r="C161" s="282" t="s">
        <v>24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95" customHeight="1" thickTop="1" thickBot="1">
      <c r="B162" s="280">
        <v>14</v>
      </c>
      <c r="C162" s="282" t="s">
        <v>25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95" customHeight="1" thickTop="1" thickBot="1">
      <c r="B163" s="280">
        <v>15</v>
      </c>
      <c r="C163" s="282" t="s">
        <v>26</v>
      </c>
      <c r="D163" s="295">
        <f>IFERROR(VLOOKUP(C163,'تقرير إحصائية بحجم المبيعات'!$B$147:$L$177,2,FALSE),0)</f>
        <v>2867291.8599999994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3508808.1399999997</v>
      </c>
      <c r="H163" s="286">
        <f t="shared" si="23"/>
        <v>113187.3593548387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699844.62999999989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62418.420000000006</v>
      </c>
      <c r="N163" s="275">
        <f t="shared" si="22"/>
        <v>74562.229999999836</v>
      </c>
    </row>
    <row r="164" spans="2:14" ht="16.95" customHeight="1" thickTop="1" thickBot="1">
      <c r="B164" s="280">
        <v>16</v>
      </c>
      <c r="C164" s="282" t="s">
        <v>27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95" customHeight="1" thickTop="1" thickBot="1">
      <c r="B165" s="280">
        <v>17</v>
      </c>
      <c r="C165" s="282" t="s">
        <v>28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95" customHeight="1" thickTop="1" thickBot="1">
      <c r="B166" s="280">
        <v>18</v>
      </c>
      <c r="C166" s="282" t="s">
        <v>30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95" customHeight="1" thickTop="1" thickBot="1">
      <c r="B167" s="280">
        <v>19</v>
      </c>
      <c r="C167" s="282" t="s">
        <v>31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95" customHeight="1" thickTop="1" thickBot="1">
      <c r="B168" s="280">
        <v>20</v>
      </c>
      <c r="C168" s="282" t="s">
        <v>32</v>
      </c>
      <c r="D168" s="295">
        <f>IFERROR(VLOOKUP(C168,'تقرير إحصائية بحجم المبيعات'!$B$147:$L$177,2,FALSE),0)</f>
        <v>130985.97000000009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1646.6000000000004</v>
      </c>
      <c r="N168" s="275">
        <f t="shared" si="22"/>
        <v>77603.460000000079</v>
      </c>
    </row>
    <row r="169" spans="2:14" ht="16.95" customHeight="1" thickTop="1" thickBot="1">
      <c r="B169" s="280">
        <v>21</v>
      </c>
      <c r="C169" s="282" t="s">
        <v>33</v>
      </c>
      <c r="D169" s="295">
        <f>IFERROR(VLOOKUP(C169,'تقرير إحصائية بحجم المبيعات'!$B$147:$L$177,2,FALSE),0)</f>
        <v>40662.809999999925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95" customHeight="1" thickTop="1" thickBot="1">
      <c r="B170" s="280">
        <v>22</v>
      </c>
      <c r="C170" s="282" t="s">
        <v>34</v>
      </c>
      <c r="D170" s="295">
        <f>IFERROR(VLOOKUP(C170,'تقرير إحصائية بحجم المبيعات'!$B$147:$L$177,2,FALSE),0)</f>
        <v>10394.750000000005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95" customHeight="1" thickTop="1" thickBot="1">
      <c r="B171" s="280">
        <v>23</v>
      </c>
      <c r="C171" s="282" t="s">
        <v>35</v>
      </c>
      <c r="D171" s="295">
        <f>IFERROR(VLOOKUP(C171,'تقرير إحصائية بحجم المبيعات'!$B$147:$L$177,2,FALSE),0)</f>
        <v>26248.779999999973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95" customHeight="1" thickTop="1" thickBot="1">
      <c r="B172" s="280">
        <v>24</v>
      </c>
      <c r="C172" s="282" t="s">
        <v>36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95" customHeight="1" thickTop="1" thickBot="1">
      <c r="B173" s="280">
        <v>25</v>
      </c>
      <c r="C173" s="282" t="s">
        <v>37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95" customHeight="1" thickTop="1" thickBot="1">
      <c r="B174" s="280">
        <v>26</v>
      </c>
      <c r="C174" s="283" t="s">
        <v>39</v>
      </c>
      <c r="D174" s="295">
        <f>IFERROR(VLOOKUP(C174,'تقرير إحصائية بحجم المبيعات'!$B$147:$L$177,2,FALSE),0)</f>
        <v>157394.40000000002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95" customHeight="1" thickTop="1" thickBot="1">
      <c r="B175" s="280">
        <v>27</v>
      </c>
      <c r="C175" s="284" t="s">
        <v>40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95" customHeight="1" thickTop="1" thickBot="1">
      <c r="B176" s="435">
        <v>28</v>
      </c>
      <c r="C176" s="284" t="s">
        <v>41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4" ht="16.95" customHeight="1" thickTop="1" thickBot="1">
      <c r="B177" s="435">
        <v>29</v>
      </c>
      <c r="C177" s="284" t="s">
        <v>42</v>
      </c>
      <c r="D177" s="295">
        <f>IFERROR(VLOOKUP(C177,'تقرير إحصائية بحجم المبيعات'!$B$147:$L$177,2,FALSE),0)</f>
        <v>101453.62000000005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4" ht="16.95" customHeight="1" thickTop="1" thickBot="1">
      <c r="B178" s="435">
        <v>30</v>
      </c>
      <c r="C178" s="284" t="s">
        <v>43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4" ht="16.95" customHeight="1" thickTop="1" thickBot="1">
      <c r="B179" s="435">
        <v>31</v>
      </c>
      <c r="C179" s="284" t="s">
        <v>44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4" ht="16.95" customHeight="1" thickTop="1" thickBot="1">
      <c r="B180" s="649" t="s">
        <v>348</v>
      </c>
      <c r="C180" s="650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71665744.599999994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1388163.6300000008</v>
      </c>
      <c r="N180" s="273">
        <f>SUM(N149:N179)</f>
        <v>1624226.1100000057</v>
      </c>
    </row>
    <row r="181" spans="2:14" ht="13.95" customHeight="1" thickTop="1"/>
    <row r="182" spans="2:14" ht="13.95" customHeight="1" thickBot="1">
      <c r="N182" s="363"/>
    </row>
    <row r="183" spans="2:14" ht="30.6" customHeight="1" thickBot="1">
      <c r="B183" s="646" t="s">
        <v>391</v>
      </c>
      <c r="C183" s="647"/>
      <c r="D183" s="647"/>
      <c r="E183" s="647"/>
      <c r="F183" s="647"/>
      <c r="G183" s="647"/>
      <c r="H183" s="647"/>
      <c r="I183" s="647"/>
      <c r="J183" s="647"/>
      <c r="K183" s="647"/>
      <c r="L183" s="647"/>
      <c r="M183" s="647"/>
      <c r="N183" s="648"/>
    </row>
    <row r="184" spans="2:14" ht="16.95" customHeight="1" thickTop="1" thickBot="1">
      <c r="B184" s="276" t="s">
        <v>376</v>
      </c>
      <c r="C184" s="276" t="s">
        <v>289</v>
      </c>
      <c r="D184" s="277" t="s">
        <v>377</v>
      </c>
      <c r="E184" s="278" t="s">
        <v>244</v>
      </c>
      <c r="F184" s="278" t="s">
        <v>378</v>
      </c>
      <c r="G184" s="276" t="s">
        <v>379</v>
      </c>
      <c r="H184" s="276" t="s">
        <v>380</v>
      </c>
      <c r="I184" s="276" t="s">
        <v>381</v>
      </c>
      <c r="J184" s="276" t="s">
        <v>247</v>
      </c>
      <c r="K184" s="276" t="s">
        <v>382</v>
      </c>
      <c r="L184" s="276" t="s">
        <v>383</v>
      </c>
      <c r="M184" s="279" t="s">
        <v>384</v>
      </c>
      <c r="N184" s="274" t="s">
        <v>385</v>
      </c>
    </row>
    <row r="185" spans="2:14" ht="16.95" customHeight="1" thickTop="1" thickBot="1">
      <c r="B185" s="280">
        <v>1</v>
      </c>
      <c r="C185" s="281" t="s">
        <v>14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</row>
    <row r="186" spans="2:14" ht="16.95" customHeight="1" thickTop="1" thickBot="1">
      <c r="B186" s="280">
        <v>2</v>
      </c>
      <c r="C186" s="282" t="s">
        <v>15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</row>
    <row r="187" spans="2:14" ht="16.95" customHeight="1" thickTop="1" thickBot="1">
      <c r="B187" s="280">
        <v>3</v>
      </c>
      <c r="C187" s="282" t="s">
        <v>16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</row>
    <row r="188" spans="2:14" ht="16.95" customHeight="1" thickTop="1" thickBot="1">
      <c r="B188" s="280">
        <v>4</v>
      </c>
      <c r="C188" s="282" t="s">
        <v>17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668165.66999999993</v>
      </c>
      <c r="L188" s="71"/>
      <c r="M188" s="292">
        <f>Batal!I18</f>
        <v>5034.3100000000049</v>
      </c>
      <c r="N188" s="275">
        <f t="shared" si="28"/>
        <v>240911.15000000031</v>
      </c>
    </row>
    <row r="189" spans="2:14" ht="16.95" customHeight="1" thickTop="1" thickBot="1">
      <c r="B189" s="280">
        <v>5</v>
      </c>
      <c r="C189" s="282" t="s">
        <v>18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34245.140000000014</v>
      </c>
      <c r="N189" s="275">
        <f t="shared" si="28"/>
        <v>262947.3699999993</v>
      </c>
    </row>
    <row r="190" spans="2:14" ht="16.95" customHeight="1" thickTop="1" thickBot="1">
      <c r="B190" s="280">
        <v>6</v>
      </c>
      <c r="C190" s="282" t="s">
        <v>19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</row>
    <row r="191" spans="2:14" ht="16.95" customHeight="1" thickTop="1" thickBot="1">
      <c r="B191" s="280">
        <v>7</v>
      </c>
      <c r="C191" s="282" t="s">
        <v>20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</row>
    <row r="192" spans="2:14" ht="16.95" customHeight="1" thickTop="1" thickBot="1">
      <c r="B192" s="280">
        <v>8</v>
      </c>
      <c r="C192" s="282" t="s">
        <v>21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</row>
    <row r="193" spans="2:14" ht="16.95" customHeight="1" thickTop="1" thickBot="1">
      <c r="B193" s="280">
        <v>9</v>
      </c>
      <c r="C193" s="282" t="s">
        <v>29</v>
      </c>
      <c r="D193" s="295">
        <f>IFERROR(VLOOKUP(C193,'تقرير إحصائية بحجم المبيعات'!$B$182:$G$212,2,FALSE),0)</f>
        <v>2270097.1199999996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3199062.1199999996</v>
      </c>
      <c r="H193" s="286">
        <f t="shared" si="26"/>
        <v>103195.5522580645</v>
      </c>
      <c r="I193" s="294">
        <f>IFERROR(VLOOKUP(C193,'تقرير إحصائية بحجم المبيعات'!$B$182:$L$212,11,FALSE),0)</f>
        <v>2586696.23</v>
      </c>
      <c r="J193" s="289">
        <f t="shared" si="27"/>
        <v>612365.88999999966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37638.849999999657</v>
      </c>
    </row>
    <row r="194" spans="2:14" ht="16.95" customHeight="1" thickTop="1" thickBot="1">
      <c r="B194" s="280">
        <v>10</v>
      </c>
      <c r="C194" s="282" t="s">
        <v>38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</row>
    <row r="195" spans="2:14" ht="16.95" customHeight="1" thickTop="1" thickBot="1">
      <c r="B195" s="280">
        <v>11</v>
      </c>
      <c r="C195" s="282" t="s">
        <v>22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1613.2799999999997</v>
      </c>
      <c r="N195" s="275">
        <f t="shared" si="28"/>
        <v>7071.7500000000155</v>
      </c>
    </row>
    <row r="196" spans="2:14" ht="17.25" customHeight="1" thickTop="1" thickBot="1">
      <c r="B196" s="280">
        <v>12</v>
      </c>
      <c r="C196" s="282" t="s">
        <v>23</v>
      </c>
      <c r="D196" s="295">
        <f>IFERROR(VLOOKUP(C196,'تقرير إحصائية بحجم المبيعات'!$B$182:$G$212,2,FALSE),0)</f>
        <v>1581036.8100000005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4" ht="16.95" customHeight="1" thickTop="1" thickBot="1">
      <c r="B197" s="280">
        <v>13</v>
      </c>
      <c r="C197" s="282" t="s">
        <v>24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4" ht="16.95" customHeight="1" thickTop="1" thickBot="1">
      <c r="B198" s="280">
        <v>14</v>
      </c>
      <c r="C198" s="282" t="s">
        <v>25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4" ht="16.95" customHeight="1" thickTop="1" thickBot="1">
      <c r="B199" s="445">
        <v>15</v>
      </c>
      <c r="C199" s="446" t="s">
        <v>26</v>
      </c>
      <c r="D199" s="295">
        <f>IFERROR(VLOOKUP(C199,'تقرير إحصائية بحجم المبيعات'!$B$182:$G$212,2,FALSE),0)</f>
        <v>2450152.1199999996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</v>
      </c>
      <c r="H199" s="286">
        <f t="shared" si="26"/>
        <v>103585.78516129032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-81992.6700000001</v>
      </c>
    </row>
    <row r="200" spans="2:14" ht="16.95" customHeight="1" thickTop="1" thickBot="1">
      <c r="B200" s="280">
        <v>16</v>
      </c>
      <c r="C200" s="282" t="s">
        <v>27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4" ht="16.95" customHeight="1" thickTop="1" thickBot="1">
      <c r="B201" s="280">
        <v>17</v>
      </c>
      <c r="C201" s="282" t="s">
        <v>28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4" ht="16.95" customHeight="1" thickTop="1" thickBot="1">
      <c r="B202" s="280">
        <v>18</v>
      </c>
      <c r="C202" s="282" t="s">
        <v>30</v>
      </c>
      <c r="D202" s="295">
        <f>IFERROR(VLOOKUP(C202,'تقرير إحصائية بحجم المبيعات'!$B$182:$G$212,2,FALSE),0)</f>
        <v>481092.76999999996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481092.76999999996</v>
      </c>
      <c r="H202" s="286">
        <f t="shared" si="26"/>
        <v>15519.121612903224</v>
      </c>
      <c r="I202" s="294">
        <f>IFERROR(VLOOKUP(C202,'تقرير إحصائية بحجم المبيعات'!$B$182:$L$212,11,FALSE),0)</f>
        <v>396906.61</v>
      </c>
      <c r="J202" s="289">
        <f t="shared" si="27"/>
        <v>84186.159999999974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48156.979999999967</v>
      </c>
    </row>
    <row r="203" spans="2:14" ht="16.95" customHeight="1" thickTop="1" thickBot="1">
      <c r="B203" s="280">
        <v>19</v>
      </c>
      <c r="C203" s="282" t="s">
        <v>31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4" ht="16.95" customHeight="1" thickTop="1" thickBot="1">
      <c r="B204" s="280">
        <v>20</v>
      </c>
      <c r="C204" s="282" t="s">
        <v>32</v>
      </c>
      <c r="D204" s="295">
        <f>IFERROR(VLOOKUP(C204,'تقرير إحصائية بحجم المبيعات'!$B$182:$G$212,2,FALSE),0)</f>
        <v>220124.30999999994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4" ht="16.95" customHeight="1" thickTop="1" thickBot="1">
      <c r="B205" s="280">
        <v>21</v>
      </c>
      <c r="C205" s="282" t="s">
        <v>33</v>
      </c>
      <c r="D205" s="295">
        <f>IFERROR(VLOOKUP(C205,'تقرير إحصائية بحجم المبيعات'!$B$182:$G$212,2,FALSE),0)</f>
        <v>18138.940000000024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4" ht="16.95" customHeight="1" thickTop="1" thickBot="1">
      <c r="B206" s="280">
        <v>22</v>
      </c>
      <c r="C206" s="282" t="s">
        <v>34</v>
      </c>
      <c r="D206" s="295">
        <f>IFERROR(VLOOKUP(C206,'تقرير إحصائية بحجم المبيعات'!$B$182:$G$212,2,FALSE),0)</f>
        <v>-1634.1499999999069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4" ht="16.95" customHeight="1" thickTop="1" thickBot="1">
      <c r="B207" s="280">
        <v>23</v>
      </c>
      <c r="C207" s="282" t="s">
        <v>35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4" ht="16.95" customHeight="1" thickTop="1" thickBot="1">
      <c r="B208" s="280">
        <v>24</v>
      </c>
      <c r="C208" s="282" t="s">
        <v>36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4" ht="16.95" customHeight="1" thickTop="1" thickBot="1">
      <c r="B209" s="280">
        <v>25</v>
      </c>
      <c r="C209" s="282" t="s">
        <v>37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4" ht="16.95" customHeight="1" thickTop="1" thickBot="1">
      <c r="B210" s="280">
        <v>26</v>
      </c>
      <c r="C210" s="283" t="s">
        <v>39</v>
      </c>
      <c r="D210" s="295">
        <f>IFERROR(VLOOKUP(C210,'تقرير إحصائية بحجم المبيعات'!$B$182:$G$212,2,FALSE),0)</f>
        <v>185984.28000000006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4" ht="16.95" customHeight="1" thickTop="1" thickBot="1">
      <c r="B211" s="280">
        <v>27</v>
      </c>
      <c r="C211" s="284" t="s">
        <v>40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4" ht="16.95" customHeight="1" thickTop="1" thickBot="1">
      <c r="B212" s="280">
        <v>28</v>
      </c>
      <c r="C212" s="284" t="s">
        <v>41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4" ht="16.95" customHeight="1" thickTop="1" thickBot="1">
      <c r="B213" s="280">
        <v>29</v>
      </c>
      <c r="C213" s="284" t="s">
        <v>42</v>
      </c>
      <c r="D213" s="295">
        <f>IFERROR(VLOOKUP(C213,'تقرير إحصائية بحجم المبيعات'!$B$182:$G$212,2,FALSE),0)</f>
        <v>122103.68000000017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4" ht="16.95" customHeight="1" thickTop="1" thickBot="1">
      <c r="B214" s="280">
        <v>30</v>
      </c>
      <c r="C214" s="284" t="s">
        <v>43</v>
      </c>
      <c r="D214" s="295">
        <f>IFERROR(VLOOKUP(C214,'تقرير إحصائية بحجم المبيعات'!$B$182:$G$212,2,FALSE),0)</f>
        <v>133159.05999999994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875969.06</v>
      </c>
      <c r="H214" s="286">
        <f t="shared" si="26"/>
        <v>28257.066451612904</v>
      </c>
      <c r="I214" s="294">
        <f>IFERROR(VLOOKUP(C214,'تقرير إحصائية بحجم المبيعات'!$B$182:$L$212,11,FALSE),0)</f>
        <v>755153.39</v>
      </c>
      <c r="J214" s="289">
        <f t="shared" si="27"/>
        <v>120815.67000000004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45035.27000000004</v>
      </c>
    </row>
    <row r="215" spans="2:14" ht="16.95" customHeight="1" thickTop="1" thickBot="1">
      <c r="B215" s="280">
        <v>31</v>
      </c>
      <c r="C215" s="284" t="s">
        <v>44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4" ht="15" customHeight="1" thickTop="1" thickBot="1">
      <c r="B216" s="649" t="s">
        <v>348</v>
      </c>
      <c r="C216" s="650"/>
      <c r="D216" s="273">
        <f t="shared" ref="D216:N216" si="29">SUM(D185:D215)</f>
        <v>47654648.710000001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73663835.580000013</v>
      </c>
      <c r="H216" s="273">
        <f t="shared" si="29"/>
        <v>2376252.7606451614</v>
      </c>
      <c r="I216" s="273">
        <f t="shared" si="29"/>
        <v>59315592.649999999</v>
      </c>
      <c r="J216" s="273">
        <f t="shared" si="29"/>
        <v>14348242.930000005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1575217.8200000003</v>
      </c>
      <c r="N216" s="273">
        <f t="shared" si="29"/>
        <v>380103.70000000275</v>
      </c>
    </row>
    <row r="217" spans="2:14" ht="13.95" customHeight="1" thickTop="1"/>
    <row r="218" spans="2:14" ht="13.95" customHeight="1" thickBot="1"/>
    <row r="219" spans="2:14" ht="30.6" customHeight="1" thickBot="1">
      <c r="B219" s="646" t="s">
        <v>392</v>
      </c>
      <c r="C219" s="647"/>
      <c r="D219" s="647"/>
      <c r="E219" s="647"/>
      <c r="F219" s="647"/>
      <c r="G219" s="647"/>
      <c r="H219" s="647"/>
      <c r="I219" s="647"/>
      <c r="J219" s="647"/>
      <c r="K219" s="647"/>
      <c r="L219" s="647"/>
      <c r="M219" s="647"/>
      <c r="N219" s="648"/>
    </row>
    <row r="220" spans="2:14" ht="16.95" customHeight="1" thickTop="1" thickBot="1">
      <c r="B220" s="276" t="s">
        <v>376</v>
      </c>
      <c r="C220" s="276" t="s">
        <v>289</v>
      </c>
      <c r="D220" s="277" t="s">
        <v>377</v>
      </c>
      <c r="E220" s="278" t="s">
        <v>244</v>
      </c>
      <c r="F220" s="278" t="s">
        <v>378</v>
      </c>
      <c r="G220" s="276" t="s">
        <v>379</v>
      </c>
      <c r="H220" s="276" t="s">
        <v>380</v>
      </c>
      <c r="I220" s="276" t="s">
        <v>381</v>
      </c>
      <c r="J220" s="276" t="s">
        <v>247</v>
      </c>
      <c r="K220" s="276" t="s">
        <v>382</v>
      </c>
      <c r="L220" s="276" t="s">
        <v>383</v>
      </c>
      <c r="M220" s="279" t="s">
        <v>384</v>
      </c>
      <c r="N220" s="274" t="s">
        <v>385</v>
      </c>
    </row>
    <row r="221" spans="2:14" ht="16.95" customHeight="1" thickTop="1" thickBot="1">
      <c r="B221" s="280">
        <v>1</v>
      </c>
      <c r="C221" s="281" t="s">
        <v>14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الشهر'!$D$774:$AI$889,116,FALSE)</f>
        <v>0</v>
      </c>
      <c r="L221" s="70"/>
      <c r="M221" s="291">
        <f>HQ!J18</f>
        <v>0</v>
      </c>
      <c r="N221" s="275">
        <f t="shared" ref="N221:N251" si="33">J221-K221-L221+M221</f>
        <v>0</v>
      </c>
    </row>
    <row r="222" spans="2:14" ht="16.95" customHeight="1" thickTop="1" thickBot="1">
      <c r="B222" s="280">
        <v>2</v>
      </c>
      <c r="C222" s="282" t="s">
        <v>15</v>
      </c>
      <c r="D222" s="295">
        <f>IFERROR(VLOOKUP(C222,'تقرير إحصائية بحجم المبيعات'!B218:G248,2,0),0)</f>
        <v>0</v>
      </c>
      <c r="E222" s="295">
        <f>IFERROR(VLOOKUP(C222,'تقرير إحصائية بحجم المبيعات'!B218:E248,3,FALSE),0)</f>
        <v>0</v>
      </c>
      <c r="F222" s="295">
        <f>IFERROR(VLOOKUP(C222,'تقرير إحصائية بحجم المبيعات'!B218:E248,4,FALSE),0)</f>
        <v>0</v>
      </c>
      <c r="G222" s="287">
        <f t="shared" si="30"/>
        <v>0</v>
      </c>
      <c r="H222" s="286">
        <f t="shared" si="31"/>
        <v>0</v>
      </c>
      <c r="I222" s="294">
        <f>IFERROR(VLOOKUP(C222,'تقرير إحصائية بحجم المبيعات'!B218:L248,11,FALSE),0)</f>
        <v>0</v>
      </c>
      <c r="J222" s="289">
        <f t="shared" si="32"/>
        <v>0</v>
      </c>
      <c r="K222" s="290">
        <f>HLOOKUP(C222,'تقرير المصروفات حسب الشهر'!$D$774:$AI$889,116,FALSE)</f>
        <v>0</v>
      </c>
      <c r="L222" s="71"/>
      <c r="M222" s="292">
        <f>Aguza!J18</f>
        <v>0</v>
      </c>
      <c r="N222" s="275">
        <f t="shared" si="33"/>
        <v>0</v>
      </c>
    </row>
    <row r="223" spans="2:14" ht="16.95" customHeight="1" thickTop="1" thickBot="1">
      <c r="B223" s="280">
        <v>3</v>
      </c>
      <c r="C223" s="282" t="s">
        <v>16</v>
      </c>
      <c r="D223" s="295">
        <f>IFERROR(VLOOKUP(C223,'تقرير إحصائية بحجم المبيعات'!B219:G249,2,0),0)</f>
        <v>0</v>
      </c>
      <c r="E223" s="295">
        <f>IFERROR(VLOOKUP(C223,'تقرير إحصائية بحجم المبيعات'!B219:E249,3,FALSE),0)</f>
        <v>0</v>
      </c>
      <c r="F223" s="295">
        <f>IFERROR(VLOOKUP(C223,'تقرير إحصائية بحجم المبيعات'!B219:E249,4,FALSE),0)</f>
        <v>0</v>
      </c>
      <c r="G223" s="287">
        <f t="shared" si="30"/>
        <v>0</v>
      </c>
      <c r="H223" s="286">
        <f t="shared" si="31"/>
        <v>0</v>
      </c>
      <c r="I223" s="294">
        <f>IFERROR(VLOOKUP(C223,'تقرير إحصائية بحجم المبيعات'!B219:L249,11,FALSE),0)</f>
        <v>0</v>
      </c>
      <c r="J223" s="289">
        <f t="shared" si="32"/>
        <v>0</v>
      </c>
      <c r="K223" s="290">
        <f>HLOOKUP(C223,'تقرير المصروفات حسب الشهر'!$D$774:$AI$889,116,FALSE)</f>
        <v>0</v>
      </c>
      <c r="L223" s="71"/>
      <c r="M223" s="292">
        <f>October!J18</f>
        <v>0</v>
      </c>
      <c r="N223" s="275">
        <f t="shared" si="33"/>
        <v>0</v>
      </c>
    </row>
    <row r="224" spans="2:14" ht="16.95" customHeight="1" thickTop="1" thickBot="1">
      <c r="B224" s="280">
        <v>4</v>
      </c>
      <c r="C224" s="282" t="s">
        <v>17</v>
      </c>
      <c r="D224" s="295">
        <f>IFERROR(VLOOKUP(C224,'تقرير إحصائية بحجم المبيعات'!B220:G250,2,0),0)</f>
        <v>0</v>
      </c>
      <c r="E224" s="295">
        <f>IFERROR(VLOOKUP(C224,'تقرير إحصائية بحجم المبيعات'!B220:E250,3,FALSE),0)</f>
        <v>0</v>
      </c>
      <c r="F224" s="295">
        <f>IFERROR(VLOOKUP(C224,'تقرير إحصائية بحجم المبيعات'!B220:E250,4,FALSE),0)</f>
        <v>0</v>
      </c>
      <c r="G224" s="287">
        <f t="shared" si="30"/>
        <v>0</v>
      </c>
      <c r="H224" s="286">
        <f t="shared" si="31"/>
        <v>0</v>
      </c>
      <c r="I224" s="294">
        <f>IFERROR(VLOOKUP(C224,'تقرير إحصائية بحجم المبيعات'!B220:L250,11,FALSE),0)</f>
        <v>0</v>
      </c>
      <c r="J224" s="289">
        <f t="shared" si="32"/>
        <v>0</v>
      </c>
      <c r="K224" s="290">
        <f>HLOOKUP(C224,'تقرير المصروفات حسب الشهر'!$D$774:$AI$889,116,FALSE)</f>
        <v>0</v>
      </c>
      <c r="L224" s="71"/>
      <c r="M224" s="292">
        <f>Batal!J18</f>
        <v>0</v>
      </c>
      <c r="N224" s="275">
        <f t="shared" si="33"/>
        <v>0</v>
      </c>
    </row>
    <row r="225" spans="2:14" ht="16.95" customHeight="1" thickTop="1" thickBot="1">
      <c r="B225" s="280">
        <v>5</v>
      </c>
      <c r="C225" s="282" t="s">
        <v>18</v>
      </c>
      <c r="D225" s="295">
        <f>IFERROR(VLOOKUP(C225,'تقرير إحصائية بحجم المبيعات'!B221:G251,2,0),0)</f>
        <v>0</v>
      </c>
      <c r="E225" s="295">
        <f>IFERROR(VLOOKUP(C225,'تقرير إحصائية بحجم المبيعات'!B221:E251,3,FALSE),0)</f>
        <v>0</v>
      </c>
      <c r="F225" s="295">
        <f>IFERROR(VLOOKUP(C225,'تقرير إحصائية بحجم المبيعات'!B221:E251,4,FALSE),0)</f>
        <v>0</v>
      </c>
      <c r="G225" s="287">
        <f t="shared" si="30"/>
        <v>0</v>
      </c>
      <c r="H225" s="286">
        <f t="shared" si="31"/>
        <v>0</v>
      </c>
      <c r="I225" s="294">
        <f>IFERROR(VLOOKUP(C225,'تقرير إحصائية بحجم المبيعات'!B221:L251,11,FALSE),0)</f>
        <v>0</v>
      </c>
      <c r="J225" s="289">
        <f t="shared" si="32"/>
        <v>0</v>
      </c>
      <c r="K225" s="290">
        <f>HLOOKUP(C225,'تقرير المصروفات حسب الشهر'!$D$774:$AI$889,116,FALSE)</f>
        <v>0</v>
      </c>
      <c r="L225" s="71"/>
      <c r="M225" s="292">
        <f>'Nasr City'!J18</f>
        <v>0</v>
      </c>
      <c r="N225" s="275">
        <f t="shared" si="33"/>
        <v>0</v>
      </c>
    </row>
    <row r="226" spans="2:14" ht="16.95" customHeight="1" thickTop="1" thickBot="1">
      <c r="B226" s="280">
        <v>6</v>
      </c>
      <c r="C226" s="282" t="s">
        <v>19</v>
      </c>
      <c r="D226" s="295">
        <f>IFERROR(VLOOKUP(C226,'تقرير إحصائية بحجم المبيعات'!B222:G252,2,0),0)</f>
        <v>0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0</v>
      </c>
      <c r="G226" s="287">
        <f t="shared" si="30"/>
        <v>0</v>
      </c>
      <c r="H226" s="286">
        <f t="shared" si="31"/>
        <v>0</v>
      </c>
      <c r="I226" s="294">
        <f>IFERROR(VLOOKUP(C226,'تقرير إحصائية بحجم المبيعات'!B222:L252,11,FALSE),0)</f>
        <v>0</v>
      </c>
      <c r="J226" s="289">
        <f t="shared" si="32"/>
        <v>0</v>
      </c>
      <c r="K226" s="290">
        <f>HLOOKUP(C226,'تقرير المصروفات حسب الشهر'!$D$774:$AI$889,116,FALSE)</f>
        <v>0</v>
      </c>
      <c r="L226" s="71"/>
      <c r="M226" s="292">
        <f>Sweedy!J18</f>
        <v>0</v>
      </c>
      <c r="N226" s="275">
        <f t="shared" si="33"/>
        <v>0</v>
      </c>
    </row>
    <row r="227" spans="2:14" ht="16.95" customHeight="1" thickTop="1" thickBot="1">
      <c r="B227" s="280">
        <v>7</v>
      </c>
      <c r="C227" s="282" t="s">
        <v>20</v>
      </c>
      <c r="D227" s="295">
        <f>IFERROR(VLOOKUP(C227,'تقرير إحصائية بحجم المبيعات'!B223:G253,2,0),0)</f>
        <v>0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0</v>
      </c>
      <c r="G227" s="287">
        <f t="shared" si="30"/>
        <v>0</v>
      </c>
      <c r="H227" s="286">
        <f t="shared" si="31"/>
        <v>0</v>
      </c>
      <c r="I227" s="294">
        <f>IFERROR(VLOOKUP(C227,'تقرير إحصائية بحجم المبيعات'!B223:L253,11,FALSE),0)</f>
        <v>0</v>
      </c>
      <c r="J227" s="289">
        <f t="shared" si="32"/>
        <v>0</v>
      </c>
      <c r="K227" s="290">
        <f>HLOOKUP(C227,'تقرير المصروفات حسب الشهر'!$D$774:$AI$889,116,FALSE)</f>
        <v>0</v>
      </c>
      <c r="L227" s="71"/>
      <c r="M227" s="292">
        <f>NTRA!J18</f>
        <v>0</v>
      </c>
      <c r="N227" s="275">
        <f t="shared" si="33"/>
        <v>0</v>
      </c>
    </row>
    <row r="228" spans="2:14" ht="17.25" customHeight="1" thickTop="1" thickBot="1">
      <c r="B228" s="280">
        <v>8</v>
      </c>
      <c r="C228" s="282" t="s">
        <v>21</v>
      </c>
      <c r="D228" s="295">
        <f>IFERROR(VLOOKUP(C228,'تقرير إحصائية بحجم المبيعات'!B224:G254,2,0),0)</f>
        <v>0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0</v>
      </c>
      <c r="G228" s="287">
        <f t="shared" si="30"/>
        <v>0</v>
      </c>
      <c r="H228" s="286">
        <f t="shared" si="31"/>
        <v>0</v>
      </c>
      <c r="I228" s="294">
        <f>IFERROR(VLOOKUP(C228,'تقرير إحصائية بحجم المبيعات'!B224:L254,11,FALSE),0)</f>
        <v>0</v>
      </c>
      <c r="J228" s="289">
        <f t="shared" si="32"/>
        <v>0</v>
      </c>
      <c r="K228" s="290">
        <f>HLOOKUP(C228,'تقرير المصروفات حسب الشهر'!$D$774:$AI$889,116,FALSE)</f>
        <v>0</v>
      </c>
      <c r="L228" s="71"/>
      <c r="M228" s="292">
        <f>Etisalat!J18</f>
        <v>0</v>
      </c>
      <c r="N228" s="275">
        <f t="shared" si="33"/>
        <v>0</v>
      </c>
    </row>
    <row r="229" spans="2:14" ht="16.95" customHeight="1" thickTop="1" thickBot="1">
      <c r="B229" s="280">
        <v>9</v>
      </c>
      <c r="C229" s="282" t="s">
        <v>22</v>
      </c>
      <c r="D229" s="295">
        <f>IFERROR(VLOOKUP(C229,'تقرير إحصائية بحجم المبيعات'!B225:G255,2,0),0)</f>
        <v>0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0</v>
      </c>
      <c r="G229" s="287">
        <f t="shared" si="30"/>
        <v>0</v>
      </c>
      <c r="H229" s="286">
        <f t="shared" si="31"/>
        <v>0</v>
      </c>
      <c r="I229" s="294">
        <f>IFERROR(VLOOKUP(C229,'تقرير إحصائية بحجم المبيعات'!B225:L255,11,FALSE),0)</f>
        <v>0</v>
      </c>
      <c r="J229" s="289">
        <f t="shared" si="32"/>
        <v>0</v>
      </c>
      <c r="K229" s="290">
        <f>HLOOKUP(C229,'تقرير المصروفات حسب الشهر'!$D$774:$AI$889,116,FALSE)</f>
        <v>0</v>
      </c>
      <c r="L229" s="71"/>
      <c r="M229" s="292">
        <f>'Hazzem Hassan'!J18</f>
        <v>0</v>
      </c>
      <c r="N229" s="275">
        <f t="shared" si="33"/>
        <v>0</v>
      </c>
    </row>
    <row r="230" spans="2:14" ht="16.95" customHeight="1" thickTop="1" thickBot="1">
      <c r="B230" s="280">
        <v>10</v>
      </c>
      <c r="C230" s="282" t="s">
        <v>23</v>
      </c>
      <c r="D230" s="295">
        <f>IFERROR(VLOOKUP(C230,'تقرير إحصائية بحجم المبيعات'!B226:G256,2,0),0)</f>
        <v>0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0</v>
      </c>
      <c r="G230" s="287">
        <f t="shared" si="30"/>
        <v>0</v>
      </c>
      <c r="H230" s="286">
        <f t="shared" si="31"/>
        <v>0</v>
      </c>
      <c r="I230" s="294">
        <f>IFERROR(VLOOKUP(C230,'تقرير إحصائية بحجم المبيعات'!B226:L256,11,FALSE),0)</f>
        <v>0</v>
      </c>
      <c r="J230" s="289">
        <f t="shared" si="32"/>
        <v>0</v>
      </c>
      <c r="K230" s="290">
        <f>HLOOKUP(C230,'تقرير المصروفات حسب الشهر'!$D$774:$AI$889,116,FALSE)</f>
        <v>0</v>
      </c>
      <c r="L230" s="71"/>
      <c r="M230" s="292">
        <f>Sena3ia!J18</f>
        <v>0</v>
      </c>
      <c r="N230" s="275">
        <f t="shared" si="33"/>
        <v>0</v>
      </c>
    </row>
    <row r="231" spans="2:14" ht="16.95" customHeight="1" thickTop="1" thickBot="1">
      <c r="B231" s="280">
        <v>11</v>
      </c>
      <c r="C231" s="282" t="s">
        <v>24</v>
      </c>
      <c r="D231" s="295">
        <f>IFERROR(VLOOKUP(C231,'تقرير إحصائية بحجم المبيعات'!B227:G257,2,0),0)</f>
        <v>0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0</v>
      </c>
      <c r="G231" s="287">
        <f t="shared" si="30"/>
        <v>0</v>
      </c>
      <c r="H231" s="286">
        <f t="shared" si="31"/>
        <v>0</v>
      </c>
      <c r="I231" s="294">
        <f>IFERROR(VLOOKUP(C231,'تقرير إحصائية بحجم المبيعات'!B227:L257,11,FALSE),0)</f>
        <v>0</v>
      </c>
      <c r="J231" s="289">
        <f t="shared" si="32"/>
        <v>0</v>
      </c>
      <c r="K231" s="290">
        <f>HLOOKUP(C231,'تقرير المصروفات حسب الشهر'!$D$774:$AI$889,116,FALSE)</f>
        <v>0</v>
      </c>
      <c r="L231" s="71"/>
      <c r="M231" s="292">
        <f>Khargia!J18</f>
        <v>0</v>
      </c>
      <c r="N231" s="275">
        <f t="shared" si="33"/>
        <v>0</v>
      </c>
    </row>
    <row r="232" spans="2:14" ht="16.95" customHeight="1" thickTop="1" thickBot="1">
      <c r="B232" s="280">
        <v>12</v>
      </c>
      <c r="C232" s="282" t="s">
        <v>25</v>
      </c>
      <c r="D232" s="295">
        <f>IFERROR(VLOOKUP(C232,'تقرير إحصائية بحجم المبيعات'!B228:G258,2,0),0)</f>
        <v>0</v>
      </c>
      <c r="E232" s="295">
        <f>IFERROR(VLOOKUP(C232,'تقرير إحصائية بحجم المبيعات'!B228:E258,3,FALSE),0)</f>
        <v>0</v>
      </c>
      <c r="F232" s="295">
        <f>IFERROR(VLOOKUP(C232,'تقرير إحصائية بحجم المبيعات'!B228:E258,4,FALSE),0)</f>
        <v>0</v>
      </c>
      <c r="G232" s="287">
        <f t="shared" si="30"/>
        <v>0</v>
      </c>
      <c r="H232" s="286">
        <f t="shared" si="31"/>
        <v>0</v>
      </c>
      <c r="I232" s="294">
        <f>IFERROR(VLOOKUP(C232,'تقرير إحصائية بحجم المبيعات'!B228:L258,11,FALSE),0)</f>
        <v>0</v>
      </c>
      <c r="J232" s="289">
        <f t="shared" si="32"/>
        <v>0</v>
      </c>
      <c r="K232" s="290">
        <f>HLOOKUP(C232,'تقرير المصروفات حسب الشهر'!$D$774:$AI$889,116,FALSE)</f>
        <v>0</v>
      </c>
      <c r="L232" s="71"/>
      <c r="M232" s="292">
        <f>Tagmou3!J18</f>
        <v>0</v>
      </c>
      <c r="N232" s="275">
        <f t="shared" si="33"/>
        <v>0</v>
      </c>
    </row>
    <row r="233" spans="2:14" ht="16.95" customHeight="1" thickTop="1" thickBot="1">
      <c r="B233" s="280">
        <v>13</v>
      </c>
      <c r="C233" s="282" t="s">
        <v>26</v>
      </c>
      <c r="D233" s="295">
        <f>IFERROR(VLOOKUP(C233,'تقرير إحصائية بحجم المبيعات'!B229:G259,2,0),0)</f>
        <v>0</v>
      </c>
      <c r="E233" s="295">
        <f>IFERROR(VLOOKUP(C233,'تقرير إحصائية بحجم المبيعات'!B229:E259,3,FALSE),0)</f>
        <v>0</v>
      </c>
      <c r="F233" s="295">
        <f>IFERROR(VLOOKUP(C233,'تقرير إحصائية بحجم المبيعات'!B229:E259,4,FALSE),0)</f>
        <v>0</v>
      </c>
      <c r="G233" s="287">
        <f t="shared" si="30"/>
        <v>0</v>
      </c>
      <c r="H233" s="286">
        <f t="shared" si="31"/>
        <v>0</v>
      </c>
      <c r="I233" s="294">
        <f>IFERROR(VLOOKUP(C233,'تقرير إحصائية بحجم المبيعات'!B229:L259,11,FALSE),0)</f>
        <v>0</v>
      </c>
      <c r="J233" s="289">
        <f t="shared" si="32"/>
        <v>0</v>
      </c>
      <c r="K233" s="290">
        <f>HLOOKUP(C233,'تقرير المصروفات حسب الشهر'!$D$774:$AI$889,116,FALSE)</f>
        <v>0</v>
      </c>
      <c r="L233" s="72"/>
      <c r="M233" s="292">
        <f>Maadi!J18</f>
        <v>0</v>
      </c>
      <c r="N233" s="275">
        <f t="shared" si="33"/>
        <v>0</v>
      </c>
    </row>
    <row r="234" spans="2:14" ht="16.95" customHeight="1" thickTop="1" thickBot="1">
      <c r="B234" s="280">
        <v>14</v>
      </c>
      <c r="C234" s="282" t="s">
        <v>27</v>
      </c>
      <c r="D234" s="295">
        <f>IFERROR(VLOOKUP(C234,'تقرير إحصائية بحجم المبيعات'!B230:G260,2,0),0)</f>
        <v>0</v>
      </c>
      <c r="E234" s="295">
        <f>IFERROR(VLOOKUP(C234,'تقرير إحصائية بحجم المبيعات'!B230:E260,3,FALSE),0)</f>
        <v>0</v>
      </c>
      <c r="F234" s="295">
        <f>IFERROR(VLOOKUP(C234,'تقرير إحصائية بحجم المبيعات'!B230:E260,4,FALSE),0)</f>
        <v>0</v>
      </c>
      <c r="G234" s="287">
        <f t="shared" si="30"/>
        <v>0</v>
      </c>
      <c r="H234" s="286">
        <f t="shared" si="31"/>
        <v>0</v>
      </c>
      <c r="I234" s="294">
        <f>IFERROR(VLOOKUP(C234,'تقرير إحصائية بحجم المبيعات'!B230:L260,11,FALSE),0)</f>
        <v>0</v>
      </c>
      <c r="J234" s="289">
        <f t="shared" si="32"/>
        <v>0</v>
      </c>
      <c r="K234" s="290">
        <f>HLOOKUP(C234,'تقرير المصروفات حسب الشهر'!$D$774:$AI$889,116,FALSE)</f>
        <v>0</v>
      </c>
      <c r="L234" s="71"/>
      <c r="M234" s="292">
        <f>Zaid!J18</f>
        <v>0</v>
      </c>
      <c r="N234" s="275">
        <f t="shared" si="33"/>
        <v>0</v>
      </c>
    </row>
    <row r="235" spans="2:14" ht="16.95" customHeight="1" thickTop="1" thickBot="1">
      <c r="B235" s="280">
        <v>15</v>
      </c>
      <c r="C235" s="282" t="s">
        <v>28</v>
      </c>
      <c r="D235" s="295">
        <f>IFERROR(VLOOKUP(C235,'تقرير إحصائية بحجم المبيعات'!B231:G261,2,0),0)</f>
        <v>0</v>
      </c>
      <c r="E235" s="295">
        <f>IFERROR(VLOOKUP(C235,'تقرير إحصائية بحجم المبيعات'!B231:E261,3,FALSE),0)</f>
        <v>0</v>
      </c>
      <c r="F235" s="295">
        <f>IFERROR(VLOOKUP(C235,'تقرير إحصائية بحجم المبيعات'!B231:E261,4,FALSE),0)</f>
        <v>0</v>
      </c>
      <c r="G235" s="287">
        <f t="shared" si="30"/>
        <v>0</v>
      </c>
      <c r="H235" s="286">
        <f t="shared" si="31"/>
        <v>0</v>
      </c>
      <c r="I235" s="294">
        <f>IFERROR(VLOOKUP(C235,'تقرير إحصائية بحجم المبيعات'!B231:L261,11,FALSE),0)</f>
        <v>0</v>
      </c>
      <c r="J235" s="289">
        <f t="shared" si="32"/>
        <v>0</v>
      </c>
      <c r="K235" s="290">
        <f>HLOOKUP(C235,'تقرير المصروفات حسب الشهر'!$D$774:$AI$889,116,FALSE)</f>
        <v>0</v>
      </c>
      <c r="L235" s="71"/>
      <c r="M235" s="292">
        <f>'Sand Beach'!J18</f>
        <v>0</v>
      </c>
      <c r="N235" s="275">
        <f t="shared" si="33"/>
        <v>0</v>
      </c>
    </row>
    <row r="236" spans="2:14" ht="16.95" customHeight="1" thickTop="1" thickBot="1">
      <c r="B236" s="280">
        <v>16</v>
      </c>
      <c r="C236" s="282" t="s">
        <v>29</v>
      </c>
      <c r="D236" s="295">
        <f>IFERROR(VLOOKUP(C236,'تقرير إحصائية بحجم المبيعات'!B232:G262,2,0),0)</f>
        <v>0</v>
      </c>
      <c r="E236" s="295">
        <f>IFERROR(VLOOKUP(C236,'تقرير إحصائية بحجم المبيعات'!B232:E262,3,FALSE),0)</f>
        <v>0</v>
      </c>
      <c r="F236" s="295">
        <f>IFERROR(VLOOKUP(C236,'تقرير إحصائية بحجم المبيعات'!B232:E262,4,FALSE),0)</f>
        <v>0</v>
      </c>
      <c r="G236" s="287">
        <f t="shared" si="30"/>
        <v>0</v>
      </c>
      <c r="H236" s="286">
        <f t="shared" si="31"/>
        <v>0</v>
      </c>
      <c r="I236" s="294">
        <f>IFERROR(VLOOKUP(C236,'تقرير إحصائية بحجم المبيعات'!B232:L262,11,FALSE),0)</f>
        <v>0</v>
      </c>
      <c r="J236" s="289">
        <f t="shared" si="32"/>
        <v>0</v>
      </c>
      <c r="K236" s="290">
        <f>HLOOKUP(C236,'تقرير المصروفات حسب الشهر'!$D$774:$AI$889,116,FALSE)</f>
        <v>0</v>
      </c>
      <c r="L236" s="71"/>
      <c r="M236" s="292">
        <f>Alamya!J18</f>
        <v>0</v>
      </c>
      <c r="N236" s="275">
        <f t="shared" si="33"/>
        <v>0</v>
      </c>
    </row>
    <row r="237" spans="2:14" ht="16.95" customHeight="1" thickTop="1" thickBot="1">
      <c r="B237" s="280">
        <v>17</v>
      </c>
      <c r="C237" s="282" t="s">
        <v>30</v>
      </c>
      <c r="D237" s="295">
        <f>IFERROR(VLOOKUP(C237,'تقرير إحصائية بحجم المبيعات'!B233:G263,2,0),0)</f>
        <v>0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0</v>
      </c>
      <c r="H237" s="286">
        <f t="shared" si="31"/>
        <v>0</v>
      </c>
      <c r="I237" s="294">
        <f>IFERROR(VLOOKUP(C237,'تقرير إحصائية بحجم المبيعات'!B233:L263,11,FALSE),0)</f>
        <v>0</v>
      </c>
      <c r="J237" s="289">
        <f t="shared" si="32"/>
        <v>0</v>
      </c>
      <c r="K237" s="290">
        <f>HLOOKUP(C237,'تقرير المصروفات حسب الشهر'!$D$774:$AI$889,116,FALSE)</f>
        <v>0</v>
      </c>
      <c r="L237" s="71"/>
      <c r="M237" s="292">
        <f>Online!J18</f>
        <v>0</v>
      </c>
      <c r="N237" s="275">
        <f t="shared" si="33"/>
        <v>0</v>
      </c>
    </row>
    <row r="238" spans="2:14" ht="16.95" customHeight="1" thickTop="1" thickBot="1">
      <c r="B238" s="280">
        <v>18</v>
      </c>
      <c r="C238" s="282" t="s">
        <v>31</v>
      </c>
      <c r="D238" s="295">
        <f>IFERROR(VLOOKUP(C238,'تقرير إحصائية بحجم المبيعات'!B234:G264,2,0),0)</f>
        <v>0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0</v>
      </c>
      <c r="G238" s="287">
        <f t="shared" si="30"/>
        <v>0</v>
      </c>
      <c r="H238" s="286">
        <f t="shared" si="31"/>
        <v>0</v>
      </c>
      <c r="I238" s="294">
        <f>IFERROR(VLOOKUP(C238,'تقرير إحصائية بحجم المبيعات'!B234:L264,11,FALSE),0)</f>
        <v>0</v>
      </c>
      <c r="J238" s="289">
        <f t="shared" si="32"/>
        <v>0</v>
      </c>
      <c r="K238" s="290">
        <f>HLOOKUP(C238,'تقرير المصروفات حسب الشهر'!$D$774:$AI$889,116,FALSE)</f>
        <v>0</v>
      </c>
      <c r="L238" s="71"/>
      <c r="M238" s="292">
        <f>Orange!J18</f>
        <v>0</v>
      </c>
      <c r="N238" s="275">
        <f t="shared" si="33"/>
        <v>0</v>
      </c>
    </row>
    <row r="239" spans="2:14" ht="16.95" customHeight="1" thickTop="1" thickBot="1">
      <c r="B239" s="280">
        <v>19</v>
      </c>
      <c r="C239" s="282" t="s">
        <v>32</v>
      </c>
      <c r="D239" s="295">
        <f>IFERROR(VLOOKUP(C239,'تقرير إحصائية بحجم المبيعات'!B235:G265,2,0),0)</f>
        <v>0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0</v>
      </c>
      <c r="G239" s="287">
        <f t="shared" si="30"/>
        <v>0</v>
      </c>
      <c r="H239" s="286">
        <f t="shared" si="31"/>
        <v>0</v>
      </c>
      <c r="I239" s="294">
        <f>IFERROR(VLOOKUP(C239,'تقرير إحصائية بحجم المبيعات'!B235:L265,11,FALSE),0)</f>
        <v>0</v>
      </c>
      <c r="J239" s="289">
        <f t="shared" si="32"/>
        <v>0</v>
      </c>
      <c r="K239" s="290">
        <f>HLOOKUP(C239,'تقرير المصروفات حسب الشهر'!$D$774:$AI$889,116,FALSE)</f>
        <v>0</v>
      </c>
      <c r="L239" s="71"/>
      <c r="M239" s="292">
        <f>Vod.Smart!J18</f>
        <v>0</v>
      </c>
      <c r="N239" s="275">
        <f t="shared" si="33"/>
        <v>0</v>
      </c>
    </row>
    <row r="240" spans="2:14" ht="16.95" customHeight="1" thickTop="1" thickBot="1">
      <c r="B240" s="280">
        <v>20</v>
      </c>
      <c r="C240" s="282" t="s">
        <v>33</v>
      </c>
      <c r="D240" s="295">
        <f>IFERROR(VLOOKUP(C240,'تقرير إحصائية بحجم المبيعات'!B236:G266,2,0),0)</f>
        <v>0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0</v>
      </c>
      <c r="G240" s="287">
        <f t="shared" si="30"/>
        <v>0</v>
      </c>
      <c r="H240" s="286">
        <f t="shared" si="31"/>
        <v>0</v>
      </c>
      <c r="I240" s="294">
        <f>IFERROR(VLOOKUP(C240,'تقرير إحصائية بحجم المبيعات'!B236:L266,11,FALSE),0)</f>
        <v>0</v>
      </c>
      <c r="J240" s="289">
        <f t="shared" si="32"/>
        <v>0</v>
      </c>
      <c r="K240" s="290">
        <f>HLOOKUP(C240,'تقرير المصروفات حسب الشهر'!$D$774:$AI$889,116,FALSE)</f>
        <v>0</v>
      </c>
      <c r="L240" s="71"/>
      <c r="M240" s="292">
        <f>Vod.Zahraa!J18</f>
        <v>0</v>
      </c>
      <c r="N240" s="275">
        <f t="shared" si="33"/>
        <v>0</v>
      </c>
    </row>
    <row r="241" spans="2:14" ht="16.95" customHeight="1" thickTop="1" thickBot="1">
      <c r="B241" s="280">
        <v>21</v>
      </c>
      <c r="C241" s="282" t="s">
        <v>34</v>
      </c>
      <c r="D241" s="295">
        <f>IFERROR(VLOOKUP(C241,'تقرير إحصائية بحجم المبيعات'!B237:G267,2,0),0)</f>
        <v>0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0</v>
      </c>
      <c r="G241" s="287">
        <f t="shared" si="30"/>
        <v>0</v>
      </c>
      <c r="H241" s="286">
        <f t="shared" si="31"/>
        <v>0</v>
      </c>
      <c r="I241" s="294">
        <f>IFERROR(VLOOKUP(C241,'تقرير إحصائية بحجم المبيعات'!B237:L267,11,FALSE),0)</f>
        <v>0</v>
      </c>
      <c r="J241" s="289">
        <f t="shared" si="32"/>
        <v>0</v>
      </c>
      <c r="K241" s="290">
        <f>HLOOKUP(C241,'تقرير المصروفات حسب الشهر'!$D$774:$AI$889,116,FALSE)</f>
        <v>0</v>
      </c>
      <c r="L241" s="71"/>
      <c r="M241" s="292">
        <f>Mo7awelat!J18</f>
        <v>0</v>
      </c>
      <c r="N241" s="275">
        <f t="shared" si="33"/>
        <v>0</v>
      </c>
    </row>
    <row r="242" spans="2:14" ht="16.95" customHeight="1" thickTop="1" thickBot="1">
      <c r="B242" s="280">
        <v>22</v>
      </c>
      <c r="C242" s="282" t="s">
        <v>35</v>
      </c>
      <c r="D242" s="295">
        <f>IFERROR(VLOOKUP(C242,'تقرير إحصائية بحجم المبيعات'!B238:G268,2,0),0)</f>
        <v>0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0</v>
      </c>
      <c r="G242" s="287">
        <f t="shared" si="30"/>
        <v>0</v>
      </c>
      <c r="H242" s="286">
        <f t="shared" si="31"/>
        <v>0</v>
      </c>
      <c r="I242" s="294">
        <f>IFERROR(VLOOKUP(C242,'تقرير إحصائية بحجم المبيعات'!B238:L268,11,FALSE),0)</f>
        <v>0</v>
      </c>
      <c r="J242" s="289">
        <f t="shared" si="32"/>
        <v>0</v>
      </c>
      <c r="K242" s="290">
        <f>HLOOKUP(C242,'تقرير المصروفات حسب الشهر'!$D$774:$AI$889,116,FALSE)</f>
        <v>0</v>
      </c>
      <c r="L242" s="71"/>
      <c r="M242" s="292">
        <f>Electric!J18</f>
        <v>0</v>
      </c>
      <c r="N242" s="275">
        <f t="shared" si="33"/>
        <v>0</v>
      </c>
    </row>
    <row r="243" spans="2:14" ht="16.95" customHeight="1" thickTop="1" thickBot="1">
      <c r="B243" s="280">
        <v>23</v>
      </c>
      <c r="C243" s="282" t="s">
        <v>36</v>
      </c>
      <c r="D243" s="295">
        <f>IFERROR(VLOOKUP(C243,'تقرير إحصائية بحجم المبيعات'!B239:G269,2,0),0)</f>
        <v>0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0</v>
      </c>
      <c r="G243" s="287">
        <f t="shared" si="30"/>
        <v>0</v>
      </c>
      <c r="H243" s="286">
        <f t="shared" si="31"/>
        <v>0</v>
      </c>
      <c r="I243" s="294">
        <f>IFERROR(VLOOKUP(C243,'تقرير إحصائية بحجم المبيعات'!B239:L269,11,FALSE),0)</f>
        <v>0</v>
      </c>
      <c r="J243" s="289">
        <f t="shared" si="32"/>
        <v>0</v>
      </c>
      <c r="K243" s="290">
        <f>HLOOKUP(C243,'تقرير المصروفات حسب الشهر'!$D$774:$AI$889,116,FALSE)</f>
        <v>0</v>
      </c>
      <c r="L243" s="71"/>
      <c r="M243" s="292">
        <f>FINE!J18</f>
        <v>0</v>
      </c>
      <c r="N243" s="275">
        <f t="shared" si="33"/>
        <v>0</v>
      </c>
    </row>
    <row r="244" spans="2:14" ht="16.95" customHeight="1" thickTop="1" thickBot="1">
      <c r="B244" s="280">
        <v>24</v>
      </c>
      <c r="C244" s="282" t="s">
        <v>37</v>
      </c>
      <c r="D244" s="295">
        <f>IFERROR(VLOOKUP(C244,'تقرير إحصائية بحجم المبيعات'!B240:G270,2,0),0)</f>
        <v>0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0</v>
      </c>
      <c r="G244" s="287">
        <f t="shared" si="30"/>
        <v>0</v>
      </c>
      <c r="H244" s="286">
        <f t="shared" si="31"/>
        <v>0</v>
      </c>
      <c r="I244" s="294">
        <f>IFERROR(VLOOKUP(C244,'تقرير إحصائية بحجم المبيعات'!B240:L270,11,FALSE),0)</f>
        <v>0</v>
      </c>
      <c r="J244" s="289">
        <f t="shared" si="32"/>
        <v>0</v>
      </c>
      <c r="K244" s="290">
        <f>HLOOKUP(C244,'تقرير المصروفات حسب الشهر'!$D$774:$AI$889,116,FALSE)</f>
        <v>0</v>
      </c>
      <c r="L244" s="71"/>
      <c r="M244" s="292">
        <f>Egyplast!J18</f>
        <v>0</v>
      </c>
      <c r="N244" s="275">
        <f t="shared" si="33"/>
        <v>0</v>
      </c>
    </row>
    <row r="245" spans="2:14" ht="16.95" customHeight="1" thickTop="1" thickBot="1">
      <c r="B245" s="280">
        <v>25</v>
      </c>
      <c r="C245" s="282" t="s">
        <v>38</v>
      </c>
      <c r="D245" s="295">
        <f>IFERROR(VLOOKUP(C245,'تقرير إحصائية بحجم المبيعات'!B241:G271,2,0),0)</f>
        <v>0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0</v>
      </c>
      <c r="G245" s="287">
        <f t="shared" si="30"/>
        <v>0</v>
      </c>
      <c r="H245" s="286">
        <f t="shared" si="31"/>
        <v>0</v>
      </c>
      <c r="I245" s="294">
        <f>IFERROR(VLOOKUP(C245,'تقرير إحصائية بحجم المبيعات'!B241:L271,11,FALSE),0)</f>
        <v>0</v>
      </c>
      <c r="J245" s="289">
        <f t="shared" si="32"/>
        <v>0</v>
      </c>
      <c r="K245" s="290">
        <f>HLOOKUP(C245,'تقرير المصروفات حسب الشهر'!$D$774:$AI$889,116,FALSE)</f>
        <v>0</v>
      </c>
      <c r="L245" s="71"/>
      <c r="M245" s="292">
        <f>Etisalat.Katamya!J18</f>
        <v>0</v>
      </c>
      <c r="N245" s="275">
        <f t="shared" si="33"/>
        <v>0</v>
      </c>
    </row>
    <row r="246" spans="2:14" ht="16.95" customHeight="1" thickTop="1" thickBot="1">
      <c r="B246" s="280">
        <v>26</v>
      </c>
      <c r="C246" s="283" t="s">
        <v>39</v>
      </c>
      <c r="D246" s="295">
        <f>IFERROR(VLOOKUP(C246,'تقرير إحصائية بحجم المبيعات'!B242:G272,2,0),0)</f>
        <v>0</v>
      </c>
      <c r="E246" s="295">
        <f>IFERROR(VLOOKUP(C246,'تقرير إحصائية بحجم المبيعات'!B242:E272,3,FALSE),0)</f>
        <v>0</v>
      </c>
      <c r="F246" s="295">
        <f>IFERROR(VLOOKUP(C246,'تقرير إحصائية بحجم المبيعات'!B242:E272,4,FALSE),0)</f>
        <v>0</v>
      </c>
      <c r="G246" s="288">
        <f t="shared" si="30"/>
        <v>0</v>
      </c>
      <c r="H246" s="286">
        <f t="shared" si="31"/>
        <v>0</v>
      </c>
      <c r="I246" s="294">
        <f>IFERROR(VLOOKUP(C246,'تقرير إحصائية بحجم المبيعات'!B242:L272,11,FALSE),0)</f>
        <v>0</v>
      </c>
      <c r="J246" s="289">
        <f t="shared" si="32"/>
        <v>0</v>
      </c>
      <c r="K246" s="290">
        <f>HLOOKUP(C246,'تقرير المصروفات حسب الشهر'!$D$774:$AI$889,116,FALSE)</f>
        <v>0</v>
      </c>
      <c r="L246" s="73"/>
      <c r="M246" s="293">
        <f>CFC!J18</f>
        <v>0</v>
      </c>
      <c r="N246" s="275">
        <f t="shared" si="33"/>
        <v>0</v>
      </c>
    </row>
    <row r="247" spans="2:14" ht="16.95" customHeight="1" thickTop="1" thickBot="1">
      <c r="B247" s="280">
        <v>27</v>
      </c>
      <c r="C247" s="284" t="s">
        <v>40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الشهر'!$D$774:$AI$889,116,FALSE)</f>
        <v>0</v>
      </c>
      <c r="L247" s="73"/>
      <c r="M247" s="293">
        <f>North.Coast!J18</f>
        <v>0</v>
      </c>
      <c r="N247" s="275">
        <f t="shared" si="33"/>
        <v>0</v>
      </c>
    </row>
    <row r="248" spans="2:14" ht="16.95" customHeight="1" thickTop="1" thickBot="1">
      <c r="B248" s="435">
        <v>28</v>
      </c>
      <c r="C248" s="284" t="s">
        <v>41</v>
      </c>
      <c r="D248" s="295">
        <f>IFERROR(VLOOKUP(C248,'تقرير إحصائية بحجم المبيعات'!B244:G274,2,0),0)</f>
        <v>0</v>
      </c>
      <c r="E248" s="295">
        <f>IFERROR(VLOOKUP(C248,'تقرير إحصائية بحجم المبيعات'!B244:E274,3,FALSE),0)</f>
        <v>0</v>
      </c>
      <c r="F248" s="295">
        <f>IFERROR(VLOOKUP(C248,'تقرير إحصائية بحجم المبيعات'!B244:E274,4,FALSE),0)</f>
        <v>0</v>
      </c>
      <c r="G248" s="288">
        <f t="shared" si="30"/>
        <v>0</v>
      </c>
      <c r="H248" s="450"/>
      <c r="I248" s="294">
        <f>IFERROR(VLOOKUP(C248,'تقرير إحصائية بحجم المبيعات'!B244:L274,11,FALSE),0)</f>
        <v>0</v>
      </c>
      <c r="J248" s="289">
        <f t="shared" si="32"/>
        <v>0</v>
      </c>
      <c r="K248" s="290">
        <f>HLOOKUP(C248,'تقرير المصروفات حسب الشهر'!$D$774:$AI$889,116,FALSE)</f>
        <v>0</v>
      </c>
      <c r="L248" s="451"/>
      <c r="M248" s="293">
        <f>Rehab!J18</f>
        <v>0</v>
      </c>
      <c r="N248" s="275">
        <f t="shared" si="33"/>
        <v>0</v>
      </c>
    </row>
    <row r="249" spans="2:14" ht="16.95" customHeight="1" thickTop="1" thickBot="1">
      <c r="B249" s="435">
        <v>29</v>
      </c>
      <c r="C249" s="284" t="s">
        <v>42</v>
      </c>
      <c r="D249" s="295">
        <f>IFERROR(VLOOKUP(C249,'تقرير إحصائية بحجم المبيعات'!B245:G275,2,0),0)</f>
        <v>0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0</v>
      </c>
      <c r="G249" s="288">
        <f t="shared" si="30"/>
        <v>0</v>
      </c>
      <c r="H249" s="450"/>
      <c r="I249" s="294">
        <f>IFERROR(VLOOKUP(C249,'تقرير إحصائية بحجم المبيعات'!B245:L275,11,FALSE),0)</f>
        <v>0</v>
      </c>
      <c r="J249" s="289">
        <f t="shared" si="32"/>
        <v>0</v>
      </c>
      <c r="K249" s="290">
        <f>HLOOKUP(C249,'تقرير المصروفات حسب الشهر'!$D$774:$AI$889,116,FALSE)</f>
        <v>0</v>
      </c>
      <c r="L249" s="451"/>
      <c r="M249" s="293">
        <f>'HSBC MAADI'!J18</f>
        <v>0</v>
      </c>
      <c r="N249" s="275">
        <f t="shared" si="33"/>
        <v>0</v>
      </c>
    </row>
    <row r="250" spans="2:14" ht="16.95" customHeight="1" thickTop="1" thickBot="1">
      <c r="B250" s="435">
        <v>30</v>
      </c>
      <c r="C250" s="284" t="s">
        <v>43</v>
      </c>
      <c r="D250" s="295">
        <f>IFERROR(VLOOKUP(C250,'تقرير إحصائية بحجم المبيعات'!B246:G276,2,0),0)</f>
        <v>0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0</v>
      </c>
      <c r="G250" s="288">
        <f t="shared" si="30"/>
        <v>0</v>
      </c>
      <c r="H250" s="450"/>
      <c r="I250" s="294">
        <f>IFERROR(VLOOKUP(C250,'تقرير إحصائية بحجم المبيعات'!B246:L276,11,FALSE),0)</f>
        <v>0</v>
      </c>
      <c r="J250" s="289">
        <f t="shared" si="32"/>
        <v>0</v>
      </c>
      <c r="K250" s="290">
        <f>HLOOKUP(C250,'تقرير المصروفات حسب الشهر'!$D$774:$AI$889,116,FALSE)</f>
        <v>0</v>
      </c>
      <c r="L250" s="451"/>
      <c r="M250" s="293">
        <f>'HSBC SMART'!J18</f>
        <v>0</v>
      </c>
      <c r="N250" s="275">
        <f t="shared" si="33"/>
        <v>0</v>
      </c>
    </row>
    <row r="251" spans="2:14" ht="16.95" customHeight="1" thickTop="1" thickBot="1">
      <c r="B251" s="435">
        <v>31</v>
      </c>
      <c r="C251" s="284" t="s">
        <v>44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الشهر'!$D$774:$AI$889,116,FALSE)</f>
        <v>0</v>
      </c>
      <c r="L251" s="451"/>
      <c r="M251" s="293">
        <f>North.Coast!J22</f>
        <v>0</v>
      </c>
      <c r="N251" s="275">
        <f t="shared" si="33"/>
        <v>0</v>
      </c>
    </row>
    <row r="252" spans="2:14" ht="16.95" customHeight="1" thickTop="1" thickBot="1">
      <c r="B252" s="649" t="s">
        <v>348</v>
      </c>
      <c r="C252" s="650"/>
      <c r="D252" s="273">
        <f t="shared" ref="D252:N252" si="34">SUM(D221:D251)</f>
        <v>0</v>
      </c>
      <c r="E252" s="273">
        <f t="shared" si="34"/>
        <v>0</v>
      </c>
      <c r="F252" s="273">
        <f t="shared" si="34"/>
        <v>0</v>
      </c>
      <c r="G252" s="273">
        <f t="shared" si="34"/>
        <v>0</v>
      </c>
      <c r="H252" s="273">
        <f t="shared" si="34"/>
        <v>0</v>
      </c>
      <c r="I252" s="273">
        <f t="shared" si="34"/>
        <v>0</v>
      </c>
      <c r="J252" s="273">
        <f t="shared" si="34"/>
        <v>0</v>
      </c>
      <c r="K252" s="273">
        <f t="shared" si="34"/>
        <v>0</v>
      </c>
      <c r="L252" s="273">
        <f t="shared" si="34"/>
        <v>0</v>
      </c>
      <c r="M252" s="273">
        <f t="shared" si="34"/>
        <v>0</v>
      </c>
      <c r="N252" s="273">
        <f t="shared" si="34"/>
        <v>0</v>
      </c>
    </row>
    <row r="253" spans="2:14" ht="13.95" customHeight="1" thickTop="1"/>
    <row r="254" spans="2:14" ht="13.95" customHeight="1" thickBot="1"/>
    <row r="255" spans="2:14" ht="30.6" customHeight="1" thickBot="1">
      <c r="B255" s="646" t="s">
        <v>393</v>
      </c>
      <c r="C255" s="647"/>
      <c r="D255" s="647"/>
      <c r="E255" s="647"/>
      <c r="F255" s="647"/>
      <c r="G255" s="647"/>
      <c r="H255" s="647"/>
      <c r="I255" s="647"/>
      <c r="J255" s="647"/>
      <c r="K255" s="647"/>
      <c r="L255" s="647"/>
      <c r="M255" s="647"/>
      <c r="N255" s="648"/>
    </row>
    <row r="256" spans="2:14" ht="16.95" customHeight="1" thickTop="1" thickBot="1">
      <c r="B256" s="276" t="s">
        <v>376</v>
      </c>
      <c r="C256" s="276" t="s">
        <v>289</v>
      </c>
      <c r="D256" s="277" t="s">
        <v>377</v>
      </c>
      <c r="E256" s="278" t="s">
        <v>244</v>
      </c>
      <c r="F256" s="278" t="s">
        <v>378</v>
      </c>
      <c r="G256" s="276" t="s">
        <v>379</v>
      </c>
      <c r="H256" s="276" t="s">
        <v>380</v>
      </c>
      <c r="I256" s="276" t="s">
        <v>381</v>
      </c>
      <c r="J256" s="276" t="s">
        <v>247</v>
      </c>
      <c r="K256" s="276" t="s">
        <v>382</v>
      </c>
      <c r="L256" s="276" t="s">
        <v>383</v>
      </c>
      <c r="M256" s="279" t="s">
        <v>384</v>
      </c>
      <c r="N256" s="274" t="s">
        <v>385</v>
      </c>
    </row>
    <row r="257" spans="2:14" ht="16.95" customHeight="1" thickTop="1" thickBot="1">
      <c r="B257" s="280">
        <v>1</v>
      </c>
      <c r="C257" s="281" t="s">
        <v>14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الشهر'!$D$901:$AI$1016,116,FALSE)</f>
        <v>0</v>
      </c>
      <c r="L257" s="70"/>
      <c r="M257" s="291">
        <f>HQ!K18</f>
        <v>0</v>
      </c>
      <c r="N257" s="308">
        <f t="shared" ref="N257:N287" si="38">J257-K257-L257+M257</f>
        <v>0</v>
      </c>
    </row>
    <row r="258" spans="2:14" ht="16.95" customHeight="1" thickTop="1" thickBot="1">
      <c r="B258" s="280">
        <v>2</v>
      </c>
      <c r="C258" s="282" t="s">
        <v>15</v>
      </c>
      <c r="D258" s="295">
        <f>IFERROR(VLOOKUP(C258,'تقرير إحصائية بحجم المبيعات'!$B$252:$G$285,2,FALSE),0)</f>
        <v>0</v>
      </c>
      <c r="E258" s="295">
        <f>IFERROR(VLOOKUP(C258,'تقرير إحصائية بحجم المبيعات'!$B$252:$G$285,3,FALSE),0)</f>
        <v>0</v>
      </c>
      <c r="F258" s="295">
        <f>IFERROR(VLOOKUP(C258,'تقرير إحصائية بحجم المبيعات'!$B$252:$G$285,4,FALSE),0)</f>
        <v>0</v>
      </c>
      <c r="G258" s="287">
        <f t="shared" si="35"/>
        <v>0</v>
      </c>
      <c r="H258" s="286">
        <f t="shared" si="36"/>
        <v>0</v>
      </c>
      <c r="I258" s="295">
        <f>IFERROR(VLOOKUP(C258,'تقرير إحصائية بحجم المبيعات'!$B$252:$L$281,11,FALSE),0)</f>
        <v>0</v>
      </c>
      <c r="J258" s="289">
        <f t="shared" si="37"/>
        <v>0</v>
      </c>
      <c r="K258" s="290">
        <f>HLOOKUP(C258,'تقرير المصروفات حسب الشهر'!$D$901:$AI$1016,116,FALSE)</f>
        <v>0</v>
      </c>
      <c r="L258" s="71"/>
      <c r="M258" s="292">
        <f>Aguza!K18</f>
        <v>0</v>
      </c>
      <c r="N258" s="308">
        <f t="shared" si="38"/>
        <v>0</v>
      </c>
    </row>
    <row r="259" spans="2:14" ht="16.95" customHeight="1" thickTop="1" thickBot="1">
      <c r="B259" s="280">
        <v>3</v>
      </c>
      <c r="C259" s="282" t="s">
        <v>16</v>
      </c>
      <c r="D259" s="295">
        <f>IFERROR(VLOOKUP(C259,'تقرير إحصائية بحجم المبيعات'!$B$252:$G$285,2,FALSE),0)</f>
        <v>0</v>
      </c>
      <c r="E259" s="295">
        <f>IFERROR(VLOOKUP(C259,'تقرير إحصائية بحجم المبيعات'!$B$252:$G$285,3,FALSE),0)</f>
        <v>0</v>
      </c>
      <c r="F259" s="295">
        <f>IFERROR(VLOOKUP(C259,'تقرير إحصائية بحجم المبيعات'!$B$252:$G$285,4,FALSE),0)</f>
        <v>0</v>
      </c>
      <c r="G259" s="287">
        <f t="shared" si="35"/>
        <v>0</v>
      </c>
      <c r="H259" s="286">
        <f t="shared" si="36"/>
        <v>0</v>
      </c>
      <c r="I259" s="295">
        <f>IFERROR(VLOOKUP(C259,'تقرير إحصائية بحجم المبيعات'!$B$252:$L$281,11,FALSE),0)</f>
        <v>0</v>
      </c>
      <c r="J259" s="289">
        <f t="shared" si="37"/>
        <v>0</v>
      </c>
      <c r="K259" s="290">
        <f>HLOOKUP(C259,'تقرير المصروفات حسب الشهر'!$D$901:$AI$1016,116,FALSE)</f>
        <v>0</v>
      </c>
      <c r="L259" s="71"/>
      <c r="M259" s="292">
        <f>October!K18</f>
        <v>0</v>
      </c>
      <c r="N259" s="308">
        <f t="shared" si="38"/>
        <v>0</v>
      </c>
    </row>
    <row r="260" spans="2:14" ht="16.95" customHeight="1" thickTop="1" thickBot="1">
      <c r="B260" s="280">
        <v>4</v>
      </c>
      <c r="C260" s="282" t="s">
        <v>17</v>
      </c>
      <c r="D260" s="295">
        <f>IFERROR(VLOOKUP(C260,'تقرير إحصائية بحجم المبيعات'!$B$252:$G$285,2,FALSE),0)</f>
        <v>0</v>
      </c>
      <c r="E260" s="295">
        <f>IFERROR(VLOOKUP(C260,'تقرير إحصائية بحجم المبيعات'!$B$252:$G$285,3,FALSE),0)</f>
        <v>0</v>
      </c>
      <c r="F260" s="295">
        <f>IFERROR(VLOOKUP(C260,'تقرير إحصائية بحجم المبيعات'!$B$252:$G$285,4,FALSE),0)</f>
        <v>0</v>
      </c>
      <c r="G260" s="287">
        <f t="shared" si="35"/>
        <v>0</v>
      </c>
      <c r="H260" s="286">
        <f t="shared" si="36"/>
        <v>0</v>
      </c>
      <c r="I260" s="295">
        <f>IFERROR(VLOOKUP(C260,'تقرير إحصائية بحجم المبيعات'!$B$252:$L$281,11,FALSE),0)</f>
        <v>0</v>
      </c>
      <c r="J260" s="289">
        <f t="shared" si="37"/>
        <v>0</v>
      </c>
      <c r="K260" s="290">
        <f>HLOOKUP(C260,'تقرير المصروفات حسب الشهر'!$D$901:$AI$1016,116,FALSE)</f>
        <v>0</v>
      </c>
      <c r="L260" s="71"/>
      <c r="M260" s="292">
        <f>Batal!K18</f>
        <v>0</v>
      </c>
      <c r="N260" s="308">
        <f t="shared" si="38"/>
        <v>0</v>
      </c>
    </row>
    <row r="261" spans="2:14" ht="16.95" customHeight="1" thickTop="1" thickBot="1">
      <c r="B261" s="280">
        <v>5</v>
      </c>
      <c r="C261" s="282" t="s">
        <v>18</v>
      </c>
      <c r="D261" s="295">
        <f>IFERROR(VLOOKUP(C261,'تقرير إحصائية بحجم المبيعات'!$B$252:$G$285,2,FALSE),0)</f>
        <v>0</v>
      </c>
      <c r="E261" s="295">
        <f>IFERROR(VLOOKUP(C261,'تقرير إحصائية بحجم المبيعات'!$B$252:$G$285,3,FALSE),0)</f>
        <v>0</v>
      </c>
      <c r="F261" s="295">
        <f>IFERROR(VLOOKUP(C261,'تقرير إحصائية بحجم المبيعات'!$B$252:$G$285,4,FALSE),0)</f>
        <v>0</v>
      </c>
      <c r="G261" s="287">
        <f t="shared" si="35"/>
        <v>0</v>
      </c>
      <c r="H261" s="286">
        <f t="shared" si="36"/>
        <v>0</v>
      </c>
      <c r="I261" s="295">
        <f>IFERROR(VLOOKUP(C261,'تقرير إحصائية بحجم المبيعات'!$B$252:$L$281,11,FALSE),0)</f>
        <v>0</v>
      </c>
      <c r="J261" s="289">
        <f t="shared" si="37"/>
        <v>0</v>
      </c>
      <c r="K261" s="290">
        <f>HLOOKUP(C261,'تقرير المصروفات حسب الشهر'!$D$901:$AI$1016,116,FALSE)</f>
        <v>0</v>
      </c>
      <c r="L261" s="71"/>
      <c r="M261" s="292">
        <f>'Nasr City'!K18</f>
        <v>0</v>
      </c>
      <c r="N261" s="308">
        <f t="shared" si="38"/>
        <v>0</v>
      </c>
    </row>
    <row r="262" spans="2:14" ht="16.95" customHeight="1" thickTop="1" thickBot="1">
      <c r="B262" s="280">
        <v>6</v>
      </c>
      <c r="C262" s="282" t="s">
        <v>19</v>
      </c>
      <c r="D262" s="295">
        <f>IFERROR(VLOOKUP(C262,'تقرير إحصائية بحجم المبيعات'!$B$252:$G$285,2,FALSE),0)</f>
        <v>0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0</v>
      </c>
      <c r="G262" s="287">
        <f t="shared" si="35"/>
        <v>0</v>
      </c>
      <c r="H262" s="286">
        <f t="shared" si="36"/>
        <v>0</v>
      </c>
      <c r="I262" s="295">
        <f>IFERROR(VLOOKUP(C262,'تقرير إحصائية بحجم المبيعات'!$B$252:$L$281,11,FALSE),0)</f>
        <v>0</v>
      </c>
      <c r="J262" s="289">
        <f t="shared" si="37"/>
        <v>0</v>
      </c>
      <c r="K262" s="290">
        <f>HLOOKUP(C262,'تقرير المصروفات حسب الشهر'!$D$901:$AI$1016,116,FALSE)</f>
        <v>0</v>
      </c>
      <c r="L262" s="71"/>
      <c r="M262" s="292">
        <f>Sweedy!K18</f>
        <v>0</v>
      </c>
      <c r="N262" s="308">
        <f t="shared" si="38"/>
        <v>0</v>
      </c>
    </row>
    <row r="263" spans="2:14" ht="17.25" customHeight="1" thickTop="1" thickBot="1">
      <c r="B263" s="280">
        <v>7</v>
      </c>
      <c r="C263" s="282" t="s">
        <v>20</v>
      </c>
      <c r="D263" s="295">
        <f>IFERROR(VLOOKUP(C263,'تقرير إحصائية بحجم المبيعات'!$B$252:$G$285,2,FALSE),0)</f>
        <v>0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0</v>
      </c>
      <c r="G263" s="287">
        <f t="shared" si="35"/>
        <v>0</v>
      </c>
      <c r="H263" s="286">
        <f t="shared" si="36"/>
        <v>0</v>
      </c>
      <c r="I263" s="295">
        <f>IFERROR(VLOOKUP(C263,'تقرير إحصائية بحجم المبيعات'!$B$252:$L$281,11,FALSE),0)</f>
        <v>0</v>
      </c>
      <c r="J263" s="289">
        <f t="shared" si="37"/>
        <v>0</v>
      </c>
      <c r="K263" s="290">
        <f>HLOOKUP(C263,'تقرير المصروفات حسب الشهر'!$D$901:$AI$1016,116,FALSE)</f>
        <v>0</v>
      </c>
      <c r="L263" s="71"/>
      <c r="M263" s="292">
        <f>NTRA!K18</f>
        <v>0</v>
      </c>
      <c r="N263" s="308">
        <f t="shared" si="38"/>
        <v>0</v>
      </c>
    </row>
    <row r="264" spans="2:14" ht="16.95" customHeight="1" thickTop="1" thickBot="1">
      <c r="B264" s="280">
        <v>8</v>
      </c>
      <c r="C264" s="282" t="s">
        <v>21</v>
      </c>
      <c r="D264" s="295">
        <f>IFERROR(VLOOKUP(C264,'تقرير إحصائية بحجم المبيعات'!$B$252:$G$285,2,FALSE),0)</f>
        <v>0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0</v>
      </c>
      <c r="G264" s="287">
        <f t="shared" si="35"/>
        <v>0</v>
      </c>
      <c r="H264" s="286">
        <f t="shared" si="36"/>
        <v>0</v>
      </c>
      <c r="I264" s="295">
        <f>IFERROR(VLOOKUP(C264,'تقرير إحصائية بحجم المبيعات'!$B$252:$L$281,11,FALSE),0)</f>
        <v>0</v>
      </c>
      <c r="J264" s="289">
        <f t="shared" si="37"/>
        <v>0</v>
      </c>
      <c r="K264" s="290">
        <f>HLOOKUP(C264,'تقرير المصروفات حسب الشهر'!$D$901:$AI$1016,116,FALSE)</f>
        <v>0</v>
      </c>
      <c r="L264" s="71"/>
      <c r="M264" s="292">
        <f>Etisalat!K18</f>
        <v>0</v>
      </c>
      <c r="N264" s="308">
        <f t="shared" si="38"/>
        <v>0</v>
      </c>
    </row>
    <row r="265" spans="2:14" ht="16.95" customHeight="1" thickTop="1" thickBot="1">
      <c r="B265" s="280">
        <v>9</v>
      </c>
      <c r="C265" s="282" t="s">
        <v>22</v>
      </c>
      <c r="D265" s="295">
        <f>IFERROR(VLOOKUP(C265,'تقرير إحصائية بحجم المبيعات'!$B$252:$G$285,2,FALSE),0)</f>
        <v>0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0</v>
      </c>
      <c r="G265" s="287">
        <f t="shared" si="35"/>
        <v>0</v>
      </c>
      <c r="H265" s="286">
        <f t="shared" si="36"/>
        <v>0</v>
      </c>
      <c r="I265" s="295">
        <f>IFERROR(VLOOKUP(C265,'تقرير إحصائية بحجم المبيعات'!$B$252:$L$281,11,FALSE),0)</f>
        <v>0</v>
      </c>
      <c r="J265" s="289">
        <f t="shared" si="37"/>
        <v>0</v>
      </c>
      <c r="K265" s="290">
        <f>HLOOKUP(C265,'تقرير المصروفات حسب الشهر'!$D$901:$AI$1016,116,FALSE)</f>
        <v>0</v>
      </c>
      <c r="L265" s="71"/>
      <c r="M265" s="292">
        <f>'Hazzem Hassan'!K18</f>
        <v>0</v>
      </c>
      <c r="N265" s="308">
        <f t="shared" si="38"/>
        <v>0</v>
      </c>
    </row>
    <row r="266" spans="2:14" ht="16.95" customHeight="1" thickTop="1" thickBot="1">
      <c r="B266" s="280">
        <v>10</v>
      </c>
      <c r="C266" s="282" t="s">
        <v>23</v>
      </c>
      <c r="D266" s="295">
        <f>IFERROR(VLOOKUP(C266,'تقرير إحصائية بحجم المبيعات'!$B$252:$G$285,2,FALSE),0)</f>
        <v>0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0</v>
      </c>
      <c r="G266" s="287">
        <f t="shared" si="35"/>
        <v>0</v>
      </c>
      <c r="H266" s="286">
        <f t="shared" si="36"/>
        <v>0</v>
      </c>
      <c r="I266" s="295">
        <f>IFERROR(VLOOKUP(C266,'تقرير إحصائية بحجم المبيعات'!$B$252:$L$281,11,FALSE),0)</f>
        <v>0</v>
      </c>
      <c r="J266" s="289">
        <f t="shared" si="37"/>
        <v>0</v>
      </c>
      <c r="K266" s="290">
        <f>HLOOKUP(C266,'تقرير المصروفات حسب الشهر'!$D$901:$AI$1016,116,FALSE)</f>
        <v>0</v>
      </c>
      <c r="L266" s="71"/>
      <c r="M266" s="292">
        <f>Sena3ia!K18</f>
        <v>0</v>
      </c>
      <c r="N266" s="308">
        <f t="shared" si="38"/>
        <v>0</v>
      </c>
    </row>
    <row r="267" spans="2:14" ht="16.95" customHeight="1" thickTop="1" thickBot="1">
      <c r="B267" s="280">
        <v>11</v>
      </c>
      <c r="C267" s="282" t="s">
        <v>24</v>
      </c>
      <c r="D267" s="295">
        <f>IFERROR(VLOOKUP(C267,'تقرير إحصائية بحجم المبيعات'!$B$252:$G$285,2,FALSE),0)</f>
        <v>0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0</v>
      </c>
      <c r="G267" s="287">
        <f t="shared" si="35"/>
        <v>0</v>
      </c>
      <c r="H267" s="286">
        <f t="shared" si="36"/>
        <v>0</v>
      </c>
      <c r="I267" s="295">
        <f>IFERROR(VLOOKUP(C267,'تقرير إحصائية بحجم المبيعات'!$B$252:$L$281,11,FALSE),0)</f>
        <v>0</v>
      </c>
      <c r="J267" s="289">
        <f t="shared" si="37"/>
        <v>0</v>
      </c>
      <c r="K267" s="290">
        <f>HLOOKUP(C267,'تقرير المصروفات حسب الشهر'!$D$901:$AI$1016,116,FALSE)</f>
        <v>0</v>
      </c>
      <c r="L267" s="71"/>
      <c r="M267" s="292">
        <f>Khargia!K18</f>
        <v>0</v>
      </c>
      <c r="N267" s="308">
        <f t="shared" si="38"/>
        <v>0</v>
      </c>
    </row>
    <row r="268" spans="2:14" ht="16.95" customHeight="1" thickTop="1" thickBot="1">
      <c r="B268" s="280">
        <v>12</v>
      </c>
      <c r="C268" s="282" t="s">
        <v>25</v>
      </c>
      <c r="D268" s="295">
        <f>IFERROR(VLOOKUP(C268,'تقرير إحصائية بحجم المبيعات'!$B$252:$G$285,2,FALSE),0)</f>
        <v>0</v>
      </c>
      <c r="E268" s="295">
        <f>IFERROR(VLOOKUP(C268,'تقرير إحصائية بحجم المبيعات'!$B$252:$G$285,3,FALSE),0)</f>
        <v>0</v>
      </c>
      <c r="F268" s="295">
        <f>IFERROR(VLOOKUP(C268,'تقرير إحصائية بحجم المبيعات'!$B$252:$G$285,4,FALSE),0)</f>
        <v>0</v>
      </c>
      <c r="G268" s="287">
        <f t="shared" si="35"/>
        <v>0</v>
      </c>
      <c r="H268" s="286">
        <f t="shared" si="36"/>
        <v>0</v>
      </c>
      <c r="I268" s="295">
        <f>IFERROR(VLOOKUP(C268,'تقرير إحصائية بحجم المبيعات'!$B$252:$L$281,11,FALSE),0)</f>
        <v>0</v>
      </c>
      <c r="J268" s="289">
        <f t="shared" si="37"/>
        <v>0</v>
      </c>
      <c r="K268" s="290">
        <f>HLOOKUP(C268,'تقرير المصروفات حسب الشهر'!$D$901:$AI$1016,116,FALSE)</f>
        <v>0</v>
      </c>
      <c r="L268" s="71"/>
      <c r="M268" s="292">
        <f>Tagmou3!K18</f>
        <v>0</v>
      </c>
      <c r="N268" s="308">
        <f t="shared" si="38"/>
        <v>0</v>
      </c>
    </row>
    <row r="269" spans="2:14" ht="16.95" customHeight="1" thickTop="1" thickBot="1">
      <c r="B269" s="280">
        <v>13</v>
      </c>
      <c r="C269" s="282" t="s">
        <v>26</v>
      </c>
      <c r="D269" s="295">
        <f>IFERROR(VLOOKUP(C269,'تقرير إحصائية بحجم المبيعات'!$B$252:$G$285,2,FALSE),0)</f>
        <v>0</v>
      </c>
      <c r="E269" s="295">
        <f>IFERROR(VLOOKUP(C269,'تقرير إحصائية بحجم المبيعات'!$B$252:$G$285,3,FALSE),0)</f>
        <v>0</v>
      </c>
      <c r="F269" s="295">
        <f>IFERROR(VLOOKUP(C269,'تقرير إحصائية بحجم المبيعات'!$B$252:$G$285,4,FALSE),0)</f>
        <v>0</v>
      </c>
      <c r="G269" s="287">
        <f t="shared" si="35"/>
        <v>0</v>
      </c>
      <c r="H269" s="286">
        <f t="shared" si="36"/>
        <v>0</v>
      </c>
      <c r="I269" s="295">
        <f>IFERROR(VLOOKUP(C269,'تقرير إحصائية بحجم المبيعات'!$B$252:$L$281,11,FALSE),0)</f>
        <v>0</v>
      </c>
      <c r="J269" s="289">
        <f t="shared" si="37"/>
        <v>0</v>
      </c>
      <c r="K269" s="290">
        <f>HLOOKUP(C269,'تقرير المصروفات حسب الشهر'!$D$901:$AI$1016,116,FALSE)</f>
        <v>0</v>
      </c>
      <c r="L269" s="72"/>
      <c r="M269" s="292">
        <f>Maadi!K18</f>
        <v>0</v>
      </c>
      <c r="N269" s="308">
        <f t="shared" si="38"/>
        <v>0</v>
      </c>
    </row>
    <row r="270" spans="2:14" ht="16.95" customHeight="1" thickTop="1" thickBot="1">
      <c r="B270" s="280">
        <v>14</v>
      </c>
      <c r="C270" s="282" t="s">
        <v>27</v>
      </c>
      <c r="D270" s="295">
        <f>IFERROR(VLOOKUP(C270,'تقرير إحصائية بحجم المبيعات'!$B$252:$G$285,2,FALSE),0)</f>
        <v>0</v>
      </c>
      <c r="E270" s="295">
        <f>IFERROR(VLOOKUP(C270,'تقرير إحصائية بحجم المبيعات'!$B$252:$G$285,3,FALSE),0)</f>
        <v>0</v>
      </c>
      <c r="F270" s="295">
        <f>IFERROR(VLOOKUP(C270,'تقرير إحصائية بحجم المبيعات'!$B$252:$G$285,4,FALSE),0)</f>
        <v>0</v>
      </c>
      <c r="G270" s="287">
        <f t="shared" si="35"/>
        <v>0</v>
      </c>
      <c r="H270" s="286">
        <f t="shared" si="36"/>
        <v>0</v>
      </c>
      <c r="I270" s="295">
        <f>IFERROR(VLOOKUP(C270,'تقرير إحصائية بحجم المبيعات'!$B$252:$L$281,11,FALSE),0)</f>
        <v>0</v>
      </c>
      <c r="J270" s="289">
        <f t="shared" si="37"/>
        <v>0</v>
      </c>
      <c r="K270" s="290">
        <f>HLOOKUP(C270,'تقرير المصروفات حسب الشهر'!$D$901:$AI$1016,116,FALSE)</f>
        <v>0</v>
      </c>
      <c r="L270" s="71"/>
      <c r="M270" s="292">
        <f>Zaid!K18</f>
        <v>0</v>
      </c>
      <c r="N270" s="308">
        <f t="shared" si="38"/>
        <v>0</v>
      </c>
    </row>
    <row r="271" spans="2:14" ht="16.95" customHeight="1" thickTop="1" thickBot="1">
      <c r="B271" s="280">
        <v>15</v>
      </c>
      <c r="C271" s="282" t="s">
        <v>28</v>
      </c>
      <c r="D271" s="295">
        <f>IFERROR(VLOOKUP(C271,'تقرير إحصائية بحجم المبيعات'!$B$252:$G$285,2,FALSE),0)</f>
        <v>0</v>
      </c>
      <c r="E271" s="295">
        <f>IFERROR(VLOOKUP(C271,'تقرير إحصائية بحجم المبيعات'!$B$252:$G$285,3,FALSE),0)</f>
        <v>0</v>
      </c>
      <c r="F271" s="295">
        <f>IFERROR(VLOOKUP(C271,'تقرير إحصائية بحجم المبيعات'!$B$252:$G$285,4,FALSE),0)</f>
        <v>0</v>
      </c>
      <c r="G271" s="287">
        <f t="shared" si="35"/>
        <v>0</v>
      </c>
      <c r="H271" s="286">
        <f t="shared" si="36"/>
        <v>0</v>
      </c>
      <c r="I271" s="295">
        <f>IFERROR(VLOOKUP(C271,'تقرير إحصائية بحجم المبيعات'!$B$252:$L$281,11,FALSE),0)</f>
        <v>0</v>
      </c>
      <c r="J271" s="289">
        <f t="shared" si="37"/>
        <v>0</v>
      </c>
      <c r="K271" s="290">
        <f>HLOOKUP(C271,'تقرير المصروفات حسب الشهر'!$D$901:$AI$1016,116,FALSE)</f>
        <v>0</v>
      </c>
      <c r="L271" s="71"/>
      <c r="M271" s="292">
        <f>'Sand Beach'!K18</f>
        <v>0</v>
      </c>
      <c r="N271" s="308">
        <f t="shared" si="38"/>
        <v>0</v>
      </c>
    </row>
    <row r="272" spans="2:14" ht="16.95" customHeight="1" thickTop="1" thickBot="1">
      <c r="B272" s="280">
        <v>16</v>
      </c>
      <c r="C272" s="282" t="s">
        <v>29</v>
      </c>
      <c r="D272" s="295">
        <f>IFERROR(VLOOKUP(C272,'تقرير إحصائية بحجم المبيعات'!$B$252:$G$285,2,FALSE),0)</f>
        <v>0</v>
      </c>
      <c r="E272" s="295">
        <f>IFERROR(VLOOKUP(C272,'تقرير إحصائية بحجم المبيعات'!$B$252:$G$285,3,FALSE),0)</f>
        <v>0</v>
      </c>
      <c r="F272" s="295">
        <f>IFERROR(VLOOKUP(C272,'تقرير إحصائية بحجم المبيعات'!$B$252:$G$285,4,FALSE),0)</f>
        <v>0</v>
      </c>
      <c r="G272" s="287">
        <f t="shared" si="35"/>
        <v>0</v>
      </c>
      <c r="H272" s="286">
        <f t="shared" si="36"/>
        <v>0</v>
      </c>
      <c r="I272" s="295">
        <f>IFERROR(VLOOKUP(C272,'تقرير إحصائية بحجم المبيعات'!$B$252:$L$281,11,FALSE),0)</f>
        <v>0</v>
      </c>
      <c r="J272" s="289">
        <f t="shared" si="37"/>
        <v>0</v>
      </c>
      <c r="K272" s="290">
        <f>HLOOKUP(C272,'تقرير المصروفات حسب الشهر'!$D$901:$AI$1016,116,FALSE)</f>
        <v>0</v>
      </c>
      <c r="L272" s="71"/>
      <c r="M272" s="292">
        <f>Alamya!K18</f>
        <v>0</v>
      </c>
      <c r="N272" s="308">
        <f t="shared" si="38"/>
        <v>0</v>
      </c>
    </row>
    <row r="273" spans="2:14" ht="16.95" customHeight="1" thickTop="1" thickBot="1">
      <c r="B273" s="280">
        <v>17</v>
      </c>
      <c r="C273" s="282" t="s">
        <v>30</v>
      </c>
      <c r="D273" s="295">
        <f>IFERROR(VLOOKUP(C273,'تقرير إحصائية بحجم المبيعات'!$B$252:$G$285,2,FALSE),0)</f>
        <v>0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0</v>
      </c>
      <c r="H273" s="286">
        <f t="shared" si="36"/>
        <v>0</v>
      </c>
      <c r="I273" s="295">
        <f>IFERROR(VLOOKUP(C273,'تقرير إحصائية بحجم المبيعات'!$B$252:$L$281,11,FALSE),0)</f>
        <v>0</v>
      </c>
      <c r="J273" s="289">
        <f t="shared" si="37"/>
        <v>0</v>
      </c>
      <c r="K273" s="290">
        <f>HLOOKUP(C273,'تقرير المصروفات حسب الشهر'!$D$901:$AI$1016,116,FALSE)</f>
        <v>0</v>
      </c>
      <c r="L273" s="71"/>
      <c r="M273" s="292">
        <f>Online!K18</f>
        <v>0</v>
      </c>
      <c r="N273" s="308">
        <f t="shared" si="38"/>
        <v>0</v>
      </c>
    </row>
    <row r="274" spans="2:14" ht="17.25" customHeight="1" thickTop="1" thickBot="1">
      <c r="B274" s="280">
        <v>18</v>
      </c>
      <c r="C274" s="282" t="s">
        <v>31</v>
      </c>
      <c r="D274" s="295">
        <f>IFERROR(VLOOKUP(C274,'تقرير إحصائية بحجم المبيعات'!$B$252:$G$285,2,FALSE),0)</f>
        <v>0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0</v>
      </c>
      <c r="G274" s="287">
        <f t="shared" si="35"/>
        <v>0</v>
      </c>
      <c r="H274" s="286">
        <f t="shared" si="36"/>
        <v>0</v>
      </c>
      <c r="I274" s="295">
        <f>IFERROR(VLOOKUP(C274,'تقرير إحصائية بحجم المبيعات'!$B$252:$L$281,11,FALSE),0)</f>
        <v>0</v>
      </c>
      <c r="J274" s="289">
        <f t="shared" si="37"/>
        <v>0</v>
      </c>
      <c r="K274" s="290">
        <f>HLOOKUP(C274,'تقرير المصروفات حسب الشهر'!$D$901:$AI$1016,116,FALSE)</f>
        <v>0</v>
      </c>
      <c r="L274" s="71"/>
      <c r="M274" s="292">
        <f>Orange!K18</f>
        <v>0</v>
      </c>
      <c r="N274" s="308">
        <f t="shared" si="38"/>
        <v>0</v>
      </c>
    </row>
    <row r="275" spans="2:14" ht="16.95" customHeight="1" thickTop="1" thickBot="1">
      <c r="B275" s="280">
        <v>19</v>
      </c>
      <c r="C275" s="282" t="s">
        <v>32</v>
      </c>
      <c r="D275" s="295">
        <f>IFERROR(VLOOKUP(C275,'تقرير إحصائية بحجم المبيعات'!$B$252:$G$285,2,FALSE),0)</f>
        <v>0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0</v>
      </c>
      <c r="G275" s="287">
        <f t="shared" si="35"/>
        <v>0</v>
      </c>
      <c r="H275" s="286">
        <f t="shared" si="36"/>
        <v>0</v>
      </c>
      <c r="I275" s="295">
        <f>IFERROR(VLOOKUP(C275,'تقرير إحصائية بحجم المبيعات'!$B$252:$L$281,11,FALSE),0)</f>
        <v>0</v>
      </c>
      <c r="J275" s="289">
        <f t="shared" si="37"/>
        <v>0</v>
      </c>
      <c r="K275" s="290">
        <f>HLOOKUP(C275,'تقرير المصروفات حسب الشهر'!$D$901:$AI$1016,116,FALSE)</f>
        <v>0</v>
      </c>
      <c r="L275" s="71"/>
      <c r="M275" s="292">
        <f>Vod.Smart!K18</f>
        <v>0</v>
      </c>
      <c r="N275" s="308">
        <f t="shared" si="38"/>
        <v>0</v>
      </c>
    </row>
    <row r="276" spans="2:14" ht="16.95" customHeight="1" thickTop="1" thickBot="1">
      <c r="B276" s="280">
        <v>20</v>
      </c>
      <c r="C276" s="282" t="s">
        <v>33</v>
      </c>
      <c r="D276" s="295">
        <f>IFERROR(VLOOKUP(C276,'تقرير إحصائية بحجم المبيعات'!$B$252:$G$285,2,FALSE),0)</f>
        <v>0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0</v>
      </c>
      <c r="G276" s="287">
        <f t="shared" si="35"/>
        <v>0</v>
      </c>
      <c r="H276" s="286">
        <f t="shared" si="36"/>
        <v>0</v>
      </c>
      <c r="I276" s="295">
        <f>IFERROR(VLOOKUP(C276,'تقرير إحصائية بحجم المبيعات'!$B$252:$L$281,11,FALSE),0)</f>
        <v>0</v>
      </c>
      <c r="J276" s="289">
        <f t="shared" si="37"/>
        <v>0</v>
      </c>
      <c r="K276" s="290">
        <f>HLOOKUP(C276,'تقرير المصروفات حسب الشهر'!$D$901:$AI$1016,116,FALSE)</f>
        <v>0</v>
      </c>
      <c r="L276" s="71"/>
      <c r="M276" s="292">
        <f>Vod.Zahraa!K18</f>
        <v>0</v>
      </c>
      <c r="N276" s="308">
        <f t="shared" si="38"/>
        <v>0</v>
      </c>
    </row>
    <row r="277" spans="2:14" ht="16.95" customHeight="1" thickTop="1" thickBot="1">
      <c r="B277" s="280">
        <v>21</v>
      </c>
      <c r="C277" s="282" t="s">
        <v>34</v>
      </c>
      <c r="D277" s="295">
        <f>IFERROR(VLOOKUP(C277,'تقرير إحصائية بحجم المبيعات'!$B$252:$G$285,2,FALSE),0)</f>
        <v>0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0</v>
      </c>
      <c r="G277" s="287">
        <f t="shared" si="35"/>
        <v>0</v>
      </c>
      <c r="H277" s="286">
        <f t="shared" si="36"/>
        <v>0</v>
      </c>
      <c r="I277" s="295">
        <f>IFERROR(VLOOKUP(C277,'تقرير إحصائية بحجم المبيعات'!$B$252:$L$281,11,FALSE),0)</f>
        <v>0</v>
      </c>
      <c r="J277" s="289">
        <f t="shared" si="37"/>
        <v>0</v>
      </c>
      <c r="K277" s="290">
        <f>HLOOKUP(C277,'تقرير المصروفات حسب الشهر'!$D$901:$AI$1016,116,FALSE)</f>
        <v>0</v>
      </c>
      <c r="L277" s="71"/>
      <c r="M277" s="292">
        <f>Mo7awelat!K18</f>
        <v>0</v>
      </c>
      <c r="N277" s="308">
        <f t="shared" si="38"/>
        <v>0</v>
      </c>
    </row>
    <row r="278" spans="2:14" ht="16.95" customHeight="1" thickTop="1" thickBot="1">
      <c r="B278" s="280">
        <v>22</v>
      </c>
      <c r="C278" s="282" t="s">
        <v>35</v>
      </c>
      <c r="D278" s="295">
        <f>IFERROR(VLOOKUP(C278,'تقرير إحصائية بحجم المبيعات'!$B$252:$G$285,2,FALSE),0)</f>
        <v>0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0</v>
      </c>
      <c r="G278" s="287">
        <f t="shared" si="35"/>
        <v>0</v>
      </c>
      <c r="H278" s="286">
        <f t="shared" si="36"/>
        <v>0</v>
      </c>
      <c r="I278" s="295">
        <f>IFERROR(VLOOKUP(C278,'تقرير إحصائية بحجم المبيعات'!$B$252:$L$281,11,FALSE),0)</f>
        <v>0</v>
      </c>
      <c r="J278" s="289">
        <f t="shared" si="37"/>
        <v>0</v>
      </c>
      <c r="K278" s="290">
        <f>HLOOKUP(C278,'تقرير المصروفات حسب الشهر'!$D$901:$AI$1016,116,FALSE)</f>
        <v>0</v>
      </c>
      <c r="L278" s="71"/>
      <c r="M278" s="292">
        <f>Electric!K18</f>
        <v>0</v>
      </c>
      <c r="N278" s="308">
        <f t="shared" si="38"/>
        <v>0</v>
      </c>
    </row>
    <row r="279" spans="2:14" ht="16.95" customHeight="1" thickTop="1" thickBot="1">
      <c r="B279" s="280">
        <v>23</v>
      </c>
      <c r="C279" s="282" t="s">
        <v>36</v>
      </c>
      <c r="D279" s="295">
        <f>IFERROR(VLOOKUP(C279,'تقرير إحصائية بحجم المبيعات'!$B$252:$G$285,2,FALSE),0)</f>
        <v>0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0</v>
      </c>
      <c r="G279" s="287">
        <f t="shared" si="35"/>
        <v>0</v>
      </c>
      <c r="H279" s="286">
        <f t="shared" si="36"/>
        <v>0</v>
      </c>
      <c r="I279" s="295">
        <f>IFERROR(VLOOKUP(C279,'تقرير إحصائية بحجم المبيعات'!$B$252:$L$281,11,FALSE),0)</f>
        <v>0</v>
      </c>
      <c r="J279" s="289">
        <f t="shared" si="37"/>
        <v>0</v>
      </c>
      <c r="K279" s="290">
        <f>HLOOKUP(C279,'تقرير المصروفات حسب الشهر'!$D$901:$AI$1016,116,FALSE)</f>
        <v>0</v>
      </c>
      <c r="L279" s="71"/>
      <c r="M279" s="292">
        <f>FINE!K18</f>
        <v>0</v>
      </c>
      <c r="N279" s="308">
        <f t="shared" si="38"/>
        <v>0</v>
      </c>
    </row>
    <row r="280" spans="2:14" ht="16.95" customHeight="1" thickTop="1" thickBot="1">
      <c r="B280" s="280">
        <v>24</v>
      </c>
      <c r="C280" s="282" t="s">
        <v>37</v>
      </c>
      <c r="D280" s="295">
        <f>IFERROR(VLOOKUP(C280,'تقرير إحصائية بحجم المبيعات'!$B$252:$G$285,2,FALSE),0)</f>
        <v>0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0</v>
      </c>
      <c r="G280" s="287">
        <f t="shared" si="35"/>
        <v>0</v>
      </c>
      <c r="H280" s="286">
        <f t="shared" si="36"/>
        <v>0</v>
      </c>
      <c r="I280" s="295">
        <f>IFERROR(VLOOKUP(C280,'تقرير إحصائية بحجم المبيعات'!$B$252:$L$281,11,FALSE),0)</f>
        <v>0</v>
      </c>
      <c r="J280" s="289">
        <f t="shared" si="37"/>
        <v>0</v>
      </c>
      <c r="K280" s="290">
        <f>HLOOKUP(C280,'تقرير المصروفات حسب الشهر'!$D$901:$AI$1016,116,FALSE)</f>
        <v>0</v>
      </c>
      <c r="L280" s="71"/>
      <c r="M280" s="292">
        <f>Egyplast!K18</f>
        <v>0</v>
      </c>
      <c r="N280" s="308">
        <f t="shared" si="38"/>
        <v>0</v>
      </c>
    </row>
    <row r="281" spans="2:14" ht="16.95" customHeight="1" thickTop="1" thickBot="1">
      <c r="B281" s="280">
        <v>25</v>
      </c>
      <c r="C281" s="282" t="s">
        <v>38</v>
      </c>
      <c r="D281" s="295">
        <f>IFERROR(VLOOKUP(C281,'تقرير إحصائية بحجم المبيعات'!$B$252:$G$285,2,FALSE),0)</f>
        <v>0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0</v>
      </c>
      <c r="G281" s="287">
        <f t="shared" si="35"/>
        <v>0</v>
      </c>
      <c r="H281" s="286">
        <f t="shared" si="36"/>
        <v>0</v>
      </c>
      <c r="I281" s="295">
        <f>IFERROR(VLOOKUP(C281,'تقرير إحصائية بحجم المبيعات'!$B$252:$L$281,11,FALSE),0)</f>
        <v>0</v>
      </c>
      <c r="J281" s="289">
        <f t="shared" si="37"/>
        <v>0</v>
      </c>
      <c r="K281" s="290">
        <f>HLOOKUP(C281,'تقرير المصروفات حسب الشهر'!$D$901:$AI$1016,116,FALSE)</f>
        <v>0</v>
      </c>
      <c r="L281" s="71"/>
      <c r="M281" s="292">
        <f>Etisalat.Katamya!K18</f>
        <v>0</v>
      </c>
      <c r="N281" s="308">
        <f t="shared" si="38"/>
        <v>0</v>
      </c>
    </row>
    <row r="282" spans="2:14" ht="16.95" customHeight="1" thickTop="1" thickBot="1">
      <c r="B282" s="280">
        <v>26</v>
      </c>
      <c r="C282" s="283" t="s">
        <v>39</v>
      </c>
      <c r="D282" s="295">
        <f>IFERROR(VLOOKUP(C282,'تقرير إحصائية بحجم المبيعات'!$B$252:$G$285,2,FALSE),0)</f>
        <v>0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0</v>
      </c>
      <c r="G282" s="288">
        <f t="shared" si="35"/>
        <v>0</v>
      </c>
      <c r="H282" s="286">
        <f t="shared" si="36"/>
        <v>0</v>
      </c>
      <c r="I282" s="295">
        <f>IFERROR(VLOOKUP(C282,'تقرير إحصائية بحجم المبيعات'!$B$252:$L$281,11,FALSE),0)</f>
        <v>0</v>
      </c>
      <c r="J282" s="289">
        <f t="shared" si="37"/>
        <v>0</v>
      </c>
      <c r="K282" s="290">
        <f>HLOOKUP(C282,'تقرير المصروفات حسب الشهر'!$D$901:$AI$1016,116,FALSE)</f>
        <v>0</v>
      </c>
      <c r="L282" s="73"/>
      <c r="M282" s="293">
        <f>CFC!K18</f>
        <v>0</v>
      </c>
      <c r="N282" s="308">
        <f t="shared" si="38"/>
        <v>0</v>
      </c>
    </row>
    <row r="283" spans="2:14" ht="16.95" customHeight="1" thickTop="1" thickBot="1">
      <c r="B283" s="280">
        <v>27</v>
      </c>
      <c r="C283" s="284" t="s">
        <v>40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الشهر'!$D$901:$AI$1016,116,FALSE)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95" customHeight="1" thickTop="1" thickBot="1">
      <c r="B284" s="435">
        <v>28</v>
      </c>
      <c r="C284" s="284" t="s">
        <v>41</v>
      </c>
      <c r="D284" s="295">
        <f>IFERROR(VLOOKUP(C284,'تقرير إحصائية بحجم المبيعات'!$B$252:$G$285,2,FALSE),0)</f>
        <v>0</v>
      </c>
      <c r="E284" s="295">
        <f>IFERROR(VLOOKUP(C284,'تقرير إحصائية بحجم المبيعات'!$B$252:$G$285,3,FALSE),0)</f>
        <v>0</v>
      </c>
      <c r="F284" s="295">
        <f>IFERROR(VLOOKUP(C284,'تقرير إحصائية بحجم المبيعات'!$B$252:$G$285,4,FALSE),0)</f>
        <v>0</v>
      </c>
      <c r="G284" s="288">
        <f t="shared" si="35"/>
        <v>0</v>
      </c>
      <c r="H284" s="286">
        <f t="shared" si="36"/>
        <v>0</v>
      </c>
      <c r="I284" s="295">
        <f>IFERROR(VLOOKUP(C284,'تقرير إحصائية بحجم المبيعات'!$B$252:$L$281,11,FALSE),0)</f>
        <v>0</v>
      </c>
      <c r="J284" s="289">
        <f t="shared" si="37"/>
        <v>0</v>
      </c>
      <c r="K284" s="290">
        <f>HLOOKUP(C284,'تقرير المصروفات حسب الشهر'!$D$901:$AI$1016,116,FALSE)</f>
        <v>0</v>
      </c>
      <c r="L284" s="73"/>
      <c r="M284" s="293">
        <f>Rehab!K18</f>
        <v>0</v>
      </c>
      <c r="N284" s="308">
        <f t="shared" si="38"/>
        <v>0</v>
      </c>
    </row>
    <row r="285" spans="2:14" ht="16.95" customHeight="1" thickTop="1" thickBot="1">
      <c r="B285" s="435">
        <v>29</v>
      </c>
      <c r="C285" s="284" t="s">
        <v>42</v>
      </c>
      <c r="D285" s="295">
        <f>IFERROR(VLOOKUP(C285,'تقرير إحصائية بحجم المبيعات'!$B$252:$G$285,2,FALSE),0)</f>
        <v>0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0</v>
      </c>
      <c r="G285" s="288">
        <f t="shared" si="35"/>
        <v>0</v>
      </c>
      <c r="H285" s="286">
        <f t="shared" si="36"/>
        <v>0</v>
      </c>
      <c r="I285" s="295">
        <f>IFERROR(VLOOKUP(C285,'تقرير إحصائية بحجم المبيعات'!$B$252:$L$281,11,FALSE),0)</f>
        <v>0</v>
      </c>
      <c r="J285" s="289">
        <f t="shared" si="37"/>
        <v>0</v>
      </c>
      <c r="K285" s="290">
        <f>HLOOKUP(C285,'تقرير المصروفات حسب الشهر'!$D$901:$AI$1016,116,FALSE)</f>
        <v>0</v>
      </c>
      <c r="L285" s="73"/>
      <c r="M285" s="293">
        <f>'HSBC MAADI'!K18</f>
        <v>0</v>
      </c>
      <c r="N285" s="308">
        <f t="shared" si="38"/>
        <v>0</v>
      </c>
    </row>
    <row r="286" spans="2:14" ht="16.95" customHeight="1" thickTop="1" thickBot="1">
      <c r="B286" s="435">
        <v>30</v>
      </c>
      <c r="C286" s="284" t="s">
        <v>43</v>
      </c>
      <c r="D286" s="295">
        <f>IFERROR(VLOOKUP(C286,'تقرير إحصائية بحجم المبيعات'!$B$252:$G$285,2,FALSE),0)</f>
        <v>0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0</v>
      </c>
      <c r="G286" s="288">
        <f t="shared" si="35"/>
        <v>0</v>
      </c>
      <c r="H286" s="286">
        <f t="shared" si="36"/>
        <v>0</v>
      </c>
      <c r="I286" s="295">
        <f>IFERROR(VLOOKUP(C286,'تقرير إحصائية بحجم المبيعات'!$B$252:$L$281,11,FALSE),0)</f>
        <v>0</v>
      </c>
      <c r="J286" s="289">
        <f t="shared" si="37"/>
        <v>0</v>
      </c>
      <c r="K286" s="290">
        <f>HLOOKUP(C286,'تقرير المصروفات حسب الشهر'!$D$901:$AI$1016,116,FALSE)</f>
        <v>0</v>
      </c>
      <c r="L286" s="73"/>
      <c r="M286" s="293">
        <f>'HSBC SMART'!K18</f>
        <v>0</v>
      </c>
      <c r="N286" s="308">
        <f t="shared" si="38"/>
        <v>0</v>
      </c>
    </row>
    <row r="287" spans="2:14" ht="16.95" customHeight="1" thickTop="1" thickBot="1">
      <c r="B287" s="435">
        <v>31</v>
      </c>
      <c r="C287" s="284" t="s">
        <v>44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الشهر'!$D$901:$AI$1016,116,FALSE)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95" customHeight="1" thickTop="1" thickBot="1">
      <c r="B288" s="649" t="s">
        <v>348</v>
      </c>
      <c r="C288" s="650"/>
      <c r="D288" s="273">
        <f t="shared" ref="D288:N288" si="39">SUM(D257:D287)</f>
        <v>0</v>
      </c>
      <c r="E288" s="273">
        <f t="shared" si="39"/>
        <v>0</v>
      </c>
      <c r="F288" s="273">
        <f t="shared" si="39"/>
        <v>0</v>
      </c>
      <c r="G288" s="273">
        <f t="shared" si="39"/>
        <v>0</v>
      </c>
      <c r="H288" s="273">
        <f t="shared" si="39"/>
        <v>0</v>
      </c>
      <c r="I288" s="273">
        <f t="shared" si="39"/>
        <v>0</v>
      </c>
      <c r="J288" s="273">
        <f t="shared" si="39"/>
        <v>0</v>
      </c>
      <c r="K288" s="273">
        <f t="shared" si="39"/>
        <v>0</v>
      </c>
      <c r="L288" s="273">
        <f t="shared" si="39"/>
        <v>0</v>
      </c>
      <c r="M288" s="273">
        <f t="shared" si="39"/>
        <v>0</v>
      </c>
      <c r="N288" s="273">
        <f t="shared" si="39"/>
        <v>0</v>
      </c>
    </row>
    <row r="289" spans="2:14" ht="13.95" customHeight="1" thickTop="1">
      <c r="N289" s="409"/>
    </row>
    <row r="290" spans="2:14" ht="13.95" customHeight="1" thickBot="1"/>
    <row r="291" spans="2:14" ht="30.6" customHeight="1" thickBot="1">
      <c r="B291" s="646" t="s">
        <v>394</v>
      </c>
      <c r="C291" s="647"/>
      <c r="D291" s="647"/>
      <c r="E291" s="647"/>
      <c r="F291" s="647"/>
      <c r="G291" s="647"/>
      <c r="H291" s="647"/>
      <c r="I291" s="647"/>
      <c r="J291" s="647"/>
      <c r="K291" s="647"/>
      <c r="L291" s="647"/>
      <c r="M291" s="647"/>
      <c r="N291" s="648"/>
    </row>
    <row r="292" spans="2:14" ht="16.95" customHeight="1" thickTop="1" thickBot="1">
      <c r="B292" s="276" t="s">
        <v>376</v>
      </c>
      <c r="C292" s="276" t="s">
        <v>289</v>
      </c>
      <c r="D292" s="277" t="s">
        <v>377</v>
      </c>
      <c r="E292" s="278" t="s">
        <v>244</v>
      </c>
      <c r="F292" s="278" t="s">
        <v>378</v>
      </c>
      <c r="G292" s="276" t="s">
        <v>379</v>
      </c>
      <c r="H292" s="276" t="s">
        <v>380</v>
      </c>
      <c r="I292" s="276" t="s">
        <v>381</v>
      </c>
      <c r="J292" s="276" t="s">
        <v>247</v>
      </c>
      <c r="K292" s="276" t="s">
        <v>382</v>
      </c>
      <c r="L292" s="276" t="s">
        <v>383</v>
      </c>
      <c r="M292" s="279" t="s">
        <v>384</v>
      </c>
      <c r="N292" s="274" t="s">
        <v>385</v>
      </c>
    </row>
    <row r="293" spans="2:14" ht="16.95" customHeight="1" thickTop="1" thickBot="1">
      <c r="B293" s="280">
        <v>1</v>
      </c>
      <c r="C293" s="281" t="s">
        <v>14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الشهر'!$D$1028:$AI$1143,116,FALSE)</f>
        <v>0</v>
      </c>
      <c r="L293" s="70"/>
      <c r="M293" s="291">
        <f>HQ!L18</f>
        <v>0</v>
      </c>
      <c r="N293" s="308">
        <f t="shared" ref="N293:N323" si="43">J293-K293-L293+M293</f>
        <v>0</v>
      </c>
    </row>
    <row r="294" spans="2:14" ht="16.95" customHeight="1" thickTop="1" thickBot="1">
      <c r="B294" s="280">
        <v>2</v>
      </c>
      <c r="C294" s="282" t="s">
        <v>15</v>
      </c>
      <c r="D294" s="295">
        <f>IFERROR(VLOOKUP(C294,'تقرير إحصائية بحجم المبيعات'!$B$287:$L$313,2,FALSE),0)</f>
        <v>0</v>
      </c>
      <c r="E294" s="295">
        <f>IFERROR(VLOOKUP(C294,'تقرير إحصائية بحجم المبيعات'!$B$287:$L$313,3,FALSE),0)</f>
        <v>0</v>
      </c>
      <c r="F294" s="295">
        <f>IFERROR(VLOOKUP(C294,'تقرير إحصائية بحجم المبيعات'!$B$287:$L$313,4,FALSE),0)</f>
        <v>0</v>
      </c>
      <c r="G294" s="287">
        <f t="shared" si="40"/>
        <v>0</v>
      </c>
      <c r="H294" s="286">
        <f t="shared" si="41"/>
        <v>0</v>
      </c>
      <c r="I294" s="295">
        <f>IFERROR(VLOOKUP(C294,'تقرير إحصائية بحجم المبيعات'!$B$287:$L$313,11,FALSE),0)</f>
        <v>0</v>
      </c>
      <c r="J294" s="289">
        <f t="shared" si="42"/>
        <v>0</v>
      </c>
      <c r="K294" s="290">
        <f>HLOOKUP(C294,'تقرير المصروفات حسب الشهر'!$D$1028:$AI$1143,116,FALSE)</f>
        <v>0</v>
      </c>
      <c r="L294" s="71"/>
      <c r="M294" s="292">
        <f>Aguza!L18</f>
        <v>0</v>
      </c>
      <c r="N294" s="308">
        <f t="shared" si="43"/>
        <v>0</v>
      </c>
    </row>
    <row r="295" spans="2:14" ht="16.95" customHeight="1" thickTop="1" thickBot="1">
      <c r="B295" s="280">
        <v>3</v>
      </c>
      <c r="C295" s="282" t="s">
        <v>16</v>
      </c>
      <c r="D295" s="295">
        <f>IFERROR(VLOOKUP(C295,'تقرير إحصائية بحجم المبيعات'!$B$287:$L$313,2,FALSE),0)</f>
        <v>0</v>
      </c>
      <c r="E295" s="295">
        <f>IFERROR(VLOOKUP(C295,'تقرير إحصائية بحجم المبيعات'!$B$287:$L$313,3,FALSE),0)</f>
        <v>0</v>
      </c>
      <c r="F295" s="295">
        <f>IFERROR(VLOOKUP(C295,'تقرير إحصائية بحجم المبيعات'!$B$287:$L$313,4,FALSE),0)</f>
        <v>0</v>
      </c>
      <c r="G295" s="287">
        <f t="shared" si="40"/>
        <v>0</v>
      </c>
      <c r="H295" s="286">
        <f t="shared" si="41"/>
        <v>0</v>
      </c>
      <c r="I295" s="295">
        <f>IFERROR(VLOOKUP(C295,'تقرير إحصائية بحجم المبيعات'!$B$287:$L$313,11,FALSE),0)</f>
        <v>0</v>
      </c>
      <c r="J295" s="289">
        <f t="shared" si="42"/>
        <v>0</v>
      </c>
      <c r="K295" s="290">
        <f>HLOOKUP(C295,'تقرير المصروفات حسب الشهر'!$D$1028:$AI$1143,116,FALSE)</f>
        <v>0</v>
      </c>
      <c r="L295" s="71"/>
      <c r="M295" s="292">
        <f>October!L18</f>
        <v>0</v>
      </c>
      <c r="N295" s="308">
        <f t="shared" si="43"/>
        <v>0</v>
      </c>
    </row>
    <row r="296" spans="2:14" ht="16.95" customHeight="1" thickTop="1" thickBot="1">
      <c r="B296" s="280">
        <v>4</v>
      </c>
      <c r="C296" s="282" t="s">
        <v>17</v>
      </c>
      <c r="D296" s="295">
        <f>IFERROR(VLOOKUP(C296,'تقرير إحصائية بحجم المبيعات'!$B$287:$L$313,2,FALSE),0)</f>
        <v>0</v>
      </c>
      <c r="E296" s="295">
        <f>IFERROR(VLOOKUP(C296,'تقرير إحصائية بحجم المبيعات'!$B$287:$L$313,3,FALSE),0)</f>
        <v>0</v>
      </c>
      <c r="F296" s="295">
        <f>IFERROR(VLOOKUP(C296,'تقرير إحصائية بحجم المبيعات'!$B$287:$L$313,4,FALSE),0)</f>
        <v>0</v>
      </c>
      <c r="G296" s="287">
        <f t="shared" si="40"/>
        <v>0</v>
      </c>
      <c r="H296" s="286">
        <f t="shared" si="41"/>
        <v>0</v>
      </c>
      <c r="I296" s="295">
        <f>IFERROR(VLOOKUP(C296,'تقرير إحصائية بحجم المبيعات'!$B$287:$L$313,11,FALSE),0)</f>
        <v>0</v>
      </c>
      <c r="J296" s="289">
        <f t="shared" si="42"/>
        <v>0</v>
      </c>
      <c r="K296" s="290">
        <f>HLOOKUP(C296,'تقرير المصروفات حسب الشهر'!$D$1028:$AI$1143,116,FALSE)</f>
        <v>0</v>
      </c>
      <c r="L296" s="71"/>
      <c r="M296" s="292">
        <f>Batal!L18</f>
        <v>0</v>
      </c>
      <c r="N296" s="308">
        <f t="shared" si="43"/>
        <v>0</v>
      </c>
    </row>
    <row r="297" spans="2:14" ht="16.95" customHeight="1" thickTop="1" thickBot="1">
      <c r="B297" s="280">
        <v>5</v>
      </c>
      <c r="C297" s="282" t="s">
        <v>18</v>
      </c>
      <c r="D297" s="295">
        <f>IFERROR(VLOOKUP(C297,'تقرير إحصائية بحجم المبيعات'!$B$287:$L$313,2,FALSE),0)</f>
        <v>0</v>
      </c>
      <c r="E297" s="295">
        <f>IFERROR(VLOOKUP(C297,'تقرير إحصائية بحجم المبيعات'!$B$287:$L$313,3,FALSE),0)</f>
        <v>0</v>
      </c>
      <c r="F297" s="295">
        <f>IFERROR(VLOOKUP(C297,'تقرير إحصائية بحجم المبيعات'!$B$287:$L$313,4,FALSE),0)</f>
        <v>0</v>
      </c>
      <c r="G297" s="287">
        <f t="shared" si="40"/>
        <v>0</v>
      </c>
      <c r="H297" s="286">
        <f t="shared" si="41"/>
        <v>0</v>
      </c>
      <c r="I297" s="295">
        <f>IFERROR(VLOOKUP(C297,'تقرير إحصائية بحجم المبيعات'!$B$287:$L$313,11,FALSE),0)</f>
        <v>0</v>
      </c>
      <c r="J297" s="289">
        <f t="shared" si="42"/>
        <v>0</v>
      </c>
      <c r="K297" s="290">
        <f>HLOOKUP(C297,'تقرير المصروفات حسب الشهر'!$D$1028:$AI$1143,116,FALSE)</f>
        <v>0</v>
      </c>
      <c r="L297" s="71"/>
      <c r="M297" s="292">
        <f>'Nasr City'!L18</f>
        <v>0</v>
      </c>
      <c r="N297" s="308">
        <f t="shared" si="43"/>
        <v>0</v>
      </c>
    </row>
    <row r="298" spans="2:14" ht="17.25" customHeight="1" thickTop="1" thickBot="1">
      <c r="B298" s="280">
        <v>6</v>
      </c>
      <c r="C298" s="282" t="s">
        <v>19</v>
      </c>
      <c r="D298" s="295">
        <f>IFERROR(VLOOKUP(C298,'تقرير إحصائية بحجم المبيعات'!$B$287:$L$313,2,FALSE),0)</f>
        <v>0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0</v>
      </c>
      <c r="G298" s="287">
        <f t="shared" si="40"/>
        <v>0</v>
      </c>
      <c r="H298" s="286">
        <f t="shared" si="41"/>
        <v>0</v>
      </c>
      <c r="I298" s="295">
        <f>IFERROR(VLOOKUP(C298,'تقرير إحصائية بحجم المبيعات'!$B$287:$L$313,11,FALSE),0)</f>
        <v>0</v>
      </c>
      <c r="J298" s="289">
        <f t="shared" si="42"/>
        <v>0</v>
      </c>
      <c r="K298" s="290">
        <f>HLOOKUP(C298,'تقرير المصروفات حسب الشهر'!$D$1028:$AI$1143,116,FALSE)</f>
        <v>0</v>
      </c>
      <c r="L298" s="71"/>
      <c r="M298" s="292">
        <f>Sweedy!L18</f>
        <v>0</v>
      </c>
      <c r="N298" s="308">
        <f t="shared" si="43"/>
        <v>0</v>
      </c>
    </row>
    <row r="299" spans="2:14" ht="16.95" customHeight="1" thickTop="1" thickBot="1">
      <c r="B299" s="280">
        <v>7</v>
      </c>
      <c r="C299" s="282" t="s">
        <v>20</v>
      </c>
      <c r="D299" s="295">
        <f>IFERROR(VLOOKUP(C299,'تقرير إحصائية بحجم المبيعات'!$B$287:$L$313,2,FALSE),0)</f>
        <v>0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0</v>
      </c>
      <c r="G299" s="287">
        <f t="shared" si="40"/>
        <v>0</v>
      </c>
      <c r="H299" s="286">
        <f t="shared" si="41"/>
        <v>0</v>
      </c>
      <c r="I299" s="295">
        <f>IFERROR(VLOOKUP(C299,'تقرير إحصائية بحجم المبيعات'!$B$287:$L$313,11,FALSE),0)</f>
        <v>0</v>
      </c>
      <c r="J299" s="289">
        <f t="shared" si="42"/>
        <v>0</v>
      </c>
      <c r="K299" s="290">
        <f>HLOOKUP(C299,'تقرير المصروفات حسب الشهر'!$D$1028:$AI$1143,116,FALSE)</f>
        <v>0</v>
      </c>
      <c r="L299" s="71"/>
      <c r="M299" s="292">
        <f>NTRA!L18</f>
        <v>0</v>
      </c>
      <c r="N299" s="308">
        <f t="shared" si="43"/>
        <v>0</v>
      </c>
    </row>
    <row r="300" spans="2:14" ht="16.95" customHeight="1" thickTop="1" thickBot="1">
      <c r="B300" s="280">
        <v>8</v>
      </c>
      <c r="C300" s="282" t="s">
        <v>21</v>
      </c>
      <c r="D300" s="295">
        <f>IFERROR(VLOOKUP(C300,'تقرير إحصائية بحجم المبيعات'!$B$287:$L$313,2,FALSE),0)</f>
        <v>0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0</v>
      </c>
      <c r="G300" s="287">
        <f t="shared" si="40"/>
        <v>0</v>
      </c>
      <c r="H300" s="286">
        <f t="shared" si="41"/>
        <v>0</v>
      </c>
      <c r="I300" s="295">
        <f>IFERROR(VLOOKUP(C300,'تقرير إحصائية بحجم المبيعات'!$B$287:$L$313,11,FALSE),0)</f>
        <v>0</v>
      </c>
      <c r="J300" s="289">
        <f t="shared" si="42"/>
        <v>0</v>
      </c>
      <c r="K300" s="290">
        <f>HLOOKUP(C300,'تقرير المصروفات حسب الشهر'!$D$1028:$AI$1143,116,FALSE)</f>
        <v>0</v>
      </c>
      <c r="L300" s="71"/>
      <c r="M300" s="292">
        <f>Etisalat!L18</f>
        <v>0</v>
      </c>
      <c r="N300" s="308">
        <f t="shared" si="43"/>
        <v>0</v>
      </c>
    </row>
    <row r="301" spans="2:14" ht="16.95" customHeight="1" thickTop="1" thickBot="1">
      <c r="B301" s="280">
        <v>9</v>
      </c>
      <c r="C301" s="282" t="s">
        <v>22</v>
      </c>
      <c r="D301" s="295">
        <f>IFERROR(VLOOKUP(C301,'تقرير إحصائية بحجم المبيعات'!$B$287:$L$313,2,FALSE),0)</f>
        <v>0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0</v>
      </c>
      <c r="G301" s="287">
        <f t="shared" si="40"/>
        <v>0</v>
      </c>
      <c r="H301" s="286">
        <f t="shared" si="41"/>
        <v>0</v>
      </c>
      <c r="I301" s="295">
        <f>IFERROR(VLOOKUP(C301,'تقرير إحصائية بحجم المبيعات'!$B$287:$L$313,11,FALSE),0)</f>
        <v>0</v>
      </c>
      <c r="J301" s="289">
        <f t="shared" si="42"/>
        <v>0</v>
      </c>
      <c r="K301" s="290">
        <f>HLOOKUP(C301,'تقرير المصروفات حسب الشهر'!$D$1028:$AI$1143,116,FALSE)</f>
        <v>0</v>
      </c>
      <c r="L301" s="71"/>
      <c r="M301" s="292">
        <f>'Hazzem Hassan'!L18</f>
        <v>0</v>
      </c>
      <c r="N301" s="308">
        <f t="shared" si="43"/>
        <v>0</v>
      </c>
    </row>
    <row r="302" spans="2:14" ht="16.95" customHeight="1" thickTop="1" thickBot="1">
      <c r="B302" s="280">
        <v>10</v>
      </c>
      <c r="C302" s="282" t="s">
        <v>23</v>
      </c>
      <c r="D302" s="295">
        <f>IFERROR(VLOOKUP(C302,'تقرير إحصائية بحجم المبيعات'!$B$287:$L$313,2,FALSE),0)</f>
        <v>0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0</v>
      </c>
      <c r="G302" s="287">
        <f t="shared" si="40"/>
        <v>0</v>
      </c>
      <c r="H302" s="286">
        <f t="shared" si="41"/>
        <v>0</v>
      </c>
      <c r="I302" s="295">
        <f>IFERROR(VLOOKUP(C302,'تقرير إحصائية بحجم المبيعات'!$B$287:$L$313,11,FALSE),0)</f>
        <v>0</v>
      </c>
      <c r="J302" s="289">
        <f t="shared" si="42"/>
        <v>0</v>
      </c>
      <c r="K302" s="290">
        <f>HLOOKUP(C302,'تقرير المصروفات حسب الشهر'!$D$1028:$AI$1143,116,FALSE)</f>
        <v>0</v>
      </c>
      <c r="L302" s="71"/>
      <c r="M302" s="292">
        <f>Sena3ia!L18</f>
        <v>0</v>
      </c>
      <c r="N302" s="308">
        <f t="shared" si="43"/>
        <v>0</v>
      </c>
    </row>
    <row r="303" spans="2:14" ht="16.95" customHeight="1" thickTop="1" thickBot="1">
      <c r="B303" s="280">
        <v>11</v>
      </c>
      <c r="C303" s="282" t="s">
        <v>24</v>
      </c>
      <c r="D303" s="295">
        <f>IFERROR(VLOOKUP(C303,'تقرير إحصائية بحجم المبيعات'!$B$287:$L$313,2,FALSE),0)</f>
        <v>0</v>
      </c>
      <c r="E303" s="295">
        <f>IFERROR(VLOOKUP(C303,'تقرير إحصائية بحجم المبيعات'!$B$287:$L$313,3,FALSE),0)</f>
        <v>0</v>
      </c>
      <c r="F303" s="295">
        <f>IFERROR(VLOOKUP(C303,'تقرير إحصائية بحجم المبيعات'!$B$287:$L$313,4,FALSE),0)</f>
        <v>0</v>
      </c>
      <c r="G303" s="287">
        <f t="shared" si="40"/>
        <v>0</v>
      </c>
      <c r="H303" s="286">
        <f t="shared" si="41"/>
        <v>0</v>
      </c>
      <c r="I303" s="295">
        <f>IFERROR(VLOOKUP(C303,'تقرير إحصائية بحجم المبيعات'!$B$287:$L$313,11,FALSE),0)</f>
        <v>0</v>
      </c>
      <c r="J303" s="289">
        <f t="shared" si="42"/>
        <v>0</v>
      </c>
      <c r="K303" s="290">
        <f>HLOOKUP(C303,'تقرير المصروفات حسب الشهر'!$D$1028:$AI$1143,116,FALSE)</f>
        <v>0</v>
      </c>
      <c r="L303" s="71"/>
      <c r="M303" s="292">
        <f>Khargia!L18</f>
        <v>0</v>
      </c>
      <c r="N303" s="308">
        <f t="shared" si="43"/>
        <v>0</v>
      </c>
    </row>
    <row r="304" spans="2:14" ht="16.95" customHeight="1" thickTop="1" thickBot="1">
      <c r="B304" s="280">
        <v>12</v>
      </c>
      <c r="C304" s="282" t="s">
        <v>25</v>
      </c>
      <c r="D304" s="295">
        <f>IFERROR(VLOOKUP(C304,'تقرير إحصائية بحجم المبيعات'!$B$287:$L$313,2,FALSE),0)</f>
        <v>0</v>
      </c>
      <c r="E304" s="295">
        <f>IFERROR(VLOOKUP(C304,'تقرير إحصائية بحجم المبيعات'!$B$287:$L$313,3,FALSE),0)</f>
        <v>0</v>
      </c>
      <c r="F304" s="295">
        <f>IFERROR(VLOOKUP(C304,'تقرير إحصائية بحجم المبيعات'!$B$287:$L$313,4,FALSE),0)</f>
        <v>0</v>
      </c>
      <c r="G304" s="287">
        <f t="shared" si="40"/>
        <v>0</v>
      </c>
      <c r="H304" s="286">
        <f t="shared" si="41"/>
        <v>0</v>
      </c>
      <c r="I304" s="295">
        <f>IFERROR(VLOOKUP(C304,'تقرير إحصائية بحجم المبيعات'!$B$287:$L$313,11,FALSE),0)</f>
        <v>0</v>
      </c>
      <c r="J304" s="289">
        <f t="shared" si="42"/>
        <v>0</v>
      </c>
      <c r="K304" s="290">
        <f>HLOOKUP(C304,'تقرير المصروفات حسب الشهر'!$D$1028:$AI$1143,116,FALSE)</f>
        <v>0</v>
      </c>
      <c r="L304" s="71"/>
      <c r="M304" s="292">
        <f>Tagmou3!L18</f>
        <v>0</v>
      </c>
      <c r="N304" s="308">
        <f t="shared" si="43"/>
        <v>0</v>
      </c>
    </row>
    <row r="305" spans="2:14" ht="16.95" customHeight="1" thickTop="1" thickBot="1">
      <c r="B305" s="280">
        <v>13</v>
      </c>
      <c r="C305" s="282" t="s">
        <v>26</v>
      </c>
      <c r="D305" s="295">
        <f>IFERROR(VLOOKUP(C305,'تقرير إحصائية بحجم المبيعات'!$B$287:$L$313,2,FALSE),0)</f>
        <v>0</v>
      </c>
      <c r="E305" s="295">
        <f>IFERROR(VLOOKUP(C305,'تقرير إحصائية بحجم المبيعات'!$B$287:$L$313,3,FALSE),0)</f>
        <v>0</v>
      </c>
      <c r="F305" s="295">
        <f>IFERROR(VLOOKUP(C305,'تقرير إحصائية بحجم المبيعات'!$B$287:$L$313,4,FALSE),0)</f>
        <v>0</v>
      </c>
      <c r="G305" s="287">
        <f t="shared" si="40"/>
        <v>0</v>
      </c>
      <c r="H305" s="286">
        <f t="shared" si="41"/>
        <v>0</v>
      </c>
      <c r="I305" s="295">
        <f>IFERROR(VLOOKUP(C305,'تقرير إحصائية بحجم المبيعات'!$B$287:$L$313,11,FALSE),0)</f>
        <v>0</v>
      </c>
      <c r="J305" s="289">
        <f t="shared" si="42"/>
        <v>0</v>
      </c>
      <c r="K305" s="290">
        <f>HLOOKUP(C305,'تقرير المصروفات حسب الشهر'!$D$1028:$AI$1143,116,FALSE)</f>
        <v>0</v>
      </c>
      <c r="L305" s="72"/>
      <c r="M305" s="292">
        <f>Maadi!L18</f>
        <v>0</v>
      </c>
      <c r="N305" s="308">
        <f t="shared" si="43"/>
        <v>0</v>
      </c>
    </row>
    <row r="306" spans="2:14" ht="16.95" customHeight="1" thickTop="1" thickBot="1">
      <c r="B306" s="280">
        <v>14</v>
      </c>
      <c r="C306" s="282" t="s">
        <v>27</v>
      </c>
      <c r="D306" s="295">
        <f>IFERROR(VLOOKUP(C306,'تقرير إحصائية بحجم المبيعات'!$B$287:$L$313,2,FALSE),0)</f>
        <v>0</v>
      </c>
      <c r="E306" s="295">
        <f>IFERROR(VLOOKUP(C306,'تقرير إحصائية بحجم المبيعات'!$B$287:$L$313,3,FALSE),0)</f>
        <v>0</v>
      </c>
      <c r="F306" s="295">
        <f>IFERROR(VLOOKUP(C306,'تقرير إحصائية بحجم المبيعات'!$B$287:$L$313,4,FALSE),0)</f>
        <v>0</v>
      </c>
      <c r="G306" s="287">
        <f t="shared" si="40"/>
        <v>0</v>
      </c>
      <c r="H306" s="286">
        <f t="shared" si="41"/>
        <v>0</v>
      </c>
      <c r="I306" s="295">
        <f>IFERROR(VLOOKUP(C306,'تقرير إحصائية بحجم المبيعات'!$B$287:$L$313,11,FALSE),0)</f>
        <v>0</v>
      </c>
      <c r="J306" s="289">
        <f t="shared" si="42"/>
        <v>0</v>
      </c>
      <c r="K306" s="290">
        <f>HLOOKUP(C306,'تقرير المصروفات حسب الشهر'!$D$1028:$AI$1143,116,FALSE)</f>
        <v>0</v>
      </c>
      <c r="L306" s="71"/>
      <c r="M306" s="292">
        <f>Zaid!L18</f>
        <v>0</v>
      </c>
      <c r="N306" s="308">
        <f t="shared" si="43"/>
        <v>0</v>
      </c>
    </row>
    <row r="307" spans="2:14" ht="16.95" customHeight="1" thickTop="1" thickBot="1">
      <c r="B307" s="280">
        <v>15</v>
      </c>
      <c r="C307" s="282" t="s">
        <v>28</v>
      </c>
      <c r="D307" s="295">
        <f>IFERROR(VLOOKUP(C307,'تقرير إحصائية بحجم المبيعات'!$B$287:$L$313,2,FALSE),0)</f>
        <v>0</v>
      </c>
      <c r="E307" s="295">
        <f>IFERROR(VLOOKUP(C307,'تقرير إحصائية بحجم المبيعات'!$B$287:$L$313,3,FALSE),0)</f>
        <v>0</v>
      </c>
      <c r="F307" s="295">
        <f>IFERROR(VLOOKUP(C307,'تقرير إحصائية بحجم المبيعات'!$B$287:$L$313,4,FALSE),0)</f>
        <v>0</v>
      </c>
      <c r="G307" s="287">
        <f t="shared" si="40"/>
        <v>0</v>
      </c>
      <c r="H307" s="286">
        <f t="shared" si="41"/>
        <v>0</v>
      </c>
      <c r="I307" s="295">
        <f>IFERROR(VLOOKUP(C307,'تقرير إحصائية بحجم المبيعات'!$B$287:$L$313,11,FALSE),0)</f>
        <v>0</v>
      </c>
      <c r="J307" s="289">
        <f t="shared" si="42"/>
        <v>0</v>
      </c>
      <c r="K307" s="290">
        <f>HLOOKUP(C307,'تقرير المصروفات حسب الشهر'!$D$1028:$AI$1143,116,FALSE)</f>
        <v>0</v>
      </c>
      <c r="L307" s="71"/>
      <c r="M307" s="292">
        <f>'Sand Beach'!L18</f>
        <v>0</v>
      </c>
      <c r="N307" s="308">
        <f t="shared" si="43"/>
        <v>0</v>
      </c>
    </row>
    <row r="308" spans="2:14" ht="16.95" customHeight="1" thickTop="1" thickBot="1">
      <c r="B308" s="280">
        <v>16</v>
      </c>
      <c r="C308" s="282" t="s">
        <v>29</v>
      </c>
      <c r="D308" s="295">
        <f>IFERROR(VLOOKUP(C308,'تقرير إحصائية بحجم المبيعات'!$B$287:$L$313,2,FALSE),0)</f>
        <v>0</v>
      </c>
      <c r="E308" s="295">
        <f>IFERROR(VLOOKUP(C308,'تقرير إحصائية بحجم المبيعات'!$B$287:$L$313,3,FALSE),0)</f>
        <v>0</v>
      </c>
      <c r="F308" s="295">
        <f>IFERROR(VLOOKUP(C308,'تقرير إحصائية بحجم المبيعات'!$B$287:$L$313,4,FALSE),0)</f>
        <v>0</v>
      </c>
      <c r="G308" s="287">
        <f t="shared" si="40"/>
        <v>0</v>
      </c>
      <c r="H308" s="286">
        <f t="shared" si="41"/>
        <v>0</v>
      </c>
      <c r="I308" s="295">
        <f>IFERROR(VLOOKUP(C308,'تقرير إحصائية بحجم المبيعات'!$B$287:$L$313,11,FALSE),0)</f>
        <v>0</v>
      </c>
      <c r="J308" s="289">
        <f t="shared" si="42"/>
        <v>0</v>
      </c>
      <c r="K308" s="290">
        <f>HLOOKUP(C308,'تقرير المصروفات حسب الشهر'!$D$1028:$AI$1143,116,FALSE)</f>
        <v>0</v>
      </c>
      <c r="L308" s="71"/>
      <c r="M308" s="292">
        <f>Alamya!L18</f>
        <v>0</v>
      </c>
      <c r="N308" s="308">
        <f t="shared" si="43"/>
        <v>0</v>
      </c>
    </row>
    <row r="309" spans="2:14" ht="16.95" customHeight="1" thickTop="1" thickBot="1">
      <c r="B309" s="280">
        <v>17</v>
      </c>
      <c r="C309" s="282" t="s">
        <v>30</v>
      </c>
      <c r="D309" s="295">
        <f>IFERROR(VLOOKUP(C309,'تقرير إحصائية بحجم المبيعات'!$B$287:$L$313,2,FALSE),0)</f>
        <v>0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0</v>
      </c>
      <c r="H309" s="286">
        <f t="shared" si="41"/>
        <v>0</v>
      </c>
      <c r="I309" s="295">
        <f>IFERROR(VLOOKUP(C309,'تقرير إحصائية بحجم المبيعات'!$B$287:$L$313,11,FALSE),0)</f>
        <v>0</v>
      </c>
      <c r="J309" s="289">
        <f t="shared" si="42"/>
        <v>0</v>
      </c>
      <c r="K309" s="290">
        <f>HLOOKUP(C309,'تقرير المصروفات حسب الشهر'!$D$1028:$AI$1143,116,FALSE)</f>
        <v>0</v>
      </c>
      <c r="L309" s="71"/>
      <c r="M309" s="292">
        <f>Online!L18</f>
        <v>0</v>
      </c>
      <c r="N309" s="308">
        <f t="shared" si="43"/>
        <v>0</v>
      </c>
    </row>
    <row r="310" spans="2:14" ht="16.95" customHeight="1" thickTop="1" thickBot="1">
      <c r="B310" s="280">
        <v>18</v>
      </c>
      <c r="C310" s="282" t="s">
        <v>31</v>
      </c>
      <c r="D310" s="295">
        <f>IFERROR(VLOOKUP(C310,'تقرير إحصائية بحجم المبيعات'!$B$287:$L$313,2,FALSE),0)</f>
        <v>0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0</v>
      </c>
      <c r="G310" s="287">
        <f t="shared" si="40"/>
        <v>0</v>
      </c>
      <c r="H310" s="286">
        <f t="shared" si="41"/>
        <v>0</v>
      </c>
      <c r="I310" s="295">
        <f>IFERROR(VLOOKUP(C310,'تقرير إحصائية بحجم المبيعات'!$B$287:$L$313,11,FALSE),0)</f>
        <v>0</v>
      </c>
      <c r="J310" s="289">
        <f t="shared" si="42"/>
        <v>0</v>
      </c>
      <c r="K310" s="290">
        <f>HLOOKUP(C310,'تقرير المصروفات حسب الشهر'!$D$1028:$AI$1143,116,FALSE)</f>
        <v>0</v>
      </c>
      <c r="L310" s="71"/>
      <c r="M310" s="292">
        <f>Orange!L18</f>
        <v>0</v>
      </c>
      <c r="N310" s="308">
        <f t="shared" si="43"/>
        <v>0</v>
      </c>
    </row>
    <row r="311" spans="2:14" ht="16.95" customHeight="1" thickTop="1" thickBot="1">
      <c r="B311" s="280">
        <v>19</v>
      </c>
      <c r="C311" s="282" t="s">
        <v>32</v>
      </c>
      <c r="D311" s="295">
        <f>IFERROR(VLOOKUP(C311,'تقرير إحصائية بحجم المبيعات'!$B$287:$L$313,2,FALSE),0)</f>
        <v>0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0</v>
      </c>
      <c r="G311" s="287">
        <f t="shared" si="40"/>
        <v>0</v>
      </c>
      <c r="H311" s="286">
        <f t="shared" si="41"/>
        <v>0</v>
      </c>
      <c r="I311" s="295">
        <f>IFERROR(VLOOKUP(C311,'تقرير إحصائية بحجم المبيعات'!$B$287:$L$313,11,FALSE),0)</f>
        <v>0</v>
      </c>
      <c r="J311" s="289">
        <f t="shared" si="42"/>
        <v>0</v>
      </c>
      <c r="K311" s="290">
        <f>HLOOKUP(C311,'تقرير المصروفات حسب الشهر'!$D$1028:$AI$1143,116,FALSE)</f>
        <v>0</v>
      </c>
      <c r="L311" s="71"/>
      <c r="M311" s="292">
        <f>Vod.Smart!L18</f>
        <v>0</v>
      </c>
      <c r="N311" s="308">
        <f t="shared" si="43"/>
        <v>0</v>
      </c>
    </row>
    <row r="312" spans="2:14" ht="16.95" customHeight="1" thickTop="1" thickBot="1">
      <c r="B312" s="280">
        <v>20</v>
      </c>
      <c r="C312" s="282" t="s">
        <v>33</v>
      </c>
      <c r="D312" s="295">
        <f>IFERROR(VLOOKUP(C312,'تقرير إحصائية بحجم المبيعات'!$B$287:$L$313,2,FALSE),0)</f>
        <v>0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0</v>
      </c>
      <c r="G312" s="287">
        <f t="shared" si="40"/>
        <v>0</v>
      </c>
      <c r="H312" s="286">
        <f t="shared" si="41"/>
        <v>0</v>
      </c>
      <c r="I312" s="295">
        <f>IFERROR(VLOOKUP(C312,'تقرير إحصائية بحجم المبيعات'!$B$287:$L$313,11,FALSE),0)</f>
        <v>0</v>
      </c>
      <c r="J312" s="289">
        <f t="shared" si="42"/>
        <v>0</v>
      </c>
      <c r="K312" s="290">
        <f>HLOOKUP(C312,'تقرير المصروفات حسب الشهر'!$D$1028:$AI$1143,116,FALSE)</f>
        <v>0</v>
      </c>
      <c r="L312" s="71"/>
      <c r="M312" s="292">
        <f>Vod.Zahraa!L18</f>
        <v>0</v>
      </c>
      <c r="N312" s="308">
        <f t="shared" si="43"/>
        <v>0</v>
      </c>
    </row>
    <row r="313" spans="2:14" ht="16.95" customHeight="1" thickTop="1" thickBot="1">
      <c r="B313" s="280">
        <v>21</v>
      </c>
      <c r="C313" s="282" t="s">
        <v>34</v>
      </c>
      <c r="D313" s="295">
        <f>IFERROR(VLOOKUP(C313,'تقرير إحصائية بحجم المبيعات'!$B$287:$L$313,2,FALSE),0)</f>
        <v>0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0</v>
      </c>
      <c r="G313" s="287">
        <f t="shared" si="40"/>
        <v>0</v>
      </c>
      <c r="H313" s="286">
        <f t="shared" si="41"/>
        <v>0</v>
      </c>
      <c r="I313" s="295">
        <f>IFERROR(VLOOKUP(C313,'تقرير إحصائية بحجم المبيعات'!$B$287:$L$313,11,FALSE),0)</f>
        <v>0</v>
      </c>
      <c r="J313" s="289">
        <f t="shared" si="42"/>
        <v>0</v>
      </c>
      <c r="K313" s="290">
        <f>HLOOKUP(C313,'تقرير المصروفات حسب الشهر'!$D$1028:$AI$1143,116,FALSE)</f>
        <v>0</v>
      </c>
      <c r="L313" s="71"/>
      <c r="M313" s="292">
        <f>Mo7awelat!L18</f>
        <v>0</v>
      </c>
      <c r="N313" s="308">
        <f t="shared" si="43"/>
        <v>0</v>
      </c>
    </row>
    <row r="314" spans="2:14" ht="16.95" customHeight="1" thickTop="1" thickBot="1">
      <c r="B314" s="280">
        <v>22</v>
      </c>
      <c r="C314" s="282" t="s">
        <v>35</v>
      </c>
      <c r="D314" s="295">
        <f>IFERROR(VLOOKUP(C314,'تقرير إحصائية بحجم المبيعات'!$B$287:$L$313,2,FALSE),0)</f>
        <v>0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0</v>
      </c>
      <c r="G314" s="287">
        <f t="shared" si="40"/>
        <v>0</v>
      </c>
      <c r="H314" s="286">
        <f t="shared" si="41"/>
        <v>0</v>
      </c>
      <c r="I314" s="295">
        <f>IFERROR(VLOOKUP(C314,'تقرير إحصائية بحجم المبيعات'!$B$287:$L$313,11,FALSE),0)</f>
        <v>0</v>
      </c>
      <c r="J314" s="289">
        <f t="shared" si="42"/>
        <v>0</v>
      </c>
      <c r="K314" s="290">
        <f>HLOOKUP(C314,'تقرير المصروفات حسب الشهر'!$D$1028:$AI$1143,116,FALSE)</f>
        <v>0</v>
      </c>
      <c r="L314" s="71"/>
      <c r="M314" s="292">
        <f>Electric!L18</f>
        <v>0</v>
      </c>
      <c r="N314" s="308">
        <f t="shared" si="43"/>
        <v>0</v>
      </c>
    </row>
    <row r="315" spans="2:14" ht="16.95" customHeight="1" thickTop="1" thickBot="1">
      <c r="B315" s="280">
        <v>23</v>
      </c>
      <c r="C315" s="282" t="s">
        <v>36</v>
      </c>
      <c r="D315" s="295">
        <f>IFERROR(VLOOKUP(C315,'تقرير إحصائية بحجم المبيعات'!$B$287:$L$313,2,FALSE),0)</f>
        <v>0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0</v>
      </c>
      <c r="G315" s="287">
        <f t="shared" si="40"/>
        <v>0</v>
      </c>
      <c r="H315" s="286">
        <f t="shared" si="41"/>
        <v>0</v>
      </c>
      <c r="I315" s="295">
        <f>IFERROR(VLOOKUP(C315,'تقرير إحصائية بحجم المبيعات'!$B$287:$L$313,11,FALSE),0)</f>
        <v>0</v>
      </c>
      <c r="J315" s="289">
        <f t="shared" si="42"/>
        <v>0</v>
      </c>
      <c r="K315" s="290">
        <f>HLOOKUP(C315,'تقرير المصروفات حسب الشهر'!$D$1028:$AI$1143,116,FALSE)</f>
        <v>0</v>
      </c>
      <c r="L315" s="71"/>
      <c r="M315" s="292">
        <f>FINE!L18</f>
        <v>0</v>
      </c>
      <c r="N315" s="308">
        <f t="shared" si="43"/>
        <v>0</v>
      </c>
    </row>
    <row r="316" spans="2:14" ht="16.95" customHeight="1" thickTop="1" thickBot="1">
      <c r="B316" s="280">
        <v>24</v>
      </c>
      <c r="C316" s="282" t="s">
        <v>37</v>
      </c>
      <c r="D316" s="295">
        <f>IFERROR(VLOOKUP(C316,'تقرير إحصائية بحجم المبيعات'!$B$287:$L$313,2,FALSE),0)</f>
        <v>0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0</v>
      </c>
      <c r="G316" s="287">
        <f t="shared" si="40"/>
        <v>0</v>
      </c>
      <c r="H316" s="286">
        <f t="shared" si="41"/>
        <v>0</v>
      </c>
      <c r="I316" s="295">
        <f>IFERROR(VLOOKUP(C316,'تقرير إحصائية بحجم المبيعات'!$B$287:$L$313,11,FALSE),0)</f>
        <v>0</v>
      </c>
      <c r="J316" s="289">
        <f t="shared" si="42"/>
        <v>0</v>
      </c>
      <c r="K316" s="290">
        <f>HLOOKUP(C316,'تقرير المصروفات حسب الشهر'!$D$1028:$AI$1143,116,FALSE)</f>
        <v>0</v>
      </c>
      <c r="L316" s="71"/>
      <c r="M316" s="292">
        <f>Egyplast!L18</f>
        <v>0</v>
      </c>
      <c r="N316" s="308">
        <f t="shared" si="43"/>
        <v>0</v>
      </c>
    </row>
    <row r="317" spans="2:14" ht="16.95" customHeight="1" thickTop="1" thickBot="1">
      <c r="B317" s="280">
        <v>25</v>
      </c>
      <c r="C317" s="282" t="s">
        <v>38</v>
      </c>
      <c r="D317" s="295">
        <f>IFERROR(VLOOKUP(C317,'تقرير إحصائية بحجم المبيعات'!$B$287:$L$313,2,FALSE),0)</f>
        <v>0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0</v>
      </c>
      <c r="G317" s="287">
        <f t="shared" si="40"/>
        <v>0</v>
      </c>
      <c r="H317" s="286">
        <f t="shared" si="41"/>
        <v>0</v>
      </c>
      <c r="I317" s="295">
        <f>IFERROR(VLOOKUP(C317,'تقرير إحصائية بحجم المبيعات'!$B$287:$L$313,11,FALSE),0)</f>
        <v>0</v>
      </c>
      <c r="J317" s="289">
        <f t="shared" si="42"/>
        <v>0</v>
      </c>
      <c r="K317" s="290">
        <f>HLOOKUP(C317,'تقرير المصروفات حسب الشهر'!$D$1028:$AI$1143,116,FALSE)</f>
        <v>0</v>
      </c>
      <c r="L317" s="71"/>
      <c r="M317" s="292">
        <f>Etisalat.Katamya!L18</f>
        <v>0</v>
      </c>
      <c r="N317" s="308">
        <f t="shared" si="43"/>
        <v>0</v>
      </c>
    </row>
    <row r="318" spans="2:14" ht="16.95" customHeight="1" thickTop="1" thickBot="1">
      <c r="B318" s="280">
        <v>26</v>
      </c>
      <c r="C318" s="283" t="s">
        <v>39</v>
      </c>
      <c r="D318" s="295">
        <f>IFERROR(VLOOKUP(C318,'تقرير إحصائية بحجم المبيعات'!$B$287:$L$313,2,FALSE),0)</f>
        <v>0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0</v>
      </c>
      <c r="G318" s="288">
        <f t="shared" si="40"/>
        <v>0</v>
      </c>
      <c r="H318" s="286">
        <f t="shared" si="41"/>
        <v>0</v>
      </c>
      <c r="I318" s="295">
        <f>IFERROR(VLOOKUP(C318,'تقرير إحصائية بحجم المبيعات'!$B$287:$L$313,11,FALSE),0)</f>
        <v>0</v>
      </c>
      <c r="J318" s="289">
        <f t="shared" si="42"/>
        <v>0</v>
      </c>
      <c r="K318" s="290">
        <f>HLOOKUP(C318,'تقرير المصروفات حسب الشهر'!$D$1028:$AI$1143,116,FALSE)</f>
        <v>0</v>
      </c>
      <c r="L318" s="73"/>
      <c r="M318" s="293">
        <f>CFC!L18</f>
        <v>0</v>
      </c>
      <c r="N318" s="308">
        <f t="shared" si="43"/>
        <v>0</v>
      </c>
    </row>
    <row r="319" spans="2:14" ht="16.95" customHeight="1" thickTop="1" thickBot="1">
      <c r="B319" s="280">
        <v>27</v>
      </c>
      <c r="C319" s="284" t="s">
        <v>40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الشهر'!$D$1028:$AI$1143,116,FALSE)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95" customHeight="1" thickTop="1" thickBot="1">
      <c r="B320" s="435">
        <v>28</v>
      </c>
      <c r="C320" s="284" t="s">
        <v>41</v>
      </c>
      <c r="D320" s="295">
        <f>IFERROR(VLOOKUP(C320,'تقرير إحصائية بحجم المبيعات'!$B$287:$L$334,2,FALSE),0)</f>
        <v>0</v>
      </c>
      <c r="E320" s="295">
        <f>IFERROR(VLOOKUP(C320,'تقرير إحصائية بحجم المبيعات'!$B$287:$L$334,3,FALSE),0)</f>
        <v>0</v>
      </c>
      <c r="F320" s="295">
        <f>IFERROR(VLOOKUP(C320,'تقرير إحصائية بحجم المبيعات'!$B$287:$L$334,4,FALSE),0)</f>
        <v>0</v>
      </c>
      <c r="G320" s="288">
        <f t="shared" si="40"/>
        <v>0</v>
      </c>
      <c r="H320" s="286">
        <f t="shared" si="41"/>
        <v>0</v>
      </c>
      <c r="I320" s="295">
        <f>IFERROR(VLOOKUP(C320,'تقرير إحصائية بحجم المبيعات'!$B$287:$L$334,11,FALSE),0)</f>
        <v>0</v>
      </c>
      <c r="J320" s="289">
        <f t="shared" si="42"/>
        <v>0</v>
      </c>
      <c r="K320" s="290">
        <f>HLOOKUP(C320,'تقرير المصروفات حسب الشهر'!$D$1028:$AI$1143,116,FALSE)</f>
        <v>0</v>
      </c>
      <c r="L320" s="73"/>
      <c r="M320" s="293">
        <f>Rehab!L18</f>
        <v>0</v>
      </c>
      <c r="N320" s="308">
        <f t="shared" si="43"/>
        <v>0</v>
      </c>
    </row>
    <row r="321" spans="2:14" ht="16.95" customHeight="1" thickTop="1" thickBot="1">
      <c r="B321" s="435">
        <v>29</v>
      </c>
      <c r="C321" s="284" t="s">
        <v>42</v>
      </c>
      <c r="D321" s="295">
        <f>IFERROR(VLOOKUP(C321,'تقرير إحصائية بحجم المبيعات'!$B$287:$L$334,2,FALSE),0)</f>
        <v>0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0</v>
      </c>
      <c r="G321" s="288">
        <f t="shared" si="40"/>
        <v>0</v>
      </c>
      <c r="H321" s="286">
        <f t="shared" si="41"/>
        <v>0</v>
      </c>
      <c r="I321" s="295">
        <f>IFERROR(VLOOKUP(C321,'تقرير إحصائية بحجم المبيعات'!$B$287:$L$334,11,FALSE),0)</f>
        <v>0</v>
      </c>
      <c r="J321" s="289">
        <f t="shared" si="42"/>
        <v>0</v>
      </c>
      <c r="K321" s="290">
        <f>HLOOKUP(C321,'تقرير المصروفات حسب الشهر'!$D$1028:$AI$1143,116,FALSE)</f>
        <v>0</v>
      </c>
      <c r="L321" s="73"/>
      <c r="M321" s="293">
        <f>'HSBC MAADI'!L18</f>
        <v>0</v>
      </c>
      <c r="N321" s="308">
        <f t="shared" si="43"/>
        <v>0</v>
      </c>
    </row>
    <row r="322" spans="2:14" ht="16.95" customHeight="1" thickTop="1" thickBot="1">
      <c r="B322" s="435">
        <v>30</v>
      </c>
      <c r="C322" s="284" t="s">
        <v>43</v>
      </c>
      <c r="D322" s="295">
        <f>IFERROR(VLOOKUP(C322,'تقرير إحصائية بحجم المبيعات'!$B$287:$L$334,2,FALSE),0)</f>
        <v>0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0</v>
      </c>
      <c r="G322" s="288">
        <f t="shared" si="40"/>
        <v>0</v>
      </c>
      <c r="H322" s="286">
        <f t="shared" si="41"/>
        <v>0</v>
      </c>
      <c r="I322" s="295">
        <f>IFERROR(VLOOKUP(C322,'تقرير إحصائية بحجم المبيعات'!$B$287:$L$334,11,FALSE),0)</f>
        <v>0</v>
      </c>
      <c r="J322" s="289">
        <f t="shared" si="42"/>
        <v>0</v>
      </c>
      <c r="K322" s="290">
        <f>HLOOKUP(C322,'تقرير المصروفات حسب الشهر'!$D$1028:$AI$1143,116,FALSE)</f>
        <v>0</v>
      </c>
      <c r="L322" s="73"/>
      <c r="M322" s="293">
        <f>'HSBC SMART'!L18</f>
        <v>0</v>
      </c>
      <c r="N322" s="308">
        <f t="shared" si="43"/>
        <v>0</v>
      </c>
    </row>
    <row r="323" spans="2:14" ht="16.95" customHeight="1" thickTop="1" thickBot="1">
      <c r="B323" s="435">
        <v>31</v>
      </c>
      <c r="C323" s="284" t="s">
        <v>44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الشهر'!$D$1028:$AI$1143,116,FALSE)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95" customHeight="1" thickTop="1" thickBot="1">
      <c r="B324" s="649" t="s">
        <v>348</v>
      </c>
      <c r="C324" s="650"/>
      <c r="D324" s="273">
        <f t="shared" ref="D324:N324" si="44">SUM(D293:D323)</f>
        <v>0</v>
      </c>
      <c r="E324" s="273">
        <f t="shared" si="44"/>
        <v>0</v>
      </c>
      <c r="F324" s="273">
        <f t="shared" si="44"/>
        <v>0</v>
      </c>
      <c r="G324" s="273">
        <f t="shared" si="44"/>
        <v>0</v>
      </c>
      <c r="H324" s="273">
        <f t="shared" si="44"/>
        <v>0</v>
      </c>
      <c r="I324" s="273">
        <f t="shared" si="44"/>
        <v>0</v>
      </c>
      <c r="J324" s="273">
        <f t="shared" si="44"/>
        <v>0</v>
      </c>
      <c r="K324" s="273">
        <f t="shared" si="44"/>
        <v>0</v>
      </c>
      <c r="L324" s="273">
        <f t="shared" si="44"/>
        <v>0</v>
      </c>
      <c r="M324" s="273">
        <f t="shared" si="44"/>
        <v>0</v>
      </c>
      <c r="N324" s="273">
        <f t="shared" si="44"/>
        <v>0</v>
      </c>
    </row>
    <row r="325" spans="2:14" ht="13.95" customHeight="1" thickTop="1">
      <c r="E325" s="363"/>
    </row>
    <row r="326" spans="2:14" ht="13.95" customHeight="1" thickBot="1"/>
    <row r="327" spans="2:14" ht="30.6" customHeight="1" thickBot="1">
      <c r="B327" s="646" t="s">
        <v>395</v>
      </c>
      <c r="C327" s="647"/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8"/>
    </row>
    <row r="328" spans="2:14" ht="16.95" customHeight="1" thickTop="1" thickBot="1">
      <c r="B328" s="276" t="s">
        <v>376</v>
      </c>
      <c r="C328" s="276" t="s">
        <v>289</v>
      </c>
      <c r="D328" s="277" t="s">
        <v>377</v>
      </c>
      <c r="E328" s="278" t="s">
        <v>244</v>
      </c>
      <c r="F328" s="278" t="s">
        <v>378</v>
      </c>
      <c r="G328" s="276" t="s">
        <v>379</v>
      </c>
      <c r="H328" s="276" t="s">
        <v>380</v>
      </c>
      <c r="I328" s="276" t="s">
        <v>381</v>
      </c>
      <c r="J328" s="276" t="s">
        <v>247</v>
      </c>
      <c r="K328" s="276" t="s">
        <v>382</v>
      </c>
      <c r="L328" s="276" t="s">
        <v>383</v>
      </c>
      <c r="M328" s="279" t="s">
        <v>384</v>
      </c>
      <c r="N328" s="274" t="s">
        <v>385</v>
      </c>
    </row>
    <row r="329" spans="2:14" ht="16.95" customHeight="1" thickTop="1" thickBot="1">
      <c r="B329" s="280">
        <v>1</v>
      </c>
      <c r="C329" s="281" t="s">
        <v>14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الشهر'!$D$1155:$AI$1270,116,FALSE)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95" customHeight="1" thickTop="1" thickBot="1">
      <c r="B330" s="280">
        <v>2</v>
      </c>
      <c r="C330" s="282" t="s">
        <v>15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الشهر'!$D$1155:$AI$1270,116,FALSE)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95" customHeight="1" thickTop="1" thickBot="1">
      <c r="B331" s="280">
        <v>3</v>
      </c>
      <c r="C331" s="282" t="s">
        <v>16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الشهر'!$D$1155:$AI$1270,116,FALSE)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95" customHeight="1" thickTop="1" thickBot="1">
      <c r="B332" s="280">
        <v>4</v>
      </c>
      <c r="C332" s="282" t="s">
        <v>17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الشهر'!$D$1155:$AI$1270,116,FALSE)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18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الشهر'!$D$1155:$AI$1270,116,FALSE)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95" customHeight="1" thickTop="1" thickBot="1">
      <c r="B334" s="280">
        <v>6</v>
      </c>
      <c r="C334" s="282" t="s">
        <v>19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الشهر'!$D$1155:$AI$1270,116,FALSE)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95" customHeight="1" thickTop="1" thickBot="1">
      <c r="B335" s="280">
        <v>7</v>
      </c>
      <c r="C335" s="282" t="s">
        <v>20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الشهر'!$D$1155:$AI$1270,116,FALSE)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95" customHeight="1" thickTop="1" thickBot="1">
      <c r="B336" s="280">
        <v>8</v>
      </c>
      <c r="C336" s="282" t="s">
        <v>21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الشهر'!$D$1155:$AI$1270,116,FALSE)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95" customHeight="1" thickTop="1" thickBot="1">
      <c r="B337" s="280">
        <v>9</v>
      </c>
      <c r="C337" s="282" t="s">
        <v>22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الشهر'!$D$1155:$AI$1270,116,FALSE)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95" customHeight="1" thickTop="1" thickBot="1">
      <c r="B338" s="280">
        <v>10</v>
      </c>
      <c r="C338" s="282" t="s">
        <v>23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الشهر'!$D$1155:$AI$1270,116,FALSE)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95" customHeight="1" thickTop="1" thickBot="1">
      <c r="B339" s="280">
        <v>11</v>
      </c>
      <c r="C339" s="282" t="s">
        <v>24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الشهر'!$D$1155:$AI$1270,116,FALSE)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95" customHeight="1" thickTop="1" thickBot="1">
      <c r="B340" s="280">
        <v>12</v>
      </c>
      <c r="C340" s="282" t="s">
        <v>25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الشهر'!$D$1155:$AI$1270,116,FALSE)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95" customHeight="1" thickTop="1" thickBot="1">
      <c r="B341" s="280">
        <v>13</v>
      </c>
      <c r="C341" s="282" t="s">
        <v>26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الشهر'!$D$1155:$AI$1270,116,FALSE)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95" customHeight="1" thickTop="1" thickBot="1">
      <c r="B342" s="280">
        <v>14</v>
      </c>
      <c r="C342" s="282" t="s">
        <v>27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الشهر'!$D$1155:$AI$1270,116,FALSE)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95" customHeight="1" thickTop="1" thickBot="1">
      <c r="B343" s="280">
        <v>15</v>
      </c>
      <c r="C343" s="282" t="s">
        <v>28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الشهر'!$D$1155:$AI$1270,116,FALSE)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95" customHeight="1" thickTop="1" thickBot="1">
      <c r="B344" s="280">
        <v>16</v>
      </c>
      <c r="C344" s="282" t="s">
        <v>29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الشهر'!$D$1155:$AI$1270,116,FALSE)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95" customHeight="1" thickTop="1" thickBot="1">
      <c r="B345" s="280">
        <v>17</v>
      </c>
      <c r="C345" s="282" t="s">
        <v>30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الشهر'!$D$1155:$AI$1270,116,FALSE)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95" customHeight="1" thickTop="1" thickBot="1">
      <c r="B346" s="280">
        <v>18</v>
      </c>
      <c r="C346" s="282" t="s">
        <v>31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الشهر'!$D$1155:$AI$1270,116,FALSE)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95" customHeight="1" thickTop="1" thickBot="1">
      <c r="B347" s="280">
        <v>19</v>
      </c>
      <c r="C347" s="282" t="s">
        <v>32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الشهر'!$D$1155:$AI$1270,116,FALSE)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95" customHeight="1" thickTop="1" thickBot="1">
      <c r="B348" s="280">
        <v>20</v>
      </c>
      <c r="C348" s="282" t="s">
        <v>33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الشهر'!$D$1155:$AI$1270,116,FALSE)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95" customHeight="1" thickTop="1" thickBot="1">
      <c r="B349" s="280">
        <v>21</v>
      </c>
      <c r="C349" s="282" t="s">
        <v>34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الشهر'!$D$1155:$AI$1270,116,FALSE)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95" customHeight="1" thickTop="1" thickBot="1">
      <c r="B350" s="280">
        <v>22</v>
      </c>
      <c r="C350" s="282" t="s">
        <v>35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الشهر'!$D$1155:$AI$1270,116,FALSE)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95" customHeight="1" thickTop="1" thickBot="1">
      <c r="B351" s="280">
        <v>23</v>
      </c>
      <c r="C351" s="282" t="s">
        <v>36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الشهر'!$D$1155:$AI$1270,116,FALSE)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95" customHeight="1" thickTop="1" thickBot="1">
      <c r="B352" s="280">
        <v>24</v>
      </c>
      <c r="C352" s="282" t="s">
        <v>37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الشهر'!$D$1155:$AI$1270,116,FALSE)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95" customHeight="1" thickTop="1" thickBot="1">
      <c r="B353" s="280">
        <v>25</v>
      </c>
      <c r="C353" s="282" t="s">
        <v>38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الشهر'!$D$1155:$AI$1270,116,FALSE)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95" customHeight="1" thickTop="1" thickBot="1">
      <c r="B354" s="280">
        <v>26</v>
      </c>
      <c r="C354" s="283" t="s">
        <v>39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الشهر'!$D$1155:$AI$1270,116,FALSE)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95" customHeight="1" thickTop="1" thickBot="1">
      <c r="B355" s="280">
        <v>27</v>
      </c>
      <c r="C355" s="284" t="s">
        <v>40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الشهر'!$D$1155:$AI$1270,116,FALSE)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95" customHeight="1" thickTop="1" thickBot="1">
      <c r="B356" s="435">
        <v>28</v>
      </c>
      <c r="C356" s="284" t="s">
        <v>41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الشهر'!$D$1155:$AI$1270,116,FALSE)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95" customHeight="1" thickTop="1" thickBot="1">
      <c r="B357" s="435">
        <v>29</v>
      </c>
      <c r="C357" s="284" t="s">
        <v>42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الشهر'!$D$1155:$AI$1270,116,FALSE)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95" customHeight="1" thickTop="1" thickBot="1">
      <c r="B358" s="435">
        <v>30</v>
      </c>
      <c r="C358" s="284" t="s">
        <v>43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الشهر'!$D$1155:$AI$1270,116,FALSE)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95" customHeight="1" thickTop="1" thickBot="1">
      <c r="B359" s="435">
        <v>31</v>
      </c>
      <c r="C359" s="284" t="s">
        <v>44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الشهر'!$D$1155:$AI$1270,116,FALSE)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95" customHeight="1" thickTop="1" thickBot="1">
      <c r="B360" s="649" t="s">
        <v>348</v>
      </c>
      <c r="C360" s="650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5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5" customHeight="1" thickBot="1"/>
    <row r="363" spans="2:14" ht="30.6" customHeight="1" thickBot="1">
      <c r="B363" s="646" t="s">
        <v>396</v>
      </c>
      <c r="C363" s="647"/>
      <c r="D363" s="647"/>
      <c r="E363" s="647"/>
      <c r="F363" s="647"/>
      <c r="G363" s="647"/>
      <c r="H363" s="647"/>
      <c r="I363" s="647"/>
      <c r="J363" s="647"/>
      <c r="K363" s="647"/>
      <c r="L363" s="647"/>
      <c r="M363" s="647"/>
      <c r="N363" s="648"/>
    </row>
    <row r="364" spans="2:14" ht="16.95" customHeight="1" thickTop="1" thickBot="1">
      <c r="B364" s="276" t="s">
        <v>376</v>
      </c>
      <c r="C364" s="276" t="s">
        <v>289</v>
      </c>
      <c r="D364" s="277" t="s">
        <v>377</v>
      </c>
      <c r="E364" s="278" t="s">
        <v>244</v>
      </c>
      <c r="F364" s="278" t="s">
        <v>378</v>
      </c>
      <c r="G364" s="276" t="s">
        <v>379</v>
      </c>
      <c r="H364" s="276" t="s">
        <v>380</v>
      </c>
      <c r="I364" s="276" t="s">
        <v>381</v>
      </c>
      <c r="J364" s="276" t="s">
        <v>247</v>
      </c>
      <c r="K364" s="276" t="s">
        <v>382</v>
      </c>
      <c r="L364" s="276" t="s">
        <v>383</v>
      </c>
      <c r="M364" s="279" t="s">
        <v>384</v>
      </c>
      <c r="N364" s="274" t="s">
        <v>385</v>
      </c>
    </row>
    <row r="365" spans="2:14" ht="16.95" customHeight="1" thickTop="1" thickBot="1">
      <c r="B365" s="280">
        <v>1</v>
      </c>
      <c r="C365" s="281" t="s">
        <v>14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الشهر'!$D$1282:$AI$1397,116,FALSE)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95" customHeight="1" thickTop="1" thickBot="1">
      <c r="B366" s="280">
        <v>2</v>
      </c>
      <c r="C366" s="281" t="s">
        <v>15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الشهر'!$D$1282:$AI$1397,116,FALSE)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95" customHeight="1" thickTop="1" thickBot="1">
      <c r="B367" s="280">
        <v>3</v>
      </c>
      <c r="C367" s="281" t="s">
        <v>16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الشهر'!$D$1282:$AI$1397,116,FALSE)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17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الشهر'!$D$1282:$AI$1397,116,FALSE)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95" customHeight="1" thickTop="1" thickBot="1">
      <c r="B369" s="280">
        <v>5</v>
      </c>
      <c r="C369" s="281" t="s">
        <v>18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الشهر'!$D$1282:$AI$1397,116,FALSE)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95" customHeight="1" thickTop="1" thickBot="1">
      <c r="B370" s="280">
        <v>6</v>
      </c>
      <c r="C370" s="281" t="s">
        <v>19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الشهر'!$D$1282:$AI$1397,116,FALSE)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95" customHeight="1" thickTop="1" thickBot="1">
      <c r="B371" s="280">
        <v>7</v>
      </c>
      <c r="C371" s="281" t="s">
        <v>20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الشهر'!$D$1282:$AI$1397,116,FALSE)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95" customHeight="1" thickTop="1" thickBot="1">
      <c r="B372" s="280">
        <v>8</v>
      </c>
      <c r="C372" s="281" t="s">
        <v>21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الشهر'!$D$1282:$AI$1397,116,FALSE)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95" customHeight="1" thickTop="1" thickBot="1">
      <c r="B373" s="280">
        <v>9</v>
      </c>
      <c r="C373" s="281" t="s">
        <v>22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الشهر'!$D$1282:$AI$1397,116,FALSE)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95" customHeight="1" thickTop="1" thickBot="1">
      <c r="B374" s="280">
        <v>10</v>
      </c>
      <c r="C374" s="281" t="s">
        <v>23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الشهر'!$D$1282:$AI$1397,116,FALSE)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95" customHeight="1" thickTop="1" thickBot="1">
      <c r="B375" s="280">
        <v>11</v>
      </c>
      <c r="C375" s="281" t="s">
        <v>24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الشهر'!$D$1282:$AI$1397,116,FALSE)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95" customHeight="1" thickTop="1" thickBot="1">
      <c r="B376" s="280">
        <v>12</v>
      </c>
      <c r="C376" s="281" t="s">
        <v>25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الشهر'!$D$1282:$AI$1397,116,FALSE)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95" customHeight="1" thickTop="1" thickBot="1">
      <c r="B377" s="280">
        <v>13</v>
      </c>
      <c r="C377" s="281" t="s">
        <v>26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الشهر'!$D$1282:$AI$1397,116,FALSE)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95" customHeight="1" thickTop="1" thickBot="1">
      <c r="B378" s="280">
        <v>14</v>
      </c>
      <c r="C378" s="281" t="s">
        <v>27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الشهر'!$D$1282:$AI$1397,116,FALSE)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95" customHeight="1" thickTop="1" thickBot="1">
      <c r="B379" s="280">
        <v>15</v>
      </c>
      <c r="C379" s="281" t="s">
        <v>28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الشهر'!$D$1282:$AI$1397,116,FALSE)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95" customHeight="1" thickTop="1" thickBot="1">
      <c r="B380" s="280">
        <v>16</v>
      </c>
      <c r="C380" s="281" t="s">
        <v>29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الشهر'!$D$1282:$AI$1397,116,FALSE)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95" customHeight="1" thickTop="1" thickBot="1">
      <c r="B381" s="280">
        <v>17</v>
      </c>
      <c r="C381" s="281" t="s">
        <v>30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الشهر'!$D$1282:$AI$1397,116,FALSE)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95" customHeight="1" thickTop="1" thickBot="1">
      <c r="B382" s="280">
        <v>18</v>
      </c>
      <c r="C382" s="281" t="s">
        <v>31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الشهر'!$D$1282:$AI$1397,116,FALSE)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95" customHeight="1" thickTop="1" thickBot="1">
      <c r="B383" s="280">
        <v>19</v>
      </c>
      <c r="C383" s="281" t="s">
        <v>32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الشهر'!$D$1282:$AI$1397,116,FALSE)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95" customHeight="1" thickTop="1" thickBot="1">
      <c r="B384" s="280">
        <v>20</v>
      </c>
      <c r="C384" s="281" t="s">
        <v>33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الشهر'!$D$1282:$AI$1397,116,FALSE)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95" customHeight="1" thickTop="1" thickBot="1">
      <c r="B385" s="280">
        <v>21</v>
      </c>
      <c r="C385" s="281" t="s">
        <v>34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الشهر'!$D$1282:$AI$1397,116,FALSE)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95" customHeight="1" thickTop="1" thickBot="1">
      <c r="B386" s="280">
        <v>22</v>
      </c>
      <c r="C386" s="281" t="s">
        <v>35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الشهر'!$D$1282:$AI$1397,116,FALSE)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95" customHeight="1" thickTop="1" thickBot="1">
      <c r="B387" s="280">
        <v>23</v>
      </c>
      <c r="C387" s="281" t="s">
        <v>36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الشهر'!$D$1282:$AI$1397,116,FALSE)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95" customHeight="1" thickTop="1" thickBot="1">
      <c r="B388" s="280">
        <v>24</v>
      </c>
      <c r="C388" s="281" t="s">
        <v>37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الشهر'!$D$1282:$AI$1397,116,FALSE)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95" customHeight="1" thickTop="1" thickBot="1">
      <c r="B389" s="280">
        <v>25</v>
      </c>
      <c r="C389" s="281" t="s">
        <v>38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الشهر'!$D$1282:$AI$1397,116,FALSE)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95" customHeight="1" thickTop="1" thickBot="1">
      <c r="B390" s="280">
        <v>26</v>
      </c>
      <c r="C390" s="281" t="s">
        <v>39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الشهر'!$D$1282:$AI$1397,116,FALSE)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95" customHeight="1" thickTop="1" thickBot="1">
      <c r="B391" s="280">
        <v>27</v>
      </c>
      <c r="C391" s="281" t="s">
        <v>40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الشهر'!$D$1282:$AI$1397,116,FALSE)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95" customHeight="1" thickTop="1" thickBot="1">
      <c r="B392" s="280">
        <v>28</v>
      </c>
      <c r="C392" s="473" t="s">
        <v>41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الشهر'!$D$1282:$AI$1397,116,FALSE)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95" customHeight="1" thickTop="1" thickBot="1">
      <c r="B393" s="280">
        <v>29</v>
      </c>
      <c r="C393" s="473" t="s">
        <v>42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الشهر'!$D$1282:$AI$1397,116,FALSE)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95" customHeight="1" thickTop="1" thickBot="1">
      <c r="B394" s="280">
        <v>30</v>
      </c>
      <c r="C394" s="473" t="s">
        <v>43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الشهر'!$D$1282:$AI$1397,116,FALSE)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95" customHeight="1" thickTop="1" thickBot="1">
      <c r="B395" s="280">
        <v>31</v>
      </c>
      <c r="C395" s="473" t="s">
        <v>44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الشهر'!$D$1282:$AI$1397,116,FALSE)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95" customHeight="1" thickTop="1" thickBot="1">
      <c r="B396" s="649" t="s">
        <v>348</v>
      </c>
      <c r="C396" s="650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5" customHeight="1" thickTop="1">
      <c r="K397" s="363">
        <f>K396-'تقرير المصروفات حسب الشهر'!AI1397</f>
        <v>0</v>
      </c>
    </row>
    <row r="398" spans="2:14" ht="17.25" customHeight="1" thickBot="1">
      <c r="N398" s="474"/>
    </row>
    <row r="399" spans="2:14" ht="30.6" customHeight="1" thickBot="1">
      <c r="B399" s="646" t="s">
        <v>397</v>
      </c>
      <c r="C399" s="647"/>
      <c r="D399" s="647"/>
      <c r="E399" s="647"/>
      <c r="F399" s="647"/>
      <c r="G399" s="647"/>
      <c r="H399" s="647"/>
      <c r="I399" s="647"/>
      <c r="J399" s="647"/>
      <c r="K399" s="647"/>
      <c r="L399" s="647"/>
      <c r="M399" s="647"/>
      <c r="N399" s="648"/>
    </row>
    <row r="400" spans="2:14" ht="16.95" customHeight="1" thickTop="1" thickBot="1">
      <c r="B400" s="276" t="s">
        <v>376</v>
      </c>
      <c r="C400" s="276" t="s">
        <v>289</v>
      </c>
      <c r="D400" s="277" t="s">
        <v>377</v>
      </c>
      <c r="E400" s="278" t="s">
        <v>244</v>
      </c>
      <c r="F400" s="278" t="s">
        <v>378</v>
      </c>
      <c r="G400" s="276" t="s">
        <v>379</v>
      </c>
      <c r="H400" s="276" t="s">
        <v>380</v>
      </c>
      <c r="I400" s="276" t="s">
        <v>381</v>
      </c>
      <c r="J400" s="276" t="s">
        <v>247</v>
      </c>
      <c r="K400" s="276" t="s">
        <v>382</v>
      </c>
      <c r="L400" s="276" t="s">
        <v>383</v>
      </c>
      <c r="M400" s="279" t="s">
        <v>384</v>
      </c>
      <c r="N400" s="274" t="s">
        <v>385</v>
      </c>
    </row>
    <row r="401" spans="2:14" ht="16.95" customHeight="1" thickTop="1" thickBot="1">
      <c r="B401" s="280">
        <v>1</v>
      </c>
      <c r="C401" s="281" t="s">
        <v>14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الشهر'!$D$1409:$AI$1524,116,FALSE)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95" customHeight="1" thickTop="1" thickBot="1">
      <c r="B402" s="280">
        <v>2</v>
      </c>
      <c r="C402" s="281" t="s">
        <v>15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الشهر'!$D$1409:$AI$1524,116,FALSE)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95" customHeight="1" thickTop="1" thickBot="1">
      <c r="B403" s="280">
        <v>3</v>
      </c>
      <c r="C403" s="281" t="s">
        <v>16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الشهر'!$D$1409:$AI$1524,116,FALSE)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95" customHeight="1" thickTop="1" thickBot="1">
      <c r="B404" s="280">
        <v>4</v>
      </c>
      <c r="C404" s="281" t="s">
        <v>17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الشهر'!$D$1409:$AI$1524,116,FALSE)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95" customHeight="1" thickTop="1" thickBot="1">
      <c r="B405" s="280">
        <v>5</v>
      </c>
      <c r="C405" s="281" t="s">
        <v>18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الشهر'!$D$1409:$AI$1524,116,FALSE)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95" customHeight="1" thickTop="1" thickBot="1">
      <c r="B406" s="280">
        <v>6</v>
      </c>
      <c r="C406" s="281" t="s">
        <v>19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الشهر'!$D$1409:$AI$1524,116,FALSE)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95" customHeight="1" thickTop="1" thickBot="1">
      <c r="B407" s="280">
        <v>7</v>
      </c>
      <c r="C407" s="281" t="s">
        <v>20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الشهر'!$D$1409:$AI$1524,116,FALSE)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95" customHeight="1" thickTop="1" thickBot="1">
      <c r="B408" s="280">
        <v>8</v>
      </c>
      <c r="C408" s="281" t="s">
        <v>21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الشهر'!$D$1409:$AI$1524,116,FALSE)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95" customHeight="1" thickTop="1" thickBot="1">
      <c r="B409" s="280">
        <v>9</v>
      </c>
      <c r="C409" s="281" t="s">
        <v>22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الشهر'!$D$1409:$AI$1524,116,FALSE)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95" customHeight="1" thickTop="1" thickBot="1">
      <c r="B410" s="280">
        <v>10</v>
      </c>
      <c r="C410" s="281" t="s">
        <v>23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الشهر'!$D$1409:$AI$1524,116,FALSE)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95" customHeight="1" thickTop="1" thickBot="1">
      <c r="B411" s="280">
        <v>11</v>
      </c>
      <c r="C411" s="281" t="s">
        <v>24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الشهر'!$D$1409:$AI$1524,116,FALSE)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95" customHeight="1" thickTop="1" thickBot="1">
      <c r="B412" s="280">
        <v>12</v>
      </c>
      <c r="C412" s="281" t="s">
        <v>25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الشهر'!$D$1409:$AI$1524,116,FALSE)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95" customHeight="1" thickTop="1" thickBot="1">
      <c r="B413" s="280">
        <v>13</v>
      </c>
      <c r="C413" s="281" t="s">
        <v>26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الشهر'!$D$1409:$AI$1524,116,FALSE)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95" customHeight="1" thickTop="1" thickBot="1">
      <c r="B414" s="280">
        <v>14</v>
      </c>
      <c r="C414" s="281" t="s">
        <v>27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الشهر'!$D$1409:$AI$1524,116,FALSE)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95" customHeight="1" thickTop="1" thickBot="1">
      <c r="B415" s="280">
        <v>15</v>
      </c>
      <c r="C415" s="281" t="s">
        <v>28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الشهر'!$D$1409:$AI$1524,116,FALSE)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95" customHeight="1" thickTop="1" thickBot="1">
      <c r="B416" s="280">
        <v>16</v>
      </c>
      <c r="C416" s="281" t="s">
        <v>29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الشهر'!$D$1409:$AI$1524,116,FALSE)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95" customHeight="1" thickTop="1" thickBot="1">
      <c r="B417" s="280">
        <v>17</v>
      </c>
      <c r="C417" s="281" t="s">
        <v>30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الشهر'!$D$1409:$AI$1524,116,FALSE)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95" customHeight="1" thickTop="1" thickBot="1">
      <c r="B418" s="280">
        <v>18</v>
      </c>
      <c r="C418" s="281" t="s">
        <v>31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الشهر'!$D$1409:$AI$1524,116,FALSE)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95" customHeight="1" thickTop="1" thickBot="1">
      <c r="B419" s="280">
        <v>19</v>
      </c>
      <c r="C419" s="281" t="s">
        <v>32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الشهر'!$D$1409:$AI$1524,116,FALSE)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95" customHeight="1" thickTop="1" thickBot="1">
      <c r="B420" s="280">
        <v>20</v>
      </c>
      <c r="C420" s="281" t="s">
        <v>33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الشهر'!$D$1409:$AI$1524,116,FALSE)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95" customHeight="1" thickTop="1" thickBot="1">
      <c r="B421" s="280">
        <v>21</v>
      </c>
      <c r="C421" s="281" t="s">
        <v>34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الشهر'!$D$1409:$AI$1524,116,FALSE)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95" customHeight="1" thickTop="1" thickBot="1">
      <c r="B422" s="280">
        <v>22</v>
      </c>
      <c r="C422" s="281" t="s">
        <v>35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الشهر'!$D$1409:$AI$1524,116,FALSE)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95" customHeight="1" thickTop="1" thickBot="1">
      <c r="B423" s="280">
        <v>23</v>
      </c>
      <c r="C423" s="281" t="s">
        <v>36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الشهر'!$D$1409:$AI$1524,116,FALSE)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95" customHeight="1" thickTop="1" thickBot="1">
      <c r="B424" s="280">
        <v>24</v>
      </c>
      <c r="C424" s="281" t="s">
        <v>37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الشهر'!$D$1409:$AI$1524,116,FALSE)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95" customHeight="1" thickTop="1" thickBot="1">
      <c r="B425" s="280">
        <v>25</v>
      </c>
      <c r="C425" s="281" t="s">
        <v>38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الشهر'!$D$1409:$AI$1524,116,FALSE)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95" customHeight="1" thickTop="1" thickBot="1">
      <c r="B426" s="280">
        <v>26</v>
      </c>
      <c r="C426" s="281" t="s">
        <v>39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الشهر'!$D$1409:$AI$1524,116,FALSE)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95" customHeight="1" thickTop="1" thickBot="1">
      <c r="B427" s="280">
        <v>27</v>
      </c>
      <c r="C427" s="281" t="s">
        <v>40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الشهر'!$D$1409:$AI$1524,116,FALSE)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95" customHeight="1" thickTop="1" thickBot="1">
      <c r="B428" s="280">
        <v>28</v>
      </c>
      <c r="C428" s="473" t="s">
        <v>41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الشهر'!$D$1409:$AI$1524,116,FALSE)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95" customHeight="1" thickTop="1" thickBot="1">
      <c r="B429" s="280">
        <v>29</v>
      </c>
      <c r="C429" s="473" t="s">
        <v>42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الشهر'!$D$1409:$AI$1524,116,FALSE)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95" customHeight="1" thickTop="1" thickBot="1">
      <c r="B430" s="280">
        <v>30</v>
      </c>
      <c r="C430" s="473" t="s">
        <v>43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الشهر'!$D$1409:$AI$1524,116,FALSE)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95" customHeight="1" thickTop="1" thickBot="1">
      <c r="B431" s="280">
        <v>31</v>
      </c>
      <c r="C431" s="473" t="s">
        <v>44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الشهر'!$D$1409:$AI$1524,116,FALSE)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49" t="s">
        <v>348</v>
      </c>
      <c r="C432" s="650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5" customHeight="1" thickTop="1"/>
    <row r="434" spans="11:11">
      <c r="K434" s="363"/>
    </row>
    <row r="435" spans="11:11">
      <c r="K435" s="499"/>
    </row>
  </sheetData>
  <autoFilter ref="B148:N180" xr:uid="{00000000-0001-0000-2400-000000000000}"/>
  <mergeCells count="20"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  <mergeCell ref="B432:C432"/>
    <mergeCell ref="B183:N183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7030A0"/>
  </sheetPr>
  <dimension ref="B1:T128"/>
  <sheetViews>
    <sheetView rightToLeft="1" topLeftCell="A95" workbookViewId="0">
      <selection activeCell="A119" sqref="A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2.88671875" style="12" customWidth="1"/>
    <col min="15" max="15" width="12.109375" style="12" bestFit="1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3" width="8.88671875" style="12" customWidth="1"/>
    <col min="24" max="16384" width="8.88671875" style="12"/>
  </cols>
  <sheetData>
    <row r="1" spans="2:20" ht="13.95" customHeight="1" thickBot="1"/>
    <row r="2" spans="2:20" ht="36" customHeight="1" thickTop="1">
      <c r="B2" s="651" t="s">
        <v>398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4"/>
    </row>
    <row r="3" spans="2:20" ht="30.6" customHeight="1">
      <c r="B3" s="254" t="s">
        <v>345</v>
      </c>
      <c r="C3" s="255" t="s">
        <v>211</v>
      </c>
      <c r="D3" s="255" t="s">
        <v>213</v>
      </c>
      <c r="E3" s="255" t="s">
        <v>215</v>
      </c>
      <c r="F3" s="255" t="s">
        <v>198</v>
      </c>
      <c r="G3" s="255" t="s">
        <v>5</v>
      </c>
      <c r="H3" s="255" t="s">
        <v>219</v>
      </c>
      <c r="I3" s="255" t="s">
        <v>221</v>
      </c>
      <c r="J3" s="255" t="s">
        <v>223</v>
      </c>
      <c r="K3" s="255" t="s">
        <v>225</v>
      </c>
      <c r="L3" s="255" t="s">
        <v>196</v>
      </c>
      <c r="M3" s="255" t="s">
        <v>228</v>
      </c>
      <c r="N3" s="255" t="s">
        <v>230</v>
      </c>
      <c r="O3" s="254" t="s">
        <v>348</v>
      </c>
    </row>
    <row r="4" spans="2:20">
      <c r="B4" s="252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1596788.33</v>
      </c>
      <c r="I4" s="244">
        <f>IFERROR(VLOOKUP(B4,'تقرير المصروفات حسب الشهر'!C774:AI889,33,0),0)</f>
        <v>0</v>
      </c>
      <c r="J4" s="244">
        <f>IFERROR(VLOOKUP(B4,'تقرير المصروفات حسب الشهر'!$C$902:$AI$1019,33,FALSE),0)</f>
        <v>0</v>
      </c>
      <c r="K4" s="244">
        <f>IFERROR(VLOOKUP(B4,'تقرير المصروفات حسب الشهر'!$C$1029:$AI$1143,33,FALSE),0)</f>
        <v>0</v>
      </c>
      <c r="L4" s="244">
        <f>IFERROR(VLOOKUP(B4,'تقرير المصروفات حسب الشهر'!$C$1155:$AI$1271,33,FALSE),0)</f>
        <v>0</v>
      </c>
      <c r="M4" s="244">
        <f>IFERROR(VLOOKUP(B4,'تقرير المصروفات حسب الشهر'!$C$1283:$AI$1397,33,FALSE),0)</f>
        <v>0</v>
      </c>
      <c r="N4" s="244">
        <f>IFERROR(VLOOKUP(B4,'تقرير المصروفات حسب الشهر'!$C$1409:$AI$1524,33,FALSE),0)</f>
        <v>0</v>
      </c>
      <c r="O4" s="249">
        <f t="shared" ref="O4:O35" si="0">SUM(C4:N4)</f>
        <v>9322741.2200000007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5001592.6400000006</v>
      </c>
      <c r="I5" s="244">
        <f>IFERROR(VLOOKUP(B5,'تقرير المصروفات حسب الشهر'!C775:AI890,33,0),0)</f>
        <v>0</v>
      </c>
      <c r="J5" s="244">
        <f>IFERROR(VLOOKUP(B5,'تقرير المصروفات حسب الشهر'!$C$902:$AI$1019,33,FALSE),0)</f>
        <v>0</v>
      </c>
      <c r="K5" s="244">
        <f>IFERROR(VLOOKUP(B5,'تقرير المصروفات حسب الشهر'!$C$1029:$AI$1143,33,FALSE),0)</f>
        <v>0</v>
      </c>
      <c r="L5" s="244">
        <f>IFERROR(VLOOKUP(B5,'تقرير المصروفات حسب الشهر'!$C$1155:$AI$1271,33,FALSE),0)</f>
        <v>0</v>
      </c>
      <c r="M5" s="244">
        <f>IFERROR(VLOOKUP(B5,'تقرير المصروفات حسب الشهر'!$C$1283:$AI$1397,33,FALSE),0)</f>
        <v>0</v>
      </c>
      <c r="N5" s="244">
        <f>IFERROR(VLOOKUP(B5,'تقرير المصروفات حسب الشهر'!$C$1409:$AI$1524,33,FALSE),0)</f>
        <v>0</v>
      </c>
      <c r="O5" s="249">
        <f t="shared" si="0"/>
        <v>27205071.033000004</v>
      </c>
    </row>
    <row r="6" spans="2:20">
      <c r="B6" s="252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78780</v>
      </c>
      <c r="I6" s="244">
        <f>IFERROR(VLOOKUP(B6,'تقرير المصروفات حسب الشهر'!C776:AI891,33,0),0)</f>
        <v>0</v>
      </c>
      <c r="J6" s="244">
        <f>IFERROR(VLOOKUP(B6,'تقرير المصروفات حسب الشهر'!$C$902:$AI$1019,33,FALSE),0)</f>
        <v>0</v>
      </c>
      <c r="K6" s="244">
        <f>IFERROR(VLOOKUP(B6,'تقرير المصروفات حسب الشهر'!$C$1029:$AI$1143,33,FALSE),0)</f>
        <v>0</v>
      </c>
      <c r="L6" s="244">
        <f>IFERROR(VLOOKUP(B6,'تقرير المصروفات حسب الشهر'!$C$1155:$AI$1271,33,FALSE),0)</f>
        <v>0</v>
      </c>
      <c r="M6" s="244">
        <f>IFERROR(VLOOKUP(B6,'تقرير المصروفات حسب الشهر'!$C$1283:$AI$1397,33,FALSE),0)</f>
        <v>0</v>
      </c>
      <c r="N6" s="244">
        <f>IFERROR(VLOOKUP(B6,'تقرير المصروفات حسب الشهر'!$C$1409:$AI$1524,33,FALSE),0)</f>
        <v>0</v>
      </c>
      <c r="O6" s="249">
        <f t="shared" si="0"/>
        <v>326860</v>
      </c>
    </row>
    <row r="7" spans="2:20">
      <c r="B7" s="252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5155</v>
      </c>
      <c r="I7" s="244">
        <f>IFERROR(VLOOKUP(B7,'تقرير المصروفات حسب الشهر'!C777:AI892,33,0),0)</f>
        <v>0</v>
      </c>
      <c r="J7" s="244">
        <f>IFERROR(VLOOKUP(B7,'تقرير المصروفات حسب الشهر'!$C$902:$AI$1019,33,FALSE),0)</f>
        <v>0</v>
      </c>
      <c r="K7" s="244">
        <f>IFERROR(VLOOKUP(B7,'تقرير المصروفات حسب الشهر'!$C$1029:$AI$1143,33,FALSE),0)</f>
        <v>0</v>
      </c>
      <c r="L7" s="244">
        <f>IFERROR(VLOOKUP(B7,'تقرير المصروفات حسب الشهر'!$C$1155:$AI$1271,33,FALSE),0)</f>
        <v>0</v>
      </c>
      <c r="M7" s="244">
        <f>IFERROR(VLOOKUP(B7,'تقرير المصروفات حسب الشهر'!$C$1283:$AI$1397,33,FALSE),0)</f>
        <v>0</v>
      </c>
      <c r="N7" s="244">
        <f>IFERROR(VLOOKUP(B7,'تقرير المصروفات حسب الشهر'!$C$1409:$AI$1524,33,FALSE),0)</f>
        <v>0</v>
      </c>
      <c r="O7" s="249">
        <f t="shared" si="0"/>
        <v>17025</v>
      </c>
    </row>
    <row r="8" spans="2:20">
      <c r="B8" s="252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الشهر'!C778:AI893,33,0),0)</f>
        <v>0</v>
      </c>
      <c r="J8" s="244">
        <f>IFERROR(VLOOKUP(B8,'تقرير المصروفات حسب الشهر'!$C$902:$AI$1019,33,FALSE),0)</f>
        <v>0</v>
      </c>
      <c r="K8" s="244">
        <f>IFERROR(VLOOKUP(B8,'تقرير المصروفات حسب الشهر'!$C$1029:$AI$1143,33,FALSE),0)</f>
        <v>0</v>
      </c>
      <c r="L8" s="244">
        <f>IFERROR(VLOOKUP(B8,'تقرير المصروفات حسب الشهر'!$C$1155:$AI$1271,33,FALSE),0)</f>
        <v>0</v>
      </c>
      <c r="M8" s="244">
        <f>IFERROR(VLOOKUP(B8,'تقرير المصروفات حسب الشهر'!$C$1283:$AI$1397,33,FALSE),0)</f>
        <v>0</v>
      </c>
      <c r="N8" s="244">
        <f>IFERROR(VLOOKUP(B8,'تقرير المصروفات حسب الشهر'!$C$1409:$AI$1524,33,FALSE),0)</f>
        <v>0</v>
      </c>
      <c r="O8" s="249">
        <f t="shared" si="0"/>
        <v>12798.5</v>
      </c>
    </row>
    <row r="9" spans="2:20">
      <c r="B9" s="252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510000</v>
      </c>
      <c r="I9" s="244">
        <f>IFERROR(VLOOKUP(B9,'تقرير المصروفات حسب الشهر'!C779:AI894,33,0),0)</f>
        <v>0</v>
      </c>
      <c r="J9" s="244">
        <f>IFERROR(VLOOKUP(B9,'تقرير المصروفات حسب الشهر'!$C$902:$AI$1019,33,FALSE),0)</f>
        <v>0</v>
      </c>
      <c r="K9" s="244">
        <f>IFERROR(VLOOKUP(B9,'تقرير المصروفات حسب الشهر'!$C$1029:$AI$1143,33,FALSE),0)</f>
        <v>0</v>
      </c>
      <c r="L9" s="244">
        <f>IFERROR(VLOOKUP(B9,'تقرير المصروفات حسب الشهر'!$C$1155:$AI$1271,33,FALSE),0)</f>
        <v>0</v>
      </c>
      <c r="M9" s="244">
        <f>IFERROR(VLOOKUP(B9,'تقرير المصروفات حسب الشهر'!$C$1283:$AI$1397,33,FALSE),0)</f>
        <v>0</v>
      </c>
      <c r="N9" s="244">
        <f>IFERROR(VLOOKUP(B9,'تقرير المصروفات حسب الشهر'!$C$1409:$AI$1524,33,FALSE),0)</f>
        <v>0</v>
      </c>
      <c r="O9" s="249">
        <f t="shared" si="0"/>
        <v>3060000</v>
      </c>
    </row>
    <row r="10" spans="2:20">
      <c r="B10" s="252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50000</v>
      </c>
      <c r="I10" s="244">
        <f>IFERROR(VLOOKUP(B10,'تقرير المصروفات حسب الشهر'!C780:AI895,33,0),0)</f>
        <v>0</v>
      </c>
      <c r="J10" s="244">
        <f>IFERROR(VLOOKUP(B10,'تقرير المصروفات حسب الشهر'!$C$902:$AI$1019,33,FALSE),0)</f>
        <v>0</v>
      </c>
      <c r="K10" s="244">
        <f>IFERROR(VLOOKUP(B10,'تقرير المصروفات حسب الشهر'!$C$1029:$AI$1143,33,FALSE),0)</f>
        <v>0</v>
      </c>
      <c r="L10" s="244">
        <f>IFERROR(VLOOKUP(B10,'تقرير المصروفات حسب الشهر'!$C$1155:$AI$1271,33,FALSE),0)</f>
        <v>0</v>
      </c>
      <c r="M10" s="244">
        <f>IFERROR(VLOOKUP(B10,'تقرير المصروفات حسب الشهر'!$C$1283:$AI$1397,33,FALSE),0)</f>
        <v>0</v>
      </c>
      <c r="N10" s="244">
        <f>IFERROR(VLOOKUP(B10,'تقرير المصروفات حسب الشهر'!$C$1409:$AI$1524,33,FALSE),0)</f>
        <v>0</v>
      </c>
      <c r="O10" s="249">
        <f t="shared" si="0"/>
        <v>300000</v>
      </c>
    </row>
    <row r="11" spans="2:20">
      <c r="B11" s="252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441956</v>
      </c>
      <c r="I11" s="244">
        <f>IFERROR(VLOOKUP(B11,'تقرير المصروفات حسب الشهر'!C781:AI896,33,0),0)</f>
        <v>0</v>
      </c>
      <c r="J11" s="244">
        <f>IFERROR(VLOOKUP(B11,'تقرير المصروفات حسب الشهر'!$C$902:$AI$1019,33,FALSE),0)</f>
        <v>0</v>
      </c>
      <c r="K11" s="244">
        <f>IFERROR(VLOOKUP(B11,'تقرير المصروفات حسب الشهر'!$C$1029:$AI$1143,33,FALSE),0)</f>
        <v>0</v>
      </c>
      <c r="L11" s="244">
        <f>IFERROR(VLOOKUP(B11,'تقرير المصروفات حسب الشهر'!$C$1155:$AI$1271,33,FALSE),0)</f>
        <v>0</v>
      </c>
      <c r="M11" s="244">
        <f>IFERROR(VLOOKUP(B11,'تقرير المصروفات حسب الشهر'!$C$1283:$AI$1397,33,FALSE),0)</f>
        <v>0</v>
      </c>
      <c r="N11" s="244">
        <f>IFERROR(VLOOKUP(B11,'تقرير المصروفات حسب الشهر'!$C$1409:$AI$1524,33,FALSE),0)</f>
        <v>0</v>
      </c>
      <c r="O11" s="249">
        <f t="shared" si="0"/>
        <v>2651116</v>
      </c>
      <c r="P11" s="245"/>
    </row>
    <row r="12" spans="2:20">
      <c r="B12" s="252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26245</v>
      </c>
      <c r="I12" s="244">
        <f>IFERROR(VLOOKUP(B12,'تقرير المصروفات حسب الشهر'!C782:AI897,33,0),0)</f>
        <v>0</v>
      </c>
      <c r="J12" s="244">
        <f>IFERROR(VLOOKUP(B12,'تقرير المصروفات حسب الشهر'!$C$902:$AI$1019,33,FALSE),0)</f>
        <v>0</v>
      </c>
      <c r="K12" s="244">
        <f>IFERROR(VLOOKUP(B12,'تقرير المصروفات حسب الشهر'!$C$1029:$AI$1143,33,FALSE),0)</f>
        <v>0</v>
      </c>
      <c r="L12" s="244">
        <f>IFERROR(VLOOKUP(B12,'تقرير المصروفات حسب الشهر'!$C$1155:$AI$1271,33,FALSE),0)</f>
        <v>0</v>
      </c>
      <c r="M12" s="244">
        <f>IFERROR(VLOOKUP(B12,'تقرير المصروفات حسب الشهر'!$C$1283:$AI$1397,33,FALSE),0)</f>
        <v>0</v>
      </c>
      <c r="N12" s="244">
        <f>IFERROR(VLOOKUP(B12,'تقرير المصروفات حسب الشهر'!$C$1409:$AI$1524,33,FALSE),0)</f>
        <v>0</v>
      </c>
      <c r="O12" s="249">
        <f t="shared" si="0"/>
        <v>80891</v>
      </c>
    </row>
    <row r="13" spans="2:20">
      <c r="B13" s="252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25598.510000000009</v>
      </c>
      <c r="I13" s="244">
        <f>IFERROR(VLOOKUP(B13,'تقرير المصروفات حسب الشهر'!C783:AI898,33,0),0)</f>
        <v>0</v>
      </c>
      <c r="J13" s="244">
        <f>IFERROR(VLOOKUP(B13,'تقرير المصروفات حسب الشهر'!$C$902:$AI$1019,33,FALSE),0)</f>
        <v>0</v>
      </c>
      <c r="K13" s="244">
        <f>IFERROR(VLOOKUP(B13,'تقرير المصروفات حسب الشهر'!$C$1029:$AI$1143,33,FALSE),0)</f>
        <v>0</v>
      </c>
      <c r="L13" s="244">
        <f>IFERROR(VLOOKUP(B13,'تقرير المصروفات حسب الشهر'!$C$1155:$AI$1271,33,FALSE),0)</f>
        <v>0</v>
      </c>
      <c r="M13" s="244">
        <f>IFERROR(VLOOKUP(B13,'تقرير المصروفات حسب الشهر'!$C$1283:$AI$1397,33,FALSE),0)</f>
        <v>0</v>
      </c>
      <c r="N13" s="244">
        <f>IFERROR(VLOOKUP(B13,'تقرير المصروفات حسب الشهر'!$C$1409:$AI$1524,33,FALSE),0)</f>
        <v>0</v>
      </c>
      <c r="O13" s="249">
        <f t="shared" si="0"/>
        <v>131961.51</v>
      </c>
    </row>
    <row r="14" spans="2:20">
      <c r="B14" s="252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الشهر'!C784:AI899,33,0),0)</f>
        <v>0</v>
      </c>
      <c r="J14" s="244">
        <f>IFERROR(VLOOKUP(B14,'تقرير المصروفات حسب الشهر'!$C$902:$AI$1019,33,FALSE),0)</f>
        <v>0</v>
      </c>
      <c r="K14" s="244">
        <f>IFERROR(VLOOKUP(B14,'تقرير المصروفات حسب الشهر'!$C$1029:$AI$1143,33,FALSE),0)</f>
        <v>0</v>
      </c>
      <c r="L14" s="244">
        <f>IFERROR(VLOOKUP(B14,'تقرير المصروفات حسب الشهر'!$C$1155:$AI$1271,33,FALSE),0)</f>
        <v>0</v>
      </c>
      <c r="M14" s="244">
        <f>IFERROR(VLOOKUP(B14,'تقرير المصروفات حسب الشهر'!$C$1283:$AI$1397,33,FALSE),0)</f>
        <v>0</v>
      </c>
      <c r="N14" s="244">
        <f>IFERROR(VLOOKUP(B14,'تقرير المصروفات حسب الشهر'!$C$1409:$AI$1524,33,FALSE),0)</f>
        <v>0</v>
      </c>
      <c r="O14" s="249">
        <f t="shared" si="0"/>
        <v>500</v>
      </c>
    </row>
    <row r="15" spans="2:20">
      <c r="B15" s="252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29192</v>
      </c>
      <c r="I15" s="244">
        <f>IFERROR(VLOOKUP(B15,'تقرير المصروفات حسب الشهر'!C785:AI900,33,0),0)</f>
        <v>0</v>
      </c>
      <c r="J15" s="244">
        <f>IFERROR(VLOOKUP(B15,'تقرير المصروفات حسب الشهر'!$C$902:$AI$1019,33,FALSE),0)</f>
        <v>0</v>
      </c>
      <c r="K15" s="244">
        <f>IFERROR(VLOOKUP(B15,'تقرير المصروفات حسب الشهر'!$C$1029:$AI$1143,33,FALSE),0)</f>
        <v>0</v>
      </c>
      <c r="L15" s="244">
        <f>IFERROR(VLOOKUP(B15,'تقرير المصروفات حسب الشهر'!$C$1155:$AI$1271,33,FALSE),0)</f>
        <v>0</v>
      </c>
      <c r="M15" s="244">
        <f>IFERROR(VLOOKUP(B15,'تقرير المصروفات حسب الشهر'!$C$1283:$AI$1397,33,FALSE),0)</f>
        <v>0</v>
      </c>
      <c r="N15" s="244">
        <f>IFERROR(VLOOKUP(B15,'تقرير المصروفات حسب الشهر'!$C$1409:$AI$1524,33,FALSE),0)</f>
        <v>0</v>
      </c>
      <c r="O15" s="249">
        <f t="shared" si="0"/>
        <v>125788</v>
      </c>
    </row>
    <row r="16" spans="2:20">
      <c r="B16" s="252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13870</v>
      </c>
      <c r="I16" s="244">
        <f>IFERROR(VLOOKUP(B16,'تقرير المصروفات حسب الشهر'!C786:AI901,33,0),0)</f>
        <v>0</v>
      </c>
      <c r="J16" s="244">
        <f>IFERROR(VLOOKUP(B16,'تقرير المصروفات حسب الشهر'!$C$902:$AI$1019,33,FALSE),0)</f>
        <v>0</v>
      </c>
      <c r="K16" s="244">
        <f>IFERROR(VLOOKUP(B16,'تقرير المصروفات حسب الشهر'!$C$1029:$AI$1143,33,FALSE),0)</f>
        <v>0</v>
      </c>
      <c r="L16" s="244">
        <f>IFERROR(VLOOKUP(B16,'تقرير المصروفات حسب الشهر'!$C$1155:$AI$1271,33,FALSE),0)</f>
        <v>0</v>
      </c>
      <c r="M16" s="244">
        <f>IFERROR(VLOOKUP(B16,'تقرير المصروفات حسب الشهر'!$C$1283:$AI$1397,33,FALSE),0)</f>
        <v>0</v>
      </c>
      <c r="N16" s="244">
        <f>IFERROR(VLOOKUP(B16,'تقرير المصروفات حسب الشهر'!$C$1409:$AI$1524,33,FALSE),0)</f>
        <v>0</v>
      </c>
      <c r="O16" s="249">
        <f t="shared" si="0"/>
        <v>227849</v>
      </c>
    </row>
    <row r="17" spans="2:15">
      <c r="B17" s="252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13040</v>
      </c>
      <c r="I17" s="244">
        <f>IFERROR(VLOOKUP(B17,'تقرير المصروفات حسب الشهر'!C787:AI902,33,0),0)</f>
        <v>0</v>
      </c>
      <c r="J17" s="244">
        <f>IFERROR(VLOOKUP(B17,'تقرير المصروفات حسب الشهر'!$C$902:$AI$1019,33,FALSE),0)</f>
        <v>0</v>
      </c>
      <c r="K17" s="244">
        <f>IFERROR(VLOOKUP(B17,'تقرير المصروفات حسب الشهر'!$C$1029:$AI$1143,33,FALSE),0)</f>
        <v>0</v>
      </c>
      <c r="L17" s="244">
        <f>IFERROR(VLOOKUP(B17,'تقرير المصروفات حسب الشهر'!$C$1155:$AI$1271,33,FALSE),0)</f>
        <v>0</v>
      </c>
      <c r="M17" s="244">
        <f>IFERROR(VLOOKUP(B17,'تقرير المصروفات حسب الشهر'!$C$1283:$AI$1397,33,FALSE),0)</f>
        <v>0</v>
      </c>
      <c r="N17" s="244">
        <f>IFERROR(VLOOKUP(B17,'تقرير المصروفات حسب الشهر'!$C$1409:$AI$1524,33,FALSE),0)</f>
        <v>0</v>
      </c>
      <c r="O17" s="249">
        <f t="shared" si="0"/>
        <v>116552.8</v>
      </c>
    </row>
    <row r="18" spans="2:15">
      <c r="B18" s="252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10500</v>
      </c>
      <c r="I18" s="244">
        <f>IFERROR(VLOOKUP(B18,'تقرير المصروفات حسب الشهر'!C788:AI903,33,0),0)</f>
        <v>0</v>
      </c>
      <c r="J18" s="244">
        <f>IFERROR(VLOOKUP(B18,'تقرير المصروفات حسب الشهر'!$C$902:$AI$1019,33,FALSE),0)</f>
        <v>0</v>
      </c>
      <c r="K18" s="244">
        <f>IFERROR(VLOOKUP(B18,'تقرير المصروفات حسب الشهر'!$C$1029:$AI$1143,33,FALSE),0)</f>
        <v>0</v>
      </c>
      <c r="L18" s="244">
        <f>IFERROR(VLOOKUP(B18,'تقرير المصروفات حسب الشهر'!$C$1155:$AI$1271,33,FALSE),0)</f>
        <v>0</v>
      </c>
      <c r="M18" s="244">
        <f>IFERROR(VLOOKUP(B18,'تقرير المصروفات حسب الشهر'!$C$1283:$AI$1397,33,FALSE),0)</f>
        <v>0</v>
      </c>
      <c r="N18" s="244">
        <f>IFERROR(VLOOKUP(B18,'تقرير المصروفات حسب الشهر'!$C$1409:$AI$1524,33,FALSE),0)</f>
        <v>0</v>
      </c>
      <c r="O18" s="249">
        <f t="shared" si="0"/>
        <v>90520</v>
      </c>
    </row>
    <row r="19" spans="2:15">
      <c r="B19" s="252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18000</v>
      </c>
      <c r="I19" s="244">
        <f>IFERROR(VLOOKUP(B19,'تقرير المصروفات حسب الشهر'!C789:AI904,33,0),0)</f>
        <v>0</v>
      </c>
      <c r="J19" s="244">
        <f>IFERROR(VLOOKUP(B19,'تقرير المصروفات حسب الشهر'!$C$902:$AI$1019,33,FALSE),0)</f>
        <v>0</v>
      </c>
      <c r="K19" s="244">
        <f>IFERROR(VLOOKUP(B19,'تقرير المصروفات حسب الشهر'!$C$1029:$AI$1143,33,FALSE),0)</f>
        <v>0</v>
      </c>
      <c r="L19" s="244">
        <f>IFERROR(VLOOKUP(B19,'تقرير المصروفات حسب الشهر'!$C$1155:$AI$1271,33,FALSE),0)</f>
        <v>0</v>
      </c>
      <c r="M19" s="244">
        <f>IFERROR(VLOOKUP(B19,'تقرير المصروفات حسب الشهر'!$C$1283:$AI$1397,33,FALSE),0)</f>
        <v>0</v>
      </c>
      <c r="N19" s="244">
        <f>IFERROR(VLOOKUP(B19,'تقرير المصروفات حسب الشهر'!$C$1409:$AI$1524,33,FALSE),0)</f>
        <v>0</v>
      </c>
      <c r="O19" s="249">
        <f t="shared" si="0"/>
        <v>126285</v>
      </c>
    </row>
    <row r="20" spans="2:15">
      <c r="B20" s="252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125</v>
      </c>
      <c r="I20" s="244">
        <f>IFERROR(VLOOKUP(B20,'تقرير المصروفات حسب الشهر'!C790:AI905,33,0),0)</f>
        <v>0</v>
      </c>
      <c r="J20" s="244">
        <f>IFERROR(VLOOKUP(B20,'تقرير المصروفات حسب الشهر'!$C$902:$AI$1019,33,FALSE),0)</f>
        <v>0</v>
      </c>
      <c r="K20" s="244">
        <f>IFERROR(VLOOKUP(B20,'تقرير المصروفات حسب الشهر'!$C$1029:$AI$1143,33,FALSE),0)</f>
        <v>0</v>
      </c>
      <c r="L20" s="244">
        <f>IFERROR(VLOOKUP(B20,'تقرير المصروفات حسب الشهر'!$C$1155:$AI$1271,33,FALSE),0)</f>
        <v>0</v>
      </c>
      <c r="M20" s="244">
        <f>IFERROR(VLOOKUP(B20,'تقرير المصروفات حسب الشهر'!$C$1283:$AI$1397,33,FALSE),0)</f>
        <v>0</v>
      </c>
      <c r="N20" s="244">
        <f>IFERROR(VLOOKUP(B20,'تقرير المصروفات حسب الشهر'!$C$1409:$AI$1524,33,FALSE),0)</f>
        <v>0</v>
      </c>
      <c r="O20" s="249">
        <f t="shared" si="0"/>
        <v>480</v>
      </c>
    </row>
    <row r="21" spans="2:15">
      <c r="B21" s="252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123876</v>
      </c>
      <c r="I21" s="244">
        <f>IFERROR(VLOOKUP(B21,'تقرير المصروفات حسب الشهر'!C791:AI906,33,0),0)</f>
        <v>0</v>
      </c>
      <c r="J21" s="244">
        <f>IFERROR(VLOOKUP(B21,'تقرير المصروفات حسب الشهر'!$C$902:$AI$1019,33,FALSE),0)</f>
        <v>0</v>
      </c>
      <c r="K21" s="244">
        <f>IFERROR(VLOOKUP(B21,'تقرير المصروفات حسب الشهر'!$C$1029:$AI$1143,33,FALSE),0)</f>
        <v>0</v>
      </c>
      <c r="L21" s="244">
        <f>IFERROR(VLOOKUP(B21,'تقرير المصروفات حسب الشهر'!$C$1155:$AI$1271,33,FALSE),0)</f>
        <v>0</v>
      </c>
      <c r="M21" s="244">
        <f>IFERROR(VLOOKUP(B21,'تقرير المصروفات حسب الشهر'!$C$1283:$AI$1397,33,FALSE),0)</f>
        <v>0</v>
      </c>
      <c r="N21" s="244">
        <f>IFERROR(VLOOKUP(B21,'تقرير المصروفات حسب الشهر'!$C$1409:$AI$1524,33,FALSE),0)</f>
        <v>0</v>
      </c>
      <c r="O21" s="249">
        <f t="shared" si="0"/>
        <v>468921</v>
      </c>
    </row>
    <row r="22" spans="2:15">
      <c r="B22" s="252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16649.75</v>
      </c>
      <c r="I22" s="244">
        <f>IFERROR(VLOOKUP(B22,'تقرير المصروفات حسب الشهر'!C792:AI907,33,0),0)</f>
        <v>0</v>
      </c>
      <c r="J22" s="244">
        <f>IFERROR(VLOOKUP(B22,'تقرير المصروفات حسب الشهر'!$C$902:$AI$1019,33,FALSE),0)</f>
        <v>0</v>
      </c>
      <c r="K22" s="244">
        <f>IFERROR(VLOOKUP(B22,'تقرير المصروفات حسب الشهر'!$C$1029:$AI$1143,33,FALSE),0)</f>
        <v>0</v>
      </c>
      <c r="L22" s="244">
        <f>IFERROR(VLOOKUP(B22,'تقرير المصروفات حسب الشهر'!$C$1155:$AI$1271,33,FALSE),0)</f>
        <v>0</v>
      </c>
      <c r="M22" s="244">
        <f>IFERROR(VLOOKUP(B22,'تقرير المصروفات حسب الشهر'!$C$1283:$AI$1397,33,FALSE),0)</f>
        <v>0</v>
      </c>
      <c r="N22" s="244">
        <f>IFERROR(VLOOKUP(B22,'تقرير المصروفات حسب الشهر'!$C$1409:$AI$1524,33,FALSE),0)</f>
        <v>0</v>
      </c>
      <c r="O22" s="249">
        <f t="shared" si="0"/>
        <v>225188.56</v>
      </c>
    </row>
    <row r="23" spans="2:15">
      <c r="B23" s="252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79553.33</v>
      </c>
      <c r="I23" s="244">
        <f>IFERROR(VLOOKUP(B23,'تقرير المصروفات حسب الشهر'!C793:AI908,33,0),0)</f>
        <v>0</v>
      </c>
      <c r="J23" s="244">
        <f>IFERROR(VLOOKUP(B23,'تقرير المصروفات حسب الشهر'!$C$902:$AI$1019,33,FALSE),0)</f>
        <v>0</v>
      </c>
      <c r="K23" s="244">
        <f>IFERROR(VLOOKUP(B23,'تقرير المصروفات حسب الشهر'!$C$1029:$AI$1143,33,FALSE),0)</f>
        <v>0</v>
      </c>
      <c r="L23" s="244">
        <f>IFERROR(VLOOKUP(B23,'تقرير المصروفات حسب الشهر'!$C$1155:$AI$1271,33,FALSE),0)</f>
        <v>0</v>
      </c>
      <c r="M23" s="244">
        <f>IFERROR(VLOOKUP(B23,'تقرير المصروفات حسب الشهر'!$C$1283:$AI$1397,33,FALSE),0)</f>
        <v>0</v>
      </c>
      <c r="N23" s="244">
        <f>IFERROR(VLOOKUP(B23,'تقرير المصروفات حسب الشهر'!$C$1409:$AI$1524,33,FALSE),0)</f>
        <v>0</v>
      </c>
      <c r="O23" s="249">
        <f t="shared" si="0"/>
        <v>478981.7</v>
      </c>
    </row>
    <row r="24" spans="2:15">
      <c r="B24" s="252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660</v>
      </c>
      <c r="I24" s="244">
        <f>IFERROR(VLOOKUP(B24,'تقرير المصروفات حسب الشهر'!C794:AI909,33,0),0)</f>
        <v>0</v>
      </c>
      <c r="J24" s="244">
        <f>IFERROR(VLOOKUP(B24,'تقرير المصروفات حسب الشهر'!$C$902:$AI$1019,33,FALSE),0)</f>
        <v>0</v>
      </c>
      <c r="K24" s="244">
        <f>IFERROR(VLOOKUP(B24,'تقرير المصروفات حسب الشهر'!$C$1029:$AI$1143,33,FALSE),0)</f>
        <v>0</v>
      </c>
      <c r="L24" s="244">
        <f>IFERROR(VLOOKUP(B24,'تقرير المصروفات حسب الشهر'!$C$1155:$AI$1271,33,FALSE),0)</f>
        <v>0</v>
      </c>
      <c r="M24" s="244">
        <f>IFERROR(VLOOKUP(B24,'تقرير المصروفات حسب الشهر'!$C$1283:$AI$1397,33,FALSE),0)</f>
        <v>0</v>
      </c>
      <c r="N24" s="244">
        <f>IFERROR(VLOOKUP(B24,'تقرير المصروفات حسب الشهر'!$C$1409:$AI$1524,33,FALSE),0)</f>
        <v>0</v>
      </c>
      <c r="O24" s="249">
        <f t="shared" si="0"/>
        <v>2419</v>
      </c>
    </row>
    <row r="25" spans="2:15">
      <c r="B25" s="252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الشهر'!C795:AI910,33,0),0)</f>
        <v>0</v>
      </c>
      <c r="J25" s="244">
        <f>IFERROR(VLOOKUP(B25,'تقرير المصروفات حسب الشهر'!$C$902:$AI$1019,33,FALSE),0)</f>
        <v>0</v>
      </c>
      <c r="K25" s="244">
        <f>IFERROR(VLOOKUP(B25,'تقرير المصروفات حسب الشهر'!$C$1029:$AI$1143,33,FALSE),0)</f>
        <v>0</v>
      </c>
      <c r="L25" s="244">
        <f>IFERROR(VLOOKUP(B25,'تقرير المصروفات حسب الشهر'!$C$1155:$AI$1271,33,FALSE),0)</f>
        <v>0</v>
      </c>
      <c r="M25" s="244">
        <f>IFERROR(VLOOKUP(B25,'تقرير المصروفات حسب الشهر'!$C$1283:$AI$1397,33,FALSE),0)</f>
        <v>0</v>
      </c>
      <c r="N25" s="244">
        <f>IFERROR(VLOOKUP(B25,'تقرير المصروفات حسب الشهر'!$C$1409:$AI$1524,33,FALSE),0)</f>
        <v>0</v>
      </c>
      <c r="O25" s="249">
        <f t="shared" si="0"/>
        <v>0</v>
      </c>
    </row>
    <row r="26" spans="2:15">
      <c r="B26" s="252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4388.26</v>
      </c>
      <c r="I26" s="244">
        <f>IFERROR(VLOOKUP(B26,'تقرير المصروفات حسب الشهر'!C796:AI911,33,0),0)</f>
        <v>0</v>
      </c>
      <c r="J26" s="244">
        <f>IFERROR(VLOOKUP(B26,'تقرير المصروفات حسب الشهر'!$C$902:$AI$1019,33,FALSE),0)</f>
        <v>0</v>
      </c>
      <c r="K26" s="244">
        <f>IFERROR(VLOOKUP(B26,'تقرير المصروفات حسب الشهر'!$C$1029:$AI$1143,33,FALSE),0)</f>
        <v>0</v>
      </c>
      <c r="L26" s="244">
        <f>IFERROR(VLOOKUP(B26,'تقرير المصروفات حسب الشهر'!$C$1155:$AI$1271,33,FALSE),0)</f>
        <v>0</v>
      </c>
      <c r="M26" s="244">
        <f>IFERROR(VLOOKUP(B26,'تقرير المصروفات حسب الشهر'!$C$1283:$AI$1397,33,FALSE),0)</f>
        <v>0</v>
      </c>
      <c r="N26" s="244">
        <f>IFERROR(VLOOKUP(B26,'تقرير المصروفات حسب الشهر'!$C$1409:$AI$1524,33,FALSE),0)</f>
        <v>0</v>
      </c>
      <c r="O26" s="249">
        <f t="shared" si="0"/>
        <v>26689.78</v>
      </c>
    </row>
    <row r="27" spans="2:15">
      <c r="B27" s="252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275</v>
      </c>
      <c r="I27" s="244">
        <f>IFERROR(VLOOKUP(B27,'تقرير المصروفات حسب الشهر'!C797:AI912,33,0),0)</f>
        <v>0</v>
      </c>
      <c r="J27" s="244">
        <f>IFERROR(VLOOKUP(B27,'تقرير المصروفات حسب الشهر'!$C$902:$AI$1019,33,FALSE),0)</f>
        <v>0</v>
      </c>
      <c r="K27" s="244">
        <f>IFERROR(VLOOKUP(B27,'تقرير المصروفات حسب الشهر'!$C$1029:$AI$1143,33,FALSE),0)</f>
        <v>0</v>
      </c>
      <c r="L27" s="244">
        <f>IFERROR(VLOOKUP(B27,'تقرير المصروفات حسب الشهر'!$C$1155:$AI$1271,33,FALSE),0)</f>
        <v>0</v>
      </c>
      <c r="M27" s="244">
        <f>IFERROR(VLOOKUP(B27,'تقرير المصروفات حسب الشهر'!$C$1283:$AI$1397,33,FALSE),0)</f>
        <v>0</v>
      </c>
      <c r="N27" s="244">
        <f>IFERROR(VLOOKUP(B27,'تقرير المصروفات حسب الشهر'!$C$1409:$AI$1524,33,FALSE),0)</f>
        <v>0</v>
      </c>
      <c r="O27" s="249">
        <f t="shared" si="0"/>
        <v>1960</v>
      </c>
    </row>
    <row r="28" spans="2:15">
      <c r="B28" s="252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1343.92</v>
      </c>
      <c r="I28" s="244">
        <f>IFERROR(VLOOKUP(B28,'تقرير المصروفات حسب الشهر'!C798:AI913,33,0),0)</f>
        <v>0</v>
      </c>
      <c r="J28" s="244">
        <f>IFERROR(VLOOKUP(B28,'تقرير المصروفات حسب الشهر'!$C$902:$AI$1019,33,FALSE),0)</f>
        <v>0</v>
      </c>
      <c r="K28" s="244">
        <f>IFERROR(VLOOKUP(B28,'تقرير المصروفات حسب الشهر'!$C$1029:$AI$1143,33,FALSE),0)</f>
        <v>0</v>
      </c>
      <c r="L28" s="244">
        <f>IFERROR(VLOOKUP(B28,'تقرير المصروفات حسب الشهر'!$C$1155:$AI$1271,33,FALSE),0)</f>
        <v>0</v>
      </c>
      <c r="M28" s="244">
        <f>IFERROR(VLOOKUP(B28,'تقرير المصروفات حسب الشهر'!$C$1283:$AI$1397,33,FALSE),0)</f>
        <v>0</v>
      </c>
      <c r="N28" s="244">
        <f>IFERROR(VLOOKUP(B28,'تقرير المصروفات حسب الشهر'!$C$1409:$AI$1524,33,FALSE),0)</f>
        <v>0</v>
      </c>
      <c r="O28" s="249">
        <f t="shared" si="0"/>
        <v>8063.52</v>
      </c>
    </row>
    <row r="29" spans="2:15">
      <c r="B29" s="252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13950</v>
      </c>
      <c r="I29" s="244">
        <f>IFERROR(VLOOKUP(B29,'تقرير المصروفات حسب الشهر'!C799:AI914,33,0),0)</f>
        <v>0</v>
      </c>
      <c r="J29" s="244">
        <f>IFERROR(VLOOKUP(B29,'تقرير المصروفات حسب الشهر'!$C$902:$AI$1019,33,FALSE),0)</f>
        <v>0</v>
      </c>
      <c r="K29" s="244">
        <f>IFERROR(VLOOKUP(B29,'تقرير المصروفات حسب الشهر'!$C$1029:$AI$1143,33,FALSE),0)</f>
        <v>0</v>
      </c>
      <c r="L29" s="244">
        <f>IFERROR(VLOOKUP(B29,'تقرير المصروفات حسب الشهر'!$C$1155:$AI$1271,33,FALSE),0)</f>
        <v>0</v>
      </c>
      <c r="M29" s="244">
        <f>IFERROR(VLOOKUP(B29,'تقرير المصروفات حسب الشهر'!$C$1283:$AI$1397,33,FALSE),0)</f>
        <v>0</v>
      </c>
      <c r="N29" s="244">
        <f>IFERROR(VLOOKUP(B29,'تقرير المصروفات حسب الشهر'!$C$1409:$AI$1524,33,FALSE),0)</f>
        <v>0</v>
      </c>
      <c r="O29" s="249">
        <f t="shared" si="0"/>
        <v>42245</v>
      </c>
    </row>
    <row r="30" spans="2:15">
      <c r="B30" s="252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9000</v>
      </c>
      <c r="I30" s="244">
        <f>IFERROR(VLOOKUP(B30,'تقرير المصروفات حسب الشهر'!C800:AI915,33,0),0)</f>
        <v>0</v>
      </c>
      <c r="J30" s="244">
        <f>IFERROR(VLOOKUP(B30,'تقرير المصروفات حسب الشهر'!$C$902:$AI$1019,33,FALSE),0)</f>
        <v>0</v>
      </c>
      <c r="K30" s="244">
        <f>IFERROR(VLOOKUP(B30,'تقرير المصروفات حسب الشهر'!$C$1029:$AI$1143,33,FALSE),0)</f>
        <v>0</v>
      </c>
      <c r="L30" s="244">
        <f>IFERROR(VLOOKUP(B30,'تقرير المصروفات حسب الشهر'!$C$1155:$AI$1271,33,FALSE),0)</f>
        <v>0</v>
      </c>
      <c r="M30" s="244">
        <f>IFERROR(VLOOKUP(B30,'تقرير المصروفات حسب الشهر'!$C$1283:$AI$1397,33,FALSE),0)</f>
        <v>0</v>
      </c>
      <c r="N30" s="244">
        <f>IFERROR(VLOOKUP(B30,'تقرير المصروفات حسب الشهر'!$C$1409:$AI$1524,33,FALSE),0)</f>
        <v>0</v>
      </c>
      <c r="O30" s="249">
        <f t="shared" si="0"/>
        <v>21565</v>
      </c>
    </row>
    <row r="31" spans="2:15">
      <c r="B31" s="252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3650</v>
      </c>
      <c r="I31" s="244">
        <f>IFERROR(VLOOKUP(B31,'تقرير المصروفات حسب الشهر'!C801:AI916,33,0),0)</f>
        <v>0</v>
      </c>
      <c r="J31" s="244">
        <f>IFERROR(VLOOKUP(B31,'تقرير المصروفات حسب الشهر'!$C$902:$AI$1019,33,FALSE),0)</f>
        <v>0</v>
      </c>
      <c r="K31" s="244">
        <f>IFERROR(VLOOKUP(B31,'تقرير المصروفات حسب الشهر'!$C$1029:$AI$1143,33,FALSE),0)</f>
        <v>0</v>
      </c>
      <c r="L31" s="244">
        <f>IFERROR(VLOOKUP(B31,'تقرير المصروفات حسب الشهر'!$C$1155:$AI$1271,33,FALSE),0)</f>
        <v>0</v>
      </c>
      <c r="M31" s="244">
        <f>IFERROR(VLOOKUP(B31,'تقرير المصروفات حسب الشهر'!$C$1283:$AI$1397,33,FALSE),0)</f>
        <v>0</v>
      </c>
      <c r="N31" s="244">
        <f>IFERROR(VLOOKUP(B31,'تقرير المصروفات حسب الشهر'!$C$1409:$AI$1524,33,FALSE),0)</f>
        <v>0</v>
      </c>
      <c r="O31" s="249">
        <f t="shared" si="0"/>
        <v>7230</v>
      </c>
    </row>
    <row r="32" spans="2:15">
      <c r="B32" s="252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الشهر'!C802:AI917,33,0),0)</f>
        <v>0</v>
      </c>
      <c r="J32" s="244">
        <f>IFERROR(VLOOKUP(B32,'تقرير المصروفات حسب الشهر'!$C$902:$AI$1019,33,FALSE),0)</f>
        <v>0</v>
      </c>
      <c r="K32" s="244">
        <f>IFERROR(VLOOKUP(B32,'تقرير المصروفات حسب الشهر'!$C$1029:$AI$1143,33,FALSE),0)</f>
        <v>0</v>
      </c>
      <c r="L32" s="244">
        <f>IFERROR(VLOOKUP(B32,'تقرير المصروفات حسب الشهر'!$C$1155:$AI$1271,33,FALSE),0)</f>
        <v>0</v>
      </c>
      <c r="M32" s="244">
        <f>IFERROR(VLOOKUP(B32,'تقرير المصروفات حسب الشهر'!$C$1283:$AI$1397,33,FALSE),0)</f>
        <v>0</v>
      </c>
      <c r="N32" s="244">
        <f>IFERROR(VLOOKUP(B32,'تقرير المصروفات حسب الشهر'!$C$1409:$AI$1524,33,FALSE),0)</f>
        <v>0</v>
      </c>
      <c r="O32" s="249">
        <f t="shared" si="0"/>
        <v>0</v>
      </c>
    </row>
    <row r="33" spans="2:15">
      <c r="B33" s="252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16585</v>
      </c>
      <c r="I33" s="244">
        <f>IFERROR(VLOOKUP(B33,'تقرير المصروفات حسب الشهر'!C803:AI918,33,0),0)</f>
        <v>0</v>
      </c>
      <c r="J33" s="244">
        <f>IFERROR(VLOOKUP(B33,'تقرير المصروفات حسب الشهر'!$C$902:$AI$1019,33,FALSE),0)</f>
        <v>0</v>
      </c>
      <c r="K33" s="244">
        <f>IFERROR(VLOOKUP(B33,'تقرير المصروفات حسب الشهر'!$C$1029:$AI$1143,33,FALSE),0)</f>
        <v>0</v>
      </c>
      <c r="L33" s="244">
        <f>IFERROR(VLOOKUP(B33,'تقرير المصروفات حسب الشهر'!$C$1155:$AI$1271,33,FALSE),0)</f>
        <v>0</v>
      </c>
      <c r="M33" s="244">
        <f>IFERROR(VLOOKUP(B33,'تقرير المصروفات حسب الشهر'!$C$1283:$AI$1397,33,FALSE),0)</f>
        <v>0</v>
      </c>
      <c r="N33" s="244">
        <f>IFERROR(VLOOKUP(B33,'تقرير المصروفات حسب الشهر'!$C$1409:$AI$1524,33,FALSE),0)</f>
        <v>0</v>
      </c>
      <c r="O33" s="249">
        <f t="shared" si="0"/>
        <v>142205</v>
      </c>
    </row>
    <row r="34" spans="2:15">
      <c r="B34" s="252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60941</v>
      </c>
      <c r="I34" s="244">
        <f>IFERROR(VLOOKUP(B34,'تقرير المصروفات حسب الشهر'!C804:AI919,33,0),0)</f>
        <v>0</v>
      </c>
      <c r="J34" s="244">
        <f>IFERROR(VLOOKUP(B34,'تقرير المصروفات حسب الشهر'!$C$902:$AI$1019,33,FALSE),0)</f>
        <v>0</v>
      </c>
      <c r="K34" s="244">
        <f>IFERROR(VLOOKUP(B34,'تقرير المصروفات حسب الشهر'!$C$1029:$AI$1143,33,FALSE),0)</f>
        <v>0</v>
      </c>
      <c r="L34" s="244">
        <f>IFERROR(VLOOKUP(B34,'تقرير المصروفات حسب الشهر'!$C$1155:$AI$1271,33,FALSE),0)</f>
        <v>0</v>
      </c>
      <c r="M34" s="244">
        <f>IFERROR(VLOOKUP(B34,'تقرير المصروفات حسب الشهر'!$C$1283:$AI$1397,33,FALSE),0)</f>
        <v>0</v>
      </c>
      <c r="N34" s="244">
        <f>IFERROR(VLOOKUP(B34,'تقرير المصروفات حسب الشهر'!$C$1409:$AI$1524,33,FALSE),0)</f>
        <v>0</v>
      </c>
      <c r="O34" s="249">
        <f t="shared" si="0"/>
        <v>544131</v>
      </c>
    </row>
    <row r="35" spans="2:15">
      <c r="B35" s="252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الشهر'!C805:AI920,33,0),0)</f>
        <v>0</v>
      </c>
      <c r="J35" s="244">
        <f>IFERROR(VLOOKUP(B35,'تقرير المصروفات حسب الشهر'!$C$902:$AI$1019,33,FALSE),0)</f>
        <v>0</v>
      </c>
      <c r="K35" s="244">
        <f>IFERROR(VLOOKUP(B35,'تقرير المصروفات حسب الشهر'!$C$1029:$AI$1143,33,FALSE),0)</f>
        <v>0</v>
      </c>
      <c r="L35" s="244">
        <f>IFERROR(VLOOKUP(B35,'تقرير المصروفات حسب الشهر'!$C$1155:$AI$1271,33,FALSE),0)</f>
        <v>0</v>
      </c>
      <c r="M35" s="244">
        <f>IFERROR(VLOOKUP(B35,'تقرير المصروفات حسب الشهر'!$C$1283:$AI$1397,33,FALSE),0)</f>
        <v>0</v>
      </c>
      <c r="N35" s="244">
        <f>IFERROR(VLOOKUP(B35,'تقرير المصروفات حسب الشهر'!$C$1409:$AI$1524,33,FALSE),0)</f>
        <v>0</v>
      </c>
      <c r="O35" s="249">
        <f t="shared" si="0"/>
        <v>0</v>
      </c>
    </row>
    <row r="36" spans="2:15">
      <c r="B36" s="252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196803</v>
      </c>
      <c r="I36" s="244">
        <f>IFERROR(VLOOKUP(B36,'تقرير المصروفات حسب الشهر'!C806:AI921,33,0),0)</f>
        <v>0</v>
      </c>
      <c r="J36" s="244">
        <f>IFERROR(VLOOKUP(B36,'تقرير المصروفات حسب الشهر'!$C$902:$AI$1019,33,FALSE),0)</f>
        <v>0</v>
      </c>
      <c r="K36" s="244">
        <f>IFERROR(VLOOKUP(B36,'تقرير المصروفات حسب الشهر'!$C$1029:$AI$1143,33,FALSE),0)</f>
        <v>0</v>
      </c>
      <c r="L36" s="244">
        <f>IFERROR(VLOOKUP(B36,'تقرير المصروفات حسب الشهر'!$C$1155:$AI$1271,33,FALSE),0)</f>
        <v>0</v>
      </c>
      <c r="M36" s="244">
        <f>IFERROR(VLOOKUP(B36,'تقرير المصروفات حسب الشهر'!$C$1283:$AI$1397,33,FALSE),0)</f>
        <v>0</v>
      </c>
      <c r="N36" s="244">
        <f>IFERROR(VLOOKUP(B36,'تقرير المصروفات حسب الشهر'!$C$1409:$AI$1524,33,FALSE),0)</f>
        <v>0</v>
      </c>
      <c r="O36" s="249">
        <f t="shared" ref="O36:O67" si="1">SUM(C36:N36)</f>
        <v>924463</v>
      </c>
    </row>
    <row r="37" spans="2:15">
      <c r="B37" s="252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107740</v>
      </c>
      <c r="I37" s="244">
        <f>IFERROR(VLOOKUP(B37,'تقرير المصروفات حسب الشهر'!C807:AI922,33,0),0)</f>
        <v>0</v>
      </c>
      <c r="J37" s="244">
        <f>IFERROR(VLOOKUP(B37,'تقرير المصروفات حسب الشهر'!$C$902:$AI$1019,33,FALSE),0)</f>
        <v>0</v>
      </c>
      <c r="K37" s="244">
        <f>IFERROR(VLOOKUP(B37,'تقرير المصروفات حسب الشهر'!$C$1029:$AI$1143,33,FALSE),0)</f>
        <v>0</v>
      </c>
      <c r="L37" s="244">
        <f>IFERROR(VLOOKUP(B37,'تقرير المصروفات حسب الشهر'!$C$1155:$AI$1271,33,FALSE),0)</f>
        <v>0</v>
      </c>
      <c r="M37" s="244">
        <f>IFERROR(VLOOKUP(B37,'تقرير المصروفات حسب الشهر'!$C$1283:$AI$1397,33,FALSE),0)</f>
        <v>0</v>
      </c>
      <c r="N37" s="244">
        <f>IFERROR(VLOOKUP(B37,'تقرير المصروفات حسب الشهر'!$C$1409:$AI$1524,33,FALSE),0)</f>
        <v>0</v>
      </c>
      <c r="O37" s="249">
        <f t="shared" si="1"/>
        <v>143276</v>
      </c>
    </row>
    <row r="38" spans="2:15">
      <c r="B38" s="252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4062.48</v>
      </c>
      <c r="I38" s="244">
        <f>IFERROR(VLOOKUP(B38,'تقرير المصروفات حسب الشهر'!C808:AI923,33,0),0)</f>
        <v>0</v>
      </c>
      <c r="J38" s="244">
        <f>IFERROR(VLOOKUP(B38,'تقرير المصروفات حسب الشهر'!$C$902:$AI$1019,33,FALSE),0)</f>
        <v>0</v>
      </c>
      <c r="K38" s="244">
        <f>IFERROR(VLOOKUP(B38,'تقرير المصروفات حسب الشهر'!$C$1029:$AI$1143,33,FALSE),0)</f>
        <v>0</v>
      </c>
      <c r="L38" s="244">
        <f>IFERROR(VLOOKUP(B38,'تقرير المصروفات حسب الشهر'!$C$1155:$AI$1271,33,FALSE),0)</f>
        <v>0</v>
      </c>
      <c r="M38" s="244">
        <f>IFERROR(VLOOKUP(B38,'تقرير المصروفات حسب الشهر'!$C$1283:$AI$1397,33,FALSE),0)</f>
        <v>0</v>
      </c>
      <c r="N38" s="244">
        <f>IFERROR(VLOOKUP(B38,'تقرير المصروفات حسب الشهر'!$C$1409:$AI$1524,33,FALSE),0)</f>
        <v>0</v>
      </c>
      <c r="O38" s="249">
        <f t="shared" si="1"/>
        <v>21686.390000000003</v>
      </c>
    </row>
    <row r="39" spans="2:15">
      <c r="B39" s="252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38000</v>
      </c>
      <c r="I39" s="244">
        <f>IFERROR(VLOOKUP(B39,'تقرير المصروفات حسب الشهر'!C809:AI924,33,0),0)</f>
        <v>0</v>
      </c>
      <c r="J39" s="244">
        <f>IFERROR(VLOOKUP(B39,'تقرير المصروفات حسب الشهر'!$C$902:$AI$1019,33,FALSE),0)</f>
        <v>0</v>
      </c>
      <c r="K39" s="244">
        <f>IFERROR(VLOOKUP(B39,'تقرير المصروفات حسب الشهر'!$C$1029:$AI$1143,33,FALSE),0)</f>
        <v>0</v>
      </c>
      <c r="L39" s="244">
        <f>IFERROR(VLOOKUP(B39,'تقرير المصروفات حسب الشهر'!$C$1155:$AI$1271,33,FALSE),0)</f>
        <v>0</v>
      </c>
      <c r="M39" s="244">
        <f>IFERROR(VLOOKUP(B39,'تقرير المصروفات حسب الشهر'!$C$1283:$AI$1397,33,FALSE),0)</f>
        <v>0</v>
      </c>
      <c r="N39" s="244">
        <f>IFERROR(VLOOKUP(B39,'تقرير المصروفات حسب الشهر'!$C$1409:$AI$1524,33,FALSE),0)</f>
        <v>0</v>
      </c>
      <c r="O39" s="249">
        <f t="shared" si="1"/>
        <v>336000</v>
      </c>
    </row>
    <row r="40" spans="2:15">
      <c r="B40" s="252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الشهر'!C810:AI925,33,0),0)</f>
        <v>0</v>
      </c>
      <c r="J40" s="244">
        <f>IFERROR(VLOOKUP(B40,'تقرير المصروفات حسب الشهر'!$C$902:$AI$1019,33,FALSE),0)</f>
        <v>0</v>
      </c>
      <c r="K40" s="244">
        <f>IFERROR(VLOOKUP(B40,'تقرير المصروفات حسب الشهر'!$C$1029:$AI$1143,33,FALSE),0)</f>
        <v>0</v>
      </c>
      <c r="L40" s="244">
        <f>IFERROR(VLOOKUP(B40,'تقرير المصروفات حسب الشهر'!$C$1155:$AI$1271,33,FALSE),0)</f>
        <v>0</v>
      </c>
      <c r="M40" s="244">
        <f>IFERROR(VLOOKUP(B40,'تقرير المصروفات حسب الشهر'!$C$1283:$AI$1397,33,FALSE),0)</f>
        <v>0</v>
      </c>
      <c r="N40" s="244">
        <f>IFERROR(VLOOKUP(B40,'تقرير المصروفات حسب الشهر'!$C$1409:$AI$1524,33,FALSE),0)</f>
        <v>0</v>
      </c>
      <c r="O40" s="249">
        <f t="shared" si="1"/>
        <v>0</v>
      </c>
    </row>
    <row r="41" spans="2:15">
      <c r="B41" s="252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350741.82</v>
      </c>
      <c r="I41" s="244">
        <f>IFERROR(VLOOKUP(B41,'تقرير المصروفات حسب الشهر'!C811:AI926,33,0),0)</f>
        <v>0</v>
      </c>
      <c r="J41" s="244">
        <f>IFERROR(VLOOKUP(B41,'تقرير المصروفات حسب الشهر'!$C$902:$AI$1019,33,FALSE),0)</f>
        <v>0</v>
      </c>
      <c r="K41" s="244">
        <f>IFERROR(VLOOKUP(B41,'تقرير المصروفات حسب الشهر'!$C$1029:$AI$1143,33,FALSE),0)</f>
        <v>0</v>
      </c>
      <c r="L41" s="244">
        <f>IFERROR(VLOOKUP(B41,'تقرير المصروفات حسب الشهر'!$C$1155:$AI$1271,33,FALSE),0)</f>
        <v>0</v>
      </c>
      <c r="M41" s="244">
        <f>IFERROR(VLOOKUP(B41,'تقرير المصروفات حسب الشهر'!$C$1283:$AI$1397,33,FALSE),0)</f>
        <v>0</v>
      </c>
      <c r="N41" s="244">
        <f>IFERROR(VLOOKUP(B41,'تقرير المصروفات حسب الشهر'!$C$1409:$AI$1524,33,FALSE),0)</f>
        <v>0</v>
      </c>
      <c r="O41" s="249">
        <f t="shared" si="1"/>
        <v>1255761.0599999998</v>
      </c>
    </row>
    <row r="42" spans="2:15">
      <c r="B42" s="252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172868.4</v>
      </c>
      <c r="I42" s="244">
        <f>IFERROR(VLOOKUP(B42,'تقرير المصروفات حسب الشهر'!C812:AI927,33,0),0)</f>
        <v>0</v>
      </c>
      <c r="J42" s="244">
        <f>IFERROR(VLOOKUP(B42,'تقرير المصروفات حسب الشهر'!$C$902:$AI$1019,33,FALSE),0)</f>
        <v>0</v>
      </c>
      <c r="K42" s="244">
        <f>IFERROR(VLOOKUP(B42,'تقرير المصروفات حسب الشهر'!$C$1029:$AI$1143,33,FALSE),0)</f>
        <v>0</v>
      </c>
      <c r="L42" s="244">
        <f>IFERROR(VLOOKUP(B42,'تقرير المصروفات حسب الشهر'!$C$1155:$AI$1271,33,FALSE),0)</f>
        <v>0</v>
      </c>
      <c r="M42" s="244">
        <f>IFERROR(VLOOKUP(B42,'تقرير المصروفات حسب الشهر'!$C$1283:$AI$1397,33,FALSE),0)</f>
        <v>0</v>
      </c>
      <c r="N42" s="244">
        <f>IFERROR(VLOOKUP(B42,'تقرير المصروفات حسب الشهر'!$C$1409:$AI$1524,33,FALSE),0)</f>
        <v>0</v>
      </c>
      <c r="O42" s="249">
        <f t="shared" si="1"/>
        <v>649245.4</v>
      </c>
    </row>
    <row r="43" spans="2:15">
      <c r="B43" s="252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2800</v>
      </c>
      <c r="I43" s="244">
        <f>IFERROR(VLOOKUP(B43,'تقرير المصروفات حسب الشهر'!C813:AI928,33,0),0)</f>
        <v>0</v>
      </c>
      <c r="J43" s="244">
        <f>IFERROR(VLOOKUP(B43,'تقرير المصروفات حسب الشهر'!$C$902:$AI$1019,33,FALSE),0)</f>
        <v>0</v>
      </c>
      <c r="K43" s="244">
        <f>IFERROR(VLOOKUP(B43,'تقرير المصروفات حسب الشهر'!$C$1029:$AI$1143,33,FALSE),0)</f>
        <v>0</v>
      </c>
      <c r="L43" s="244">
        <f>IFERROR(VLOOKUP(B43,'تقرير المصروفات حسب الشهر'!$C$1155:$AI$1271,33,FALSE),0)</f>
        <v>0</v>
      </c>
      <c r="M43" s="244">
        <f>IFERROR(VLOOKUP(B43,'تقرير المصروفات حسب الشهر'!$C$1283:$AI$1397,33,FALSE),0)</f>
        <v>0</v>
      </c>
      <c r="N43" s="244">
        <f>IFERROR(VLOOKUP(B43,'تقرير المصروفات حسب الشهر'!$C$1409:$AI$1524,33,FALSE),0)</f>
        <v>0</v>
      </c>
      <c r="O43" s="249">
        <f t="shared" si="1"/>
        <v>22900</v>
      </c>
    </row>
    <row r="44" spans="2:15">
      <c r="B44" s="252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34200</v>
      </c>
      <c r="I44" s="244">
        <f>IFERROR(VLOOKUP(B44,'تقرير المصروفات حسب الشهر'!C814:AI929,33,0),0)</f>
        <v>0</v>
      </c>
      <c r="J44" s="244">
        <f>IFERROR(VLOOKUP(B44,'تقرير المصروفات حسب الشهر'!$C$902:$AI$1019,33,FALSE),0)</f>
        <v>0</v>
      </c>
      <c r="K44" s="244">
        <f>IFERROR(VLOOKUP(B44,'تقرير المصروفات حسب الشهر'!$C$1029:$AI$1143,33,FALSE),0)</f>
        <v>0</v>
      </c>
      <c r="L44" s="244">
        <f>IFERROR(VLOOKUP(B44,'تقرير المصروفات حسب الشهر'!$C$1155:$AI$1271,33,FALSE),0)</f>
        <v>0</v>
      </c>
      <c r="M44" s="244">
        <f>IFERROR(VLOOKUP(B44,'تقرير المصروفات حسب الشهر'!$C$1283:$AI$1397,33,FALSE),0)</f>
        <v>0</v>
      </c>
      <c r="N44" s="244">
        <f>IFERROR(VLOOKUP(B44,'تقرير المصروفات حسب الشهر'!$C$1409:$AI$1524,33,FALSE),0)</f>
        <v>0</v>
      </c>
      <c r="O44" s="249">
        <f t="shared" si="1"/>
        <v>91191</v>
      </c>
    </row>
    <row r="45" spans="2:15">
      <c r="B45" s="252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الشهر'!C815:AI930,33,0),0)</f>
        <v>0</v>
      </c>
      <c r="J45" s="244">
        <f>IFERROR(VLOOKUP(B45,'تقرير المصروفات حسب الشهر'!$C$902:$AI$1019,33,FALSE),0)</f>
        <v>0</v>
      </c>
      <c r="K45" s="244">
        <f>IFERROR(VLOOKUP(B45,'تقرير المصروفات حسب الشهر'!$C$1029:$AI$1143,33,FALSE),0)</f>
        <v>0</v>
      </c>
      <c r="L45" s="244">
        <f>IFERROR(VLOOKUP(B45,'تقرير المصروفات حسب الشهر'!$C$1155:$AI$1271,33,FALSE),0)</f>
        <v>0</v>
      </c>
      <c r="M45" s="244">
        <f>IFERROR(VLOOKUP(B45,'تقرير المصروفات حسب الشهر'!$C$1283:$AI$1397,33,FALSE),0)</f>
        <v>0</v>
      </c>
      <c r="N45" s="244">
        <f>IFERROR(VLOOKUP(B45,'تقرير المصروفات حسب الشهر'!$C$1409:$AI$1524,33,FALSE),0)</f>
        <v>0</v>
      </c>
      <c r="O45" s="249">
        <f t="shared" si="1"/>
        <v>0</v>
      </c>
    </row>
    <row r="46" spans="2:15">
      <c r="B46" s="252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14655</v>
      </c>
      <c r="I46" s="244">
        <f>IFERROR(VLOOKUP(B46,'تقرير المصروفات حسب الشهر'!C816:AI931,33,0),0)</f>
        <v>0</v>
      </c>
      <c r="J46" s="244">
        <f>IFERROR(VLOOKUP(B46,'تقرير المصروفات حسب الشهر'!$C$902:$AI$1019,33,FALSE),0)</f>
        <v>0</v>
      </c>
      <c r="K46" s="244">
        <f>IFERROR(VLOOKUP(B46,'تقرير المصروفات حسب الشهر'!$C$1029:$AI$1143,33,FALSE),0)</f>
        <v>0</v>
      </c>
      <c r="L46" s="244">
        <f>IFERROR(VLOOKUP(B46,'تقرير المصروفات حسب الشهر'!$C$1155:$AI$1271,33,FALSE),0)</f>
        <v>0</v>
      </c>
      <c r="M46" s="244">
        <f>IFERROR(VLOOKUP(B46,'تقرير المصروفات حسب الشهر'!$C$1283:$AI$1397,33,FALSE),0)</f>
        <v>0</v>
      </c>
      <c r="N46" s="244">
        <f>IFERROR(VLOOKUP(B46,'تقرير المصروفات حسب الشهر'!$C$1409:$AI$1524,33,FALSE),0)</f>
        <v>0</v>
      </c>
      <c r="O46" s="249">
        <f t="shared" si="1"/>
        <v>269642</v>
      </c>
    </row>
    <row r="47" spans="2:15">
      <c r="B47" s="252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الشهر'!C817:AI932,33,0),0)</f>
        <v>0</v>
      </c>
      <c r="J47" s="244">
        <f>IFERROR(VLOOKUP(B47,'تقرير المصروفات حسب الشهر'!$C$902:$AI$1019,33,FALSE),0)</f>
        <v>0</v>
      </c>
      <c r="K47" s="244">
        <f>IFERROR(VLOOKUP(B47,'تقرير المصروفات حسب الشهر'!$C$1029:$AI$1143,33,FALSE),0)</f>
        <v>0</v>
      </c>
      <c r="L47" s="244">
        <f>IFERROR(VLOOKUP(B47,'تقرير المصروفات حسب الشهر'!$C$1155:$AI$1271,33,FALSE),0)</f>
        <v>0</v>
      </c>
      <c r="M47" s="244">
        <f>IFERROR(VLOOKUP(B47,'تقرير المصروفات حسب الشهر'!$C$1283:$AI$1397,33,FALSE),0)</f>
        <v>0</v>
      </c>
      <c r="N47" s="244">
        <f>IFERROR(VLOOKUP(B47,'تقرير المصروفات حسب الشهر'!$C$1409:$AI$1524,33,FALSE),0)</f>
        <v>0</v>
      </c>
      <c r="O47" s="249">
        <f t="shared" si="1"/>
        <v>300</v>
      </c>
    </row>
    <row r="48" spans="2:15">
      <c r="B48" s="252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30470</v>
      </c>
      <c r="I48" s="244">
        <f>IFERROR(VLOOKUP(B48,'تقرير المصروفات حسب الشهر'!C818:AI933,33,0),0)</f>
        <v>0</v>
      </c>
      <c r="J48" s="244">
        <f>IFERROR(VLOOKUP(B48,'تقرير المصروفات حسب الشهر'!$C$902:$AI$1019,33,FALSE),0)</f>
        <v>0</v>
      </c>
      <c r="K48" s="244">
        <f>IFERROR(VLOOKUP(B48,'تقرير المصروفات حسب الشهر'!$C$1029:$AI$1143,33,FALSE),0)</f>
        <v>0</v>
      </c>
      <c r="L48" s="244">
        <f>IFERROR(VLOOKUP(B48,'تقرير المصروفات حسب الشهر'!$C$1155:$AI$1271,33,FALSE),0)</f>
        <v>0</v>
      </c>
      <c r="M48" s="244">
        <f>IFERROR(VLOOKUP(B48,'تقرير المصروفات حسب الشهر'!$C$1283:$AI$1397,33,FALSE),0)</f>
        <v>0</v>
      </c>
      <c r="N48" s="244">
        <f>IFERROR(VLOOKUP(B48,'تقرير المصروفات حسب الشهر'!$C$1409:$AI$1524,33,FALSE),0)</f>
        <v>0</v>
      </c>
      <c r="O48" s="249">
        <f t="shared" si="1"/>
        <v>150480</v>
      </c>
    </row>
    <row r="49" spans="2:15">
      <c r="B49" s="252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6000</v>
      </c>
      <c r="I49" s="244">
        <f>IFERROR(VLOOKUP(B49,'تقرير المصروفات حسب الشهر'!C819:AI934,33,0),0)</f>
        <v>0</v>
      </c>
      <c r="J49" s="244">
        <f>IFERROR(VLOOKUP(B49,'تقرير المصروفات حسب الشهر'!$C$902:$AI$1019,33,FALSE),0)</f>
        <v>0</v>
      </c>
      <c r="K49" s="244">
        <f>IFERROR(VLOOKUP(B49,'تقرير المصروفات حسب الشهر'!$C$1029:$AI$1143,33,FALSE),0)</f>
        <v>0</v>
      </c>
      <c r="L49" s="244">
        <f>IFERROR(VLOOKUP(B49,'تقرير المصروفات حسب الشهر'!$C$1155:$AI$1271,33,FALSE),0)</f>
        <v>0</v>
      </c>
      <c r="M49" s="244">
        <f>IFERROR(VLOOKUP(B49,'تقرير المصروفات حسب الشهر'!$C$1283:$AI$1397,33,FALSE),0)</f>
        <v>0</v>
      </c>
      <c r="N49" s="244">
        <f>IFERROR(VLOOKUP(B49,'تقرير المصروفات حسب الشهر'!$C$1409:$AI$1524,33,FALSE),0)</f>
        <v>0</v>
      </c>
      <c r="O49" s="249">
        <f t="shared" si="1"/>
        <v>38545</v>
      </c>
    </row>
    <row r="50" spans="2:15">
      <c r="B50" s="252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الشهر'!C820:AI935,33,0),0)</f>
        <v>0</v>
      </c>
      <c r="J50" s="244">
        <f>IFERROR(VLOOKUP(B50,'تقرير المصروفات حسب الشهر'!$C$902:$AI$1019,33,FALSE),0)</f>
        <v>0</v>
      </c>
      <c r="K50" s="244">
        <f>IFERROR(VLOOKUP(B50,'تقرير المصروفات حسب الشهر'!$C$1029:$AI$1143,33,FALSE),0)</f>
        <v>0</v>
      </c>
      <c r="L50" s="244">
        <f>IFERROR(VLOOKUP(B50,'تقرير المصروفات حسب الشهر'!$C$1155:$AI$1271,33,FALSE),0)</f>
        <v>0</v>
      </c>
      <c r="M50" s="244">
        <f>IFERROR(VLOOKUP(B50,'تقرير المصروفات حسب الشهر'!$C$1283:$AI$1397,33,FALSE),0)</f>
        <v>0</v>
      </c>
      <c r="N50" s="244">
        <f>IFERROR(VLOOKUP(B50,'تقرير المصروفات حسب الشهر'!$C$1409:$AI$1524,33,FALSE),0)</f>
        <v>0</v>
      </c>
      <c r="O50" s="249">
        <f t="shared" si="1"/>
        <v>0</v>
      </c>
    </row>
    <row r="51" spans="2:15">
      <c r="B51" s="252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الشهر'!C821:AI936,33,0),0)</f>
        <v>0</v>
      </c>
      <c r="J51" s="244">
        <f>IFERROR(VLOOKUP(B51,'تقرير المصروفات حسب الشهر'!$C$902:$AI$1019,33,FALSE),0)</f>
        <v>0</v>
      </c>
      <c r="K51" s="244">
        <f>IFERROR(VLOOKUP(B51,'تقرير المصروفات حسب الشهر'!$C$1029:$AI$1143,33,FALSE),0)</f>
        <v>0</v>
      </c>
      <c r="L51" s="244">
        <f>IFERROR(VLOOKUP(B51,'تقرير المصروفات حسب الشهر'!$C$1155:$AI$1271,33,FALSE),0)</f>
        <v>0</v>
      </c>
      <c r="M51" s="244">
        <f>IFERROR(VLOOKUP(B51,'تقرير المصروفات حسب الشهر'!$C$1283:$AI$1397,33,FALSE),0)</f>
        <v>0</v>
      </c>
      <c r="N51" s="244">
        <f>IFERROR(VLOOKUP(B51,'تقرير المصروفات حسب الشهر'!$C$1409:$AI$1524,33,FALSE),0)</f>
        <v>0</v>
      </c>
      <c r="O51" s="249">
        <f t="shared" si="1"/>
        <v>0</v>
      </c>
    </row>
    <row r="52" spans="2:15">
      <c r="B52" s="252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1900</v>
      </c>
      <c r="I52" s="244">
        <f>IFERROR(VLOOKUP(B52,'تقرير المصروفات حسب الشهر'!C822:AI937,33,0),0)</f>
        <v>0</v>
      </c>
      <c r="J52" s="244">
        <f>IFERROR(VLOOKUP(B52,'تقرير المصروفات حسب الشهر'!$C$902:$AI$1019,33,FALSE),0)</f>
        <v>0</v>
      </c>
      <c r="K52" s="244">
        <f>IFERROR(VLOOKUP(B52,'تقرير المصروفات حسب الشهر'!$C$1029:$AI$1143,33,FALSE),0)</f>
        <v>0</v>
      </c>
      <c r="L52" s="244">
        <f>IFERROR(VLOOKUP(B52,'تقرير المصروفات حسب الشهر'!$C$1155:$AI$1271,33,FALSE),0)</f>
        <v>0</v>
      </c>
      <c r="M52" s="244">
        <f>IFERROR(VLOOKUP(B52,'تقرير المصروفات حسب الشهر'!$C$1283:$AI$1397,33,FALSE),0)</f>
        <v>0</v>
      </c>
      <c r="N52" s="244">
        <f>IFERROR(VLOOKUP(B52,'تقرير المصروفات حسب الشهر'!$C$1409:$AI$1524,33,FALSE),0)</f>
        <v>0</v>
      </c>
      <c r="O52" s="249">
        <f t="shared" si="1"/>
        <v>43880</v>
      </c>
    </row>
    <row r="53" spans="2:15">
      <c r="B53" s="252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الشهر'!C823:AI938,33,0),0)</f>
        <v>0</v>
      </c>
      <c r="J53" s="244">
        <f>IFERROR(VLOOKUP(B53,'تقرير المصروفات حسب الشهر'!$C$902:$AI$1019,33,FALSE),0)</f>
        <v>0</v>
      </c>
      <c r="K53" s="244">
        <f>IFERROR(VLOOKUP(B53,'تقرير المصروفات حسب الشهر'!$C$1029:$AI$1143,33,FALSE),0)</f>
        <v>0</v>
      </c>
      <c r="L53" s="244">
        <f>IFERROR(VLOOKUP(B53,'تقرير المصروفات حسب الشهر'!$C$1155:$AI$1271,33,FALSE),0)</f>
        <v>0</v>
      </c>
      <c r="M53" s="244">
        <f>IFERROR(VLOOKUP(B53,'تقرير المصروفات حسب الشهر'!$C$1283:$AI$1397,33,FALSE),0)</f>
        <v>0</v>
      </c>
      <c r="N53" s="244">
        <f>IFERROR(VLOOKUP(B53,'تقرير المصروفات حسب الشهر'!$C$1409:$AI$1524,33,FALSE),0)</f>
        <v>0</v>
      </c>
      <c r="O53" s="249">
        <f t="shared" si="1"/>
        <v>10935</v>
      </c>
    </row>
    <row r="54" spans="2:15">
      <c r="B54" s="252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الشهر'!C824:AI939,33,0),0)</f>
        <v>0</v>
      </c>
      <c r="J54" s="244">
        <f>IFERROR(VLOOKUP(B54,'تقرير المصروفات حسب الشهر'!$C$902:$AI$1019,33,FALSE),0)</f>
        <v>0</v>
      </c>
      <c r="K54" s="244">
        <f>IFERROR(VLOOKUP(B54,'تقرير المصروفات حسب الشهر'!$C$1029:$AI$1143,33,FALSE),0)</f>
        <v>0</v>
      </c>
      <c r="L54" s="244">
        <f>IFERROR(VLOOKUP(B54,'تقرير المصروفات حسب الشهر'!$C$1155:$AI$1271,33,FALSE),0)</f>
        <v>0</v>
      </c>
      <c r="M54" s="244">
        <f>IFERROR(VLOOKUP(B54,'تقرير المصروفات حسب الشهر'!$C$1283:$AI$1397,33,FALSE),0)</f>
        <v>0</v>
      </c>
      <c r="N54" s="244">
        <f>IFERROR(VLOOKUP(B54,'تقرير المصروفات حسب الشهر'!$C$1409:$AI$1524,33,FALSE),0)</f>
        <v>0</v>
      </c>
      <c r="O54" s="249">
        <f t="shared" si="1"/>
        <v>0</v>
      </c>
    </row>
    <row r="55" spans="2:15">
      <c r="B55" s="252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الشهر'!C825:AI940,33,0),0)</f>
        <v>0</v>
      </c>
      <c r="J55" s="244">
        <f>IFERROR(VLOOKUP(B55,'تقرير المصروفات حسب الشهر'!$C$902:$AI$1019,33,FALSE),0)</f>
        <v>0</v>
      </c>
      <c r="K55" s="244">
        <f>IFERROR(VLOOKUP(B55,'تقرير المصروفات حسب الشهر'!$C$1029:$AI$1143,33,FALSE),0)</f>
        <v>0</v>
      </c>
      <c r="L55" s="244">
        <f>IFERROR(VLOOKUP(B55,'تقرير المصروفات حسب الشهر'!$C$1155:$AI$1271,33,FALSE),0)</f>
        <v>0</v>
      </c>
      <c r="M55" s="244">
        <f>IFERROR(VLOOKUP(B55,'تقرير المصروفات حسب الشهر'!$C$1283:$AI$1397,33,FALSE),0)</f>
        <v>0</v>
      </c>
      <c r="N55" s="244">
        <f>IFERROR(VLOOKUP(B55,'تقرير المصروفات حسب الشهر'!$C$1409:$AI$1524,33,FALSE),0)</f>
        <v>0</v>
      </c>
      <c r="O55" s="249">
        <f t="shared" si="1"/>
        <v>0</v>
      </c>
    </row>
    <row r="56" spans="2:15">
      <c r="B56" s="252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الشهر'!C826:AI941,33,0),0)</f>
        <v>0</v>
      </c>
      <c r="J56" s="244">
        <f>IFERROR(VLOOKUP(B56,'تقرير المصروفات حسب الشهر'!$C$902:$AI$1019,33,FALSE),0)</f>
        <v>0</v>
      </c>
      <c r="K56" s="244">
        <f>IFERROR(VLOOKUP(B56,'تقرير المصروفات حسب الشهر'!$C$1029:$AI$1143,33,FALSE),0)</f>
        <v>0</v>
      </c>
      <c r="L56" s="244">
        <f>IFERROR(VLOOKUP(B56,'تقرير المصروفات حسب الشهر'!$C$1155:$AI$1271,33,FALSE),0)</f>
        <v>0</v>
      </c>
      <c r="M56" s="244">
        <f>IFERROR(VLOOKUP(B56,'تقرير المصروفات حسب الشهر'!$C$1283:$AI$1397,33,FALSE),0)</f>
        <v>0</v>
      </c>
      <c r="N56" s="244">
        <f>IFERROR(VLOOKUP(B56,'تقرير المصروفات حسب الشهر'!$C$1409:$AI$1524,33,FALSE),0)</f>
        <v>0</v>
      </c>
      <c r="O56" s="249">
        <f t="shared" si="1"/>
        <v>0</v>
      </c>
    </row>
    <row r="57" spans="2:15">
      <c r="B57" s="252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الشهر'!C827:AI942,33,0),0)</f>
        <v>0</v>
      </c>
      <c r="J57" s="244">
        <f>IFERROR(VLOOKUP(B57,'تقرير المصروفات حسب الشهر'!$C$902:$AI$1019,33,FALSE),0)</f>
        <v>0</v>
      </c>
      <c r="K57" s="244">
        <f>IFERROR(VLOOKUP(B57,'تقرير المصروفات حسب الشهر'!$C$1029:$AI$1143,33,FALSE),0)</f>
        <v>0</v>
      </c>
      <c r="L57" s="244">
        <f>IFERROR(VLOOKUP(B57,'تقرير المصروفات حسب الشهر'!$C$1155:$AI$1271,33,FALSE),0)</f>
        <v>0</v>
      </c>
      <c r="M57" s="244">
        <f>IFERROR(VLOOKUP(B57,'تقرير المصروفات حسب الشهر'!$C$1283:$AI$1397,33,FALSE),0)</f>
        <v>0</v>
      </c>
      <c r="N57" s="244">
        <f>IFERROR(VLOOKUP(B57,'تقرير المصروفات حسب الشهر'!$C$1409:$AI$1524,33,FALSE),0)</f>
        <v>0</v>
      </c>
      <c r="O57" s="249">
        <f t="shared" si="1"/>
        <v>0</v>
      </c>
    </row>
    <row r="58" spans="2:15">
      <c r="B58" s="252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الشهر'!C828:AI943,33,0),0)</f>
        <v>0</v>
      </c>
      <c r="J58" s="244">
        <f>IFERROR(VLOOKUP(B58,'تقرير المصروفات حسب الشهر'!$C$902:$AI$1019,33,FALSE),0)</f>
        <v>0</v>
      </c>
      <c r="K58" s="244">
        <f>IFERROR(VLOOKUP(B58,'تقرير المصروفات حسب الشهر'!$C$1029:$AI$1143,33,FALSE),0)</f>
        <v>0</v>
      </c>
      <c r="L58" s="244">
        <f>IFERROR(VLOOKUP(B58,'تقرير المصروفات حسب الشهر'!$C$1155:$AI$1271,33,FALSE),0)</f>
        <v>0</v>
      </c>
      <c r="M58" s="244">
        <f>IFERROR(VLOOKUP(B58,'تقرير المصروفات حسب الشهر'!$C$1283:$AI$1397,33,FALSE),0)</f>
        <v>0</v>
      </c>
      <c r="N58" s="244">
        <f>IFERROR(VLOOKUP(B58,'تقرير المصروفات حسب الشهر'!$C$1409:$AI$1524,33,FALSE),0)</f>
        <v>0</v>
      </c>
      <c r="O58" s="249">
        <f t="shared" si="1"/>
        <v>0</v>
      </c>
    </row>
    <row r="59" spans="2:15">
      <c r="B59" s="252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الشهر'!C829:AI944,33,0),0)</f>
        <v>0</v>
      </c>
      <c r="J59" s="244">
        <f>IFERROR(VLOOKUP(B59,'تقرير المصروفات حسب الشهر'!$C$902:$AI$1019,33,FALSE),0)</f>
        <v>0</v>
      </c>
      <c r="K59" s="244">
        <f>IFERROR(VLOOKUP(B59,'تقرير المصروفات حسب الشهر'!$C$1029:$AI$1143,33,FALSE),0)</f>
        <v>0</v>
      </c>
      <c r="L59" s="244">
        <f>IFERROR(VLOOKUP(B59,'تقرير المصروفات حسب الشهر'!$C$1155:$AI$1271,33,FALSE),0)</f>
        <v>0</v>
      </c>
      <c r="M59" s="244">
        <f>IFERROR(VLOOKUP(B59,'تقرير المصروفات حسب الشهر'!$C$1283:$AI$1397,33,FALSE),0)</f>
        <v>0</v>
      </c>
      <c r="N59" s="244">
        <f>IFERROR(VLOOKUP(B59,'تقرير المصروفات حسب الشهر'!$C$1409:$AI$1524,33,FALSE),0)</f>
        <v>0</v>
      </c>
      <c r="O59" s="249">
        <f t="shared" si="1"/>
        <v>0</v>
      </c>
    </row>
    <row r="60" spans="2:15">
      <c r="B60" s="252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الشهر'!C830:AI945,33,0),0)</f>
        <v>0</v>
      </c>
      <c r="J60" s="244">
        <f>IFERROR(VLOOKUP(B60,'تقرير المصروفات حسب الشهر'!$C$902:$AI$1019,33,FALSE),0)</f>
        <v>0</v>
      </c>
      <c r="K60" s="244">
        <f>IFERROR(VLOOKUP(B60,'تقرير المصروفات حسب الشهر'!$C$1029:$AI$1143,33,FALSE),0)</f>
        <v>0</v>
      </c>
      <c r="L60" s="244">
        <f>IFERROR(VLOOKUP(B60,'تقرير المصروفات حسب الشهر'!$C$1155:$AI$1271,33,FALSE),0)</f>
        <v>0</v>
      </c>
      <c r="M60" s="244">
        <f>IFERROR(VLOOKUP(B60,'تقرير المصروفات حسب الشهر'!$C$1283:$AI$1397,33,FALSE),0)</f>
        <v>0</v>
      </c>
      <c r="N60" s="244">
        <f>IFERROR(VLOOKUP(B60,'تقرير المصروفات حسب الشهر'!$C$1409:$AI$1524,33,FALSE),0)</f>
        <v>0</v>
      </c>
      <c r="O60" s="249">
        <f t="shared" si="1"/>
        <v>0</v>
      </c>
    </row>
    <row r="61" spans="2:15">
      <c r="B61" s="252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الشهر'!C831:AI946,33,0),0)</f>
        <v>0</v>
      </c>
      <c r="J61" s="244">
        <f>IFERROR(VLOOKUP(B61,'تقرير المصروفات حسب الشهر'!$C$902:$AI$1019,33,FALSE),0)</f>
        <v>0</v>
      </c>
      <c r="K61" s="244">
        <f>IFERROR(VLOOKUP(B61,'تقرير المصروفات حسب الشهر'!$C$1029:$AI$1143,33,FALSE),0)</f>
        <v>0</v>
      </c>
      <c r="L61" s="244">
        <f>IFERROR(VLOOKUP(B61,'تقرير المصروفات حسب الشهر'!$C$1155:$AI$1271,33,FALSE),0)</f>
        <v>0</v>
      </c>
      <c r="M61" s="244">
        <f>IFERROR(VLOOKUP(B61,'تقرير المصروفات حسب الشهر'!$C$1283:$AI$1397,33,FALSE),0)</f>
        <v>0</v>
      </c>
      <c r="N61" s="244">
        <f>IFERROR(VLOOKUP(B61,'تقرير المصروفات حسب الشهر'!$C$1409:$AI$1524,33,FALSE),0)</f>
        <v>0</v>
      </c>
      <c r="O61" s="249">
        <f t="shared" si="1"/>
        <v>0</v>
      </c>
    </row>
    <row r="62" spans="2:15">
      <c r="B62" s="252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الشهر'!C832:AI947,33,0),0)</f>
        <v>0</v>
      </c>
      <c r="J62" s="244">
        <f>IFERROR(VLOOKUP(B62,'تقرير المصروفات حسب الشهر'!$C$902:$AI$1019,33,FALSE),0)</f>
        <v>0</v>
      </c>
      <c r="K62" s="244">
        <f>IFERROR(VLOOKUP(B62,'تقرير المصروفات حسب الشهر'!$C$1029:$AI$1143,33,FALSE),0)</f>
        <v>0</v>
      </c>
      <c r="L62" s="244">
        <f>IFERROR(VLOOKUP(B62,'تقرير المصروفات حسب الشهر'!$C$1155:$AI$1271,33,FALSE),0)</f>
        <v>0</v>
      </c>
      <c r="M62" s="244">
        <f>IFERROR(VLOOKUP(B62,'تقرير المصروفات حسب الشهر'!$C$1283:$AI$1397,33,FALSE),0)</f>
        <v>0</v>
      </c>
      <c r="N62" s="244">
        <f>IFERROR(VLOOKUP(B62,'تقرير المصروفات حسب الشهر'!$C$1409:$AI$1524,33,FALSE),0)</f>
        <v>0</v>
      </c>
      <c r="O62" s="249">
        <f t="shared" si="1"/>
        <v>0</v>
      </c>
    </row>
    <row r="63" spans="2:15">
      <c r="B63" s="252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57775</v>
      </c>
      <c r="I63" s="244">
        <f>IFERROR(VLOOKUP(B63,'تقرير المصروفات حسب الشهر'!C833:AI948,33,0),0)</f>
        <v>0</v>
      </c>
      <c r="J63" s="244">
        <f>IFERROR(VLOOKUP(B63,'تقرير المصروفات حسب الشهر'!$C$902:$AI$1019,33,FALSE),0)</f>
        <v>0</v>
      </c>
      <c r="K63" s="244">
        <f>IFERROR(VLOOKUP(B63,'تقرير المصروفات حسب الشهر'!$C$1029:$AI$1143,33,FALSE),0)</f>
        <v>0</v>
      </c>
      <c r="L63" s="244">
        <f>IFERROR(VLOOKUP(B63,'تقرير المصروفات حسب الشهر'!$C$1155:$AI$1271,33,FALSE),0)</f>
        <v>0</v>
      </c>
      <c r="M63" s="244">
        <f>IFERROR(VLOOKUP(B63,'تقرير المصروفات حسب الشهر'!$C$1283:$AI$1397,33,FALSE),0)</f>
        <v>0</v>
      </c>
      <c r="N63" s="244">
        <f>IFERROR(VLOOKUP(B63,'تقرير المصروفات حسب الشهر'!$C$1409:$AI$1524,33,FALSE),0)</f>
        <v>0</v>
      </c>
      <c r="O63" s="249">
        <f t="shared" si="1"/>
        <v>329852</v>
      </c>
    </row>
    <row r="64" spans="2:15">
      <c r="B64" s="252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الشهر'!C834:AI949,33,0),0)</f>
        <v>0</v>
      </c>
      <c r="J64" s="244">
        <f>IFERROR(VLOOKUP(B64,'تقرير المصروفات حسب الشهر'!$C$902:$AI$1019,33,FALSE),0)</f>
        <v>0</v>
      </c>
      <c r="K64" s="244">
        <f>IFERROR(VLOOKUP(B64,'تقرير المصروفات حسب الشهر'!$C$1029:$AI$1143,33,FALSE),0)</f>
        <v>0</v>
      </c>
      <c r="L64" s="244">
        <f>IFERROR(VLOOKUP(B64,'تقرير المصروفات حسب الشهر'!$C$1155:$AI$1271,33,FALSE),0)</f>
        <v>0</v>
      </c>
      <c r="M64" s="244">
        <f>IFERROR(VLOOKUP(B64,'تقرير المصروفات حسب الشهر'!$C$1283:$AI$1397,33,FALSE),0)</f>
        <v>0</v>
      </c>
      <c r="N64" s="244">
        <f>IFERROR(VLOOKUP(B64,'تقرير المصروفات حسب الشهر'!$C$1409:$AI$1524,33,FALSE),0)</f>
        <v>0</v>
      </c>
      <c r="O64" s="249">
        <f t="shared" si="1"/>
        <v>0</v>
      </c>
    </row>
    <row r="65" spans="2:15">
      <c r="B65" s="252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الشهر'!C835:AI950,33,0),0)</f>
        <v>0</v>
      </c>
      <c r="J65" s="244">
        <f>IFERROR(VLOOKUP(B65,'تقرير المصروفات حسب الشهر'!$C$902:$AI$1019,33,FALSE),0)</f>
        <v>0</v>
      </c>
      <c r="K65" s="244">
        <f>IFERROR(VLOOKUP(B65,'تقرير المصروفات حسب الشهر'!$C$1029:$AI$1143,33,FALSE),0)</f>
        <v>0</v>
      </c>
      <c r="L65" s="244">
        <f>IFERROR(VLOOKUP(B65,'تقرير المصروفات حسب الشهر'!$C$1155:$AI$1271,33,FALSE),0)</f>
        <v>0</v>
      </c>
      <c r="M65" s="244">
        <f>IFERROR(VLOOKUP(B65,'تقرير المصروفات حسب الشهر'!$C$1283:$AI$1397,33,FALSE),0)</f>
        <v>0</v>
      </c>
      <c r="N65" s="244">
        <f>IFERROR(VLOOKUP(B65,'تقرير المصروفات حسب الشهر'!$C$1409:$AI$1524,33,FALSE),0)</f>
        <v>0</v>
      </c>
      <c r="O65" s="249">
        <f t="shared" si="1"/>
        <v>270</v>
      </c>
    </row>
    <row r="66" spans="2:15">
      <c r="B66" s="252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الشهر'!C836:AI951,33,0),0)</f>
        <v>0</v>
      </c>
      <c r="J66" s="244">
        <f>IFERROR(VLOOKUP(B66,'تقرير المصروفات حسب الشهر'!$C$902:$AI$1019,33,FALSE),0)</f>
        <v>0</v>
      </c>
      <c r="K66" s="244">
        <f>IFERROR(VLOOKUP(B66,'تقرير المصروفات حسب الشهر'!$C$1029:$AI$1143,33,FALSE),0)</f>
        <v>0</v>
      </c>
      <c r="L66" s="244">
        <f>IFERROR(VLOOKUP(B66,'تقرير المصروفات حسب الشهر'!$C$1155:$AI$1271,33,FALSE),0)</f>
        <v>0</v>
      </c>
      <c r="M66" s="244">
        <f>IFERROR(VLOOKUP(B66,'تقرير المصروفات حسب الشهر'!$C$1283:$AI$1397,33,FALSE),0)</f>
        <v>0</v>
      </c>
      <c r="N66" s="244">
        <f>IFERROR(VLOOKUP(B66,'تقرير المصروفات حسب الشهر'!$C$1409:$AI$1524,33,FALSE),0)</f>
        <v>0</v>
      </c>
      <c r="O66" s="249">
        <f t="shared" si="1"/>
        <v>0</v>
      </c>
    </row>
    <row r="67" spans="2:15">
      <c r="B67" s="252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16415</v>
      </c>
      <c r="I67" s="244">
        <f>IFERROR(VLOOKUP(B67,'تقرير المصروفات حسب الشهر'!C837:AI952,33,0),0)</f>
        <v>0</v>
      </c>
      <c r="J67" s="244">
        <f>IFERROR(VLOOKUP(B67,'تقرير المصروفات حسب الشهر'!$C$902:$AI$1019,33,FALSE),0)</f>
        <v>0</v>
      </c>
      <c r="K67" s="244">
        <f>IFERROR(VLOOKUP(B67,'تقرير المصروفات حسب الشهر'!$C$1029:$AI$1143,33,FALSE),0)</f>
        <v>0</v>
      </c>
      <c r="L67" s="244">
        <f>IFERROR(VLOOKUP(B67,'تقرير المصروفات حسب الشهر'!$C$1155:$AI$1271,33,FALSE),0)</f>
        <v>0</v>
      </c>
      <c r="M67" s="244">
        <f>IFERROR(VLOOKUP(B67,'تقرير المصروفات حسب الشهر'!$C$1283:$AI$1397,33,FALSE),0)</f>
        <v>0</v>
      </c>
      <c r="N67" s="244">
        <f>IFERROR(VLOOKUP(B67,'تقرير المصروفات حسب الشهر'!$C$1409:$AI$1524,33,FALSE),0)</f>
        <v>0</v>
      </c>
      <c r="O67" s="249">
        <f t="shared" si="1"/>
        <v>18515</v>
      </c>
    </row>
    <row r="68" spans="2:15">
      <c r="B68" s="252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15460</v>
      </c>
      <c r="I68" s="244">
        <f>IFERROR(VLOOKUP(B68,'تقرير المصروفات حسب الشهر'!C838:AI953,33,0),0)</f>
        <v>0</v>
      </c>
      <c r="J68" s="244">
        <f>IFERROR(VLOOKUP(B68,'تقرير المصروفات حسب الشهر'!$C$902:$AI$1019,33,FALSE),0)</f>
        <v>0</v>
      </c>
      <c r="K68" s="244">
        <f>IFERROR(VLOOKUP(B68,'تقرير المصروفات حسب الشهر'!$C$1029:$AI$1143,33,FALSE),0)</f>
        <v>0</v>
      </c>
      <c r="L68" s="244">
        <f>IFERROR(VLOOKUP(B68,'تقرير المصروفات حسب الشهر'!$C$1155:$AI$1271,33,FALSE),0)</f>
        <v>0</v>
      </c>
      <c r="M68" s="244">
        <f>IFERROR(VLOOKUP(B68,'تقرير المصروفات حسب الشهر'!$C$1283:$AI$1397,33,FALSE),0)</f>
        <v>0</v>
      </c>
      <c r="N68" s="244">
        <f>IFERROR(VLOOKUP(B68,'تقرير المصروفات حسب الشهر'!$C$1409:$AI$1524,33,FALSE),0)</f>
        <v>0</v>
      </c>
      <c r="O68" s="249">
        <f t="shared" ref="O68:O99" si="2">SUM(C68:N68)</f>
        <v>212181.5</v>
      </c>
    </row>
    <row r="69" spans="2:15">
      <c r="B69" s="252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الشهر'!C839:AI954,33,0),0)</f>
        <v>0</v>
      </c>
      <c r="J69" s="244">
        <f>IFERROR(VLOOKUP(B69,'تقرير المصروفات حسب الشهر'!$C$902:$AI$1019,33,FALSE),0)</f>
        <v>0</v>
      </c>
      <c r="K69" s="244">
        <f>IFERROR(VLOOKUP(B69,'تقرير المصروفات حسب الشهر'!$C$1029:$AI$1143,33,FALSE),0)</f>
        <v>0</v>
      </c>
      <c r="L69" s="244">
        <f>IFERROR(VLOOKUP(B69,'تقرير المصروفات حسب الشهر'!$C$1155:$AI$1271,33,FALSE),0)</f>
        <v>0</v>
      </c>
      <c r="M69" s="244">
        <f>IFERROR(VLOOKUP(B69,'تقرير المصروفات حسب الشهر'!$C$1283:$AI$1397,33,FALSE),0)</f>
        <v>0</v>
      </c>
      <c r="N69" s="244">
        <f>IFERROR(VLOOKUP(B69,'تقرير المصروفات حسب الشهر'!$C$1409:$AI$1524,33,FALSE),0)</f>
        <v>0</v>
      </c>
      <c r="O69" s="249">
        <f t="shared" si="2"/>
        <v>0</v>
      </c>
    </row>
    <row r="70" spans="2:15">
      <c r="B70" s="252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7950</v>
      </c>
      <c r="I70" s="244">
        <f>IFERROR(VLOOKUP(B70,'تقرير المصروفات حسب الشهر'!C840:AI955,33,0),0)</f>
        <v>0</v>
      </c>
      <c r="J70" s="244">
        <f>IFERROR(VLOOKUP(B70,'تقرير المصروفات حسب الشهر'!$C$902:$AI$1019,33,FALSE),0)</f>
        <v>0</v>
      </c>
      <c r="K70" s="244">
        <f>IFERROR(VLOOKUP(B70,'تقرير المصروفات حسب الشهر'!$C$1029:$AI$1143,33,FALSE),0)</f>
        <v>0</v>
      </c>
      <c r="L70" s="244">
        <f>IFERROR(VLOOKUP(B70,'تقرير المصروفات حسب الشهر'!$C$1155:$AI$1271,33,FALSE),0)</f>
        <v>0</v>
      </c>
      <c r="M70" s="244">
        <f>IFERROR(VLOOKUP(B70,'تقرير المصروفات حسب الشهر'!$C$1283:$AI$1397,33,FALSE),0)</f>
        <v>0</v>
      </c>
      <c r="N70" s="244">
        <f>IFERROR(VLOOKUP(B70,'تقرير المصروفات حسب الشهر'!$C$1409:$AI$1524,33,FALSE),0)</f>
        <v>0</v>
      </c>
      <c r="O70" s="249">
        <f t="shared" si="2"/>
        <v>19200</v>
      </c>
    </row>
    <row r="71" spans="2:15">
      <c r="B71" s="252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الشهر'!C841:AI956,33,0),0)</f>
        <v>0</v>
      </c>
      <c r="J71" s="244">
        <f>IFERROR(VLOOKUP(B71,'تقرير المصروفات حسب الشهر'!$C$902:$AI$1019,33,FALSE),0)</f>
        <v>0</v>
      </c>
      <c r="K71" s="244">
        <f>IFERROR(VLOOKUP(B71,'تقرير المصروفات حسب الشهر'!$C$1029:$AI$1143,33,FALSE),0)</f>
        <v>0</v>
      </c>
      <c r="L71" s="244">
        <f>IFERROR(VLOOKUP(B71,'تقرير المصروفات حسب الشهر'!$C$1155:$AI$1271,33,FALSE),0)</f>
        <v>0</v>
      </c>
      <c r="M71" s="244">
        <f>IFERROR(VLOOKUP(B71,'تقرير المصروفات حسب الشهر'!$C$1283:$AI$1397,33,FALSE),0)</f>
        <v>0</v>
      </c>
      <c r="N71" s="244">
        <f>IFERROR(VLOOKUP(B71,'تقرير المصروفات حسب الشهر'!$C$1409:$AI$1524,33,FALSE),0)</f>
        <v>0</v>
      </c>
      <c r="O71" s="249">
        <f t="shared" si="2"/>
        <v>0</v>
      </c>
    </row>
    <row r="72" spans="2:15">
      <c r="B72" s="252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الشهر'!C842:AI957,33,0),0)</f>
        <v>0</v>
      </c>
      <c r="J72" s="244">
        <f>IFERROR(VLOOKUP(B72,'تقرير المصروفات حسب الشهر'!$C$902:$AI$1019,33,FALSE),0)</f>
        <v>0</v>
      </c>
      <c r="K72" s="244">
        <f>IFERROR(VLOOKUP(B72,'تقرير المصروفات حسب الشهر'!$C$1029:$AI$1143,33,FALSE),0)</f>
        <v>0</v>
      </c>
      <c r="L72" s="244">
        <f>IFERROR(VLOOKUP(B72,'تقرير المصروفات حسب الشهر'!$C$1155:$AI$1271,33,FALSE),0)</f>
        <v>0</v>
      </c>
      <c r="M72" s="244">
        <f>IFERROR(VLOOKUP(B72,'تقرير المصروفات حسب الشهر'!$C$1283:$AI$1397,33,FALSE),0)</f>
        <v>0</v>
      </c>
      <c r="N72" s="244">
        <f>IFERROR(VLOOKUP(B72,'تقرير المصروفات حسب الشهر'!$C$1409:$AI$1524,33,FALSE),0)</f>
        <v>0</v>
      </c>
      <c r="O72" s="249">
        <f t="shared" si="2"/>
        <v>15800</v>
      </c>
    </row>
    <row r="73" spans="2:15">
      <c r="B73" s="252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278840</v>
      </c>
      <c r="I73" s="244">
        <f>IFERROR(VLOOKUP(B73,'تقرير المصروفات حسب الشهر'!C843:AI958,33,0),0)</f>
        <v>0</v>
      </c>
      <c r="J73" s="244">
        <f>IFERROR(VLOOKUP(B73,'تقرير المصروفات حسب الشهر'!$C$902:$AI$1019,33,FALSE),0)</f>
        <v>0</v>
      </c>
      <c r="K73" s="244">
        <f>IFERROR(VLOOKUP(B73,'تقرير المصروفات حسب الشهر'!$C$1029:$AI$1143,33,FALSE),0)</f>
        <v>0</v>
      </c>
      <c r="L73" s="244">
        <f>IFERROR(VLOOKUP(B73,'تقرير المصروفات حسب الشهر'!$C$1155:$AI$1271,33,FALSE),0)</f>
        <v>0</v>
      </c>
      <c r="M73" s="244">
        <f>IFERROR(VLOOKUP(B73,'تقرير المصروفات حسب الشهر'!$C$1283:$AI$1397,33,FALSE),0)</f>
        <v>0</v>
      </c>
      <c r="N73" s="244">
        <f>IFERROR(VLOOKUP(B73,'تقرير المصروفات حسب الشهر'!$C$1409:$AI$1524,33,FALSE),0)</f>
        <v>0</v>
      </c>
      <c r="O73" s="249">
        <f t="shared" si="2"/>
        <v>1655694</v>
      </c>
    </row>
    <row r="74" spans="2:15">
      <c r="B74" s="252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الشهر'!C844:AI959,33,0),0)</f>
        <v>0</v>
      </c>
      <c r="J74" s="244">
        <f>IFERROR(VLOOKUP(B74,'تقرير المصروفات حسب الشهر'!$C$902:$AI$1019,33,FALSE),0)</f>
        <v>0</v>
      </c>
      <c r="K74" s="244">
        <f>IFERROR(VLOOKUP(B74,'تقرير المصروفات حسب الشهر'!$C$1029:$AI$1143,33,FALSE),0)</f>
        <v>0</v>
      </c>
      <c r="L74" s="244">
        <f>IFERROR(VLOOKUP(B74,'تقرير المصروفات حسب الشهر'!$C$1155:$AI$1271,33,FALSE),0)</f>
        <v>0</v>
      </c>
      <c r="M74" s="244">
        <f>IFERROR(VLOOKUP(B74,'تقرير المصروفات حسب الشهر'!$C$1283:$AI$1397,33,FALSE),0)</f>
        <v>0</v>
      </c>
      <c r="N74" s="244">
        <f>IFERROR(VLOOKUP(B74,'تقرير المصروفات حسب الشهر'!$C$1409:$AI$1524,33,FALSE),0)</f>
        <v>0</v>
      </c>
      <c r="O74" s="249">
        <f t="shared" si="2"/>
        <v>14343.5</v>
      </c>
    </row>
    <row r="75" spans="2:15">
      <c r="B75" s="252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الشهر'!C845:AI960,33,0),0)</f>
        <v>0</v>
      </c>
      <c r="J75" s="244">
        <f>IFERROR(VLOOKUP(B75,'تقرير المصروفات حسب الشهر'!$C$902:$AI$1019,33,FALSE),0)</f>
        <v>0</v>
      </c>
      <c r="K75" s="244">
        <f>IFERROR(VLOOKUP(B75,'تقرير المصروفات حسب الشهر'!$C$1029:$AI$1143,33,FALSE),0)</f>
        <v>0</v>
      </c>
      <c r="L75" s="244">
        <f>IFERROR(VLOOKUP(B75,'تقرير المصروفات حسب الشهر'!$C$1155:$AI$1271,33,FALSE),0)</f>
        <v>0</v>
      </c>
      <c r="M75" s="244">
        <f>IFERROR(VLOOKUP(B75,'تقرير المصروفات حسب الشهر'!$C$1283:$AI$1397,33,FALSE),0)</f>
        <v>0</v>
      </c>
      <c r="N75" s="244">
        <f>IFERROR(VLOOKUP(B75,'تقرير المصروفات حسب الشهر'!$C$1409:$AI$1524,33,FALSE),0)</f>
        <v>0</v>
      </c>
      <c r="O75" s="249">
        <f t="shared" si="2"/>
        <v>99540.239999999991</v>
      </c>
    </row>
    <row r="76" spans="2:15">
      <c r="B76" s="252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14286.129999999997</v>
      </c>
      <c r="I76" s="244">
        <f>IFERROR(VLOOKUP(B76,'تقرير المصروفات حسب الشهر'!C846:AI961,33,0),0)</f>
        <v>0</v>
      </c>
      <c r="J76" s="244">
        <f>IFERROR(VLOOKUP(B76,'تقرير المصروفات حسب الشهر'!$C$902:$AI$1019,33,FALSE),0)</f>
        <v>0</v>
      </c>
      <c r="K76" s="244">
        <f>IFERROR(VLOOKUP(B76,'تقرير المصروفات حسب الشهر'!$C$1029:$AI$1143,33,FALSE),0)</f>
        <v>0</v>
      </c>
      <c r="L76" s="244">
        <f>IFERROR(VLOOKUP(B76,'تقرير المصروفات حسب الشهر'!$C$1155:$AI$1271,33,FALSE),0)</f>
        <v>0</v>
      </c>
      <c r="M76" s="244">
        <f>IFERROR(VLOOKUP(B76,'تقرير المصروفات حسب الشهر'!$C$1283:$AI$1397,33,FALSE),0)</f>
        <v>0</v>
      </c>
      <c r="N76" s="244">
        <f>IFERROR(VLOOKUP(B76,'تقرير المصروفات حسب الشهر'!$C$1409:$AI$1524,33,FALSE),0)</f>
        <v>0</v>
      </c>
      <c r="O76" s="249">
        <f t="shared" si="2"/>
        <v>118709.88999999998</v>
      </c>
    </row>
    <row r="77" spans="2:15">
      <c r="B77" s="252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73815</v>
      </c>
      <c r="I77" s="244">
        <f>IFERROR(VLOOKUP(B77,'تقرير المصروفات حسب الشهر'!C847:AI962,33,0),0)</f>
        <v>0</v>
      </c>
      <c r="J77" s="244">
        <f>IFERROR(VLOOKUP(B77,'تقرير المصروفات حسب الشهر'!$C$902:$AI$1019,33,FALSE),0)</f>
        <v>0</v>
      </c>
      <c r="K77" s="244">
        <f>IFERROR(VLOOKUP(B77,'تقرير المصروفات حسب الشهر'!$C$1029:$AI$1143,33,FALSE),0)</f>
        <v>0</v>
      </c>
      <c r="L77" s="244">
        <f>IFERROR(VLOOKUP(B77,'تقرير المصروفات حسب الشهر'!$C$1155:$AI$1271,33,FALSE),0)</f>
        <v>0</v>
      </c>
      <c r="M77" s="244">
        <f>IFERROR(VLOOKUP(B77,'تقرير المصروفات حسب الشهر'!$C$1283:$AI$1397,33,FALSE),0)</f>
        <v>0</v>
      </c>
      <c r="N77" s="244">
        <f>IFERROR(VLOOKUP(B77,'تقرير المصروفات حسب الشهر'!$C$1409:$AI$1524,33,FALSE),0)</f>
        <v>0</v>
      </c>
      <c r="O77" s="249">
        <f t="shared" si="2"/>
        <v>264782</v>
      </c>
    </row>
    <row r="78" spans="2:15">
      <c r="B78" s="252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الشهر'!C848:AI963,33,0),0)</f>
        <v>0</v>
      </c>
      <c r="J78" s="244">
        <f>IFERROR(VLOOKUP(B78,'تقرير المصروفات حسب الشهر'!$C$902:$AI$1019,33,FALSE),0)</f>
        <v>0</v>
      </c>
      <c r="K78" s="244">
        <f>IFERROR(VLOOKUP(B78,'تقرير المصروفات حسب الشهر'!$C$1029:$AI$1143,33,FALSE),0)</f>
        <v>0</v>
      </c>
      <c r="L78" s="244">
        <f>IFERROR(VLOOKUP(B78,'تقرير المصروفات حسب الشهر'!$C$1155:$AI$1271,33,FALSE),0)</f>
        <v>0</v>
      </c>
      <c r="M78" s="244">
        <f>IFERROR(VLOOKUP(B78,'تقرير المصروفات حسب الشهر'!$C$1283:$AI$1397,33,FALSE),0)</f>
        <v>0</v>
      </c>
      <c r="N78" s="244">
        <f>IFERROR(VLOOKUP(B78,'تقرير المصروفات حسب الشهر'!$C$1409:$AI$1524,33,FALSE),0)</f>
        <v>0</v>
      </c>
      <c r="O78" s="249">
        <f t="shared" si="2"/>
        <v>73.33</v>
      </c>
    </row>
    <row r="79" spans="2:15">
      <c r="B79" s="252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6506.38</v>
      </c>
      <c r="I79" s="244">
        <f>IFERROR(VLOOKUP(B79,'تقرير المصروفات حسب الشهر'!C849:AI964,33,0),0)</f>
        <v>0</v>
      </c>
      <c r="J79" s="244">
        <f>IFERROR(VLOOKUP(B79,'تقرير المصروفات حسب الشهر'!$C$902:$AI$1019,33,FALSE),0)</f>
        <v>0</v>
      </c>
      <c r="K79" s="244">
        <f>IFERROR(VLOOKUP(B79,'تقرير المصروفات حسب الشهر'!$C$1029:$AI$1143,33,FALSE),0)</f>
        <v>0</v>
      </c>
      <c r="L79" s="244">
        <f>IFERROR(VLOOKUP(B79,'تقرير المصروفات حسب الشهر'!$C$1155:$AI$1271,33,FALSE),0)</f>
        <v>0</v>
      </c>
      <c r="M79" s="244">
        <f>IFERROR(VLOOKUP(B79,'تقرير المصروفات حسب الشهر'!$C$1283:$AI$1397,33,FALSE),0)</f>
        <v>0</v>
      </c>
      <c r="N79" s="244">
        <f>IFERROR(VLOOKUP(B79,'تقرير المصروفات حسب الشهر'!$C$1409:$AI$1524,33,FALSE),0)</f>
        <v>0</v>
      </c>
      <c r="O79" s="249">
        <f t="shared" si="2"/>
        <v>38964.949999999997</v>
      </c>
    </row>
    <row r="80" spans="2:15">
      <c r="B80" s="252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2050.83</v>
      </c>
      <c r="I80" s="244">
        <f>IFERROR(VLOOKUP(B80,'تقرير المصروفات حسب الشهر'!C850:AI965,33,0),0)</f>
        <v>0</v>
      </c>
      <c r="J80" s="244">
        <f>IFERROR(VLOOKUP(B80,'تقرير المصروفات حسب الشهر'!$C$902:$AI$1019,33,FALSE),0)</f>
        <v>0</v>
      </c>
      <c r="K80" s="244">
        <f>IFERROR(VLOOKUP(B80,'تقرير المصروفات حسب الشهر'!$C$1029:$AI$1143,33,FALSE),0)</f>
        <v>0</v>
      </c>
      <c r="L80" s="244">
        <f>IFERROR(VLOOKUP(B80,'تقرير المصروفات حسب الشهر'!$C$1155:$AI$1271,33,FALSE),0)</f>
        <v>0</v>
      </c>
      <c r="M80" s="244">
        <f>IFERROR(VLOOKUP(B80,'تقرير المصروفات حسب الشهر'!$C$1283:$AI$1397,33,FALSE),0)</f>
        <v>0</v>
      </c>
      <c r="N80" s="244">
        <f>IFERROR(VLOOKUP(B80,'تقرير المصروفات حسب الشهر'!$C$1409:$AI$1524,33,FALSE),0)</f>
        <v>0</v>
      </c>
      <c r="O80" s="249">
        <f t="shared" si="2"/>
        <v>15439.41</v>
      </c>
    </row>
    <row r="81" spans="2:15">
      <c r="B81" s="252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6650.3</v>
      </c>
      <c r="I81" s="244">
        <f>IFERROR(VLOOKUP(B81,'تقرير المصروفات حسب الشهر'!C851:AI966,33,0),0)</f>
        <v>0</v>
      </c>
      <c r="J81" s="244">
        <f>IFERROR(VLOOKUP(B81,'تقرير المصروفات حسب الشهر'!$C$902:$AI$1019,33,FALSE),0)</f>
        <v>0</v>
      </c>
      <c r="K81" s="244">
        <f>IFERROR(VLOOKUP(B81,'تقرير المصروفات حسب الشهر'!$C$1029:$AI$1143,33,FALSE),0)</f>
        <v>0</v>
      </c>
      <c r="L81" s="244">
        <f>IFERROR(VLOOKUP(B81,'تقرير المصروفات حسب الشهر'!$C$1155:$AI$1271,33,FALSE),0)</f>
        <v>0</v>
      </c>
      <c r="M81" s="244">
        <f>IFERROR(VLOOKUP(B81,'تقرير المصروفات حسب الشهر'!$C$1283:$AI$1397,33,FALSE),0)</f>
        <v>0</v>
      </c>
      <c r="N81" s="244">
        <f>IFERROR(VLOOKUP(B81,'تقرير المصروفات حسب الشهر'!$C$1409:$AI$1524,33,FALSE),0)</f>
        <v>0</v>
      </c>
      <c r="O81" s="249">
        <f t="shared" si="2"/>
        <v>44879.180000000008</v>
      </c>
    </row>
    <row r="82" spans="2:15">
      <c r="B82" s="252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67263.540000000008</v>
      </c>
      <c r="I82" s="244">
        <f>IFERROR(VLOOKUP(B82,'تقرير المصروفات حسب الشهر'!C852:AI967,33,0),0)</f>
        <v>0</v>
      </c>
      <c r="J82" s="244">
        <f>IFERROR(VLOOKUP(B82,'تقرير المصروفات حسب الشهر'!$C$902:$AI$1019,33,FALSE),0)</f>
        <v>0</v>
      </c>
      <c r="K82" s="244">
        <f>IFERROR(VLOOKUP(B82,'تقرير المصروفات حسب الشهر'!$C$1029:$AI$1143,33,FALSE),0)</f>
        <v>0</v>
      </c>
      <c r="L82" s="244">
        <f>IFERROR(VLOOKUP(B82,'تقرير المصروفات حسب الشهر'!$C$1155:$AI$1271,33,FALSE),0)</f>
        <v>0</v>
      </c>
      <c r="M82" s="244">
        <f>IFERROR(VLOOKUP(B82,'تقرير المصروفات حسب الشهر'!$C$1283:$AI$1397,33,FALSE),0)</f>
        <v>0</v>
      </c>
      <c r="N82" s="244">
        <f>IFERROR(VLOOKUP(B82,'تقرير المصروفات حسب الشهر'!$C$1409:$AI$1524,33,FALSE),0)</f>
        <v>0</v>
      </c>
      <c r="O82" s="249">
        <f t="shared" si="2"/>
        <v>376065.47000000009</v>
      </c>
    </row>
    <row r="83" spans="2:15">
      <c r="B83" s="252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5277.03</v>
      </c>
      <c r="I83" s="244">
        <f>IFERROR(VLOOKUP(B83,'تقرير المصروفات حسب الشهر'!C853:AI968,33,0),0)</f>
        <v>0</v>
      </c>
      <c r="J83" s="244">
        <f>IFERROR(VLOOKUP(B83,'تقرير المصروفات حسب الشهر'!$C$902:$AI$1019,33,FALSE),0)</f>
        <v>0</v>
      </c>
      <c r="K83" s="244">
        <f>IFERROR(VLOOKUP(B83,'تقرير المصروفات حسب الشهر'!$C$1029:$AI$1143,33,FALSE),0)</f>
        <v>0</v>
      </c>
      <c r="L83" s="244">
        <f>IFERROR(VLOOKUP(B83,'تقرير المصروفات حسب الشهر'!$C$1155:$AI$1271,33,FALSE),0)</f>
        <v>0</v>
      </c>
      <c r="M83" s="244">
        <f>IFERROR(VLOOKUP(B83,'تقرير المصروفات حسب الشهر'!$C$1283:$AI$1397,33,FALSE),0)</f>
        <v>0</v>
      </c>
      <c r="N83" s="244">
        <f>IFERROR(VLOOKUP(B83,'تقرير المصروفات حسب الشهر'!$C$1409:$AI$1524,33,FALSE),0)</f>
        <v>0</v>
      </c>
      <c r="O83" s="249">
        <f t="shared" si="2"/>
        <v>34657.96</v>
      </c>
    </row>
    <row r="84" spans="2:15">
      <c r="B84" s="252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20246.129999999997</v>
      </c>
      <c r="I84" s="244">
        <f>IFERROR(VLOOKUP(B84,'تقرير المصروفات حسب الشهر'!C854:AI969,33,0),0)</f>
        <v>0</v>
      </c>
      <c r="J84" s="244">
        <f>IFERROR(VLOOKUP(B84,'تقرير المصروفات حسب الشهر'!$C$902:$AI$1019,33,FALSE),0)</f>
        <v>0</v>
      </c>
      <c r="K84" s="244">
        <f>IFERROR(VLOOKUP(B84,'تقرير المصروفات حسب الشهر'!$C$1029:$AI$1143,33,FALSE),0)</f>
        <v>0</v>
      </c>
      <c r="L84" s="244">
        <f>IFERROR(VLOOKUP(B84,'تقرير المصروفات حسب الشهر'!$C$1155:$AI$1271,33,FALSE),0)</f>
        <v>0</v>
      </c>
      <c r="M84" s="244">
        <f>IFERROR(VLOOKUP(B84,'تقرير المصروفات حسب الشهر'!$C$1283:$AI$1397,33,FALSE),0)</f>
        <v>0</v>
      </c>
      <c r="N84" s="244">
        <f>IFERROR(VLOOKUP(B84,'تقرير المصروفات حسب الشهر'!$C$1409:$AI$1524,33,FALSE),0)</f>
        <v>0</v>
      </c>
      <c r="O84" s="249">
        <f t="shared" si="2"/>
        <v>126090.42999999996</v>
      </c>
    </row>
    <row r="85" spans="2:15">
      <c r="B85" s="252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27379.550000000003</v>
      </c>
      <c r="I85" s="244">
        <f>IFERROR(VLOOKUP(B85,'تقرير المصروفات حسب الشهر'!C855:AI970,33,0),0)</f>
        <v>0</v>
      </c>
      <c r="J85" s="244">
        <f>IFERROR(VLOOKUP(B85,'تقرير المصروفات حسب الشهر'!$C$902:$AI$1019,33,FALSE),0)</f>
        <v>0</v>
      </c>
      <c r="K85" s="244">
        <f>IFERROR(VLOOKUP(B85,'تقرير المصروفات حسب الشهر'!$C$1029:$AI$1143,33,FALSE),0)</f>
        <v>0</v>
      </c>
      <c r="L85" s="244">
        <f>IFERROR(VLOOKUP(B85,'تقرير المصروفات حسب الشهر'!$C$1155:$AI$1271,33,FALSE),0)</f>
        <v>0</v>
      </c>
      <c r="M85" s="244">
        <f>IFERROR(VLOOKUP(B85,'تقرير المصروفات حسب الشهر'!$C$1283:$AI$1397,33,FALSE),0)</f>
        <v>0</v>
      </c>
      <c r="N85" s="244">
        <f>IFERROR(VLOOKUP(B85,'تقرير المصروفات حسب الشهر'!$C$1409:$AI$1524,33,FALSE),0)</f>
        <v>0</v>
      </c>
      <c r="O85" s="249">
        <f t="shared" si="2"/>
        <v>168848.97999999998</v>
      </c>
    </row>
    <row r="86" spans="2:15">
      <c r="B86" s="252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الشهر'!C856:AI971,33,0),0)</f>
        <v>0</v>
      </c>
      <c r="J86" s="244">
        <f>IFERROR(VLOOKUP(B86,'تقرير المصروفات حسب الشهر'!$C$902:$AI$1019,33,FALSE),0)</f>
        <v>0</v>
      </c>
      <c r="K86" s="244">
        <f>IFERROR(VLOOKUP(B86,'تقرير المصروفات حسب الشهر'!$C$1029:$AI$1143,33,FALSE),0)</f>
        <v>0</v>
      </c>
      <c r="L86" s="244">
        <f>IFERROR(VLOOKUP(B86,'تقرير المصروفات حسب الشهر'!$C$1155:$AI$1271,33,FALSE),0)</f>
        <v>0</v>
      </c>
      <c r="M86" s="244">
        <f>IFERROR(VLOOKUP(B86,'تقرير المصروفات حسب الشهر'!$C$1283:$AI$1397,33,FALSE),0)</f>
        <v>0</v>
      </c>
      <c r="N86" s="244">
        <f>IFERROR(VLOOKUP(B86,'تقرير المصروفات حسب الشهر'!$C$1409:$AI$1524,33,FALSE),0)</f>
        <v>0</v>
      </c>
      <c r="O86" s="249">
        <f t="shared" si="2"/>
        <v>0</v>
      </c>
    </row>
    <row r="87" spans="2:15">
      <c r="B87" s="252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الشهر'!C857:AI972,33,0),0)</f>
        <v>0</v>
      </c>
      <c r="J87" s="244">
        <f>IFERROR(VLOOKUP(B87,'تقرير المصروفات حسب الشهر'!$C$902:$AI$1019,33,FALSE),0)</f>
        <v>0</v>
      </c>
      <c r="K87" s="244">
        <f>IFERROR(VLOOKUP(B87,'تقرير المصروفات حسب الشهر'!$C$1029:$AI$1143,33,FALSE),0)</f>
        <v>0</v>
      </c>
      <c r="L87" s="244">
        <f>IFERROR(VLOOKUP(B87,'تقرير المصروفات حسب الشهر'!$C$1155:$AI$1271,33,FALSE),0)</f>
        <v>0</v>
      </c>
      <c r="M87" s="244">
        <f>IFERROR(VLOOKUP(B87,'تقرير المصروفات حسب الشهر'!$C$1283:$AI$1397,33,FALSE),0)</f>
        <v>0</v>
      </c>
      <c r="N87" s="244">
        <f>IFERROR(VLOOKUP(B87,'تقرير المصروفات حسب الشهر'!$C$1409:$AI$1524,33,FALSE),0)</f>
        <v>0</v>
      </c>
      <c r="O87" s="249">
        <f t="shared" si="2"/>
        <v>0</v>
      </c>
    </row>
    <row r="88" spans="2:15">
      <c r="B88" s="252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131993.46000000002</v>
      </c>
      <c r="I88" s="244">
        <f>IFERROR(VLOOKUP(B88,'تقرير المصروفات حسب الشهر'!C858:AI973,33,0),0)</f>
        <v>0</v>
      </c>
      <c r="J88" s="244">
        <f>IFERROR(VLOOKUP(B88,'تقرير المصروفات حسب الشهر'!$C$902:$AI$1019,33,FALSE),0)</f>
        <v>0</v>
      </c>
      <c r="K88" s="244">
        <f>IFERROR(VLOOKUP(B88,'تقرير المصروفات حسب الشهر'!$C$1029:$AI$1143,33,FALSE),0)</f>
        <v>0</v>
      </c>
      <c r="L88" s="244">
        <f>IFERROR(VLOOKUP(B88,'تقرير المصروفات حسب الشهر'!$C$1155:$AI$1271,33,FALSE),0)</f>
        <v>0</v>
      </c>
      <c r="M88" s="244">
        <f>IFERROR(VLOOKUP(B88,'تقرير المصروفات حسب الشهر'!$C$1283:$AI$1397,33,FALSE),0)</f>
        <v>0</v>
      </c>
      <c r="N88" s="244">
        <f>IFERROR(VLOOKUP(B88,'تقرير المصروفات حسب الشهر'!$C$1409:$AI$1524,33,FALSE),0)</f>
        <v>0</v>
      </c>
      <c r="O88" s="249">
        <f t="shared" si="2"/>
        <v>768219.15999999992</v>
      </c>
    </row>
    <row r="89" spans="2:15">
      <c r="B89" s="252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الشهر'!C859:AI974,33,0),0)</f>
        <v>0</v>
      </c>
      <c r="J89" s="244">
        <f>IFERROR(VLOOKUP(B89,'تقرير المصروفات حسب الشهر'!$C$902:$AI$1019,33,FALSE),0)</f>
        <v>0</v>
      </c>
      <c r="K89" s="244">
        <f>IFERROR(VLOOKUP(B89,'تقرير المصروفات حسب الشهر'!$C$1029:$AI$1143,33,FALSE),0)</f>
        <v>0</v>
      </c>
      <c r="L89" s="244">
        <f>IFERROR(VLOOKUP(B89,'تقرير المصروفات حسب الشهر'!$C$1155:$AI$1271,33,FALSE),0)</f>
        <v>0</v>
      </c>
      <c r="M89" s="244">
        <f>IFERROR(VLOOKUP(B89,'تقرير المصروفات حسب الشهر'!$C$1283:$AI$1397,33,FALSE),0)</f>
        <v>0</v>
      </c>
      <c r="N89" s="244">
        <f>IFERROR(VLOOKUP(B89,'تقرير المصروفات حسب الشهر'!$C$1409:$AI$1524,33,FALSE),0)</f>
        <v>0</v>
      </c>
      <c r="O89" s="249">
        <f t="shared" si="2"/>
        <v>0</v>
      </c>
    </row>
    <row r="90" spans="2:15">
      <c r="B90" s="252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166.66</v>
      </c>
      <c r="I90" s="244">
        <f>IFERROR(VLOOKUP(B90,'تقرير المصروفات حسب الشهر'!C860:AI975,33,0),0)</f>
        <v>0</v>
      </c>
      <c r="J90" s="244">
        <f>IFERROR(VLOOKUP(B90,'تقرير المصروفات حسب الشهر'!$C$902:$AI$1019,33,FALSE),0)</f>
        <v>0</v>
      </c>
      <c r="K90" s="244">
        <f>IFERROR(VLOOKUP(B90,'تقرير المصروفات حسب الشهر'!$C$1029:$AI$1143,33,FALSE),0)</f>
        <v>0</v>
      </c>
      <c r="L90" s="244">
        <f>IFERROR(VLOOKUP(B90,'تقرير المصروفات حسب الشهر'!$C$1155:$AI$1271,33,FALSE),0)</f>
        <v>0</v>
      </c>
      <c r="M90" s="244">
        <f>IFERROR(VLOOKUP(B90,'تقرير المصروفات حسب الشهر'!$C$1283:$AI$1397,33,FALSE),0)</f>
        <v>0</v>
      </c>
      <c r="N90" s="244">
        <f>IFERROR(VLOOKUP(B90,'تقرير المصروفات حسب الشهر'!$C$1409:$AI$1524,33,FALSE),0)</f>
        <v>0</v>
      </c>
      <c r="O90" s="249">
        <f t="shared" si="2"/>
        <v>999.95999999999992</v>
      </c>
    </row>
    <row r="91" spans="2:15">
      <c r="B91" s="252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14195.67</v>
      </c>
      <c r="I91" s="244">
        <f>IFERROR(VLOOKUP(B91,'تقرير المصروفات حسب الشهر'!C861:AI976,33,0),0)</f>
        <v>0</v>
      </c>
      <c r="J91" s="244">
        <f>IFERROR(VLOOKUP(B91,'تقرير المصروفات حسب الشهر'!$C$902:$AI$1019,33,FALSE),0)</f>
        <v>0</v>
      </c>
      <c r="K91" s="244">
        <f>IFERROR(VLOOKUP(B91,'تقرير المصروفات حسب الشهر'!$C$1029:$AI$1143,33,FALSE),0)</f>
        <v>0</v>
      </c>
      <c r="L91" s="244">
        <f>IFERROR(VLOOKUP(B91,'تقرير المصروفات حسب الشهر'!$C$1155:$AI$1271,33,FALSE),0)</f>
        <v>0</v>
      </c>
      <c r="M91" s="244">
        <f>IFERROR(VLOOKUP(B91,'تقرير المصروفات حسب الشهر'!$C$1283:$AI$1397,33,FALSE),0)</f>
        <v>0</v>
      </c>
      <c r="N91" s="244">
        <f>IFERROR(VLOOKUP(B91,'تقرير المصروفات حسب الشهر'!$C$1409:$AI$1524,33,FALSE),0)</f>
        <v>0</v>
      </c>
      <c r="O91" s="249">
        <f t="shared" si="2"/>
        <v>46658.55</v>
      </c>
    </row>
    <row r="92" spans="2:15">
      <c r="B92" s="252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123287.39</v>
      </c>
      <c r="I92" s="244">
        <f>IFERROR(VLOOKUP(B92,'تقرير المصروفات حسب الشهر'!C862:AI977,33,0),0)</f>
        <v>0</v>
      </c>
      <c r="J92" s="244">
        <f>IFERROR(VLOOKUP(B92,'تقرير المصروفات حسب الشهر'!$C$902:$AI$1019,33,FALSE),0)</f>
        <v>0</v>
      </c>
      <c r="K92" s="244">
        <f>IFERROR(VLOOKUP(B92,'تقرير المصروفات حسب الشهر'!$C$1029:$AI$1143,33,FALSE),0)</f>
        <v>0</v>
      </c>
      <c r="L92" s="244">
        <f>IFERROR(VLOOKUP(B92,'تقرير المصروفات حسب الشهر'!$C$1155:$AI$1271,33,FALSE),0)</f>
        <v>0</v>
      </c>
      <c r="M92" s="244">
        <f>IFERROR(VLOOKUP(B92,'تقرير المصروفات حسب الشهر'!$C$1283:$AI$1397,33,FALSE),0)</f>
        <v>0</v>
      </c>
      <c r="N92" s="244">
        <f>IFERROR(VLOOKUP(B92,'تقرير المصروفات حسب الشهر'!$C$1409:$AI$1524,33,FALSE),0)</f>
        <v>0</v>
      </c>
      <c r="O92" s="249">
        <f t="shared" si="2"/>
        <v>213361.58000000002</v>
      </c>
    </row>
    <row r="93" spans="2:15">
      <c r="B93" s="252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الشهر'!C863:AI978,33,0),0)</f>
        <v>0</v>
      </c>
      <c r="J93" s="244">
        <f>IFERROR(VLOOKUP(B93,'تقرير المصروفات حسب الشهر'!$C$902:$AI$1019,33,FALSE),0)</f>
        <v>0</v>
      </c>
      <c r="K93" s="244">
        <f>IFERROR(VLOOKUP(B93,'تقرير المصروفات حسب الشهر'!$C$1029:$AI$1143,33,FALSE),0)</f>
        <v>0</v>
      </c>
      <c r="L93" s="244">
        <f>IFERROR(VLOOKUP(B93,'تقرير المصروفات حسب الشهر'!$C$1155:$AI$1271,33,FALSE),0)</f>
        <v>0</v>
      </c>
      <c r="M93" s="244">
        <f>IFERROR(VLOOKUP(B93,'تقرير المصروفات حسب الشهر'!$C$1283:$AI$1397,33,FALSE),0)</f>
        <v>0</v>
      </c>
      <c r="N93" s="244">
        <f>IFERROR(VLOOKUP(B93,'تقرير المصروفات حسب الشهر'!$C$1409:$AI$1524,33,FALSE),0)</f>
        <v>0</v>
      </c>
      <c r="O93" s="249">
        <f t="shared" si="2"/>
        <v>0</v>
      </c>
    </row>
    <row r="94" spans="2:15">
      <c r="B94" s="252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10854.779999999999</v>
      </c>
      <c r="I94" s="244">
        <f>IFERROR(VLOOKUP(B94,'تقرير المصروفات حسب الشهر'!C864:AI979,33,0),0)</f>
        <v>0</v>
      </c>
      <c r="J94" s="244">
        <f>IFERROR(VLOOKUP(B94,'تقرير المصروفات حسب الشهر'!$C$902:$AI$1019,33,FALSE),0)</f>
        <v>0</v>
      </c>
      <c r="K94" s="244">
        <f>IFERROR(VLOOKUP(B94,'تقرير المصروفات حسب الشهر'!$C$1029:$AI$1143,33,FALSE),0)</f>
        <v>0</v>
      </c>
      <c r="L94" s="244">
        <f>IFERROR(VLOOKUP(B94,'تقرير المصروفات حسب الشهر'!$C$1155:$AI$1271,33,FALSE),0)</f>
        <v>0</v>
      </c>
      <c r="M94" s="244">
        <f>IFERROR(VLOOKUP(B94,'تقرير المصروفات حسب الشهر'!$C$1283:$AI$1397,33,FALSE),0)</f>
        <v>0</v>
      </c>
      <c r="N94" s="244">
        <f>IFERROR(VLOOKUP(B94,'تقرير المصروفات حسب الشهر'!$C$1409:$AI$1524,33,FALSE),0)</f>
        <v>0</v>
      </c>
      <c r="O94" s="249">
        <f t="shared" si="2"/>
        <v>37456.15</v>
      </c>
    </row>
    <row r="95" spans="2:15">
      <c r="B95" s="252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الشهر'!C865:AI980,33,0),0)</f>
        <v>0</v>
      </c>
      <c r="J95" s="244">
        <f>IFERROR(VLOOKUP(B95,'تقرير المصروفات حسب الشهر'!$C$902:$AI$1019,33,FALSE),0)</f>
        <v>0</v>
      </c>
      <c r="K95" s="244">
        <f>IFERROR(VLOOKUP(B95,'تقرير المصروفات حسب الشهر'!$C$1029:$AI$1143,33,FALSE),0)</f>
        <v>0</v>
      </c>
      <c r="L95" s="244">
        <f>IFERROR(VLOOKUP(B95,'تقرير المصروفات حسب الشهر'!$C$1155:$AI$1271,33,FALSE),0)</f>
        <v>0</v>
      </c>
      <c r="M95" s="244">
        <f>IFERROR(VLOOKUP(B95,'تقرير المصروفات حسب الشهر'!$C$1283:$AI$1397,33,FALSE),0)</f>
        <v>0</v>
      </c>
      <c r="N95" s="244">
        <f>IFERROR(VLOOKUP(B95,'تقرير المصروفات حسب الشهر'!$C$1409:$AI$1524,33,FALSE),0)</f>
        <v>0</v>
      </c>
      <c r="O95" s="249">
        <f t="shared" si="2"/>
        <v>89400</v>
      </c>
    </row>
    <row r="96" spans="2:15">
      <c r="B96" s="252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1700</v>
      </c>
      <c r="I96" s="244">
        <f>IFERROR(VLOOKUP(B96,'تقرير المصروفات حسب الشهر'!C866:AI981,33,0),0)</f>
        <v>0</v>
      </c>
      <c r="J96" s="244">
        <f>IFERROR(VLOOKUP(B96,'تقرير المصروفات حسب الشهر'!$C$902:$AI$1019,33,FALSE),0)</f>
        <v>0</v>
      </c>
      <c r="K96" s="244">
        <f>IFERROR(VLOOKUP(B96,'تقرير المصروفات حسب الشهر'!$C$1029:$AI$1143,33,FALSE),0)</f>
        <v>0</v>
      </c>
      <c r="L96" s="244">
        <f>IFERROR(VLOOKUP(B96,'تقرير المصروفات حسب الشهر'!$C$1155:$AI$1271,33,FALSE),0)</f>
        <v>0</v>
      </c>
      <c r="M96" s="244">
        <f>IFERROR(VLOOKUP(B96,'تقرير المصروفات حسب الشهر'!$C$1283:$AI$1397,33,FALSE),0)</f>
        <v>0</v>
      </c>
      <c r="N96" s="244">
        <f>IFERROR(VLOOKUP(B96,'تقرير المصروفات حسب الشهر'!$C$1409:$AI$1524,33,FALSE),0)</f>
        <v>0</v>
      </c>
      <c r="O96" s="249">
        <f t="shared" si="2"/>
        <v>13470</v>
      </c>
    </row>
    <row r="97" spans="2:15">
      <c r="B97" s="252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15120</v>
      </c>
      <c r="I97" s="244">
        <f>IFERROR(VLOOKUP(B97,'تقرير المصروفات حسب الشهر'!C867:AI982,33,0),0)</f>
        <v>0</v>
      </c>
      <c r="J97" s="244">
        <f>IFERROR(VLOOKUP(B97,'تقرير المصروفات حسب الشهر'!$C$902:$AI$1019,33,FALSE),0)</f>
        <v>0</v>
      </c>
      <c r="K97" s="244">
        <f>IFERROR(VLOOKUP(B97,'تقرير المصروفات حسب الشهر'!$C$1029:$AI$1143,33,FALSE),0)</f>
        <v>0</v>
      </c>
      <c r="L97" s="244">
        <f>IFERROR(VLOOKUP(B97,'تقرير المصروفات حسب الشهر'!$C$1155:$AI$1271,33,FALSE),0)</f>
        <v>0</v>
      </c>
      <c r="M97" s="244">
        <f>IFERROR(VLOOKUP(B97,'تقرير المصروفات حسب الشهر'!$C$1283:$AI$1397,33,FALSE),0)</f>
        <v>0</v>
      </c>
      <c r="N97" s="244">
        <f>IFERROR(VLOOKUP(B97,'تقرير المصروفات حسب الشهر'!$C$1409:$AI$1524,33,FALSE),0)</f>
        <v>0</v>
      </c>
      <c r="O97" s="249">
        <f t="shared" si="2"/>
        <v>35775</v>
      </c>
    </row>
    <row r="98" spans="2:15">
      <c r="B98" s="252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الشهر'!C868:AI983,33,0),0)</f>
        <v>0</v>
      </c>
      <c r="J98" s="244">
        <f>IFERROR(VLOOKUP(B98,'تقرير المصروفات حسب الشهر'!$C$902:$AI$1019,33,FALSE),0)</f>
        <v>0</v>
      </c>
      <c r="K98" s="244">
        <f>IFERROR(VLOOKUP(B98,'تقرير المصروفات حسب الشهر'!$C$1029:$AI$1143,33,FALSE),0)</f>
        <v>0</v>
      </c>
      <c r="L98" s="244">
        <f>IFERROR(VLOOKUP(B98,'تقرير المصروفات حسب الشهر'!$C$1155:$AI$1271,33,FALSE),0)</f>
        <v>0</v>
      </c>
      <c r="M98" s="244">
        <f>IFERROR(VLOOKUP(B98,'تقرير المصروفات حسب الشهر'!$C$1283:$AI$1397,33,FALSE),0)</f>
        <v>0</v>
      </c>
      <c r="N98" s="244">
        <f>IFERROR(VLOOKUP(B98,'تقرير المصروفات حسب الشهر'!$C$1409:$AI$1524,33,FALSE),0)</f>
        <v>0</v>
      </c>
      <c r="O98" s="249">
        <f t="shared" si="2"/>
        <v>322630</v>
      </c>
    </row>
    <row r="99" spans="2:15">
      <c r="B99" s="252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الشهر'!C869:AI984,33,0),0)</f>
        <v>0</v>
      </c>
      <c r="J99" s="244">
        <f>IFERROR(VLOOKUP(B99,'تقرير المصروفات حسب الشهر'!$C$902:$AI$1019,33,FALSE),0)</f>
        <v>0</v>
      </c>
      <c r="K99" s="244">
        <f>IFERROR(VLOOKUP(B99,'تقرير المصروفات حسب الشهر'!$C$1029:$AI$1143,33,FALSE),0)</f>
        <v>0</v>
      </c>
      <c r="L99" s="244">
        <f>IFERROR(VLOOKUP(B99,'تقرير المصروفات حسب الشهر'!$C$1155:$AI$1271,33,FALSE),0)</f>
        <v>0</v>
      </c>
      <c r="M99" s="244">
        <f>IFERROR(VLOOKUP(B99,'تقرير المصروفات حسب الشهر'!$C$1283:$AI$1397,33,FALSE),0)</f>
        <v>0</v>
      </c>
      <c r="N99" s="244">
        <f>IFERROR(VLOOKUP(B99,'تقرير المصروفات حسب الشهر'!$C$1409:$AI$1524,33,FALSE),0)</f>
        <v>0</v>
      </c>
      <c r="O99" s="249">
        <f t="shared" si="2"/>
        <v>0</v>
      </c>
    </row>
    <row r="100" spans="2:15">
      <c r="B100" s="252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الشهر'!C870:AI985,33,0),0)</f>
        <v>0</v>
      </c>
      <c r="J100" s="244">
        <f>IFERROR(VLOOKUP(B100,'تقرير المصروفات حسب الشهر'!$C$902:$AI$1019,33,FALSE),0)</f>
        <v>0</v>
      </c>
      <c r="K100" s="244">
        <f>IFERROR(VLOOKUP(B100,'تقرير المصروفات حسب الشهر'!$C$1029:$AI$1143,33,FALSE),0)</f>
        <v>0</v>
      </c>
      <c r="L100" s="244">
        <f>IFERROR(VLOOKUP(B100,'تقرير المصروفات حسب الشهر'!$C$1155:$AI$1271,33,FALSE),0)</f>
        <v>0</v>
      </c>
      <c r="M100" s="244">
        <f>IFERROR(VLOOKUP(B100,'تقرير المصروفات حسب الشهر'!$C$1283:$AI$1397,33,FALSE),0)</f>
        <v>0</v>
      </c>
      <c r="N100" s="244">
        <f>IFERROR(VLOOKUP(B100,'تقرير المصروفات حسب الشهر'!$C$1409:$AI$1524,33,FALSE),0)</f>
        <v>0</v>
      </c>
      <c r="O100" s="249">
        <f t="shared" ref="O100:O118" si="3">SUM(C100:N100)</f>
        <v>0</v>
      </c>
    </row>
    <row r="101" spans="2:15">
      <c r="B101" s="252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253762.13999999998</v>
      </c>
      <c r="I101" s="244">
        <f>IFERROR(VLOOKUP(B101,'تقرير المصروفات حسب الشهر'!C871:AI986,33,0),0)</f>
        <v>0</v>
      </c>
      <c r="J101" s="244">
        <f>IFERROR(VLOOKUP(B101,'تقرير المصروفات حسب الشهر'!$C$902:$AI$1019,33,FALSE),0)</f>
        <v>0</v>
      </c>
      <c r="K101" s="244">
        <f>IFERROR(VLOOKUP(B101,'تقرير المصروفات حسب الشهر'!$C$1029:$AI$1143,33,FALSE),0)</f>
        <v>0</v>
      </c>
      <c r="L101" s="244">
        <f>IFERROR(VLOOKUP(B101,'تقرير المصروفات حسب الشهر'!$C$1155:$AI$1271,33,FALSE),0)</f>
        <v>0</v>
      </c>
      <c r="M101" s="244">
        <f>IFERROR(VLOOKUP(B101,'تقرير المصروفات حسب الشهر'!$C$1283:$AI$1397,33,FALSE),0)</f>
        <v>0</v>
      </c>
      <c r="N101" s="244">
        <f>IFERROR(VLOOKUP(B101,'تقرير المصروفات حسب الشهر'!$C$1409:$AI$1524,33,FALSE),0)</f>
        <v>0</v>
      </c>
      <c r="O101" s="249">
        <f t="shared" si="3"/>
        <v>459224.68999999994</v>
      </c>
    </row>
    <row r="102" spans="2:15">
      <c r="B102" s="252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10662</v>
      </c>
      <c r="I102" s="244">
        <f>IFERROR(VLOOKUP(B102,'تقرير المصروفات حسب الشهر'!C872:AI987,33,0),0)</f>
        <v>0</v>
      </c>
      <c r="J102" s="244">
        <f>IFERROR(VLOOKUP(B102,'تقرير المصروفات حسب الشهر'!$C$902:$AI$1019,33,FALSE),0)</f>
        <v>0</v>
      </c>
      <c r="K102" s="244">
        <f>IFERROR(VLOOKUP(B102,'تقرير المصروفات حسب الشهر'!$C$1029:$AI$1143,33,FALSE),0)</f>
        <v>0</v>
      </c>
      <c r="L102" s="244">
        <f>IFERROR(VLOOKUP(B102,'تقرير المصروفات حسب الشهر'!$C$1155:$AI$1271,33,FALSE),0)</f>
        <v>0</v>
      </c>
      <c r="M102" s="244">
        <f>IFERROR(VLOOKUP(B102,'تقرير المصروفات حسب الشهر'!$C$1283:$AI$1397,33,FALSE),0)</f>
        <v>0</v>
      </c>
      <c r="N102" s="244">
        <f>IFERROR(VLOOKUP(B102,'تقرير المصروفات حسب الشهر'!$C$1409:$AI$1524,33,FALSE),0)</f>
        <v>0</v>
      </c>
      <c r="O102" s="249">
        <f t="shared" si="3"/>
        <v>96447.25999999998</v>
      </c>
    </row>
    <row r="103" spans="2:15">
      <c r="B103" s="252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4790.3999999999996</v>
      </c>
      <c r="I103" s="244">
        <f>IFERROR(VLOOKUP(B103,'تقرير المصروفات حسب الشهر'!C873:AI988,33,0),0)</f>
        <v>0</v>
      </c>
      <c r="J103" s="244">
        <f>IFERROR(VLOOKUP(B103,'تقرير المصروفات حسب الشهر'!$C$902:$AI$1019,33,FALSE),0)</f>
        <v>0</v>
      </c>
      <c r="K103" s="244">
        <f>IFERROR(VLOOKUP(B103,'تقرير المصروفات حسب الشهر'!$C$1029:$AI$1143,33,FALSE),0)</f>
        <v>0</v>
      </c>
      <c r="L103" s="244">
        <f>IFERROR(VLOOKUP(B103,'تقرير المصروفات حسب الشهر'!$C$1155:$AI$1271,33,FALSE),0)</f>
        <v>0</v>
      </c>
      <c r="M103" s="244">
        <f>IFERROR(VLOOKUP(B103,'تقرير المصروفات حسب الشهر'!$C$1283:$AI$1397,33,FALSE),0)</f>
        <v>0</v>
      </c>
      <c r="N103" s="244">
        <f>IFERROR(VLOOKUP(B103,'تقرير المصروفات حسب الشهر'!$C$1409:$AI$1524,33,FALSE),0)</f>
        <v>0</v>
      </c>
      <c r="O103" s="249">
        <f t="shared" si="3"/>
        <v>91837.779999999984</v>
      </c>
    </row>
    <row r="104" spans="2:15">
      <c r="B104" s="252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6203.58</v>
      </c>
      <c r="I104" s="244">
        <f>IFERROR(VLOOKUP(B104,'تقرير المصروفات حسب الشهر'!C874:AI989,33,0),0)</f>
        <v>0</v>
      </c>
      <c r="J104" s="244">
        <f>IFERROR(VLOOKUP(B104,'تقرير المصروفات حسب الشهر'!$C$902:$AI$1019,33,FALSE),0)</f>
        <v>0</v>
      </c>
      <c r="K104" s="244">
        <f>IFERROR(VLOOKUP(B104,'تقرير المصروفات حسب الشهر'!$C$1029:$AI$1143,33,FALSE),0)</f>
        <v>0</v>
      </c>
      <c r="L104" s="244">
        <f>IFERROR(VLOOKUP(B104,'تقرير المصروفات حسب الشهر'!$C$1155:$AI$1271,33,FALSE),0)</f>
        <v>0</v>
      </c>
      <c r="M104" s="244">
        <f>IFERROR(VLOOKUP(B104,'تقرير المصروفات حسب الشهر'!$C$1283:$AI$1397,33,FALSE),0)</f>
        <v>0</v>
      </c>
      <c r="N104" s="244">
        <f>IFERROR(VLOOKUP(B104,'تقرير المصروفات حسب الشهر'!$C$1409:$AI$1524,33,FALSE),0)</f>
        <v>0</v>
      </c>
      <c r="O104" s="249">
        <f t="shared" si="3"/>
        <v>155271.96</v>
      </c>
    </row>
    <row r="105" spans="2:15">
      <c r="B105" s="252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29264.74</v>
      </c>
      <c r="I105" s="244">
        <f>IFERROR(VLOOKUP(B105,'تقرير المصروفات حسب الشهر'!C875:AI990,33,0),0)</f>
        <v>0</v>
      </c>
      <c r="J105" s="244">
        <f>IFERROR(VLOOKUP(B105,'تقرير المصروفات حسب الشهر'!$C$902:$AI$1019,33,FALSE),0)</f>
        <v>0</v>
      </c>
      <c r="K105" s="244">
        <f>IFERROR(VLOOKUP(B105,'تقرير المصروفات حسب الشهر'!$C$1029:$AI$1143,33,FALSE),0)</f>
        <v>0</v>
      </c>
      <c r="L105" s="244">
        <f>IFERROR(VLOOKUP(B105,'تقرير المصروفات حسب الشهر'!$C$1155:$AI$1271,33,FALSE),0)</f>
        <v>0</v>
      </c>
      <c r="M105" s="244">
        <f>IFERROR(VLOOKUP(B105,'تقرير المصروفات حسب الشهر'!$C$1283:$AI$1397,33,FALSE),0)</f>
        <v>0</v>
      </c>
      <c r="N105" s="244">
        <f>IFERROR(VLOOKUP(B105,'تقرير المصروفات حسب الشهر'!$C$1409:$AI$1524,33,FALSE),0)</f>
        <v>0</v>
      </c>
      <c r="O105" s="249">
        <f t="shared" si="3"/>
        <v>295910.61</v>
      </c>
    </row>
    <row r="106" spans="2:15">
      <c r="B106" s="252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31018.42</v>
      </c>
      <c r="I106" s="244">
        <f>IFERROR(VLOOKUP(B106,'تقرير المصروفات حسب الشهر'!C876:AI991,33,0),0)</f>
        <v>0</v>
      </c>
      <c r="J106" s="244">
        <f>IFERROR(VLOOKUP(B106,'تقرير المصروفات حسب الشهر'!$C$902:$AI$1019,33,FALSE),0)</f>
        <v>0</v>
      </c>
      <c r="K106" s="244">
        <f>IFERROR(VLOOKUP(B106,'تقرير المصروفات حسب الشهر'!$C$1029:$AI$1143,33,FALSE),0)</f>
        <v>0</v>
      </c>
      <c r="L106" s="244">
        <f>IFERROR(VLOOKUP(B106,'تقرير المصروفات حسب الشهر'!$C$1155:$AI$1271,33,FALSE),0)</f>
        <v>0</v>
      </c>
      <c r="M106" s="244">
        <f>IFERROR(VLOOKUP(B106,'تقرير المصروفات حسب الشهر'!$C$1283:$AI$1397,33,FALSE),0)</f>
        <v>0</v>
      </c>
      <c r="N106" s="244">
        <f>IFERROR(VLOOKUP(B106,'تقرير المصروفات حسب الشهر'!$C$1409:$AI$1524,33,FALSE),0)</f>
        <v>0</v>
      </c>
      <c r="O106" s="249">
        <f t="shared" si="3"/>
        <v>273125.92</v>
      </c>
    </row>
    <row r="107" spans="2:15">
      <c r="B107" s="252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12892.33</v>
      </c>
      <c r="I107" s="244">
        <f>IFERROR(VLOOKUP(B107,'تقرير المصروفات حسب الشهر'!C877:AI992,33,0),0)</f>
        <v>0</v>
      </c>
      <c r="J107" s="244">
        <f>IFERROR(VLOOKUP(B107,'تقرير المصروفات حسب الشهر'!$C$902:$AI$1019,33,FALSE),0)</f>
        <v>0</v>
      </c>
      <c r="K107" s="244">
        <f>IFERROR(VLOOKUP(B107,'تقرير المصروفات حسب الشهر'!$C$1029:$AI$1143,33,FALSE),0)</f>
        <v>0</v>
      </c>
      <c r="L107" s="244">
        <f>IFERROR(VLOOKUP(B107,'تقرير المصروفات حسب الشهر'!$C$1155:$AI$1271,33,FALSE),0)</f>
        <v>0</v>
      </c>
      <c r="M107" s="244">
        <f>IFERROR(VLOOKUP(B107,'تقرير المصروفات حسب الشهر'!$C$1283:$AI$1397,33,FALSE),0)</f>
        <v>0</v>
      </c>
      <c r="N107" s="244">
        <f>IFERROR(VLOOKUP(B107,'تقرير المصروفات حسب الشهر'!$C$1409:$AI$1524,33,FALSE),0)</f>
        <v>0</v>
      </c>
      <c r="O107" s="249">
        <f t="shared" si="3"/>
        <v>204290.87999999998</v>
      </c>
    </row>
    <row r="108" spans="2:15">
      <c r="B108" s="252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9235.23</v>
      </c>
      <c r="I108" s="244">
        <f>IFERROR(VLOOKUP(B108,'تقرير المصروفات حسب الشهر'!C878:AI993,33,0),0)</f>
        <v>0</v>
      </c>
      <c r="J108" s="244">
        <f>IFERROR(VLOOKUP(B108,'تقرير المصروفات حسب الشهر'!$C$902:$AI$1019,33,FALSE),0)</f>
        <v>0</v>
      </c>
      <c r="K108" s="244">
        <f>IFERROR(VLOOKUP(B108,'تقرير المصروفات حسب الشهر'!$C$1029:$AI$1143,33,FALSE),0)</f>
        <v>0</v>
      </c>
      <c r="L108" s="244">
        <f>IFERROR(VLOOKUP(B108,'تقرير المصروفات حسب الشهر'!$C$1155:$AI$1271,33,FALSE),0)</f>
        <v>0</v>
      </c>
      <c r="M108" s="244">
        <f>IFERROR(VLOOKUP(B108,'تقرير المصروفات حسب الشهر'!$C$1283:$AI$1397,33,FALSE),0)</f>
        <v>0</v>
      </c>
      <c r="N108" s="244">
        <f>IFERROR(VLOOKUP(B108,'تقرير المصروفات حسب الشهر'!$C$1409:$AI$1524,33,FALSE),0)</f>
        <v>0</v>
      </c>
      <c r="O108" s="249">
        <f t="shared" si="3"/>
        <v>114867.21</v>
      </c>
    </row>
    <row r="109" spans="2:15">
      <c r="B109" s="252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13488.98</v>
      </c>
      <c r="I109" s="244">
        <f>IFERROR(VLOOKUP(B109,'تقرير المصروفات حسب الشهر'!C879:AI994,33,0),0)</f>
        <v>0</v>
      </c>
      <c r="J109" s="244">
        <f>IFERROR(VLOOKUP(B109,'تقرير المصروفات حسب الشهر'!$C$902:$AI$1019,33,FALSE),0)</f>
        <v>0</v>
      </c>
      <c r="K109" s="244">
        <f>IFERROR(VLOOKUP(B109,'تقرير المصروفات حسب الشهر'!$C$1029:$AI$1143,33,FALSE),0)</f>
        <v>0</v>
      </c>
      <c r="L109" s="244">
        <f>IFERROR(VLOOKUP(B109,'تقرير المصروفات حسب الشهر'!$C$1155:$AI$1271,33,FALSE),0)</f>
        <v>0</v>
      </c>
      <c r="M109" s="244">
        <f>IFERROR(VLOOKUP(B109,'تقرير المصروفات حسب الشهر'!$C$1283:$AI$1397,33,FALSE),0)</f>
        <v>0</v>
      </c>
      <c r="N109" s="244">
        <f>IFERROR(VLOOKUP(B109,'تقرير المصروفات حسب الشهر'!$C$1409:$AI$1524,33,FALSE),0)</f>
        <v>0</v>
      </c>
      <c r="O109" s="249">
        <f t="shared" si="3"/>
        <v>171334.79</v>
      </c>
    </row>
    <row r="110" spans="2:15">
      <c r="B110" s="252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9910.17</v>
      </c>
      <c r="I110" s="244">
        <f>IFERROR(VLOOKUP(B110,'تقرير المصروفات حسب الشهر'!C880:AI995,33,0),0)</f>
        <v>0</v>
      </c>
      <c r="J110" s="244">
        <f>IFERROR(VLOOKUP(B110,'تقرير المصروفات حسب الشهر'!$C$902:$AI$1019,33,FALSE),0)</f>
        <v>0</v>
      </c>
      <c r="K110" s="244">
        <f>IFERROR(VLOOKUP(B110,'تقرير المصروفات حسب الشهر'!$C$1029:$AI$1143,33,FALSE),0)</f>
        <v>0</v>
      </c>
      <c r="L110" s="244">
        <f>IFERROR(VLOOKUP(B110,'تقرير المصروفات حسب الشهر'!$C$1155:$AI$1271,33,FALSE),0)</f>
        <v>0</v>
      </c>
      <c r="M110" s="244">
        <f>IFERROR(VLOOKUP(B110,'تقرير المصروفات حسب الشهر'!$C$1283:$AI$1397,33,FALSE),0)</f>
        <v>0</v>
      </c>
      <c r="N110" s="244">
        <f>IFERROR(VLOOKUP(B110,'تقرير المصروفات حسب الشهر'!$C$1409:$AI$1524,33,FALSE),0)</f>
        <v>0</v>
      </c>
      <c r="O110" s="249">
        <f t="shared" si="3"/>
        <v>121097.04000000001</v>
      </c>
    </row>
    <row r="111" spans="2:15">
      <c r="B111" s="252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41681.25</v>
      </c>
      <c r="I111" s="244">
        <f>IFERROR(VLOOKUP(B111,'تقرير المصروفات حسب الشهر'!C881:AI996,33,0),0)</f>
        <v>0</v>
      </c>
      <c r="J111" s="244">
        <f>IFERROR(VLOOKUP(B111,'تقرير المصروفات حسب الشهر'!$C$902:$AI$1019,33,FALSE),0)</f>
        <v>0</v>
      </c>
      <c r="K111" s="244">
        <f>IFERROR(VLOOKUP(B111,'تقرير المصروفات حسب الشهر'!$C$1029:$AI$1143,33,FALSE),0)</f>
        <v>0</v>
      </c>
      <c r="L111" s="244">
        <f>IFERROR(VLOOKUP(B111,'تقرير المصروفات حسب الشهر'!$C$1155:$AI$1271,33,FALSE),0)</f>
        <v>0</v>
      </c>
      <c r="M111" s="244">
        <f>IFERROR(VLOOKUP(B111,'تقرير المصروفات حسب الشهر'!$C$1283:$AI$1397,33,FALSE),0)</f>
        <v>0</v>
      </c>
      <c r="N111" s="244">
        <f>IFERROR(VLOOKUP(B111,'تقرير المصروفات حسب الشهر'!$C$1409:$AI$1524,33,FALSE),0)</f>
        <v>0</v>
      </c>
      <c r="O111" s="249">
        <f t="shared" si="3"/>
        <v>250706.25</v>
      </c>
    </row>
    <row r="112" spans="2:15">
      <c r="B112" s="252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17705.82</v>
      </c>
      <c r="I112" s="244">
        <f>IFERROR(VLOOKUP(B112,'تقرير المصروفات حسب الشهر'!C882:AI997,33,0),0)</f>
        <v>0</v>
      </c>
      <c r="J112" s="244">
        <f>IFERROR(VLOOKUP(B112,'تقرير المصروفات حسب الشهر'!$C$902:$AI$1019,33,FALSE),0)</f>
        <v>0</v>
      </c>
      <c r="K112" s="244">
        <f>IFERROR(VLOOKUP(B112,'تقرير المصروفات حسب الشهر'!$C$1029:$AI$1143,33,FALSE),0)</f>
        <v>0</v>
      </c>
      <c r="L112" s="244">
        <f>IFERROR(VLOOKUP(B112,'تقرير المصروفات حسب الشهر'!$C$1155:$AI$1271,33,FALSE),0)</f>
        <v>0</v>
      </c>
      <c r="M112" s="244">
        <f>IFERROR(VLOOKUP(B112,'تقرير المصروفات حسب الشهر'!$C$1283:$AI$1397,33,FALSE),0)</f>
        <v>0</v>
      </c>
      <c r="N112" s="244">
        <f>IFERROR(VLOOKUP(B112,'تقرير المصروفات حسب الشهر'!$C$1409:$AI$1524,33,FALSE),0)</f>
        <v>0</v>
      </c>
      <c r="O112" s="249">
        <f t="shared" si="3"/>
        <v>100185.70000000001</v>
      </c>
    </row>
    <row r="113" spans="2:15">
      <c r="B113" s="253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14543.51</v>
      </c>
      <c r="I113" s="244">
        <f>IFERROR(VLOOKUP(B113,'تقرير المصروفات حسب الشهر'!C883:AI998,33,0),0)</f>
        <v>0</v>
      </c>
      <c r="J113" s="244">
        <f>IFERROR(VLOOKUP(B113,'تقرير المصروفات حسب الشهر'!$C$902:$AI$1019,33,FALSE),0)</f>
        <v>0</v>
      </c>
      <c r="K113" s="244">
        <f>IFERROR(VLOOKUP(B113,'تقرير المصروفات حسب الشهر'!$C$1029:$AI$1143,33,FALSE),0)</f>
        <v>0</v>
      </c>
      <c r="L113" s="244">
        <f>IFERROR(VLOOKUP(B113,'تقرير المصروفات حسب الشهر'!$C$1155:$AI$1271,33,FALSE),0)</f>
        <v>0</v>
      </c>
      <c r="M113" s="244">
        <f>IFERROR(VLOOKUP(B113,'تقرير المصروفات حسب الشهر'!$C$1283:$AI$1397,33,FALSE),0)</f>
        <v>0</v>
      </c>
      <c r="N113" s="244">
        <f>IFERROR(VLOOKUP(B113,'تقرير المصروفات حسب الشهر'!$C$1409:$AI$1524,33,FALSE),0)</f>
        <v>0</v>
      </c>
      <c r="O113" s="249">
        <f t="shared" si="3"/>
        <v>122664.98</v>
      </c>
    </row>
    <row r="114" spans="2:15">
      <c r="B114" s="253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10000</v>
      </c>
      <c r="I114" s="244">
        <f>IFERROR(VLOOKUP(B114,'تقرير المصروفات حسب الشهر'!C884:AI999,33,0),0)</f>
        <v>0</v>
      </c>
      <c r="J114" s="244">
        <f>IFERROR(VLOOKUP(B114,'تقرير المصروفات حسب الشهر'!$C$902:$AI$1019,33,FALSE),0)</f>
        <v>0</v>
      </c>
      <c r="K114" s="244">
        <f>IFERROR(VLOOKUP(B114,'تقرير المصروفات حسب الشهر'!$C$1029:$AI$1143,33,FALSE),0)</f>
        <v>0</v>
      </c>
      <c r="L114" s="244">
        <f>IFERROR(VLOOKUP(B114,'تقرير المصروفات حسب الشهر'!$C$1155:$AI$1271,33,FALSE),0)</f>
        <v>0</v>
      </c>
      <c r="M114" s="244">
        <f>IFERROR(VLOOKUP(B114,'تقرير المصروفات حسب الشهر'!$C$1283:$AI$1397,33,FALSE),0)</f>
        <v>0</v>
      </c>
      <c r="N114" s="244">
        <f>IFERROR(VLOOKUP(B114,'تقرير المصروفات حسب الشهر'!$C$1409:$AI$1524,33,FALSE),0)</f>
        <v>0</v>
      </c>
      <c r="O114" s="249">
        <f t="shared" si="3"/>
        <v>11150</v>
      </c>
    </row>
    <row r="115" spans="2:15">
      <c r="B115" s="253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4316074.37</v>
      </c>
      <c r="I115" s="244">
        <f>IFERROR(VLOOKUP(B115,'تقرير المصروفات حسب الشهر'!C885:AI1000,33,0),0)</f>
        <v>0</v>
      </c>
      <c r="J115" s="244">
        <f>IFERROR(VLOOKUP(B115,'تقرير المصروفات حسب الشهر'!$C$902:$AI$1019,33,FALSE),0)</f>
        <v>0</v>
      </c>
      <c r="K115" s="244">
        <f>IFERROR(VLOOKUP(B115,'تقرير المصروفات حسب الشهر'!$C$1029:$AI$1143,33,FALSE),0)</f>
        <v>0</v>
      </c>
      <c r="L115" s="244">
        <f>IFERROR(VLOOKUP(B115,'تقرير المصروفات حسب الشهر'!$C$1155:$AI$1271,33,FALSE),0)</f>
        <v>0</v>
      </c>
      <c r="M115" s="244">
        <f>IFERROR(VLOOKUP(B115,'تقرير المصروفات حسب الشهر'!$C$1283:$AI$1397,33,FALSE),0)</f>
        <v>0</v>
      </c>
      <c r="N115" s="244">
        <f>IFERROR(VLOOKUP(B115,'تقرير المصروفات حسب الشهر'!$C$1409:$AI$1524,33,FALSE),0)</f>
        <v>0</v>
      </c>
      <c r="O115" s="249">
        <f t="shared" si="3"/>
        <v>21350025.400000002</v>
      </c>
    </row>
    <row r="116" spans="2:15">
      <c r="B116" s="253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الشهر'!C886:AI1001,33,0),0)</f>
        <v>0</v>
      </c>
      <c r="J116" s="244">
        <f>IFERROR(VLOOKUP(B116,'تقرير المصروفات حسب الشهر'!$C$902:$AI$1019,33,FALSE),0)</f>
        <v>0</v>
      </c>
      <c r="K116" s="244">
        <f>IFERROR(VLOOKUP(B116,'تقرير المصروفات حسب الشهر'!$C$1029:$AI$1143,33,FALSE),0)</f>
        <v>0</v>
      </c>
      <c r="L116" s="244">
        <f>IFERROR(VLOOKUP(B116,'تقرير المصروفات حسب الشهر'!$C$1155:$AI$1271,33,FALSE),0)</f>
        <v>0</v>
      </c>
      <c r="M116" s="244">
        <f>IFERROR(VLOOKUP(B116,'تقرير المصروفات حسب الشهر'!$C$1283:$AI$1397,33,FALSE),0)</f>
        <v>0</v>
      </c>
      <c r="N116" s="244">
        <f>IFERROR(VLOOKUP(B116,'تقرير المصروفات حسب الشهر'!$C$1409:$AI$1524,33,FALSE),0)</f>
        <v>0</v>
      </c>
      <c r="O116" s="249">
        <f t="shared" si="3"/>
        <v>0</v>
      </c>
    </row>
    <row r="117" spans="2:15">
      <c r="B117" s="253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102069.43000000001</v>
      </c>
      <c r="H117" s="244">
        <f>IFERROR(VLOOKUP(B117,'تقرير المصروفات حسب الشهر'!$C$647:$AI$762,33,FALSE),0)</f>
        <v>647455.82000000007</v>
      </c>
      <c r="I117" s="244">
        <f>IFERROR(VLOOKUP(B117,'تقرير المصروفات حسب الشهر'!C887:AI1002,33,0),0)</f>
        <v>0</v>
      </c>
      <c r="J117" s="244">
        <f>IFERROR(VLOOKUP(B117,'تقرير المصروفات حسب الشهر'!$C$902:$AI$1019,33,FALSE),0)</f>
        <v>0</v>
      </c>
      <c r="K117" s="244">
        <f>IFERROR(VLOOKUP(B117,'تقرير المصروفات حسب الشهر'!$C$1029:$AI$1143,33,FALSE),0)</f>
        <v>0</v>
      </c>
      <c r="L117" s="244">
        <f>IFERROR(VLOOKUP(B117,'تقرير المصروفات حسب الشهر'!$C$1155:$AI$1271,33,FALSE),0)</f>
        <v>0</v>
      </c>
      <c r="M117" s="244">
        <f>IFERROR(VLOOKUP(B117,'تقرير المصروفات حسب الشهر'!$C$1283:$AI$1397,33,FALSE),0)</f>
        <v>0</v>
      </c>
      <c r="N117" s="244">
        <f>IFERROR(VLOOKUP(B117,'تقرير المصروفات حسب الشهر'!$C$1409:$AI$1524,33,FALSE),0)</f>
        <v>0</v>
      </c>
      <c r="O117" s="249">
        <f t="shared" si="3"/>
        <v>2816865.5300000003</v>
      </c>
    </row>
    <row r="118" spans="2:15">
      <c r="B118" s="253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105480</v>
      </c>
      <c r="I118" s="244">
        <f>IFERROR(VLOOKUP(B118,'تقرير المصروفات حسب الشهر'!C888:AI1003,33,0),0)</f>
        <v>0</v>
      </c>
      <c r="J118" s="244">
        <f>IFERROR(VLOOKUP(B118,'تقرير المصروفات حسب الشهر'!$C$902:$AI$1019,33,FALSE),0)</f>
        <v>0</v>
      </c>
      <c r="K118" s="244">
        <f>IFERROR(VLOOKUP(B118,'تقرير المصروفات حسب الشهر'!$C$1029:$AI$1143,33,FALSE),0)</f>
        <v>0</v>
      </c>
      <c r="L118" s="244">
        <f>IFERROR(VLOOKUP(B118,'تقرير المصروفات حسب الشهر'!$C$1155:$AI$1271,33,FALSE),0)</f>
        <v>0</v>
      </c>
      <c r="M118" s="244">
        <f>IFERROR(VLOOKUP(B118,'تقرير المصروفات حسب الشهر'!$C$1283:$AI$1397,33,FALSE),0)</f>
        <v>0</v>
      </c>
      <c r="N118" s="244">
        <f>IFERROR(VLOOKUP(B118,'تقرير المصروفات حسب الشهر'!$C$1409:$AI$1524,33,FALSE),0)</f>
        <v>0</v>
      </c>
      <c r="O118" s="249">
        <f t="shared" si="3"/>
        <v>523480</v>
      </c>
    </row>
    <row r="119" spans="2:15" ht="19.5" customHeight="1" thickBot="1">
      <c r="B119" s="251" t="s">
        <v>45</v>
      </c>
      <c r="C119" s="250">
        <f t="shared" ref="C119:O119" si="4">SUM(C4:C118)</f>
        <v>13391338.043000001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13425319.690000001</v>
      </c>
      <c r="H119" s="250">
        <f t="shared" si="4"/>
        <v>15543357.050000008</v>
      </c>
      <c r="I119" s="250">
        <f t="shared" si="4"/>
        <v>0</v>
      </c>
      <c r="J119" s="250">
        <f t="shared" si="4"/>
        <v>0</v>
      </c>
      <c r="K119" s="250">
        <f t="shared" si="4"/>
        <v>0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81964707.713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7030A0"/>
  </sheetPr>
  <dimension ref="A1:AG32"/>
  <sheetViews>
    <sheetView rightToLeft="1" topLeftCell="J3" workbookViewId="0">
      <selection activeCell="N3" sqref="N1:N1048576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20.88671875" style="3" customWidth="1"/>
    <col min="4" max="4" width="17.109375" style="3" customWidth="1"/>
    <col min="5" max="5" width="18.6640625" style="3" customWidth="1"/>
    <col min="6" max="6" width="18.6640625" style="3" bestFit="1" customWidth="1"/>
    <col min="7" max="7" width="21.88671875" style="3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customWidth="1"/>
    <col min="12" max="12" width="20" style="3" customWidth="1"/>
    <col min="13" max="13" width="18.88671875" style="3" customWidth="1"/>
    <col min="14" max="14" width="15" style="3" bestFit="1" customWidth="1"/>
    <col min="15" max="17" width="9.109375" style="3" customWidth="1"/>
    <col min="18" max="16384" width="9.109375" style="3"/>
  </cols>
  <sheetData>
    <row r="1" spans="1:33" ht="12" customHeight="1">
      <c r="A1" s="3">
        <v>15</v>
      </c>
    </row>
    <row r="2" spans="1:33" ht="58.5" customHeight="1" thickBot="1">
      <c r="B2" s="596"/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AG2" s="3">
        <v>1</v>
      </c>
    </row>
    <row r="3" spans="1:33" ht="51" customHeight="1" thickBot="1">
      <c r="B3" s="463" t="s">
        <v>289</v>
      </c>
      <c r="C3" s="464" t="s">
        <v>377</v>
      </c>
      <c r="D3" s="464" t="s">
        <v>244</v>
      </c>
      <c r="E3" s="464" t="s">
        <v>378</v>
      </c>
      <c r="F3" s="464" t="s">
        <v>379</v>
      </c>
      <c r="G3" s="464" t="s">
        <v>380</v>
      </c>
      <c r="H3" s="464" t="s">
        <v>381</v>
      </c>
      <c r="I3" s="464" t="s">
        <v>247</v>
      </c>
      <c r="J3" s="464" t="s">
        <v>382</v>
      </c>
      <c r="K3" s="464" t="s">
        <v>399</v>
      </c>
      <c r="L3" s="464" t="s">
        <v>400</v>
      </c>
      <c r="M3" s="465" t="s">
        <v>385</v>
      </c>
    </row>
    <row r="4" spans="1:33" ht="24.75" customHeight="1">
      <c r="B4" s="458" t="s">
        <v>310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13391338.043</v>
      </c>
      <c r="K4" s="268">
        <f>'تقرير مجمعة حسب الشهر'!L37</f>
        <v>0</v>
      </c>
      <c r="L4" s="268">
        <f>'تقرير مجمعة حسب الشهر'!M37</f>
        <v>955778.79999999993</v>
      </c>
      <c r="M4" s="516">
        <f>'تقرير مجمعة حسب الشهر'!N37</f>
        <v>98589.467000002274</v>
      </c>
      <c r="N4" s="457"/>
    </row>
    <row r="5" spans="1:33" ht="24.75" customHeight="1">
      <c r="B5" s="459" t="s">
        <v>311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/>
    </row>
    <row r="6" spans="1:33" ht="24.75" customHeight="1">
      <c r="B6" s="459" t="s">
        <v>312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/>
    </row>
    <row r="7" spans="1:33" ht="24.75" customHeight="1">
      <c r="B7" s="459" t="s">
        <v>346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/>
    </row>
    <row r="8" spans="1:33" ht="24.75" customHeight="1">
      <c r="B8" s="459" t="s">
        <v>315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71665744.599999994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1388163.6300000008</v>
      </c>
      <c r="M8" s="461">
        <f t="shared" si="0"/>
        <v>1624226.1100000069</v>
      </c>
      <c r="N8" s="457"/>
    </row>
    <row r="9" spans="1:33" ht="24.75" customHeight="1">
      <c r="B9" s="459" t="s">
        <v>316</v>
      </c>
      <c r="C9" s="269">
        <f>'تقرير مجمعة حسب الشهر'!D216</f>
        <v>47654648.710000001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73663835.580000013</v>
      </c>
      <c r="G9" s="269">
        <f>'تقرير مجمعة حسب الشهر'!H216</f>
        <v>2376252.7606451614</v>
      </c>
      <c r="H9" s="269">
        <f>'تقرير مجمعة حسب الشهر'!I216</f>
        <v>59315592.649999999</v>
      </c>
      <c r="I9" s="269">
        <f>'تقرير مجمعة حسب الشهر'!J216</f>
        <v>14348242.930000005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1575217.8200000003</v>
      </c>
      <c r="M9" s="461">
        <f t="shared" si="0"/>
        <v>380103.70000000671</v>
      </c>
      <c r="N9" s="457"/>
    </row>
    <row r="10" spans="1:33" ht="24.75" customHeight="1">
      <c r="B10" s="459" t="s">
        <v>317</v>
      </c>
      <c r="C10" s="269">
        <f>'تقرير مجمعة حسب الشهر'!D252</f>
        <v>0</v>
      </c>
      <c r="D10" s="269">
        <f>'تقرير مجمعة حسب الشهر'!E252</f>
        <v>0</v>
      </c>
      <c r="E10" s="269">
        <f>'تقرير مجمعة حسب الشهر'!F252</f>
        <v>0</v>
      </c>
      <c r="F10" s="269">
        <f>'تقرير مجمعة حسب الشهر'!G252</f>
        <v>0</v>
      </c>
      <c r="G10" s="269">
        <f>'تقرير مجمعة حسب الشهر'!H252</f>
        <v>0</v>
      </c>
      <c r="H10" s="269">
        <f>'تقرير مجمعة حسب الشهر'!I252</f>
        <v>0</v>
      </c>
      <c r="I10" s="269">
        <f>'تقرير مجمعة حسب الشهر'!J252</f>
        <v>0</v>
      </c>
      <c r="J10" s="269">
        <f>'تقرير مجمعة حسب الشهر'!K252</f>
        <v>0</v>
      </c>
      <c r="K10" s="269"/>
      <c r="L10" s="269">
        <f>'تقرير مجمعة حسب الشهر'!M252</f>
        <v>0</v>
      </c>
      <c r="M10" s="461">
        <f t="shared" si="0"/>
        <v>0</v>
      </c>
      <c r="N10" s="457"/>
    </row>
    <row r="11" spans="1:33" ht="24.75" customHeight="1">
      <c r="B11" s="459" t="s">
        <v>347</v>
      </c>
      <c r="C11" s="269">
        <f>'تقرير مجمعة حسب الشهر'!D288</f>
        <v>0</v>
      </c>
      <c r="D11" s="269">
        <f>'تقرير مجمعة حسب الشهر'!E288</f>
        <v>0</v>
      </c>
      <c r="E11" s="269">
        <f>'تقرير مجمعة حسب الشهر'!F288</f>
        <v>0</v>
      </c>
      <c r="F11" s="269">
        <f>'تقرير مجمعة حسب الشهر'!G288</f>
        <v>0</v>
      </c>
      <c r="G11" s="269">
        <f>'تقرير مجمعة حسب الشهر'!H288</f>
        <v>0</v>
      </c>
      <c r="H11" s="269">
        <f>'تقرير مجمعة حسب الشهر'!I288</f>
        <v>0</v>
      </c>
      <c r="I11" s="269">
        <f>'تقرير مجمعة حسب الشهر'!J288</f>
        <v>0</v>
      </c>
      <c r="J11" s="269">
        <f>'تقرير مجمعة حسب الشهر'!K288</f>
        <v>0</v>
      </c>
      <c r="K11" s="269">
        <f>'تقرير مجمعة حسب الشهر'!L288</f>
        <v>0</v>
      </c>
      <c r="L11" s="269">
        <f>'تقرير مجمعة حسب الشهر'!M288</f>
        <v>0</v>
      </c>
      <c r="M11" s="461">
        <f t="shared" si="0"/>
        <v>0</v>
      </c>
      <c r="N11" s="457"/>
    </row>
    <row r="12" spans="1:33" ht="24.75" customHeight="1">
      <c r="B12" s="459" t="s">
        <v>320</v>
      </c>
      <c r="C12" s="269">
        <f>'تقرير مجمعة حسب الشهر'!D324</f>
        <v>0</v>
      </c>
      <c r="D12" s="269">
        <f>'تقرير مجمعة حسب الشهر'!E324</f>
        <v>0</v>
      </c>
      <c r="E12" s="269">
        <f>'تقرير مجمعة حسب الشهر'!F324</f>
        <v>0</v>
      </c>
      <c r="F12" s="269">
        <f>'تقرير مجمعة حسب الشهر'!G324</f>
        <v>0</v>
      </c>
      <c r="G12" s="269">
        <f>'تقرير مجمعة حسب الشهر'!H324</f>
        <v>0</v>
      </c>
      <c r="H12" s="269">
        <f>'تقرير مجمعة حسب الشهر'!I324</f>
        <v>0</v>
      </c>
      <c r="I12" s="269">
        <f>'تقرير مجمعة حسب الشهر'!J324</f>
        <v>0</v>
      </c>
      <c r="J12" s="269">
        <f>'تقرير مجمعة حسب الشهر'!K324</f>
        <v>0</v>
      </c>
      <c r="K12" s="269">
        <f>'تقرير مجمعة حسب الشهر'!L324</f>
        <v>0</v>
      </c>
      <c r="L12" s="269">
        <f>'تقرير مجمعة حسب الشهر'!M324</f>
        <v>0</v>
      </c>
      <c r="M12" s="461">
        <f t="shared" si="0"/>
        <v>0</v>
      </c>
      <c r="N12" s="457"/>
    </row>
    <row r="13" spans="1:33" ht="24.75" customHeight="1">
      <c r="B13" s="459" t="s">
        <v>16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323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الشهر'!AI1397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325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348</v>
      </c>
      <c r="C16" s="462">
        <f t="shared" ref="C16:M16" si="1">SUM(C4:C15)</f>
        <v>245090380.25600004</v>
      </c>
      <c r="D16" s="462">
        <f t="shared" si="1"/>
        <v>29667799.420000002</v>
      </c>
      <c r="E16" s="462">
        <f t="shared" si="1"/>
        <v>121789742.17400001</v>
      </c>
      <c r="F16" s="462">
        <f t="shared" si="1"/>
        <v>396547921.85000002</v>
      </c>
      <c r="G16" s="462">
        <f t="shared" si="1"/>
        <v>12767512.528698158</v>
      </c>
      <c r="H16" s="462">
        <f t="shared" si="1"/>
        <v>318854733.19999999</v>
      </c>
      <c r="I16" s="462">
        <f t="shared" si="1"/>
        <v>77693188.650000006</v>
      </c>
      <c r="J16" s="462">
        <f t="shared" si="1"/>
        <v>82154689.962999985</v>
      </c>
      <c r="K16" s="462">
        <f t="shared" si="1"/>
        <v>0</v>
      </c>
      <c r="L16" s="462">
        <f t="shared" si="1"/>
        <v>8590184.3500000015</v>
      </c>
      <c r="M16" s="462">
        <f t="shared" si="1"/>
        <v>4128683.0370000317</v>
      </c>
    </row>
    <row r="17" spans="4:13">
      <c r="M17" s="457"/>
    </row>
    <row r="18" spans="4:13">
      <c r="E18" s="4"/>
      <c r="I18" s="370"/>
      <c r="J18" s="4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3.2"/>
  <sheetData>
    <row r="1" spans="1:32">
      <c r="A1" t="s">
        <v>401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48</v>
      </c>
      <c r="B2" cm="1">
        <f t="array" ref="B2">IFERROR(_xlfn.XLOOKUP($A2,[4]Sheet1!$A:$A,_xlfn.XLOOKUP(B$1,[4]Sheet1!$1:$1,[4]Sheet1!$1:$1048576)),0)</f>
        <v>1389895.63</v>
      </c>
      <c r="C2" cm="1">
        <f t="array" ref="C2">IFERROR(_xlfn.XLOOKUP($A2,[4]Sheet1!$A:$A,_xlfn.XLOOKUP(C$1,[4]Sheet1!$1:$1,[4]Sheet1!$1:$1048576)),0)</f>
        <v>0</v>
      </c>
      <c r="D2" cm="1">
        <f t="array" ref="D2">IFERROR(_xlfn.XLOOKUP($A2,[4]Sheet1!$A:$A,_xlfn.XLOOKUP(D$1,[4]Sheet1!$1:$1,[4]Sheet1!$1:$1048576)),0)</f>
        <v>0</v>
      </c>
      <c r="E2" cm="1">
        <f t="array" ref="E2">IFERROR(_xlfn.XLOOKUP($A2,[4]Sheet1!$A:$A,_xlfn.XLOOKUP(E$1,[4]Sheet1!$1:$1,[4]Sheet1!$1:$1048576)),0)</f>
        <v>0</v>
      </c>
      <c r="F2" cm="1">
        <f t="array" ref="F2">IFERROR(_xlfn.XLOOKUP($A2,[4]Sheet1!$A:$A,_xlfn.XLOOKUP(F$1,[4]Sheet1!$1:$1,[4]Sheet1!$1:$1048576)),0)</f>
        <v>0</v>
      </c>
      <c r="G2" cm="1">
        <f t="array" ref="G2">IFERROR(_xlfn.XLOOKUP($A2,[4]Sheet1!$A:$A,_xlfn.XLOOKUP(G$1,[4]Sheet1!$1:$1,[4]Sheet1!$1:$1048576)),0)</f>
        <v>0</v>
      </c>
      <c r="H2" cm="1">
        <f t="array" ref="H2">IFERROR(_xlfn.XLOOKUP($A2,[4]Sheet1!$A:$A,_xlfn.XLOOKUP(H$1,[4]Sheet1!$1:$1,[4]Sheet1!$1:$1048576)),0)</f>
        <v>0</v>
      </c>
      <c r="I2" cm="1">
        <f t="array" ref="I2">IFERROR(_xlfn.XLOOKUP($A2,[4]Sheet1!$A:$A,_xlfn.XLOOKUP(I$1,[4]Sheet1!$1:$1,[4]Sheet1!$1:$1048576)),0)</f>
        <v>0</v>
      </c>
      <c r="J2" cm="1">
        <f t="array" ref="J2">IFERROR(_xlfn.XLOOKUP($A2,[4]Sheet1!$A:$A,_xlfn.XLOOKUP(J$1,[4]Sheet1!$1:$1,[4]Sheet1!$1:$1048576)),0)</f>
        <v>0</v>
      </c>
      <c r="K2" cm="1">
        <f t="array" ref="K2">IFERROR(_xlfn.XLOOKUP($A2,[4]Sheet1!$A:$A,_xlfn.XLOOKUP(K$1,[4]Sheet1!$1:$1,[4]Sheet1!$1:$1048576)),0)</f>
        <v>0</v>
      </c>
      <c r="L2" cm="1">
        <f t="array" ref="L2">IFERROR(_xlfn.XLOOKUP($A2,[4]Sheet1!$A:$A,_xlfn.XLOOKUP(L$1,[4]Sheet1!$1:$1,[4]Sheet1!$1:$1048576)),0)</f>
        <v>0</v>
      </c>
      <c r="M2" cm="1">
        <f t="array" ref="M2">IFERROR(_xlfn.XLOOKUP($A2,[4]Sheet1!$A:$A,_xlfn.XLOOKUP(M$1,[4]Sheet1!$1:$1,[4]Sheet1!$1:$1048576)),0)</f>
        <v>0</v>
      </c>
      <c r="N2" cm="1">
        <f t="array" ref="N2">IFERROR(_xlfn.XLOOKUP($A2,[4]Sheet1!$A:$A,_xlfn.XLOOKUP(N$1,[4]Sheet1!$1:$1,[4]Sheet1!$1:$1048576)),0)</f>
        <v>0</v>
      </c>
      <c r="O2" cm="1">
        <f t="array" ref="O2">IFERROR(_xlfn.XLOOKUP($A2,[4]Sheet1!$A:$A,_xlfn.XLOOKUP(O$1,[4]Sheet1!$1:$1,[4]Sheet1!$1:$1048576)),0)</f>
        <v>0</v>
      </c>
      <c r="P2" cm="1">
        <f t="array" ref="P2">IFERROR(_xlfn.XLOOKUP($A2,[4]Sheet1!$A:$A,_xlfn.XLOOKUP(P$1,[4]Sheet1!$1:$1,[4]Sheet1!$1:$1048576)),0)</f>
        <v>0</v>
      </c>
      <c r="Q2" cm="1">
        <f t="array" ref="Q2">IFERROR(_xlfn.XLOOKUP($A2,[4]Sheet1!$A:$A,_xlfn.XLOOKUP(Q$1,[4]Sheet1!$1:$1,[4]Sheet1!$1:$1048576)),0)</f>
        <v>0</v>
      </c>
      <c r="R2" cm="1">
        <f t="array" ref="R2">IFERROR(_xlfn.XLOOKUP($A2,[4]Sheet1!$A:$A,_xlfn.XLOOKUP(R$1,[4]Sheet1!$1:$1,[4]Sheet1!$1:$1048576)),0)</f>
        <v>0</v>
      </c>
      <c r="S2" cm="1">
        <f t="array" ref="S2">IFERROR(_xlfn.XLOOKUP($A2,[4]Sheet1!$A:$A,_xlfn.XLOOKUP(S$1,[4]Sheet1!$1:$1,[4]Sheet1!$1:$1048576)),0)</f>
        <v>0</v>
      </c>
      <c r="T2" cm="1">
        <f t="array" ref="T2">IFERROR(_xlfn.XLOOKUP($A2,[4]Sheet1!$A:$A,_xlfn.XLOOKUP(T$1,[4]Sheet1!$1:$1,[4]Sheet1!$1:$1048576)),0)</f>
        <v>0</v>
      </c>
      <c r="U2" cm="1">
        <f t="array" ref="U2">IFERROR(_xlfn.XLOOKUP($A2,[4]Sheet1!$A:$A,_xlfn.XLOOKUP(U$1,[4]Sheet1!$1:$1,[4]Sheet1!$1:$1048576)),0)</f>
        <v>0</v>
      </c>
      <c r="V2" cm="1">
        <f t="array" ref="V2">IFERROR(_xlfn.XLOOKUP($A2,[4]Sheet1!$A:$A,_xlfn.XLOOKUP(V$1,[4]Sheet1!$1:$1,[4]Sheet1!$1:$1048576)),0)</f>
        <v>0</v>
      </c>
      <c r="W2" cm="1">
        <f t="array" ref="W2">IFERROR(_xlfn.XLOOKUP($A2,[4]Sheet1!$A:$A,_xlfn.XLOOKUP(W$1,[4]Sheet1!$1:$1,[4]Sheet1!$1:$1048576)),0)</f>
        <v>0</v>
      </c>
      <c r="X2" cm="1">
        <f t="array" ref="X2">IFERROR(_xlfn.XLOOKUP($A2,[4]Sheet1!$A:$A,_xlfn.XLOOKUP(X$1,[4]Sheet1!$1:$1,[4]Sheet1!$1:$1048576)),0)</f>
        <v>0</v>
      </c>
      <c r="Y2" cm="1">
        <f t="array" ref="Y2">IFERROR(_xlfn.XLOOKUP($A2,[4]Sheet1!$A:$A,_xlfn.XLOOKUP(Y$1,[4]Sheet1!$1:$1,[4]Sheet1!$1:$1048576)),0)</f>
        <v>0</v>
      </c>
      <c r="Z2" cm="1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2026-07-04T19:05:58Z</dcterms:modified>
</cp:coreProperties>
</file>