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sha\Desktop\"/>
    </mc:Choice>
  </mc:AlternateContent>
  <xr:revisionPtr revIDLastSave="0" documentId="13_ncr:1_{9F36AD6E-44A8-4DB2-A4A6-5C33AFB74B11}" xr6:coauthVersionLast="46" xr6:coauthVersionMax="46" xr10:uidLastSave="{00000000-0000-0000-0000-000000000000}"/>
  <bookViews>
    <workbookView xWindow="-120" yWindow="-120" windowWidth="29040" windowHeight="15840" activeTab="4" xr2:uid="{00000000-000D-0000-FFFF-FFFF00000000}"/>
  </bookViews>
  <sheets>
    <sheet name="category statistics" sheetId="2" r:id="rId1"/>
    <sheet name="outcome based on launch dates" sheetId="4" r:id="rId2"/>
    <sheet name="Chart UK" sheetId="9" r:id="rId3"/>
    <sheet name="theater outcomes by launch date" sheetId="10" r:id="rId4"/>
    <sheet name="outcomes based on goals" sheetId="11" r:id="rId5"/>
    <sheet name="Kickstarter" sheetId="1" r:id="rId6"/>
    <sheet name="Descriptive statistics" sheetId="8" r:id="rId7"/>
    <sheet name="Edinburgh research" sheetId="5" r:id="rId8"/>
    <sheet name="subcategory statistics" sheetId="3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0" r:id="rId10"/>
    <pivotCache cacheId="11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11" l="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D3" i="11"/>
  <c r="C3" i="11"/>
  <c r="D2" i="11"/>
  <c r="C2" i="11"/>
  <c r="B13" i="11"/>
  <c r="B12" i="11"/>
  <c r="B11" i="11"/>
  <c r="B10" i="11"/>
  <c r="B9" i="11"/>
  <c r="B8" i="11"/>
  <c r="B7" i="11"/>
  <c r="E7" i="11" s="1"/>
  <c r="B6" i="11"/>
  <c r="E6" i="11" s="1"/>
  <c r="B5" i="11"/>
  <c r="E5" i="11" s="1"/>
  <c r="B4" i="11"/>
  <c r="E4" i="11" s="1"/>
  <c r="B3" i="11"/>
  <c r="E3" i="11" s="1"/>
  <c r="B2" i="11"/>
  <c r="C6" i="8"/>
  <c r="C5" i="8"/>
  <c r="C7" i="8" s="1"/>
  <c r="C4" i="8"/>
  <c r="B6" i="8"/>
  <c r="B5" i="8"/>
  <c r="B4" i="8"/>
  <c r="C10" i="8"/>
  <c r="B2" i="8"/>
  <c r="C9" i="8"/>
  <c r="B10" i="8"/>
  <c r="B9" i="8"/>
  <c r="C3" i="8"/>
  <c r="B3" i="8"/>
  <c r="C2" i="8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G6" i="11"/>
  <c r="H6" i="11"/>
  <c r="G7" i="11"/>
  <c r="H7" i="11"/>
  <c r="G9" i="11"/>
  <c r="G3" i="11"/>
  <c r="H3" i="11"/>
  <c r="H4" i="11"/>
  <c r="G5" i="11"/>
  <c r="H5" i="11"/>
  <c r="G12" i="11"/>
  <c r="F12" i="11"/>
  <c r="G4" i="11"/>
  <c r="E2" i="11"/>
  <c r="F2" i="11" s="1"/>
  <c r="E13" i="11"/>
  <c r="F13" i="11" s="1"/>
  <c r="F7" i="11"/>
  <c r="E12" i="11"/>
  <c r="H12" i="11" s="1"/>
  <c r="F6" i="11"/>
  <c r="E11" i="11"/>
  <c r="G11" i="11" s="1"/>
  <c r="F5" i="11"/>
  <c r="E10" i="11"/>
  <c r="F10" i="11" s="1"/>
  <c r="F4" i="11"/>
  <c r="E9" i="11"/>
  <c r="H9" i="11" s="1"/>
  <c r="F3" i="11"/>
  <c r="E8" i="11"/>
  <c r="H8" i="11" s="1"/>
  <c r="H13" i="11" l="1"/>
  <c r="F9" i="11"/>
  <c r="G10" i="11"/>
  <c r="H10" i="11"/>
  <c r="G13" i="11"/>
  <c r="F11" i="11"/>
  <c r="H11" i="11"/>
  <c r="G8" i="11"/>
  <c r="F8" i="11"/>
  <c r="G2" i="11"/>
  <c r="H2" i="11"/>
</calcChain>
</file>

<file path=xl/sharedStrings.xml><?xml version="1.0" encoding="utf-8"?>
<sst xmlns="http://schemas.openxmlformats.org/spreadsheetml/2006/main" count="33042" uniqueCount="8413">
  <si>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</si>
  <si>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</si>
  <si>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</si>
  <si>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</si>
  <si>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</si>
  <si>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</si>
  <si>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</si>
  <si>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</si>
  <si>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</si>
  <si>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</si>
  <si>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</si>
  <si>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</si>
  <si>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</si>
  <si>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</si>
  <si>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</si>
  <si>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</si>
  <si>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</si>
  <si>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</si>
  <si>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</si>
  <si>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</si>
  <si>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</si>
  <si>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</si>
  <si>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</si>
  <si>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</si>
  <si>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</si>
  <si>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</si>
  <si>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</si>
  <si>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</si>
  <si>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</si>
  <si>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</si>
  <si>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</si>
  <si>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</si>
  <si>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</si>
  <si>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</si>
  <si>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</si>
  <si>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</si>
  <si>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</si>
  <si>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</si>
  <si>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</si>
  <si>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</si>
  <si>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</si>
  <si>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</si>
  <si>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</si>
  <si>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</si>
  <si>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</si>
  <si>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</si>
  <si>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</si>
  <si>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</si>
  <si>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</si>
  <si>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</si>
  <si>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</si>
  <si>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</si>
  <si>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</si>
  <si>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</si>
  <si>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</si>
  <si>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</si>
  <si>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</si>
  <si>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</si>
  <si>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</si>
  <si>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</si>
  <si>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</si>
  <si>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</si>
  <si>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</si>
  <si>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</si>
  <si>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</si>
  <si>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</si>
  <si>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</si>
  <si>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</si>
  <si>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</si>
  <si>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</si>
  <si>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</si>
  <si>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</si>
  <si>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</si>
  <si>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</si>
  <si>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</si>
  <si>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</si>
  <si>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</si>
  <si>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</si>
  <si>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</si>
  <si>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</si>
  <si>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</si>
  <si>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</si>
  <si>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</si>
  <si>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</si>
  <si>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</si>
  <si>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</si>
  <si>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</si>
  <si>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</si>
  <si>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</si>
  <si>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</si>
  <si>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</si>
  <si>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</si>
  <si>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</si>
  <si>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</si>
  <si>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</si>
  <si>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</si>
  <si>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</si>
  <si>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</si>
  <si>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</si>
  <si>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</si>
  <si>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</si>
  <si>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</si>
  <si>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</si>
  <si>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</si>
  <si>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</si>
  <si>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</si>
  <si>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</si>
  <si>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</si>
  <si>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</si>
  <si>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</si>
  <si>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</si>
  <si>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</si>
  <si>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</si>
  <si>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</si>
  <si>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</si>
  <si>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</si>
  <si>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</si>
  <si>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</si>
  <si>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</si>
  <si>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</si>
  <si>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</si>
  <si>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</si>
  <si>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</si>
  <si>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</si>
  <si>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</si>
  <si>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</si>
  <si>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</si>
  <si>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</si>
  <si>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</si>
  <si>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</si>
  <si>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</si>
  <si>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</si>
  <si>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</si>
  <si>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</si>
  <si>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</si>
  <si>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</si>
  <si>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</si>
  <si>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</si>
  <si>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</si>
  <si>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</si>
  <si>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</si>
  <si>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</si>
  <si>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</si>
  <si>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</si>
  <si>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</si>
  <si>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</si>
  <si>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</si>
  <si>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</si>
  <si>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</si>
  <si>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</si>
  <si>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</si>
  <si>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</si>
  <si>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</si>
  <si>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</si>
  <si>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</si>
  <si>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</si>
  <si>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</si>
  <si>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</si>
  <si>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</si>
  <si>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</si>
  <si>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</si>
  <si>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</si>
  <si>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</si>
  <si>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</si>
  <si>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</si>
  <si>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</si>
  <si>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</si>
  <si>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</si>
  <si>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</si>
  <si>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</si>
  <si>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</si>
  <si>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</si>
  <si>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</si>
  <si>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</si>
  <si>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</si>
  <si>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</si>
  <si>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</si>
  <si>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</si>
  <si>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</si>
  <si>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</si>
  <si>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</si>
  <si>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</si>
  <si>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</si>
  <si>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</si>
  <si>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</si>
  <si>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</si>
  <si>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</si>
  <si>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</si>
  <si>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</si>
  <si>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</si>
  <si>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</si>
  <si>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</si>
  <si>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</si>
  <si>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</si>
  <si>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</si>
  <si>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</si>
  <si>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</si>
  <si>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</si>
  <si>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</si>
  <si>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</si>
  <si>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</si>
  <si>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</si>
  <si>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</si>
  <si>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</si>
  <si>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</si>
  <si>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</si>
  <si>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</si>
  <si>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</si>
  <si>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</si>
  <si>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</si>
  <si>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</si>
  <si>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</si>
  <si>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</si>
  <si>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</si>
  <si>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</si>
  <si>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</si>
  <si>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</si>
  <si>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</si>
  <si>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</si>
  <si>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</si>
  <si>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</si>
  <si>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</si>
  <si>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</si>
  <si>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</si>
  <si>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</si>
  <si>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</si>
  <si>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</si>
  <si>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</si>
  <si>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</si>
  <si>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</si>
  <si>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</si>
  <si>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</si>
  <si>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</si>
  <si>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</si>
  <si>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</si>
  <si>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</si>
  <si>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</si>
  <si>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</si>
  <si>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</si>
  <si>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</si>
  <si>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</si>
  <si>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</si>
  <si>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</si>
  <si>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</si>
  <si>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</si>
  <si>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</si>
  <si>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</si>
  <si>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</si>
  <si>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</si>
  <si>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</si>
  <si>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</si>
  <si>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</si>
  <si>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</si>
  <si>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</si>
  <si>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</si>
  <si>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</si>
  <si>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</si>
  <si>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</si>
  <si>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</si>
  <si>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</si>
  <si>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</si>
  <si>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</si>
  <si>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</si>
  <si>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</si>
  <si>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</si>
  <si>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</si>
  <si>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</si>
  <si>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</si>
  <si>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</si>
  <si>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</si>
  <si>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</si>
  <si>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</si>
  <si>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</si>
  <si>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</si>
  <si>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</si>
  <si>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</si>
  <si>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</si>
  <si>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</si>
  <si>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</si>
  <si>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</si>
  <si>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</si>
  <si>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</si>
  <si>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</si>
  <si>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</si>
  <si>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</si>
  <si>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</si>
  <si>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</si>
  <si>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</si>
  <si>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</si>
  <si>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</si>
  <si>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</si>
  <si>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</si>
  <si>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</si>
  <si>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</si>
  <si>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</si>
  <si>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</si>
  <si>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</si>
  <si>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</si>
  <si>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</si>
  <si>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</si>
  <si>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</si>
  <si>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</si>
  <si>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</si>
  <si>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</si>
  <si>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</si>
  <si>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</si>
  <si>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</si>
  <si>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</si>
  <si>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</si>
  <si>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</si>
  <si>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</si>
  <si>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</si>
  <si>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</si>
  <si>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</si>
  <si>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</si>
  <si>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</si>
  <si>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</si>
  <si>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</si>
  <si>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</si>
  <si>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</si>
  <si>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</si>
  <si>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</si>
  <si>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</si>
  <si>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</si>
  <si>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</si>
  <si>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</si>
  <si>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</si>
  <si>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</si>
  <si>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</si>
  <si>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</si>
  <si>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</si>
  <si>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</si>
  <si>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</si>
  <si>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</si>
  <si>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</si>
  <si>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</si>
  <si>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</si>
  <si>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</si>
  <si>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</si>
  <si>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</si>
  <si>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</si>
  <si>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</si>
  <si>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</si>
  <si>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</si>
  <si>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</si>
  <si>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</si>
  <si>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</si>
  <si>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</si>
  <si>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</si>
  <si>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</si>
  <si>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</si>
  <si>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</si>
  <si>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</si>
  <si>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</si>
  <si>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</si>
  <si>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</si>
  <si>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</si>
  <si>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</si>
  <si>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</si>
  <si>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</si>
  <si>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</si>
  <si>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</si>
  <si>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</si>
  <si>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</si>
  <si>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</si>
  <si>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</si>
  <si>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</si>
  <si>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</si>
  <si>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</si>
  <si>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</si>
  <si>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</si>
  <si>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</si>
  <si>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</si>
  <si>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</si>
  <si>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</si>
  <si>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</si>
  <si>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</si>
  <si>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</si>
  <si>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</si>
  <si>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</si>
  <si>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</si>
  <si>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</si>
  <si>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</si>
  <si>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</si>
  <si>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</si>
  <si>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</si>
  <si>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</si>
  <si>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</si>
  <si>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</si>
  <si>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</si>
  <si>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</si>
  <si>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</si>
  <si>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</si>
  <si>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</si>
  <si>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</si>
  <si>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</si>
  <si>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</si>
  <si>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</si>
  <si>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</si>
  <si>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</si>
  <si>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</si>
  <si>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</si>
  <si>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</si>
  <si>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</si>
  <si>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</si>
  <si>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</si>
  <si>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</si>
  <si>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</si>
  <si>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</si>
  <si>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</si>
  <si>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</si>
  <si>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</si>
  <si>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</si>
  <si>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</si>
  <si>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</si>
  <si>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</si>
  <si>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</si>
  <si>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</si>
  <si>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</si>
  <si>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</si>
  <si>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</si>
  <si>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</si>
  <si>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</si>
  <si>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</si>
  <si>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</si>
  <si>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</si>
  <si>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</si>
  <si>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</si>
  <si>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</si>
  <si>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</si>
  <si>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</si>
  <si>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</si>
  <si>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</si>
  <si>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</si>
  <si>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</si>
  <si>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</si>
  <si>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</si>
  <si>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</si>
  <si>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</si>
  <si>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</si>
  <si>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</si>
  <si>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</si>
  <si>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</si>
  <si>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</si>
  <si>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</si>
  <si>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</si>
  <si>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</si>
  <si>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</si>
  <si>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</si>
  <si>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</si>
  <si>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</si>
  <si>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</si>
  <si>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</si>
  <si>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</si>
  <si>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</si>
  <si>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</si>
  <si>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</si>
  <si>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</si>
  <si>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</si>
  <si>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</si>
  <si>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</si>
  <si>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</si>
  <si>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</si>
  <si>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</si>
  <si>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</si>
  <si>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</si>
  <si>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</si>
  <si>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</si>
  <si>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</si>
  <si>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</si>
  <si>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</si>
  <si>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</si>
  <si>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</si>
  <si>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</si>
  <si>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</si>
  <si>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</si>
  <si>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</si>
  <si>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</si>
  <si>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</si>
  <si>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</si>
  <si>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</si>
  <si>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</si>
  <si>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</si>
  <si>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</si>
  <si>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</si>
  <si>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</si>
  <si>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</si>
  <si>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</si>
  <si>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</si>
  <si>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</si>
  <si>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</si>
  <si>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</si>
  <si>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</si>
  <si>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</si>
  <si>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</si>
  <si>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</si>
  <si>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</si>
  <si>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</si>
  <si>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</si>
  <si>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</si>
  <si>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</si>
  <si>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</si>
  <si>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</si>
  <si>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</si>
  <si>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</si>
  <si>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</si>
  <si>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</si>
  <si>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</si>
  <si>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</si>
  <si>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</si>
  <si>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</si>
  <si>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</si>
  <si>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</si>
  <si>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</si>
  <si>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</si>
  <si>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</si>
  <si>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</si>
  <si>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</si>
  <si>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</si>
  <si>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</si>
  <si>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</si>
  <si>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</si>
  <si>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</si>
  <si>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</si>
  <si>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</si>
  <si>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</si>
  <si>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</si>
  <si>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</si>
  <si>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</si>
  <si>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</si>
  <si>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</si>
  <si>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</si>
  <si>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</si>
  <si>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</si>
  <si>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</si>
  <si>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</si>
  <si>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</si>
  <si>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</si>
  <si>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</si>
  <si>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</si>
  <si>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</si>
  <si>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</si>
  <si>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</si>
  <si>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</si>
  <si>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</si>
  <si>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</si>
  <si>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</si>
  <si>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</si>
  <si>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</si>
  <si>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</si>
  <si>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</si>
  <si>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</si>
  <si>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</si>
  <si>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</si>
  <si>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</si>
  <si>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</si>
  <si>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</si>
  <si>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</si>
  <si>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</si>
  <si>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</si>
  <si>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</si>
  <si>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</si>
  <si>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</si>
  <si>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</si>
  <si>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</si>
  <si>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</si>
  <si>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</si>
  <si>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</si>
  <si>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</si>
  <si>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</si>
  <si>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</si>
  <si>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</si>
  <si>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</si>
  <si>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</si>
  <si>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</si>
  <si>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</si>
  <si>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</si>
  <si>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</si>
  <si>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</si>
  <si>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</si>
  <si>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</si>
  <si>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</si>
  <si>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</si>
  <si>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</si>
  <si>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</si>
  <si>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</si>
  <si>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</si>
  <si>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</si>
  <si>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</si>
  <si>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</si>
  <si>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</si>
  <si>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</si>
  <si>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</si>
  <si>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</si>
  <si>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</si>
  <si>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</si>
  <si>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</si>
  <si>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</si>
  <si>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</si>
  <si>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</si>
  <si>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</si>
  <si>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</si>
  <si>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</si>
  <si>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</si>
  <si>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</si>
  <si>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</si>
  <si>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</si>
  <si>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</si>
  <si>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</si>
  <si>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</si>
  <si>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</si>
  <si>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</si>
  <si>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</si>
  <si>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</si>
  <si>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</si>
  <si>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</si>
  <si>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</si>
  <si>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</si>
  <si>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</si>
  <si>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</si>
  <si>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</si>
  <si>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</si>
  <si>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</si>
  <si>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</si>
  <si>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</si>
  <si>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</si>
  <si>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</si>
  <si>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</si>
  <si>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</si>
  <si>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</si>
  <si>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</si>
  <si>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</si>
  <si>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</si>
  <si>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</si>
  <si>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</si>
  <si>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</si>
  <si>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</si>
  <si>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</si>
  <si>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</si>
  <si>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</si>
  <si>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</si>
  <si>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</si>
  <si>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</si>
  <si>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</si>
  <si>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</si>
  <si>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</si>
  <si>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</si>
  <si>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</si>
  <si>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</si>
  <si>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</si>
  <si>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</si>
  <si>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</si>
  <si>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</si>
  <si>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</si>
  <si>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</si>
  <si>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</si>
  <si>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</si>
  <si>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</si>
  <si>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</si>
  <si>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</si>
  <si>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</si>
  <si>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</si>
  <si>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</si>
  <si>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</si>
  <si>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</si>
  <si>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</si>
  <si>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</si>
  <si>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</si>
  <si>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</si>
  <si>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</si>
  <si>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</si>
  <si>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</si>
  <si>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</si>
  <si>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</si>
  <si>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</si>
  <si>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</si>
  <si>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</si>
  <si>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</si>
  <si>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</si>
  <si>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</si>
  <si>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</si>
  <si>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</si>
  <si>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</si>
  <si>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</si>
  <si>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</si>
  <si>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</si>
  <si>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</si>
  <si>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</si>
  <si>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</si>
  <si>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</si>
  <si>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</si>
  <si>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</si>
  <si>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</si>
  <si>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</si>
  <si>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</si>
  <si>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</si>
  <si>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</si>
  <si>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</si>
  <si>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</si>
  <si>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</si>
  <si>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</si>
  <si>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</si>
  <si>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</si>
  <si>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</si>
  <si>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</si>
  <si>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</si>
  <si>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</si>
  <si>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</si>
  <si>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</si>
  <si>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</si>
  <si>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</si>
  <si>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</si>
  <si>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</si>
  <si>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</si>
  <si>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</si>
  <si>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</si>
  <si>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</si>
  <si>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</si>
  <si>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</si>
  <si>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</si>
  <si>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</si>
  <si>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</si>
  <si>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</si>
  <si>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</si>
  <si>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</si>
  <si>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</si>
  <si>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</si>
  <si>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</si>
  <si>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</si>
  <si>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</si>
  <si>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</si>
  <si>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</si>
  <si>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</si>
  <si>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</si>
  <si>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</si>
  <si>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</si>
  <si>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</si>
  <si>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</si>
  <si>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</si>
  <si>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</si>
  <si>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</si>
  <si>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</si>
  <si>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</si>
  <si>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</si>
  <si>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</si>
  <si>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</si>
  <si>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</si>
  <si>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</si>
  <si>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</si>
  <si>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</si>
  <si>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</si>
  <si>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</si>
  <si>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</si>
  <si>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</si>
  <si>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</si>
  <si>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</si>
  <si>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</si>
  <si>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</si>
  <si>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</si>
  <si>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</si>
  <si>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</si>
  <si>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</si>
  <si>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</si>
  <si>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</si>
  <si>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</si>
  <si>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</si>
  <si>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</si>
  <si>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</si>
  <si>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</si>
  <si>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</si>
  <si>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</si>
  <si>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</si>
  <si>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</si>
  <si>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</si>
  <si>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</si>
  <si>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</si>
  <si>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</si>
  <si>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</si>
  <si>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</si>
  <si>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</si>
  <si>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</si>
  <si>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</si>
  <si>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</si>
  <si>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</si>
  <si>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</si>
  <si>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</si>
  <si>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</si>
  <si>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</si>
  <si>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</si>
  <si>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</si>
  <si>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</si>
  <si>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</si>
  <si>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</si>
  <si>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</si>
  <si>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</si>
  <si>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</si>
  <si>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</si>
  <si>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</si>
  <si>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</si>
  <si>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</si>
  <si>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</si>
  <si>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</si>
  <si>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</si>
  <si>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</si>
  <si>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</si>
  <si>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</si>
  <si>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</si>
  <si>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</si>
  <si>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</si>
  <si>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</si>
  <si>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</si>
  <si>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</si>
  <si>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</si>
  <si>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</si>
  <si>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</si>
  <si>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</si>
  <si>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</si>
  <si>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</si>
  <si>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</si>
  <si>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</si>
  <si>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</si>
  <si>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</si>
  <si>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</si>
  <si>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</si>
  <si>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</si>
  <si>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</si>
  <si>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</si>
  <si>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</si>
  <si>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</si>
  <si>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</si>
  <si>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</si>
  <si>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</si>
  <si>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</si>
  <si>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</si>
  <si>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</si>
  <si>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</si>
  <si>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</si>
  <si>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</si>
  <si>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</si>
  <si>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</si>
  <si>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</si>
  <si>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</si>
  <si>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</si>
  <si>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</si>
  <si>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</si>
  <si>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</si>
  <si>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</si>
  <si>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</si>
  <si>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</si>
  <si>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</si>
  <si>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</si>
  <si>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</si>
  <si>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</si>
  <si>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</si>
  <si>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</si>
  <si>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</si>
  <si>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</si>
  <si>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</si>
  <si>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</si>
  <si>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</si>
  <si>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</si>
  <si>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</si>
  <si>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</si>
  <si>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</si>
  <si>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</si>
  <si>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</si>
  <si>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</si>
  <si>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</si>
  <si>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</si>
  <si>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</si>
  <si>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</si>
  <si>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</si>
  <si>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</si>
  <si>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</si>
  <si>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</si>
  <si>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</si>
  <si>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</si>
  <si>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</si>
  <si>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</si>
  <si>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</si>
  <si>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</si>
  <si>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</si>
  <si>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</si>
  <si>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</si>
  <si>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</si>
  <si>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</si>
  <si>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</si>
  <si>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</si>
  <si>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</si>
  <si>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</si>
  <si>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</si>
  <si>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</si>
  <si>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</si>
  <si>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</si>
  <si>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</si>
  <si>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</si>
  <si>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</si>
  <si>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</si>
  <si>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</si>
  <si>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</si>
  <si>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</si>
  <si>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</si>
  <si>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</si>
  <si>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</si>
  <si>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</si>
  <si>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</si>
  <si>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</si>
  <si>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</si>
  <si>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</si>
  <si>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</si>
  <si>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</si>
  <si>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</si>
  <si>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</si>
  <si>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</si>
  <si>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</si>
  <si>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</si>
  <si>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</si>
  <si>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</si>
  <si>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</si>
  <si>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</si>
  <si>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</si>
  <si>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</si>
  <si>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</si>
  <si>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</si>
  <si>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</si>
  <si>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</si>
  <si>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</si>
  <si>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</si>
  <si>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</si>
  <si>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</si>
  <si>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</si>
  <si>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</si>
  <si>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</si>
  <si>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</si>
  <si>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</si>
  <si>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</si>
  <si>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</si>
  <si>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</si>
  <si>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</si>
  <si>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</si>
  <si>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</si>
  <si>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</si>
  <si>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</si>
  <si>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</si>
  <si>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</si>
  <si>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</si>
  <si>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</si>
  <si>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</si>
  <si>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</si>
  <si>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</si>
  <si>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</si>
  <si>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</si>
  <si>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</si>
  <si>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</si>
  <si>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</si>
  <si>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</si>
  <si>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</si>
  <si>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</si>
  <si>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</si>
  <si>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</si>
  <si>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</si>
  <si>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</si>
  <si>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</si>
  <si>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</si>
  <si>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</si>
  <si>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</si>
  <si>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</si>
  <si>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</si>
  <si>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</si>
  <si>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</si>
  <si>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</si>
  <si>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</si>
  <si>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</si>
  <si>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</si>
  <si>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</si>
  <si>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</si>
  <si>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</si>
  <si>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</si>
  <si>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</si>
  <si>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</si>
  <si>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</si>
  <si>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</si>
  <si>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</si>
  <si>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</si>
  <si>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</si>
  <si>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</si>
  <si>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</si>
  <si>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</si>
  <si>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</si>
  <si>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</si>
  <si>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</si>
  <si>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</si>
  <si>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</si>
  <si>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</si>
  <si>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</si>
  <si>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</si>
  <si>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</si>
  <si>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</si>
  <si>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</si>
  <si>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</si>
  <si>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</si>
  <si>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</si>
  <si>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</si>
  <si>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</si>
  <si>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</si>
  <si>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</si>
  <si>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</si>
  <si>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</si>
  <si>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</si>
  <si>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</si>
  <si>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</si>
  <si>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</si>
  <si>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</si>
  <si>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</si>
  <si>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</si>
  <si>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</si>
  <si>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</si>
  <si>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</si>
  <si>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</si>
  <si>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</si>
  <si>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</si>
  <si>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</si>
  <si>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</si>
  <si>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</si>
  <si>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</si>
  <si>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</si>
  <si>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</si>
  <si>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</si>
  <si>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</si>
  <si>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</si>
  <si>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</si>
  <si>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</si>
  <si>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</si>
  <si>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</si>
  <si>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</si>
  <si>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</si>
  <si>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</si>
  <si>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</si>
  <si>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</si>
  <si>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</si>
  <si>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</si>
  <si>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</si>
  <si>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</si>
  <si>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</si>
  <si>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</si>
  <si>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</si>
  <si>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</si>
  <si>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</si>
  <si>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</si>
  <si>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</si>
  <si>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</si>
  <si>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</si>
  <si>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</si>
  <si>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</si>
  <si>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</si>
  <si>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</si>
  <si>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</si>
  <si>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</si>
  <si>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</si>
  <si>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</si>
  <si>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</si>
  <si>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</si>
  <si>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</si>
  <si>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</si>
  <si>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</si>
  <si>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</si>
  <si>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</si>
  <si>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</si>
  <si>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</si>
  <si>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</si>
  <si>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</si>
  <si>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</si>
  <si>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</si>
  <si>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</si>
  <si>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</si>
  <si>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</si>
  <si>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</si>
  <si>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</si>
  <si>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</si>
  <si>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</si>
  <si>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</si>
  <si>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</si>
  <si>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</si>
  <si>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</si>
  <si>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</si>
  <si>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</si>
  <si>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</si>
  <si>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</si>
  <si>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</si>
  <si>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</si>
  <si>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</si>
  <si>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</si>
  <si>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</si>
  <si>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</si>
  <si>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</si>
  <si>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</si>
  <si>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</si>
  <si>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</si>
  <si>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</si>
  <si>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</si>
  <si>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</si>
  <si>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</si>
  <si>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</si>
  <si>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</si>
  <si>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</si>
  <si>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</si>
  <si>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</si>
  <si>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</si>
  <si>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</si>
  <si>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</si>
  <si>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</si>
  <si>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</si>
  <si>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</si>
  <si>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</si>
  <si>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</si>
  <si>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</si>
  <si>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</si>
  <si>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</si>
  <si>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</si>
  <si>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</si>
  <si>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</si>
  <si>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</si>
  <si>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</si>
  <si>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</si>
  <si>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</si>
  <si>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</si>
  <si>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</si>
  <si>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</si>
  <si>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</si>
  <si>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</si>
  <si>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</si>
  <si>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</si>
  <si>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</si>
  <si>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</si>
  <si>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</si>
  <si>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</si>
  <si>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</si>
  <si>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</si>
  <si>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</si>
  <si>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</si>
  <si>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</si>
  <si>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</si>
  <si>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</si>
  <si>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</si>
  <si>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</si>
  <si>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</si>
  <si>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</si>
  <si>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</si>
  <si>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</si>
  <si>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</si>
  <si>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</si>
  <si>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</si>
  <si>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</si>
  <si>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</si>
  <si>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</si>
  <si>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</si>
  <si>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</si>
  <si>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</si>
  <si>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</si>
  <si>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</si>
  <si>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</si>
  <si>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</si>
  <si>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</si>
  <si>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</si>
  <si>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</si>
  <si>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</si>
  <si>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</si>
  <si>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</si>
  <si>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</si>
  <si>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</si>
  <si>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</si>
  <si>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</si>
  <si>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</si>
  <si>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</si>
  <si>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</si>
  <si>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</si>
  <si>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</si>
  <si>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</si>
  <si>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</si>
  <si>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</si>
  <si>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</si>
  <si>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</si>
  <si>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</si>
  <si>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</si>
  <si>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</si>
  <si>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</si>
  <si>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</si>
  <si>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</si>
  <si>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</si>
  <si>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</si>
  <si>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</si>
  <si>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</si>
  <si>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</si>
  <si>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</si>
  <si>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</si>
  <si>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</si>
  <si>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</si>
  <si>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</si>
  <si>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</si>
  <si>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</si>
  <si>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</si>
  <si>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</si>
  <si>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</si>
  <si>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</si>
  <si>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</si>
  <si>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</si>
  <si>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</si>
  <si>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</si>
  <si>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</si>
  <si>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</si>
  <si>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</si>
  <si>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</si>
  <si>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</si>
  <si>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</si>
  <si>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</si>
  <si>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</si>
  <si>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</si>
  <si>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</si>
  <si>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</si>
  <si>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</si>
  <si>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</si>
  <si>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</si>
  <si>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</si>
  <si>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</si>
  <si>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</si>
  <si>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</si>
  <si>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</si>
  <si>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</si>
  <si>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</si>
  <si>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</si>
  <si>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</si>
  <si>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</si>
  <si>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</si>
  <si>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</si>
  <si>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</si>
  <si>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</si>
  <si>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</si>
  <si>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</si>
  <si>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</si>
  <si>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</si>
  <si>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</si>
  <si>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</si>
  <si>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</si>
  <si>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</si>
  <si>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</si>
  <si>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</si>
  <si>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</si>
  <si>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</si>
  <si>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</si>
  <si>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</si>
  <si>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</si>
  <si>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</si>
  <si>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</si>
  <si>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</si>
  <si>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</si>
  <si>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</si>
  <si>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</si>
  <si>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</si>
  <si>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</si>
  <si>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</si>
  <si>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</si>
  <si>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</si>
  <si>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</si>
  <si>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</si>
  <si>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</si>
  <si>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</si>
  <si>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</si>
  <si>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</si>
  <si>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</si>
  <si>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</si>
  <si>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</si>
  <si>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</si>
  <si>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</si>
  <si>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</si>
  <si>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</si>
  <si>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</si>
  <si>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</si>
  <si>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</si>
  <si>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</si>
  <si>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</si>
  <si>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</si>
  <si>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</si>
  <si>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</si>
  <si>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</si>
  <si>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</si>
  <si>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</si>
  <si>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</si>
  <si>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</si>
  <si>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</si>
  <si>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</si>
  <si>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</si>
  <si>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</si>
  <si>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</si>
  <si>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</si>
  <si>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</si>
  <si>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</si>
  <si>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</si>
  <si>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</si>
  <si>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</si>
  <si>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</si>
  <si>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</si>
  <si>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</si>
  <si>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</si>
  <si>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</si>
  <si>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</si>
  <si>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</si>
  <si>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</si>
  <si>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</si>
  <si>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</si>
  <si>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</si>
  <si>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</si>
  <si>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</si>
  <si>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</si>
  <si>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</si>
  <si>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</si>
  <si>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</si>
  <si>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</si>
  <si>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</si>
  <si>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</si>
  <si>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</si>
  <si>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</si>
  <si>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</si>
  <si>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</si>
  <si>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</si>
  <si>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</si>
  <si>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</si>
  <si>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</si>
  <si>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</si>
  <si>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</si>
  <si>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</si>
  <si>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</si>
  <si>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</si>
  <si>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</si>
  <si>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</si>
  <si>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</si>
  <si>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</si>
  <si>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</si>
  <si>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</si>
  <si>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</si>
  <si>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</si>
  <si>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</si>
  <si>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</si>
  <si>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</si>
  <si>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</si>
  <si>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</si>
  <si>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</si>
  <si>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</si>
  <si>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</si>
  <si>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</si>
  <si>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</si>
  <si>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</si>
  <si>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</si>
  <si>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</si>
  <si>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</si>
  <si>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</si>
  <si>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</si>
  <si>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</si>
  <si>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</si>
  <si>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</si>
  <si>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</si>
  <si>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</si>
  <si>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</si>
  <si>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</si>
  <si>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</si>
  <si>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</si>
  <si>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</si>
  <si>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</si>
  <si>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</si>
  <si>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</si>
  <si>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</si>
  <si>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</si>
  <si>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</si>
  <si>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</si>
  <si>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</si>
  <si>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</si>
  <si>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</si>
  <si>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</si>
  <si>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</si>
  <si>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</si>
  <si>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</si>
  <si>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</si>
  <si>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</si>
  <si>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</si>
  <si>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</si>
  <si>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</si>
  <si>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</si>
  <si>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</si>
  <si>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</si>
  <si>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</si>
  <si>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</si>
  <si>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</si>
  <si>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</si>
  <si>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</si>
  <si>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</si>
  <si>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</si>
  <si>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</si>
  <si>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</si>
  <si>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</si>
  <si>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</si>
  <si>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</si>
  <si>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</si>
  <si>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</si>
  <si>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</si>
  <si>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</si>
  <si>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</si>
  <si>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</si>
  <si>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</si>
  <si>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</si>
  <si>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</si>
  <si>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</si>
  <si>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</si>
  <si>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</si>
  <si>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</si>
  <si>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</si>
  <si>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</si>
  <si>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</si>
  <si>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</si>
  <si>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</si>
  <si>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</si>
  <si>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</si>
  <si>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</si>
  <si>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</si>
  <si>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</si>
  <si>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</si>
  <si>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</si>
  <si>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</si>
  <si>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</si>
  <si>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</si>
  <si>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</si>
  <si>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</si>
  <si>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</si>
  <si>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</si>
  <si>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</si>
  <si>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</si>
  <si>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</si>
  <si>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</si>
  <si>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</si>
  <si>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</si>
  <si>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</si>
  <si>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</si>
  <si>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</si>
  <si>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</si>
  <si>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</si>
  <si>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</si>
  <si>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</si>
  <si>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</si>
  <si>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</si>
  <si>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</si>
  <si>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</si>
  <si>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</si>
  <si>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</si>
  <si>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</si>
  <si>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</si>
  <si>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</si>
  <si>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</si>
  <si>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</si>
  <si>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</si>
  <si>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</si>
  <si>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</si>
  <si>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</si>
  <si>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</si>
  <si>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</si>
  <si>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</si>
  <si>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</si>
  <si>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</si>
  <si>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</si>
  <si>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</si>
  <si>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</si>
  <si>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</si>
  <si>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</si>
  <si>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</si>
  <si>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</si>
  <si>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</si>
  <si>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</si>
  <si>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</si>
  <si>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</si>
  <si>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</si>
  <si>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</si>
  <si>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</si>
  <si>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</si>
  <si>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</si>
  <si>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</si>
  <si>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</si>
  <si>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</si>
  <si>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</si>
  <si>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</si>
  <si>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</si>
  <si>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</si>
  <si>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</si>
  <si>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</si>
  <si>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</si>
  <si>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</si>
  <si>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</si>
  <si>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</si>
  <si>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</si>
  <si>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</si>
  <si>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</si>
  <si>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</si>
  <si>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</si>
  <si>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</si>
  <si>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</si>
  <si>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</si>
  <si>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</si>
  <si>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</si>
  <si>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</si>
  <si>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</si>
  <si>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</si>
  <si>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</si>
  <si>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</si>
  <si>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</si>
  <si>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</si>
  <si>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</si>
  <si>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</si>
  <si>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</si>
  <si>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</si>
  <si>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</si>
  <si>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</si>
  <si>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</si>
  <si>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</si>
  <si>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</si>
  <si>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</si>
  <si>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</si>
  <si>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</si>
  <si>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</si>
  <si>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</si>
  <si>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</si>
  <si>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</si>
  <si>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</si>
  <si>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</si>
  <si>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</si>
  <si>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</si>
  <si>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</si>
  <si>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</si>
  <si>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</si>
  <si>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</si>
  <si>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</si>
  <si>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</si>
  <si>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</si>
  <si>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</si>
  <si>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</si>
  <si>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</si>
  <si>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</si>
  <si>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</si>
  <si>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</si>
  <si>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</si>
  <si>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</si>
  <si>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</si>
  <si>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</si>
  <si>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</si>
  <si>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</si>
  <si>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</si>
  <si>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</si>
  <si>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</si>
  <si>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</si>
  <si>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</si>
  <si>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</si>
  <si>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</si>
  <si>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</si>
  <si>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</si>
  <si>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</si>
  <si>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</si>
  <si>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</si>
  <si>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</si>
  <si>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</si>
  <si>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</si>
  <si>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</si>
  <si>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</si>
  <si>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</si>
  <si>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</si>
  <si>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</si>
  <si>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</si>
  <si>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</si>
  <si>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</si>
  <si>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</si>
  <si>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</si>
  <si>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</si>
  <si>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</si>
  <si>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</si>
  <si>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</si>
  <si>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</si>
  <si>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</si>
  <si>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</si>
  <si>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</si>
  <si>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</si>
  <si>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</si>
  <si>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</si>
  <si>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</si>
  <si>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</si>
  <si>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</si>
  <si>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</si>
  <si>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</si>
  <si>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</si>
  <si>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</si>
  <si>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</si>
  <si>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</si>
  <si>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</si>
  <si>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</si>
  <si>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</si>
  <si>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</si>
  <si>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</si>
  <si>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</si>
  <si>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</si>
  <si>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</si>
  <si>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</si>
  <si>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</si>
  <si>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</si>
  <si>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</si>
  <si>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</si>
  <si>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</si>
  <si>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</si>
  <si>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</si>
  <si>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</si>
  <si>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</si>
  <si>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</si>
  <si>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</si>
  <si>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</si>
  <si>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</si>
  <si>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</si>
  <si>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</si>
  <si>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</si>
  <si>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</si>
  <si>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</si>
  <si>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</si>
  <si>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</si>
  <si>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</si>
  <si>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</si>
  <si>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</si>
  <si>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</si>
  <si>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</si>
  <si>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</si>
  <si>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</si>
  <si>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</si>
  <si>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</si>
  <si>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</si>
  <si>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</si>
  <si>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</si>
  <si>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</si>
  <si>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</si>
  <si>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</si>
  <si>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</si>
  <si>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</si>
  <si>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</si>
  <si>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</si>
  <si>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</si>
  <si>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</si>
  <si>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</si>
  <si>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</si>
  <si>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</si>
  <si>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</si>
  <si>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</si>
  <si>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</si>
  <si>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</si>
  <si>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</si>
  <si>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</si>
  <si>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</si>
  <si>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</si>
  <si>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</si>
  <si>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</si>
  <si>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</si>
  <si>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</si>
  <si>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</si>
  <si>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</si>
  <si>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</si>
  <si>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</si>
  <si>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</si>
  <si>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</si>
  <si>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</si>
  <si>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</si>
  <si>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</si>
  <si>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</si>
  <si>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</si>
  <si>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</si>
  <si>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</si>
  <si>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</si>
  <si>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</si>
  <si>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</si>
  <si>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</si>
  <si>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</si>
  <si>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</si>
  <si>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</si>
  <si>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</si>
  <si>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</si>
  <si>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</si>
  <si>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</si>
  <si>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</si>
  <si>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</si>
  <si>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</si>
  <si>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</si>
  <si>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</si>
  <si>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</si>
  <si>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</si>
  <si>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</si>
  <si>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</si>
  <si>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</si>
  <si>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</si>
  <si>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</si>
  <si>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</si>
  <si>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</si>
  <si>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</si>
  <si>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</si>
  <si>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</si>
  <si>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</si>
  <si>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</si>
  <si>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</si>
  <si>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</si>
  <si>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</si>
  <si>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</si>
  <si>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</si>
  <si>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</si>
  <si>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</si>
  <si>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</si>
  <si>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</si>
  <si>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</si>
  <si>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</si>
  <si>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</si>
  <si>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</si>
  <si>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</si>
  <si>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</si>
  <si>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</si>
  <si>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</si>
  <si>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</si>
  <si>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</si>
  <si>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</si>
  <si>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</si>
  <si>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</si>
  <si>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</si>
  <si>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</si>
  <si>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</si>
  <si>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</si>
  <si>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</si>
  <si>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</si>
  <si>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</si>
  <si>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</si>
  <si>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</si>
  <si>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</si>
  <si>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</si>
  <si>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</si>
  <si>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</si>
  <si>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</si>
  <si>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</si>
  <si>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</si>
  <si>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</si>
  <si>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</si>
  <si>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</si>
  <si>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</si>
  <si>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</si>
  <si>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</si>
  <si>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</si>
  <si>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</si>
  <si>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</si>
  <si>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</si>
  <si>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</si>
  <si>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</si>
  <si>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</si>
  <si>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</si>
  <si>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</si>
  <si>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</si>
  <si>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</si>
  <si>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</si>
  <si>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</si>
  <si>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</si>
  <si>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</si>
  <si>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</si>
  <si>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</si>
  <si>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</si>
  <si>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</si>
  <si>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</si>
  <si>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</si>
  <si>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</si>
  <si>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</si>
  <si>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</si>
  <si>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</si>
  <si>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</si>
  <si>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</si>
  <si>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</si>
  <si>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</si>
  <si>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</si>
  <si>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</si>
  <si>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</si>
  <si>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</si>
  <si>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</si>
  <si>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</si>
  <si>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</si>
  <si>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</si>
  <si>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</si>
  <si>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</si>
  <si>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</si>
  <si>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</si>
  <si>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</si>
  <si>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</si>
  <si>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</si>
  <si>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</si>
  <si>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</si>
  <si>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</si>
  <si>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</si>
  <si>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</si>
  <si>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</si>
  <si>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</si>
  <si>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</si>
  <si>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</si>
  <si>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</si>
  <si>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</si>
  <si>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</si>
  <si>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</si>
  <si>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</si>
  <si>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</si>
  <si>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</si>
  <si>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</si>
  <si>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</si>
  <si>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</si>
  <si>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</si>
  <si>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</si>
  <si>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</si>
  <si>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</si>
  <si>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</si>
  <si>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</si>
  <si>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</si>
  <si>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</si>
  <si>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</si>
  <si>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</si>
  <si>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</si>
  <si>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</si>
  <si>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</si>
  <si>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</si>
  <si>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</si>
  <si>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</si>
  <si>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</si>
  <si>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</si>
  <si>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</si>
  <si>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</si>
  <si>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</si>
  <si>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</si>
  <si>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</si>
  <si>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</si>
  <si>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</si>
  <si>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</si>
  <si>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</si>
  <si>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</si>
  <si>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</si>
  <si>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</si>
  <si>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</si>
  <si>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</si>
  <si>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</si>
  <si>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</si>
  <si>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</si>
  <si>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</si>
  <si>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</si>
  <si>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</si>
  <si>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</si>
  <si>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</si>
  <si>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</si>
  <si>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</si>
  <si>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</si>
  <si>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</si>
  <si>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</si>
  <si>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</si>
  <si>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</si>
  <si>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</si>
  <si>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</si>
  <si>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</si>
  <si>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</si>
  <si>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</si>
  <si>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</si>
  <si>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</si>
  <si>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</si>
  <si>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</si>
  <si>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</si>
  <si>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</si>
  <si>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</si>
  <si>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</si>
  <si>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</si>
  <si>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</si>
  <si>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</si>
  <si>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</si>
  <si>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</si>
  <si>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</si>
  <si>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</si>
  <si>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</si>
  <si>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</si>
  <si>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</si>
  <si>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</si>
  <si>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</si>
  <si>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</si>
  <si>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</si>
  <si>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</si>
  <si>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</si>
  <si>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</si>
  <si>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</si>
  <si>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</si>
  <si>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</si>
  <si>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</si>
  <si>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</si>
  <si>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</si>
  <si>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</si>
  <si>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</si>
  <si>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</si>
  <si>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</si>
  <si>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</si>
  <si>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</si>
  <si>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</si>
  <si>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</si>
  <si>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</si>
  <si>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</si>
  <si>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</si>
  <si>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</si>
  <si>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</si>
  <si>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</si>
  <si>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</si>
  <si>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</si>
  <si>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</si>
  <si>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</si>
  <si>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</si>
  <si>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</si>
  <si>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</si>
  <si>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</si>
  <si>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</si>
  <si>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</si>
  <si>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</si>
  <si>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</si>
  <si>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</si>
  <si>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</si>
  <si>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</si>
  <si>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</si>
  <si>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</si>
  <si>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</si>
  <si>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</si>
  <si>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</si>
  <si>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</si>
  <si>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</si>
  <si>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</si>
  <si>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</si>
  <si>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</si>
  <si>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</si>
  <si>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</si>
  <si>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</si>
  <si>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</si>
  <si>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</si>
  <si>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</si>
  <si>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</si>
  <si>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</si>
  <si>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</si>
  <si>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</si>
  <si>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</si>
  <si>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</si>
  <si>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</si>
  <si>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</si>
  <si>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</si>
  <si>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</si>
  <si>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</si>
  <si>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</si>
  <si>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</si>
  <si>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</si>
  <si>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</si>
  <si>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</si>
  <si>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</si>
  <si>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</si>
  <si>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</si>
  <si>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</si>
  <si>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</si>
  <si>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</si>
  <si>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</si>
  <si>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</si>
  <si>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</si>
  <si>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</si>
  <si>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</si>
  <si>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</si>
  <si>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</si>
  <si>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</si>
  <si>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</si>
  <si>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</si>
  <si>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</si>
  <si>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</si>
  <si>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</si>
  <si>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</si>
  <si>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</si>
  <si>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</si>
  <si>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</si>
  <si>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</si>
  <si>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</si>
  <si>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</si>
  <si>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</si>
  <si>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</si>
  <si>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</si>
  <si>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</si>
  <si>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</si>
  <si>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</si>
  <si>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</si>
  <si>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</si>
  <si>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</si>
  <si>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</si>
  <si>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</si>
  <si>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</si>
  <si>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</si>
  <si>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</si>
  <si>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</si>
  <si>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</si>
  <si>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</si>
  <si>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</si>
  <si>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</si>
  <si>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</si>
  <si>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</si>
  <si>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</si>
  <si>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</si>
  <si>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</si>
  <si>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</si>
  <si>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</si>
  <si>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</si>
  <si>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</si>
  <si>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</si>
  <si>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</si>
  <si>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</si>
  <si>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</si>
  <si>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</si>
  <si>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</si>
  <si>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</si>
  <si>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</si>
  <si>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</si>
  <si>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</si>
  <si>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</si>
  <si>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</si>
  <si>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</si>
  <si>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</si>
  <si>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</si>
  <si>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</si>
  <si>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</si>
  <si>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</si>
  <si>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</si>
  <si>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</si>
  <si>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</si>
  <si>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</si>
  <si>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</si>
  <si>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</si>
  <si>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</si>
  <si>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</si>
  <si>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</si>
  <si>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</si>
  <si>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</si>
  <si>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</si>
  <si>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</si>
  <si>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</si>
  <si>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</si>
  <si>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</si>
  <si>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</si>
  <si>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</si>
  <si>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</si>
  <si>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</si>
  <si>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</si>
  <si>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</si>
  <si>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</si>
  <si>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</si>
  <si>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</si>
  <si>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</si>
  <si>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</si>
  <si>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</si>
  <si>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</si>
  <si>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</si>
  <si>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</si>
  <si>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</si>
  <si>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</si>
  <si>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</si>
  <si>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</si>
  <si>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</si>
  <si>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</si>
  <si>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</si>
  <si>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</si>
  <si>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</si>
  <si>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</si>
  <si>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</si>
  <si>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</si>
  <si>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</si>
  <si>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</si>
  <si>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</si>
  <si>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</si>
  <si>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</si>
  <si>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</si>
  <si>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</si>
  <si>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</si>
  <si>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</si>
  <si>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</si>
  <si>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</si>
  <si>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</si>
  <si>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</si>
  <si>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</si>
  <si>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</si>
  <si>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</si>
  <si>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</si>
  <si>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</si>
  <si>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</si>
  <si>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</si>
  <si>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</si>
  <si>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</si>
  <si>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</si>
  <si>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</si>
  <si>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</si>
  <si>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</si>
  <si>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</si>
  <si>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</si>
  <si>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</si>
  <si>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</si>
  <si>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</si>
  <si>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</si>
  <si>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</si>
  <si>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</si>
  <si>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</si>
  <si>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</si>
  <si>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</si>
  <si>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</si>
  <si>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</si>
  <si>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</si>
  <si>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</si>
  <si>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</si>
  <si>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</si>
  <si>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</si>
  <si>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</si>
  <si>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</si>
  <si>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</si>
  <si>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</si>
  <si>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</si>
  <si>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</si>
  <si>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</si>
  <si>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</si>
  <si>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</si>
  <si>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</si>
  <si>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</si>
  <si>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</si>
  <si>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</si>
  <si>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</si>
  <si>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</si>
  <si>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</si>
  <si>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</si>
  <si>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</si>
  <si>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</si>
  <si>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</si>
  <si>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</si>
  <si>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</si>
  <si>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</si>
  <si>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</si>
  <si>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</si>
  <si>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</si>
  <si>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</si>
  <si>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</si>
  <si>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</si>
  <si>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</si>
  <si>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</si>
  <si>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</si>
  <si>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</si>
  <si>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</si>
  <si>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</si>
  <si>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</si>
  <si>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</si>
  <si>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</si>
  <si>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</si>
  <si>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</si>
  <si>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</si>
  <si>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</si>
  <si>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</si>
  <si>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</si>
  <si>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</si>
  <si>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</si>
  <si>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</si>
  <si>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</si>
  <si>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</si>
  <si>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</si>
  <si>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</si>
  <si>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</si>
  <si>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</si>
  <si>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</si>
  <si>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</si>
  <si>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</si>
  <si>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</si>
  <si>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</si>
  <si>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</si>
  <si>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</si>
  <si>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</si>
  <si>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</si>
  <si>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</si>
  <si>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</si>
  <si>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</si>
  <si>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</si>
  <si>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</si>
  <si>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</si>
  <si>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</si>
  <si>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</si>
  <si>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</si>
  <si>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</si>
  <si>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</si>
  <si>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</si>
  <si>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</si>
  <si>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</si>
  <si>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</si>
  <si>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</si>
  <si>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</si>
  <si>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</si>
  <si>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</si>
  <si>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</si>
  <si>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</si>
  <si>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</si>
  <si>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</si>
  <si>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</si>
  <si>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</si>
  <si>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</si>
  <si>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</si>
  <si>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</si>
  <si>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</si>
  <si>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</si>
  <si>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</si>
  <si>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</si>
  <si>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</si>
  <si>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</si>
  <si>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</si>
  <si>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</si>
  <si>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</si>
  <si>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</si>
  <si>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</si>
  <si>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</si>
  <si>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</si>
  <si>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</si>
  <si>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</si>
  <si>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</si>
  <si>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</si>
  <si>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</si>
  <si>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</si>
  <si>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</si>
  <si>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</si>
  <si>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</si>
  <si>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</si>
  <si>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</si>
  <si>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</si>
  <si>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</si>
  <si>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</si>
  <si>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</si>
  <si>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</si>
  <si>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</si>
  <si>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</si>
  <si>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</si>
  <si>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</si>
  <si>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</si>
  <si>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</si>
  <si>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</si>
  <si>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</si>
  <si>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</si>
  <si>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</si>
  <si>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</si>
  <si>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</si>
  <si>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</si>
  <si>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</si>
  <si>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</si>
  <si>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</si>
  <si>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</si>
  <si>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</si>
  <si>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</si>
  <si>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</si>
  <si>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</si>
  <si>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</si>
  <si>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</si>
  <si>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</si>
  <si>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</si>
  <si>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</si>
  <si>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</si>
  <si>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</si>
  <si>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</si>
  <si>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</si>
  <si>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</si>
  <si>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</si>
  <si>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</si>
  <si>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</si>
  <si>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</si>
  <si>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</si>
  <si>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</si>
  <si>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</si>
  <si>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</si>
  <si>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</si>
  <si>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</si>
  <si>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</si>
  <si>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</si>
  <si>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</si>
  <si>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</si>
  <si>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</si>
  <si>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</si>
  <si>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</si>
  <si>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</si>
  <si>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</si>
  <si>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</si>
  <si>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</si>
  <si>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</si>
  <si>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</si>
  <si>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</si>
  <si>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</si>
  <si>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</si>
  <si>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</si>
  <si>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</si>
  <si>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</si>
  <si>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</si>
  <si>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</si>
  <si>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</si>
  <si>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</si>
  <si>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</si>
  <si>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</si>
  <si>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</si>
  <si>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</si>
  <si>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</si>
  <si>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</si>
  <si>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</si>
  <si>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</si>
  <si>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</si>
  <si>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</si>
  <si>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</si>
  <si>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</si>
  <si>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</si>
  <si>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</si>
  <si>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</si>
  <si>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</si>
  <si>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</si>
  <si>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</si>
  <si>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</si>
  <si>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</si>
  <si>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</si>
  <si>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</si>
  <si>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</si>
  <si>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</si>
  <si>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</si>
  <si>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</si>
  <si>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</si>
  <si>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</si>
  <si>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</si>
  <si>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</si>
  <si>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</si>
  <si>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</si>
  <si>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</si>
  <si>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</si>
  <si>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</si>
  <si>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</si>
  <si>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</si>
  <si>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</si>
  <si>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</si>
  <si>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</si>
  <si>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</si>
  <si>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</si>
  <si>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</si>
  <si>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</si>
  <si>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</si>
  <si>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</si>
  <si>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</si>
  <si>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</si>
  <si>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</si>
  <si>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</si>
  <si>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</si>
  <si>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</si>
  <si>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</si>
  <si>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</si>
  <si>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</si>
  <si>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</si>
  <si>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</si>
  <si>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</si>
  <si>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</si>
  <si>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</si>
  <si>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</si>
  <si>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</si>
  <si>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</si>
  <si>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</si>
  <si>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</si>
  <si>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</si>
  <si>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</si>
  <si>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</si>
  <si>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</si>
  <si>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</si>
  <si>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</si>
  <si>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</si>
  <si>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</si>
  <si>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</si>
  <si>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</si>
  <si>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</si>
  <si>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</si>
  <si>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</si>
  <si>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</si>
  <si>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</si>
  <si>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</si>
  <si>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</si>
  <si>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</si>
  <si>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</si>
  <si>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</si>
  <si>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</si>
  <si>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</si>
  <si>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</si>
  <si>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</si>
  <si>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</si>
  <si>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</si>
  <si>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</si>
  <si>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</si>
  <si>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</si>
  <si>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</si>
  <si>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</si>
  <si>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</si>
  <si>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</si>
  <si>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</si>
  <si>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</si>
  <si>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</si>
  <si>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</si>
  <si>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</si>
  <si>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</si>
  <si>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</si>
  <si>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</si>
  <si>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</si>
  <si>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</si>
  <si>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</si>
  <si>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</si>
  <si>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</si>
  <si>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</si>
  <si>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</si>
  <si>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</si>
  <si>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</si>
  <si>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</si>
  <si>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</si>
  <si>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</si>
  <si>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</si>
  <si>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</si>
  <si>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</si>
  <si>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</si>
  <si>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</si>
  <si>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</si>
  <si>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</si>
  <si>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</si>
  <si>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</si>
  <si>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</si>
  <si>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</si>
  <si>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</si>
  <si>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</si>
  <si>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</si>
  <si>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</si>
  <si>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</si>
  <si>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</si>
  <si>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</si>
  <si>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</si>
  <si>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</si>
  <si>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</si>
  <si>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</si>
  <si>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</si>
  <si>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</si>
  <si>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</si>
  <si>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</si>
  <si>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</si>
  <si>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</si>
  <si>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</si>
  <si>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</si>
  <si>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</si>
  <si>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</si>
  <si>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</si>
  <si>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</si>
  <si>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</si>
  <si>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</si>
  <si>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</si>
  <si>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</si>
  <si>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</si>
  <si>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</si>
  <si>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</si>
  <si>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</si>
  <si>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</si>
  <si>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</si>
  <si>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</si>
  <si>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</si>
  <si>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</si>
  <si>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</si>
  <si>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</si>
  <si>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</si>
  <si>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</si>
  <si>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</si>
  <si>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</si>
  <si>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</si>
  <si>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</si>
  <si>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</si>
  <si>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</si>
  <si>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</si>
  <si>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</si>
  <si>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</si>
  <si>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</si>
  <si>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</si>
  <si>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</si>
  <si>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</si>
  <si>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</si>
  <si>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</si>
  <si>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</si>
  <si>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</si>
  <si>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</si>
  <si>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</si>
  <si>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</si>
  <si>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</si>
  <si>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</si>
  <si>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</si>
  <si>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</si>
  <si>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</si>
  <si>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</si>
  <si>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</si>
  <si>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</si>
  <si>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</si>
  <si>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</si>
  <si>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</si>
  <si>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</si>
  <si>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</si>
  <si>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</si>
  <si>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</si>
  <si>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</si>
  <si>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</si>
  <si>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</si>
  <si>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</si>
  <si>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</si>
  <si>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</si>
  <si>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</si>
  <si>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</si>
  <si>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</si>
  <si>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</si>
  <si>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</si>
  <si>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</si>
  <si>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</si>
  <si>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</si>
  <si>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</si>
  <si>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</si>
  <si>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</si>
  <si>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</si>
  <si>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</si>
  <si>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</si>
  <si>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</si>
  <si>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</si>
  <si>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</si>
  <si>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</si>
  <si>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</si>
  <si>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</si>
  <si>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</si>
  <si>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</si>
  <si>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</si>
  <si>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</si>
  <si>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</si>
  <si>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</si>
  <si>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</si>
  <si>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</si>
  <si>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</si>
  <si>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</si>
  <si>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</si>
  <si>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</si>
  <si>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</si>
  <si>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</si>
  <si>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</si>
  <si>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</si>
  <si>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</si>
  <si>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</si>
  <si>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</si>
  <si>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</si>
  <si>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</si>
  <si>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</si>
  <si>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</si>
  <si>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</si>
  <si>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</si>
  <si>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</si>
  <si>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</si>
  <si>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</si>
  <si>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</si>
  <si>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</si>
  <si>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</si>
  <si>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</si>
  <si>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</si>
  <si>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</si>
  <si>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</si>
  <si>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</si>
  <si>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</si>
  <si>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</si>
  <si>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</si>
  <si>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</si>
  <si>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</si>
  <si>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</si>
  <si>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</si>
  <si>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</si>
  <si>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</si>
  <si>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</si>
  <si>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</si>
  <si>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</si>
  <si>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</si>
  <si>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</si>
  <si>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</si>
  <si>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</si>
  <si>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</si>
  <si>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</si>
  <si>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</si>
  <si>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</si>
  <si>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</si>
  <si>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</si>
  <si>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</si>
  <si>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</si>
  <si>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</si>
  <si>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</si>
  <si>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</si>
  <si>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</si>
  <si>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</si>
  <si>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</si>
  <si>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</si>
  <si>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</si>
  <si>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</si>
  <si>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</si>
  <si>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</si>
  <si>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</si>
  <si>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</si>
  <si>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</si>
  <si>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</si>
  <si>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</si>
  <si>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</si>
  <si>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</si>
  <si>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</si>
  <si>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</si>
  <si>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</si>
  <si>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</si>
  <si>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</si>
  <si>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</si>
  <si>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</si>
  <si>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</si>
  <si>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</si>
  <si>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</si>
  <si>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</si>
  <si>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</si>
  <si>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</si>
  <si>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</si>
  <si>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</si>
  <si>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</si>
  <si>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</si>
  <si>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</si>
  <si>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</si>
  <si>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</si>
  <si>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</si>
  <si>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</si>
  <si>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</si>
  <si>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</si>
  <si>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</si>
  <si>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</si>
  <si>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</si>
  <si>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</si>
  <si>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</si>
  <si>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</si>
  <si>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</si>
  <si>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</si>
  <si>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</si>
  <si>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</si>
  <si>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</si>
  <si>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</si>
  <si>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</si>
  <si>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</si>
  <si>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</si>
  <si>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</si>
  <si>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</si>
  <si>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</si>
  <si>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</si>
  <si>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</si>
  <si>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</si>
  <si>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</si>
  <si>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</si>
  <si>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</si>
  <si>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</si>
  <si>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</si>
  <si>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</si>
  <si>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</si>
  <si>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</si>
  <si>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</si>
  <si>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</si>
  <si>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</si>
  <si>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</si>
  <si>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</si>
  <si>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</si>
  <si>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</si>
  <si>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</si>
  <si>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</si>
  <si>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</si>
  <si>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</si>
  <si>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</si>
  <si>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</si>
  <si>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</si>
  <si>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</si>
  <si>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</si>
  <si>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</si>
  <si>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</si>
  <si>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</si>
  <si>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</si>
  <si>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</si>
  <si>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</si>
  <si>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</si>
  <si>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</si>
  <si>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</si>
  <si>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</si>
  <si>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</si>
  <si>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</si>
  <si>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</si>
  <si>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</si>
  <si>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</si>
  <si>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</si>
  <si>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</si>
  <si>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</si>
  <si>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</si>
  <si>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</si>
  <si>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</si>
  <si>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</si>
  <si>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</si>
  <si>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</si>
  <si>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</si>
  <si>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</si>
  <si>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</si>
  <si>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</si>
  <si>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</si>
  <si>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</si>
  <si>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</si>
  <si>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</si>
  <si>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</si>
  <si>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</si>
  <si>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</si>
  <si>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</si>
  <si>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</si>
  <si>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</si>
  <si>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</si>
  <si>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</si>
  <si>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</si>
  <si>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</si>
  <si>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</si>
  <si>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</si>
  <si>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</si>
  <si>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</si>
  <si>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</si>
  <si>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</si>
  <si>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</si>
  <si>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</si>
  <si>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</si>
  <si>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</si>
  <si>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</si>
  <si>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</si>
  <si>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</si>
  <si>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</si>
  <si>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</si>
  <si>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</si>
  <si>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</si>
  <si>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</si>
  <si>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</si>
  <si>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</si>
  <si>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</si>
  <si>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</si>
  <si>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</si>
  <si>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</si>
  <si>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</si>
  <si>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</si>
  <si>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</si>
  <si>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</si>
  <si>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</si>
  <si>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</si>
  <si>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</si>
  <si>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</si>
  <si>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</si>
  <si>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</si>
  <si>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</si>
  <si>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</si>
  <si>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</si>
  <si>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</si>
  <si>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</si>
  <si>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</si>
  <si>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</si>
  <si>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</si>
  <si>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</si>
  <si>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</si>
  <si>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</si>
  <si>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</si>
  <si>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</si>
  <si>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</si>
  <si>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</si>
  <si>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</si>
  <si>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</si>
  <si>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</si>
  <si>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</si>
  <si>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</si>
  <si>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</si>
  <si>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</si>
  <si>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</si>
  <si>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</si>
  <si>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</si>
  <si>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</si>
  <si>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</si>
  <si>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</si>
  <si>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</si>
  <si>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</si>
  <si>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</si>
  <si>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</si>
  <si>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</si>
  <si>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</si>
  <si>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</si>
  <si>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</si>
  <si>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</si>
  <si>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</si>
  <si>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</si>
  <si>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</si>
  <si>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</si>
  <si>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</si>
  <si>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</si>
  <si>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</si>
  <si>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</si>
  <si>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</si>
  <si>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</si>
  <si>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</si>
  <si>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</si>
  <si>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</si>
  <si>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</si>
  <si>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</si>
  <si>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</si>
  <si>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</si>
  <si>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</si>
  <si>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</si>
  <si>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</si>
  <si>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</si>
  <si>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</si>
  <si>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</si>
  <si>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</si>
  <si>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</si>
  <si>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</si>
  <si>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</si>
  <si>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</si>
  <si>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</si>
  <si>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</si>
  <si>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</si>
  <si>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</si>
  <si>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</si>
  <si>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</si>
  <si>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</si>
  <si>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</si>
  <si>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</si>
  <si>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</si>
  <si>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</si>
  <si>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</si>
  <si>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</si>
  <si>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</si>
  <si>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</si>
  <si>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</si>
  <si>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</si>
  <si>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</si>
  <si>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</si>
  <si>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</si>
  <si>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</si>
  <si>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</si>
  <si>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</si>
  <si>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</si>
  <si>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</si>
  <si>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</si>
  <si>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</si>
  <si>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</si>
  <si>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</si>
  <si>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</si>
  <si>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</si>
  <si>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</si>
  <si>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</si>
  <si>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</si>
  <si>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</si>
  <si>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</si>
  <si>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</si>
  <si>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</si>
  <si>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</si>
  <si>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</si>
  <si>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</si>
  <si>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</si>
  <si>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</si>
  <si>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</si>
  <si>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</si>
  <si>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</si>
  <si>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</si>
  <si>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</si>
  <si>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</si>
  <si>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</si>
  <si>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</si>
  <si>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</si>
  <si>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</si>
  <si>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</si>
  <si>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</si>
  <si>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</si>
  <si>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</si>
  <si>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</si>
  <si>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</si>
  <si>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</si>
  <si>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</si>
  <si>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</si>
  <si>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</si>
  <si>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</si>
  <si>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</si>
  <si>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</si>
  <si>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</si>
  <si>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</si>
  <si>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</si>
  <si>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</si>
  <si>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</si>
  <si>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</si>
  <si>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</si>
  <si>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</si>
  <si>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</si>
  <si>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</si>
  <si>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</si>
  <si>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</si>
  <si>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</si>
  <si>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</si>
  <si>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</si>
  <si>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</si>
  <si>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</si>
  <si>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</si>
  <si>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</si>
  <si>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</si>
  <si>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</si>
  <si>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</si>
  <si>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</si>
  <si>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</si>
  <si>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</si>
  <si>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</si>
  <si>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</si>
  <si>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</si>
  <si>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</si>
  <si>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</si>
  <si>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</si>
  <si>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</si>
  <si>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</si>
  <si>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</si>
  <si>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</si>
  <si>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</si>
  <si>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</si>
  <si>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</si>
  <si>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</si>
  <si>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</si>
  <si>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</si>
  <si>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</si>
  <si>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</si>
  <si>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</si>
  <si>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</si>
  <si>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</si>
  <si>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</si>
  <si>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</si>
  <si>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</si>
  <si>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</si>
  <si>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</si>
  <si>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</si>
  <si>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</si>
  <si>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</si>
  <si>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</si>
  <si>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</si>
  <si>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</si>
  <si>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</si>
  <si>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</si>
  <si>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</si>
  <si>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</si>
  <si>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</si>
  <si>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</si>
  <si>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</si>
  <si>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</si>
  <si>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</si>
  <si>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</si>
  <si>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</si>
  <si>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</si>
  <si>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</si>
  <si>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</si>
  <si>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</si>
  <si>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</si>
  <si>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</si>
  <si>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</si>
  <si>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</si>
  <si>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</si>
  <si>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</si>
  <si>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</si>
  <si>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</si>
  <si>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</si>
  <si>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</si>
  <si>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</si>
  <si>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</si>
  <si>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</si>
  <si>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</si>
  <si>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</si>
  <si>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</si>
  <si>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</si>
  <si>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</si>
  <si>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</si>
  <si>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</si>
  <si>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</si>
  <si>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</si>
  <si>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</si>
  <si>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</si>
  <si>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</si>
  <si>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</si>
  <si>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</si>
  <si>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</si>
  <si>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</si>
  <si>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</si>
  <si>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</si>
  <si>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</si>
  <si>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</si>
  <si>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</si>
  <si>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</si>
  <si>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</si>
  <si>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</si>
  <si>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</si>
  <si>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</si>
  <si>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</si>
  <si>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</si>
  <si>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</si>
  <si>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</si>
  <si>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</si>
  <si>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</si>
  <si>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</si>
  <si>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</si>
  <si>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</si>
  <si>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</si>
  <si>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</si>
  <si>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</si>
  <si>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</si>
  <si>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</si>
  <si>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</si>
  <si>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</si>
  <si>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</si>
  <si>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</si>
  <si>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</si>
  <si>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</si>
  <si>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</si>
  <si>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</si>
  <si>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</si>
  <si>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</si>
  <si>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</si>
  <si>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</si>
  <si>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</si>
  <si>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</si>
  <si>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</si>
  <si>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</si>
  <si>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</si>
  <si>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</si>
  <si>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</si>
  <si>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</si>
  <si>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</si>
  <si>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</si>
  <si>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</si>
  <si>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</si>
  <si>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</si>
  <si>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</si>
  <si>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</si>
  <si>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</si>
  <si>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</si>
  <si>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</si>
  <si>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</si>
  <si>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</si>
  <si>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</si>
  <si>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</si>
  <si>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</si>
  <si>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</si>
  <si>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</si>
  <si>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</si>
  <si>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</si>
  <si>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</si>
  <si>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</si>
  <si>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</si>
  <si>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</si>
  <si>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</si>
  <si>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</si>
  <si>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</si>
  <si>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</si>
  <si>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</si>
  <si>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</si>
  <si>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</si>
  <si>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</si>
  <si>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</si>
  <si>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</si>
  <si>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</si>
  <si>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</si>
  <si>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</si>
  <si>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</si>
  <si>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</si>
  <si>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</si>
  <si>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</si>
  <si>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</si>
  <si>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</si>
  <si>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</si>
  <si>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</si>
  <si>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</si>
  <si>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</si>
  <si>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</si>
  <si>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</si>
  <si>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</si>
  <si>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</si>
  <si>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</si>
  <si>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</si>
  <si>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</si>
  <si>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</si>
  <si>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</si>
  <si>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</si>
  <si>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</si>
  <si>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</si>
  <si>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</si>
  <si>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</si>
  <si>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</si>
  <si>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</si>
  <si>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</si>
  <si>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</si>
  <si>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</si>
  <si>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</si>
  <si>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</si>
  <si>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</si>
  <si>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</si>
  <si>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</si>
  <si>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</si>
  <si>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</si>
  <si>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</si>
  <si>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</si>
  <si>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</si>
  <si>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</si>
  <si>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</si>
  <si>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</si>
  <si>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</si>
  <si>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</si>
  <si>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</si>
  <si>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</si>
  <si>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</si>
  <si>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</si>
  <si>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</si>
  <si>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</si>
  <si>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</si>
  <si>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</si>
  <si>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</si>
  <si>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</si>
  <si>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</si>
  <si>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</si>
  <si>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</si>
  <si>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</si>
  <si>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</si>
  <si>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</si>
  <si>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</si>
  <si>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</si>
  <si>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</si>
  <si>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</si>
  <si>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</si>
  <si>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</si>
  <si>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</si>
  <si>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</si>
  <si>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</si>
  <si>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</si>
  <si>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</si>
  <si>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</si>
  <si>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</si>
  <si>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</si>
  <si>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</si>
  <si>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</si>
  <si>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</si>
  <si>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</si>
  <si>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</si>
  <si>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</si>
  <si>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</si>
  <si>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</si>
  <si>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</si>
  <si>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</si>
  <si>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</si>
  <si>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</si>
  <si>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</si>
  <si>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</si>
  <si>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</si>
  <si>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</si>
  <si>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</si>
  <si>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</si>
  <si>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</si>
  <si>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</si>
  <si>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</si>
  <si>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</si>
  <si>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</si>
  <si>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</si>
  <si>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</si>
  <si>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</si>
  <si>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</si>
  <si>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</si>
  <si>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</si>
  <si>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</si>
  <si>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</si>
  <si>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</si>
  <si>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</si>
  <si>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</si>
  <si>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</si>
  <si>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</si>
  <si>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</si>
  <si>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</si>
  <si>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</si>
  <si>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</si>
  <si>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</si>
  <si>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</si>
  <si>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</si>
  <si>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</si>
  <si>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</si>
  <si>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</si>
  <si>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</si>
  <si>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</si>
  <si>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</si>
  <si>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</si>
  <si>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</si>
  <si>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</si>
  <si>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</si>
  <si>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</si>
  <si>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</si>
  <si>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</si>
  <si>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</si>
  <si>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</si>
  <si>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</si>
  <si>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</si>
  <si>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</si>
  <si>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</si>
  <si>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</si>
  <si>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</si>
  <si>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</si>
  <si>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</si>
  <si>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</si>
  <si>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</si>
  <si>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</si>
  <si>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</si>
  <si>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</si>
  <si>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</si>
  <si>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</si>
  <si>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</si>
  <si>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</si>
  <si>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</si>
  <si>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</si>
  <si>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</si>
  <si>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</si>
  <si>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</si>
  <si>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</si>
  <si>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</si>
  <si>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</si>
  <si>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</si>
  <si>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</si>
  <si>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</si>
  <si>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</si>
  <si>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</si>
  <si>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</si>
  <si>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</si>
  <si>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</si>
  <si>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</si>
  <si>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</si>
  <si>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</si>
  <si>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</si>
  <si>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</si>
  <si>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</si>
  <si>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</si>
  <si>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</si>
  <si>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</si>
  <si>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</si>
  <si>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</si>
  <si>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</si>
  <si>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</si>
  <si>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</si>
  <si>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</si>
  <si>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</si>
  <si>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</si>
  <si>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</si>
  <si>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</si>
  <si>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</si>
  <si>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</si>
  <si>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</si>
  <si>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</si>
  <si>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</si>
  <si>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</si>
  <si>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</si>
  <si>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</si>
  <si>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</si>
  <si>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</si>
  <si>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</si>
  <si>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</si>
  <si>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</si>
  <si>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</si>
  <si>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</si>
  <si>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</si>
  <si>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</si>
  <si>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</si>
  <si>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</si>
  <si>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</si>
  <si>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</si>
  <si>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</si>
  <si>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</si>
  <si>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</si>
  <si>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</si>
  <si>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</si>
  <si>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</si>
  <si>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</si>
  <si>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</si>
  <si>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</si>
  <si>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</si>
  <si>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</si>
  <si>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</si>
  <si>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</si>
  <si>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</si>
  <si>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</si>
  <si>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</si>
  <si>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</si>
  <si>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</si>
  <si>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</si>
  <si>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</si>
  <si>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</si>
  <si>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</si>
  <si>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</si>
  <si>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</si>
  <si>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</si>
  <si>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</si>
  <si>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</si>
  <si>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</si>
  <si>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</si>
  <si>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</si>
  <si>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</si>
  <si>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</si>
  <si>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</si>
  <si>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</si>
  <si>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</si>
  <si>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</si>
  <si>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</si>
  <si>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</si>
  <si>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</si>
  <si>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</si>
  <si>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</si>
  <si>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</si>
  <si>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</si>
  <si>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</si>
  <si>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</si>
  <si>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</si>
  <si>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</si>
  <si>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</si>
  <si>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</si>
  <si>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</si>
  <si>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</si>
  <si>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</si>
  <si>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</si>
  <si>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</si>
  <si>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</si>
  <si>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</si>
  <si>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</si>
  <si>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</si>
  <si>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</si>
  <si>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</si>
  <si>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</si>
  <si>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</si>
  <si>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</si>
  <si>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</si>
  <si>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</si>
  <si>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</si>
  <si>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</si>
  <si>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</si>
  <si>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</si>
  <si>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</si>
  <si>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</si>
  <si>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</si>
  <si>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</si>
  <si>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</si>
  <si>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</si>
  <si>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</si>
  <si>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</si>
  <si>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</si>
  <si>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</si>
  <si>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</si>
  <si>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</si>
  <si>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</si>
  <si>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</si>
  <si>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</si>
  <si>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</si>
  <si>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</si>
  <si>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</si>
  <si>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</si>
  <si>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</si>
  <si>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</si>
  <si>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</si>
  <si>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</si>
  <si>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</si>
  <si>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</si>
  <si>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</si>
  <si>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</si>
  <si>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</si>
  <si>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</si>
  <si>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</si>
  <si>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</si>
  <si>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</si>
  <si>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</si>
  <si>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</si>
  <si>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</si>
  <si>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</si>
  <si>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</si>
  <si>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</si>
  <si>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</si>
  <si>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</si>
  <si>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</si>
  <si>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</si>
  <si>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</si>
  <si>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</si>
  <si>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</si>
  <si>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</si>
  <si>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</si>
  <si>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</si>
  <si>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</si>
  <si>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</si>
  <si>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</si>
  <si>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</si>
  <si>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</si>
  <si>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</si>
  <si>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</si>
  <si>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</si>
  <si>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</si>
  <si>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</si>
  <si>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</si>
  <si>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</si>
  <si>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</si>
  <si>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</si>
  <si>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</si>
  <si>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</si>
  <si>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</si>
  <si>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</si>
  <si>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</si>
  <si>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</si>
  <si>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</si>
  <si>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</si>
  <si>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</si>
  <si>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</si>
  <si>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</si>
  <si>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</si>
  <si>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</si>
  <si>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</si>
  <si>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</si>
  <si>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</si>
  <si>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</si>
  <si>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</si>
  <si>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</si>
  <si>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</si>
  <si>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</si>
  <si>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</si>
  <si>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</si>
  <si>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</si>
  <si>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</si>
  <si>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</si>
  <si>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</si>
  <si>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</si>
  <si>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</si>
  <si>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</si>
  <si>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</si>
  <si>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</si>
  <si>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</si>
  <si>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</si>
  <si>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</si>
  <si>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</si>
  <si>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</si>
  <si>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</si>
  <si>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</si>
  <si>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</si>
  <si>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</si>
  <si>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</si>
  <si>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</si>
  <si>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</si>
  <si>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</si>
  <si>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</si>
  <si>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</si>
  <si>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</si>
  <si>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</si>
  <si>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</si>
  <si>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</si>
  <si>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</si>
  <si>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</si>
  <si>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</si>
  <si>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</si>
  <si>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</si>
  <si>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</si>
  <si>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</si>
  <si>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</si>
  <si>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</si>
  <si>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</si>
  <si>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</si>
  <si>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</si>
  <si>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</si>
  <si>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</si>
  <si>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</si>
  <si>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</si>
  <si>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</si>
  <si>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</si>
  <si>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</si>
  <si>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</si>
  <si>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</si>
  <si>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</si>
  <si>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</si>
  <si>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</si>
  <si>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</si>
  <si>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</si>
  <si>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</si>
  <si>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</si>
  <si>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</si>
  <si>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</si>
  <si>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</si>
  <si>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</si>
  <si>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</si>
  <si>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</si>
  <si>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</si>
  <si>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</si>
  <si>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</si>
  <si>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</si>
  <si>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</si>
  <si>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</si>
  <si>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</si>
  <si>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</si>
  <si>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</si>
  <si>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</si>
  <si>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</si>
  <si>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</si>
  <si>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</si>
  <si>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</si>
  <si>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</si>
  <si>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</si>
  <si>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</si>
  <si>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</si>
  <si>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</si>
  <si>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</si>
  <si>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</si>
  <si>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</si>
  <si>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</si>
  <si>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</si>
  <si>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</si>
  <si>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</si>
  <si>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</si>
  <si>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</si>
  <si>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</si>
  <si>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</si>
  <si>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</si>
  <si>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</si>
  <si>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</si>
  <si>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</si>
  <si>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</si>
  <si>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</si>
  <si>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</si>
  <si>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</si>
  <si>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</si>
  <si>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</si>
  <si>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</si>
  <si>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</si>
  <si>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</si>
  <si>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</si>
  <si>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</si>
  <si>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</si>
  <si>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</si>
  <si>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</si>
  <si>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</si>
  <si>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</si>
  <si>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</si>
  <si>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</si>
  <si>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</si>
  <si>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</si>
  <si>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</si>
  <si>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</si>
  <si>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</si>
  <si>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</si>
  <si>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</si>
  <si>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</si>
  <si>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</si>
  <si>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</si>
  <si>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</si>
  <si>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</si>
  <si>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</si>
  <si>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</si>
  <si>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</si>
  <si>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</si>
  <si>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</si>
  <si>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</si>
  <si>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</si>
  <si>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</si>
  <si>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</si>
  <si>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</si>
  <si>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</si>
  <si>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</si>
  <si>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</si>
  <si>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</si>
  <si>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</si>
  <si>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</si>
  <si>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</si>
  <si>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</si>
  <si>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</si>
  <si>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</si>
  <si>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</si>
  <si>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</si>
  <si>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</si>
  <si>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</si>
  <si>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</si>
  <si>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</si>
  <si>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</si>
  <si>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</si>
  <si>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</si>
  <si>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</si>
  <si>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</si>
  <si>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</si>
  <si>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</si>
  <si>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</si>
  <si>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</si>
  <si>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</si>
  <si>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</si>
  <si>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</si>
  <si>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</si>
  <si>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</si>
  <si>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</si>
  <si>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</si>
  <si>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</si>
  <si>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</si>
  <si>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</si>
  <si>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</si>
  <si>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</si>
  <si>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</si>
  <si>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</si>
  <si>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</si>
  <si>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</si>
  <si>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</si>
  <si>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</si>
  <si>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</si>
  <si>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</si>
  <si>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</si>
  <si>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</si>
  <si>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</si>
  <si>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</si>
  <si>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</si>
  <si>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</si>
  <si>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</si>
  <si>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</si>
  <si>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</si>
  <si>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</si>
  <si>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</si>
  <si>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</si>
  <si>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</si>
  <si>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</si>
  <si>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</si>
  <si>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</si>
  <si>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</si>
  <si>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</si>
  <si>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</si>
  <si>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</si>
  <si>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</si>
  <si>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</si>
  <si>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</si>
  <si>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</si>
  <si>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</si>
  <si>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</si>
  <si>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</si>
  <si>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</si>
  <si>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</si>
  <si>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</si>
  <si>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</si>
  <si>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</si>
  <si>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</si>
  <si>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</si>
  <si>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</si>
  <si>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</si>
  <si>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</si>
  <si>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</si>
  <si>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</si>
  <si>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</si>
  <si>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</si>
  <si>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</si>
  <si>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</si>
  <si>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</si>
  <si>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</si>
  <si>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</si>
  <si>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</si>
  <si>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</si>
  <si>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</si>
  <si>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</si>
  <si>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</si>
  <si>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</si>
  <si>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</si>
  <si>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</si>
  <si>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</si>
  <si>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</si>
  <si>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</si>
  <si>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</si>
  <si>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</si>
  <si>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</si>
  <si>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</si>
  <si>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</si>
  <si>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</si>
  <si>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</si>
  <si>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</si>
  <si>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</si>
  <si>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</si>
  <si>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</si>
  <si>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</si>
  <si>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</si>
  <si>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</si>
  <si>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</si>
  <si>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</si>
  <si>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</si>
  <si>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</si>
  <si>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</si>
  <si>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</si>
  <si>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</si>
  <si>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</si>
  <si>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</si>
  <si>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</si>
  <si>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</si>
  <si>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</si>
  <si>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</si>
  <si>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</si>
  <si>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</si>
  <si>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</si>
  <si>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</si>
  <si>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</si>
  <si>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</si>
  <si>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</si>
  <si>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</si>
  <si>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</si>
  <si>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</si>
  <si>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</si>
  <si>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</si>
  <si>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</si>
  <si>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</si>
  <si>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</si>
  <si>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</si>
  <si>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</si>
  <si>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</si>
  <si>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</si>
  <si>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</si>
  <si>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</si>
  <si>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</si>
  <si>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</si>
  <si>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</si>
  <si>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</si>
  <si>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</si>
  <si>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</si>
  <si>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</si>
  <si>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</si>
  <si>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</si>
  <si>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</si>
  <si>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</si>
  <si>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</si>
  <si>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</si>
  <si>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</si>
  <si>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</si>
  <si>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</si>
  <si>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</si>
  <si>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</si>
  <si>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</si>
  <si>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</si>
  <si>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</si>
  <si>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</si>
  <si>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</si>
  <si>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</si>
  <si>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</si>
  <si>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</si>
  <si>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</si>
  <si>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</si>
  <si>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</si>
  <si>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</si>
  <si>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</si>
  <si>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</si>
  <si>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</si>
  <si>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</si>
  <si>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</si>
  <si>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</si>
  <si>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</si>
  <si>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</si>
  <si>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</si>
  <si>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</si>
  <si>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</si>
  <si>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</si>
  <si>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</si>
  <si>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</si>
  <si>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</si>
  <si>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</si>
  <si>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</si>
  <si>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</si>
  <si>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</si>
  <si>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</si>
  <si>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</si>
  <si>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</si>
  <si>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</si>
  <si>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</si>
  <si>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</si>
  <si>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</si>
  <si>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</si>
  <si>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</si>
  <si>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</si>
  <si>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</si>
  <si>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</si>
  <si>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</si>
  <si>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</si>
  <si>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</si>
  <si>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</si>
  <si>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</si>
  <si>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</si>
  <si>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</si>
  <si>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</si>
  <si>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</si>
  <si>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</si>
  <si>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</si>
  <si>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</si>
  <si>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</si>
  <si>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</si>
  <si>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</si>
  <si>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</si>
  <si>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</si>
  <si>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</si>
  <si>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</si>
  <si>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</si>
  <si>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</si>
  <si>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</si>
  <si>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</si>
  <si>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</si>
  <si>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</si>
  <si>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</si>
  <si>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</si>
  <si>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</si>
  <si>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</si>
  <si>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</si>
  <si>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</si>
  <si>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</si>
  <si>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</si>
  <si>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</si>
  <si>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</si>
  <si>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</si>
  <si>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</si>
  <si>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</si>
  <si>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</si>
  <si>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</si>
  <si>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</si>
  <si>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</si>
  <si>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</si>
  <si>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</si>
  <si>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</si>
  <si>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</si>
  <si>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</si>
  <si>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</si>
  <si>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</si>
  <si>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</si>
  <si>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</si>
  <si>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</si>
  <si>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</si>
  <si>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</si>
  <si>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</si>
  <si>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</si>
  <si>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</si>
  <si>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</si>
  <si>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</si>
  <si>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</si>
  <si>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</si>
  <si>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</si>
  <si>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</si>
  <si>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</si>
  <si>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</si>
  <si>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</si>
  <si>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</si>
  <si>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</si>
  <si>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</si>
  <si>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</si>
  <si>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</si>
  <si>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</si>
  <si>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</si>
  <si>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</si>
  <si>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</si>
  <si>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</si>
  <si>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</si>
  <si>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</si>
  <si>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</si>
  <si>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</si>
  <si>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</si>
  <si>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</si>
  <si>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</si>
  <si>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</si>
  <si>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</si>
  <si>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</si>
  <si>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</si>
  <si>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</si>
  <si>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</si>
  <si>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</si>
  <si>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</si>
  <si>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</si>
  <si>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</si>
  <si>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</si>
  <si>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</si>
  <si>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</si>
  <si>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</si>
  <si>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</si>
  <si>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</si>
  <si>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</si>
  <si>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</si>
  <si>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</si>
  <si>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</si>
  <si>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</si>
  <si>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</si>
  <si>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</si>
  <si>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</si>
  <si>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</si>
  <si>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</si>
  <si>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</si>
  <si>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</si>
  <si>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</si>
  <si>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</si>
  <si>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</si>
  <si>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</si>
  <si>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</si>
  <si>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</si>
  <si>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</si>
  <si>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</si>
  <si>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</si>
  <si>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</si>
  <si>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</si>
  <si>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</si>
  <si>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</si>
  <si>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</si>
  <si>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</si>
  <si>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</si>
  <si>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</si>
  <si>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</si>
  <si>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</si>
  <si>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</si>
  <si>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</si>
  <si>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</si>
  <si>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</si>
  <si>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</si>
  <si>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</si>
  <si>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</si>
  <si>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</si>
  <si>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</si>
  <si>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</si>
  <si>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</si>
  <si>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</si>
  <si>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</si>
  <si>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</si>
  <si>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</si>
  <si>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</si>
  <si>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</si>
  <si>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</si>
  <si>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</si>
  <si>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</si>
  <si>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</si>
  <si>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</si>
  <si>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</si>
  <si>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</si>
  <si>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</si>
  <si>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</si>
  <si>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</si>
  <si>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</si>
  <si>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</si>
  <si>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</si>
  <si>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</si>
  <si>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</si>
  <si>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</si>
  <si>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</si>
  <si>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</si>
  <si>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</si>
  <si>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</si>
  <si>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</si>
  <si>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</si>
  <si>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</si>
  <si>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</si>
  <si>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</si>
  <si>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</si>
  <si>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</si>
  <si>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</si>
  <si>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</si>
  <si>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</si>
  <si>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</si>
  <si>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</si>
  <si>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</si>
  <si>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</si>
  <si>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</si>
  <si>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</si>
  <si>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</si>
  <si>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</si>
  <si>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</si>
  <si>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</si>
  <si>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</si>
  <si>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</si>
  <si>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</si>
  <si>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</si>
  <si>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</si>
  <si>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</si>
  <si>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</si>
  <si>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</si>
  <si>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</si>
  <si>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</si>
  <si>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</si>
  <si>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</si>
  <si>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</si>
  <si>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</si>
  <si>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</si>
  <si>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</si>
  <si>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</si>
  <si>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</si>
  <si>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</si>
  <si>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</si>
  <si>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</si>
  <si>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</si>
  <si>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</si>
  <si>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</si>
  <si>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</si>
  <si>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</si>
  <si>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</si>
  <si>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</si>
  <si>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</si>
  <si>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</si>
  <si>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</si>
  <si>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</si>
  <si>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</si>
  <si>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</si>
  <si>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</si>
  <si>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</si>
  <si>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</si>
  <si>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</si>
  <si>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</si>
  <si>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</si>
  <si>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</si>
  <si>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</si>
  <si>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</si>
  <si>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</si>
  <si>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</si>
  <si>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</si>
  <si>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</si>
  <si>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</si>
  <si>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</si>
  <si>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</si>
  <si>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</si>
  <si>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</si>
  <si>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</si>
  <si>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</si>
  <si>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</si>
  <si>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</si>
  <si>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</si>
  <si>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</si>
  <si>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</si>
  <si>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</si>
  <si>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</si>
  <si>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</si>
  <si>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</si>
  <si>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</si>
  <si>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</si>
  <si>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</si>
  <si>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</si>
  <si>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</si>
  <si>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</si>
  <si>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</si>
  <si>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</si>
  <si>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</si>
  <si>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</si>
  <si>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</si>
  <si>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</si>
  <si>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</si>
  <si>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</si>
  <si>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</si>
  <si>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</si>
  <si>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</si>
  <si>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</si>
  <si>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</si>
  <si>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</si>
  <si>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</si>
  <si>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</si>
  <si>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</si>
  <si>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</si>
  <si>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</si>
  <si>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</si>
  <si>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</si>
  <si>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</si>
  <si>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</si>
  <si>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</si>
  <si>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</si>
  <si>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</si>
  <si>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</si>
  <si>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</si>
  <si>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</si>
  <si>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</si>
  <si>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</si>
  <si>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</si>
  <si>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</si>
  <si>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</si>
  <si>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</si>
  <si>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</si>
  <si>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</si>
  <si>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</si>
  <si>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</si>
  <si>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</si>
  <si>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</si>
  <si>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</si>
  <si>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</si>
  <si>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</si>
  <si>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</si>
  <si>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</si>
  <si>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</si>
  <si>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</si>
  <si>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</si>
  <si>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</si>
  <si>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</si>
  <si>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</si>
  <si>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</si>
  <si>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</si>
  <si>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</si>
  <si>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</si>
  <si>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</si>
  <si>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</si>
  <si>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</si>
  <si>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</si>
  <si>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</si>
  <si>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</si>
  <si>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</si>
  <si>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</si>
  <si>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</si>
  <si>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</si>
  <si>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</si>
  <si>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</si>
  <si>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</si>
  <si>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</si>
  <si>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</si>
  <si>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</si>
  <si>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</si>
  <si>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</si>
  <si>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</si>
  <si>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</si>
  <si>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</si>
  <si>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</si>
  <si>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</si>
  <si>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</si>
  <si>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</si>
  <si>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</si>
  <si>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</si>
  <si>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</si>
  <si>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</si>
  <si>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</si>
  <si>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</si>
  <si>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</si>
  <si>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</si>
  <si>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</si>
  <si>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</si>
  <si>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</si>
  <si>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</si>
  <si>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</si>
  <si>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</si>
  <si>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</si>
  <si>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</si>
  <si>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</si>
  <si>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</si>
  <si>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</si>
  <si>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</si>
  <si>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</si>
  <si>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</si>
  <si>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</si>
  <si>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</si>
  <si>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</si>
  <si>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</si>
  <si>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</si>
  <si>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</si>
  <si>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</si>
  <si>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</si>
  <si>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</si>
  <si>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</si>
  <si>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</si>
  <si>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</si>
  <si>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</si>
  <si>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</si>
  <si>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</si>
  <si>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</si>
  <si>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</si>
  <si>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</si>
  <si>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</si>
  <si>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</si>
  <si>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</si>
  <si>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</si>
  <si>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</si>
  <si>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</si>
  <si>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</si>
  <si>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</si>
  <si>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</si>
  <si>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</si>
  <si>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</si>
  <si>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</si>
  <si>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</si>
  <si>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</si>
  <si>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</si>
  <si>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</si>
  <si>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</si>
  <si>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</si>
  <si>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</si>
  <si>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</si>
  <si>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</si>
  <si>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</si>
  <si>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</si>
  <si>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</si>
  <si>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</si>
  <si>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</si>
  <si>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</si>
  <si>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</si>
  <si>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</si>
  <si>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</si>
  <si>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</si>
  <si>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</si>
  <si>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</si>
  <si>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</si>
  <si>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</si>
  <si>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</si>
  <si>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</si>
  <si>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</si>
  <si>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</si>
  <si>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</si>
  <si>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</si>
  <si>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</si>
  <si>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</si>
  <si>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</si>
  <si>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</si>
  <si>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</si>
  <si>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</si>
  <si>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</si>
  <si>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</si>
  <si>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</si>
  <si>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</si>
  <si>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</si>
  <si>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</si>
  <si>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</si>
  <si>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</si>
  <si>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</si>
  <si>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</si>
  <si>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</si>
  <si>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</si>
  <si>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</si>
  <si>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</si>
  <si>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</si>
  <si>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</si>
  <si>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</si>
  <si>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</si>
  <si>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</si>
  <si>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</si>
  <si>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</si>
  <si>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</si>
  <si>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</si>
  <si>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</si>
  <si>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</si>
  <si>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</si>
  <si>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</si>
  <si>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</si>
  <si>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</si>
  <si>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</si>
  <si>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</si>
  <si>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</si>
  <si>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</si>
  <si>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</si>
  <si>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</si>
  <si>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</si>
  <si>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</si>
  <si>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</si>
  <si>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</si>
  <si>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</si>
  <si>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</si>
  <si>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</si>
  <si>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</si>
  <si>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</si>
  <si>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</si>
  <si>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</si>
  <si>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</si>
  <si>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</si>
  <si>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</si>
  <si>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</si>
  <si>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</si>
  <si>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</si>
  <si>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</si>
  <si>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</si>
  <si>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</si>
  <si>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</si>
  <si>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</si>
  <si>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</si>
  <si>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</si>
  <si>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</si>
  <si>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</si>
  <si>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</si>
  <si>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</si>
  <si>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</si>
  <si>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</si>
  <si>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</si>
  <si>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</si>
  <si>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</si>
  <si>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</si>
  <si>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</si>
  <si>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</si>
  <si>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</si>
  <si>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</si>
  <si>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</si>
  <si>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</si>
  <si>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</si>
  <si>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</si>
  <si>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</si>
  <si>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</si>
  <si>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</si>
  <si>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</si>
  <si>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</si>
  <si>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</si>
  <si>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</si>
  <si>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</si>
  <si>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</si>
  <si>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</si>
  <si>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</si>
  <si>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</si>
  <si>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</si>
  <si>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</si>
  <si>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</si>
  <si>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</si>
  <si>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</si>
  <si>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</si>
  <si>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</si>
  <si>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</si>
  <si>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</si>
  <si>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</si>
  <si>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</si>
  <si>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</si>
  <si>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</si>
  <si>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</si>
  <si>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</si>
  <si>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</si>
  <si>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</si>
  <si>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</si>
  <si>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</si>
  <si>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</si>
  <si>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</si>
  <si>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</si>
  <si>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</si>
  <si>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</si>
  <si>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</si>
  <si>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</si>
  <si>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</si>
  <si>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</si>
  <si>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</si>
  <si>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</si>
  <si>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</si>
  <si>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</si>
  <si>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</si>
  <si>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</si>
  <si>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</si>
  <si>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</si>
  <si>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</si>
  <si>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</si>
  <si>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</si>
  <si>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</si>
  <si>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</si>
  <si>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</si>
  <si>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</si>
  <si>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</si>
  <si>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</si>
  <si>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</si>
  <si>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</si>
  <si>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</si>
  <si>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</si>
  <si>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</si>
  <si>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</si>
  <si>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</si>
  <si>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</si>
  <si>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</si>
  <si>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</si>
  <si>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</si>
  <si>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</si>
  <si>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</si>
  <si>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</si>
  <si>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</si>
  <si>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</si>
  <si>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</si>
  <si>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</si>
  <si>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</si>
  <si>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</si>
  <si>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</si>
  <si>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</si>
  <si>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</si>
  <si>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</si>
  <si>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</si>
  <si>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</si>
  <si>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</si>
  <si>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</si>
  <si>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</si>
  <si>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</si>
  <si>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</si>
  <si>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</si>
  <si>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</si>
  <si>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</si>
  <si>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</si>
  <si>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</si>
  <si>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</si>
  <si>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</si>
  <si>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</si>
  <si>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</si>
  <si>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</si>
  <si>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</si>
  <si>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</si>
  <si>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</si>
  <si>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</si>
  <si>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</si>
  <si>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</si>
  <si>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</si>
  <si>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</si>
  <si>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</si>
  <si>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</si>
  <si>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</si>
  <si>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</si>
  <si>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</si>
  <si>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</si>
  <si>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</si>
  <si>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</si>
  <si>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</si>
  <si>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</si>
  <si>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</si>
  <si>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</si>
  <si>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</si>
  <si>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</si>
  <si>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</si>
  <si>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</si>
  <si>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</si>
  <si>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</si>
  <si>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</si>
  <si>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</si>
  <si>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</si>
  <si>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</si>
  <si>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</si>
  <si>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</si>
  <si>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</si>
  <si>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</si>
  <si>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</si>
  <si>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</si>
  <si>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</si>
  <si>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</si>
  <si>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</si>
  <si>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</si>
  <si>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</si>
  <si>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</si>
  <si>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</si>
  <si>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</si>
  <si>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</si>
  <si>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</si>
  <si>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</si>
  <si>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</si>
  <si>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</si>
  <si>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</si>
  <si>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</si>
  <si>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</si>
  <si>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</si>
  <si>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</si>
  <si>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</si>
  <si>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</si>
  <si>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</si>
  <si>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</si>
  <si>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</si>
  <si>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</si>
  <si>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</si>
  <si>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</si>
  <si>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</si>
  <si>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</si>
  <si>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</si>
  <si>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</si>
  <si>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</si>
  <si>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</si>
  <si>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</si>
  <si>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</si>
  <si>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</si>
  <si>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</si>
  <si>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</si>
  <si>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</si>
  <si>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</si>
  <si>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</si>
  <si>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</si>
  <si>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</si>
  <si>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</si>
  <si>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</si>
  <si>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</si>
  <si>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</si>
  <si>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</si>
  <si>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</si>
  <si>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</si>
  <si>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</si>
  <si>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</si>
  <si>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</si>
  <si>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</si>
  <si>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</si>
  <si>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</si>
  <si>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</si>
  <si>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</si>
  <si>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</si>
  <si>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</si>
  <si>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</si>
  <si>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</si>
  <si>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</si>
  <si>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</si>
  <si>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</si>
  <si>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</si>
  <si>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</si>
  <si>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</si>
  <si>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</si>
  <si>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</si>
  <si>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</si>
  <si>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</si>
  <si>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</si>
  <si>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</si>
  <si>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</si>
  <si>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</si>
  <si>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</si>
  <si>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</si>
  <si>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</si>
  <si>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</si>
  <si>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</si>
  <si>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</si>
  <si>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</si>
  <si>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</si>
  <si>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</si>
  <si>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</si>
  <si>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</si>
  <si>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</si>
  <si>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</si>
  <si>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</si>
  <si>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</si>
  <si>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</si>
  <si>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</si>
  <si>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</si>
  <si>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</si>
  <si>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</si>
  <si>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</si>
  <si>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</si>
  <si>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</si>
  <si>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</si>
  <si>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</si>
  <si>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</si>
  <si>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</si>
  <si>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</si>
  <si>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</si>
  <si>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</si>
  <si>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</si>
  <si>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</si>
  <si>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</si>
  <si>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</si>
  <si>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</si>
  <si>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</si>
  <si>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</si>
  <si>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</si>
  <si>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</si>
  <si>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</si>
  <si>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</si>
  <si>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</si>
  <si>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</si>
  <si>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</si>
  <si>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</si>
  <si>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</si>
  <si>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</si>
  <si>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</si>
  <si>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</si>
  <si>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</si>
  <si>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</si>
  <si>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</si>
  <si>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</si>
  <si>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</si>
  <si>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</si>
  <si>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</si>
  <si>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</si>
  <si>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</si>
  <si>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</si>
  <si>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</si>
  <si>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</si>
  <si>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</si>
  <si>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</si>
  <si>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</si>
  <si>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</si>
  <si>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</si>
  <si>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</si>
  <si>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</si>
  <si>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</si>
  <si>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</si>
  <si>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</si>
  <si>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</si>
  <si>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</si>
  <si>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</si>
  <si>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</si>
  <si>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</si>
  <si>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</si>
  <si>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</si>
  <si>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</si>
  <si>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</si>
  <si>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</si>
  <si>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</si>
  <si>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</si>
  <si>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</si>
  <si>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</si>
  <si>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</si>
  <si>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</si>
  <si>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</si>
  <si>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</si>
  <si>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</si>
  <si>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</si>
  <si>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</si>
  <si>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</si>
  <si>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</si>
  <si>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</si>
  <si>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</si>
  <si>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</si>
  <si>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</si>
  <si>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</si>
  <si>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</si>
  <si>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</si>
  <si>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</si>
  <si>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</si>
  <si>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</si>
  <si>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</si>
  <si>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</si>
  <si>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</si>
  <si>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</si>
  <si>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</si>
  <si>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</si>
  <si>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</si>
  <si>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</si>
  <si>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</si>
  <si>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</si>
  <si>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</si>
  <si>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</si>
  <si>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</si>
  <si>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</si>
  <si>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</si>
  <si>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</si>
  <si>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</si>
  <si>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</si>
  <si>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</si>
  <si>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</si>
  <si>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</si>
  <si>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</si>
  <si>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</si>
  <si>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</si>
  <si>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</si>
  <si>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</si>
  <si>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</si>
  <si>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</si>
  <si>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</si>
  <si>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</si>
  <si>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</si>
  <si>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</si>
  <si>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</si>
  <si>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</si>
  <si>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</si>
  <si>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</si>
  <si>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</si>
  <si>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</si>
  <si>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</si>
  <si>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</si>
  <si>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</si>
  <si>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</si>
  <si>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</si>
  <si>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</si>
  <si>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</si>
  <si>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</si>
  <si>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</si>
  <si>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</si>
  <si>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</si>
  <si>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</si>
  <si>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</si>
  <si>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</si>
  <si>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</si>
  <si>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</si>
  <si>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</si>
  <si>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</si>
  <si>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</si>
  <si>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</si>
  <si>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</si>
  <si>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</si>
  <si>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</si>
  <si>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</si>
  <si>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</si>
  <si>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</si>
  <si>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</si>
  <si>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</si>
  <si>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</si>
  <si>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</si>
  <si>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</si>
  <si>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</si>
  <si>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</si>
  <si>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</si>
  <si>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</si>
  <si>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</si>
  <si>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</si>
  <si>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</si>
  <si>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</si>
  <si>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</si>
  <si>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</si>
  <si>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</si>
  <si>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</si>
  <si>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</si>
  <si>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</si>
  <si>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</si>
  <si>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</si>
  <si>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</si>
  <si>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</si>
  <si>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</si>
  <si>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</si>
  <si>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</si>
  <si>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</si>
  <si>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</si>
  <si>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</si>
  <si>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</si>
  <si>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</si>
  <si>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</si>
  <si>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</si>
  <si>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</si>
  <si>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</si>
  <si>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</si>
  <si>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</si>
  <si>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</si>
  <si>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</si>
  <si>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</si>
  <si>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</si>
  <si>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</si>
  <si>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</si>
  <si>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</si>
  <si>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</si>
  <si>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</si>
  <si>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</si>
  <si>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</si>
  <si>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</si>
  <si>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</si>
  <si>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</si>
  <si>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</si>
  <si>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</si>
  <si>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</si>
  <si>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</si>
  <si>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</si>
  <si>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</si>
  <si>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</si>
  <si>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</si>
  <si>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</si>
  <si>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</si>
  <si>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</si>
  <si>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</si>
  <si>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</si>
  <si>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</si>
  <si>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</si>
  <si>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</si>
  <si>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</si>
  <si>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</si>
  <si>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</si>
  <si>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</si>
  <si>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</si>
  <si>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</si>
  <si>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</si>
  <si>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</si>
  <si>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</si>
  <si>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</si>
  <si>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</si>
  <si>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</si>
  <si>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</si>
  <si>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</si>
  <si>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</si>
  <si>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</si>
  <si>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</si>
  <si>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</si>
  <si>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</si>
  <si>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</si>
  <si>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</si>
  <si>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</si>
  <si>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</si>
  <si>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</si>
  <si>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</si>
  <si>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</si>
  <si>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</si>
  <si>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</si>
  <si>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</si>
  <si>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</si>
  <si>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</si>
  <si>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</si>
  <si>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</si>
  <si>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</si>
  <si>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</si>
  <si>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</si>
  <si>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</si>
  <si>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</si>
  <si>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</si>
  <si>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</si>
  <si>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</si>
  <si>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</si>
  <si>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</si>
  <si>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</si>
  <si>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</si>
  <si>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</si>
  <si>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</si>
  <si>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</si>
  <si>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</si>
  <si>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</si>
  <si>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</si>
  <si>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</si>
  <si>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</si>
  <si>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</si>
  <si>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</si>
  <si>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</si>
  <si>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</si>
  <si>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</si>
  <si>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</si>
  <si>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</si>
  <si>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</si>
  <si>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</si>
  <si>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</si>
  <si>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</si>
  <si>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</si>
  <si>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</si>
  <si>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</si>
  <si>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</si>
  <si>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</si>
  <si>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</si>
  <si>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</si>
  <si>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</si>
  <si>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</si>
  <si>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</si>
  <si>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</si>
  <si>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</si>
  <si>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</si>
  <si>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</si>
  <si>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</si>
  <si>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</si>
  <si>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</si>
  <si>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</si>
  <si>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</si>
  <si>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</si>
  <si>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</si>
  <si>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</si>
  <si>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</si>
  <si>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</si>
  <si>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</si>
  <si>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</si>
  <si>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</si>
  <si>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</si>
  <si>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</si>
  <si>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</si>
  <si>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</si>
  <si>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</si>
  <si>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</si>
  <si>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</si>
  <si>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</si>
  <si>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</si>
  <si>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</si>
  <si>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</si>
  <si>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</si>
  <si>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</si>
  <si>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</si>
  <si>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</si>
  <si>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</si>
  <si>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</si>
  <si>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</si>
  <si>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</si>
  <si>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</si>
  <si>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</si>
  <si>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</si>
  <si>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</si>
  <si>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</si>
  <si>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</si>
  <si>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</si>
  <si>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</si>
  <si>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</si>
  <si>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</si>
  <si>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</si>
  <si>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</si>
  <si>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</si>
  <si>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</si>
  <si>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</si>
  <si>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</si>
  <si>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</si>
  <si>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</si>
  <si>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</si>
  <si>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</si>
  <si>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</si>
  <si>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</si>
  <si>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</si>
  <si>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</si>
  <si>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</si>
  <si>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</si>
  <si>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</si>
  <si>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</si>
  <si>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</si>
  <si>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</si>
  <si>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</si>
  <si>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</si>
  <si>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</si>
  <si>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</si>
  <si>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</si>
  <si>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</si>
  <si>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</si>
  <si>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</si>
  <si>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</si>
  <si>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</si>
  <si>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</si>
  <si>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</si>
  <si>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</si>
  <si>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</si>
  <si>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</si>
  <si>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</si>
  <si>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</si>
  <si>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</si>
  <si>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</si>
  <si>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</si>
  <si>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</si>
  <si>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</si>
  <si>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</si>
  <si>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</si>
  <si>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</si>
  <si>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</si>
  <si>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</si>
  <si>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</si>
  <si>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</si>
  <si>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</si>
  <si>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</si>
  <si>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</si>
  <si>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</si>
  <si>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</si>
  <si>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</si>
  <si>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</si>
  <si>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</si>
  <si>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</si>
  <si>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</si>
  <si>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</si>
  <si>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</si>
  <si>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</si>
  <si>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</si>
  <si>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</si>
  <si>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</si>
  <si>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</si>
  <si>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</si>
  <si>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</si>
  <si>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</si>
  <si>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</si>
  <si>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</si>
  <si>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</si>
  <si>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</si>
  <si>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</si>
  <si>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</si>
  <si>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</si>
  <si>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</si>
  <si>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</si>
  <si>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</si>
  <si>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</si>
  <si>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</si>
  <si>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</si>
  <si>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</si>
  <si>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</si>
  <si>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</si>
  <si>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</si>
  <si>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</si>
  <si>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</si>
  <si>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</si>
  <si>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</si>
  <si>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</si>
  <si>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</si>
  <si>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</si>
  <si>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</si>
  <si>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</si>
  <si>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</si>
  <si>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</si>
  <si>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</si>
  <si>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</si>
  <si>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</si>
  <si>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</si>
  <si>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</si>
  <si>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</si>
  <si>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</si>
  <si>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</si>
  <si>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</si>
  <si>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</si>
  <si>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</si>
  <si>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</si>
  <si>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</si>
  <si>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</si>
  <si>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</si>
  <si>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</si>
  <si>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</si>
  <si>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</si>
  <si>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</si>
  <si>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</si>
  <si>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</si>
  <si>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</si>
  <si>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</si>
  <si>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</si>
  <si>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</si>
  <si>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</si>
  <si>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</si>
  <si>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</si>
  <si>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</si>
  <si>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</si>
  <si>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</si>
  <si>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</si>
  <si>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</si>
  <si>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</si>
  <si>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</si>
  <si>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</si>
  <si>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</si>
  <si>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</si>
  <si>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</si>
  <si>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</si>
  <si>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</si>
  <si>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</si>
  <si>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</si>
  <si>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</si>
  <si>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</si>
  <si>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</si>
  <si>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</si>
  <si>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</si>
  <si>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</si>
  <si>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</si>
  <si>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</si>
  <si>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</si>
  <si>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</si>
  <si>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</si>
  <si>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</si>
  <si>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</si>
  <si>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</si>
  <si>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</si>
  <si>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</si>
  <si>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</si>
  <si>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</si>
  <si>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</si>
  <si>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</si>
  <si>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</si>
  <si>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</si>
  <si>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</si>
  <si>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</si>
  <si>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</si>
  <si>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</si>
  <si>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</si>
  <si>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</si>
  <si>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</si>
  <si>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</si>
  <si>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</si>
  <si>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</si>
  <si>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</si>
  <si>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</si>
  <si>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</si>
  <si>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</si>
  <si>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</si>
  <si>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</si>
  <si>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</si>
  <si>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</si>
  <si>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</si>
  <si>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</si>
  <si>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</si>
  <si>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</si>
  <si>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</si>
  <si>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</si>
  <si>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</si>
  <si>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</si>
  <si>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</si>
  <si>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</si>
  <si>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</si>
  <si>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</si>
  <si>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</si>
  <si>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</si>
  <si>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</si>
  <si>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</si>
  <si>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</si>
  <si>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</si>
  <si>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</si>
  <si>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</si>
  <si>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</si>
  <si>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</si>
  <si>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</si>
  <si>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</si>
  <si>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</si>
  <si>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</si>
  <si>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</si>
  <si>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</si>
  <si>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</si>
  <si>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</si>
  <si>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</si>
  <si>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</si>
  <si>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</si>
  <si>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</si>
  <si>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</si>
  <si>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</si>
  <si>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</si>
  <si>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</si>
  <si>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</si>
  <si>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</si>
  <si>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</si>
  <si>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</si>
  <si>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</si>
  <si>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</si>
  <si>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</si>
  <si>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</si>
  <si>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</si>
  <si>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</si>
  <si>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</si>
  <si>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</si>
  <si>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</si>
  <si>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</si>
  <si>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</si>
  <si>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</si>
  <si>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</si>
  <si>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</si>
  <si>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</si>
  <si>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</si>
  <si>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</si>
  <si>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</si>
  <si>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</si>
  <si>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</si>
  <si>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</si>
  <si>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</si>
  <si>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</si>
  <si>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</si>
  <si>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</si>
  <si>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</si>
  <si>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</si>
  <si>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</si>
  <si>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</si>
  <si>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</si>
  <si>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</si>
  <si>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</si>
  <si>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</si>
  <si>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</si>
  <si>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</si>
  <si>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</si>
  <si>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</si>
  <si>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</si>
  <si>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</si>
  <si>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</si>
  <si>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</si>
  <si>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</si>
  <si>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</si>
  <si>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</si>
  <si>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</si>
  <si>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</si>
  <si>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</si>
  <si>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</si>
  <si>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</si>
  <si>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</si>
  <si>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</si>
  <si>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</si>
  <si>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</si>
  <si>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</si>
  <si>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</si>
  <si>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</si>
  <si>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</si>
  <si>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</si>
  <si>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</si>
  <si>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</si>
  <si>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</si>
  <si>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</si>
  <si>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</si>
  <si>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</si>
  <si>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</si>
  <si>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</si>
  <si>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</si>
  <si>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</si>
  <si>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</si>
  <si>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</si>
  <si>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</si>
  <si>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</si>
  <si>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</si>
  <si>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</si>
  <si>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</si>
  <si>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</si>
  <si>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</si>
  <si>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</si>
  <si>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</si>
  <si>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</si>
  <si>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</si>
  <si>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</si>
  <si>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</si>
  <si>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</si>
  <si>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</si>
  <si>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</si>
  <si>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</si>
  <si>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</si>
  <si>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</si>
  <si>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</si>
  <si>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</si>
  <si>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</si>
  <si>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</si>
  <si>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</si>
  <si>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</si>
  <si>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</si>
  <si>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</si>
  <si>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</si>
  <si>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</si>
  <si>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</si>
  <si>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</si>
  <si>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</si>
  <si>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</si>
  <si>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</si>
  <si>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</si>
  <si>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</si>
  <si>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</si>
  <si>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</si>
  <si>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</si>
  <si>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</si>
  <si>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</si>
  <si>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</si>
  <si>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</si>
  <si>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</si>
  <si>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</si>
  <si>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</si>
  <si>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</si>
  <si>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</si>
  <si>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</si>
  <si>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</si>
  <si>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</si>
  <si>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</si>
  <si>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</si>
  <si>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</si>
  <si>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</si>
  <si>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</si>
  <si>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</si>
  <si>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</si>
  <si>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</si>
  <si>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</si>
  <si>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</si>
  <si>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</si>
  <si>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</si>
  <si>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</si>
  <si>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</si>
  <si>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</si>
  <si>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</si>
  <si>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</si>
  <si>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</si>
  <si>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</si>
  <si>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</si>
  <si>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</si>
  <si>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</si>
  <si>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</si>
  <si>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</si>
  <si>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</si>
  <si>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</si>
  <si>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</si>
  <si>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</si>
  <si>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</si>
  <si>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</si>
  <si>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</si>
  <si>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</si>
  <si>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</si>
  <si>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</si>
  <si>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</si>
  <si>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</si>
  <si>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</si>
  <si>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</si>
  <si>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</si>
  <si>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</si>
  <si>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</si>
  <si>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</si>
  <si>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</si>
  <si>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</si>
  <si>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</si>
  <si>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</si>
  <si>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</si>
  <si>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</si>
  <si>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</si>
  <si>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</si>
  <si>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</si>
  <si>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</si>
  <si>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</si>
  <si>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</si>
  <si>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</si>
  <si>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</si>
  <si>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</si>
  <si>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</si>
  <si>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</si>
  <si>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</si>
  <si>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</si>
  <si>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</si>
  <si>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</si>
  <si>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</si>
  <si>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</si>
  <si>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</si>
  <si>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</si>
  <si>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</si>
  <si>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</si>
  <si>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</si>
  <si>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</si>
  <si>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</si>
  <si>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</si>
  <si>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</si>
  <si>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</si>
  <si>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</si>
  <si>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</si>
  <si>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</si>
  <si>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</si>
  <si>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</si>
  <si>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</si>
  <si>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</si>
  <si>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</si>
  <si>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</si>
  <si>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</si>
  <si>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</si>
  <si>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</si>
  <si>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</si>
  <si>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</si>
  <si>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</si>
  <si>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</si>
  <si>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</si>
  <si>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</si>
  <si>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</si>
  <si>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</si>
  <si>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</si>
  <si>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</si>
  <si>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</si>
  <si>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</si>
  <si>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</si>
  <si>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</si>
  <si>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</si>
  <si>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</si>
  <si>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</si>
  <si>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</si>
  <si>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</si>
  <si>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</si>
  <si>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</si>
  <si>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</si>
  <si>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</si>
  <si>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</si>
  <si>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</si>
  <si>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</si>
  <si>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</si>
  <si>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</si>
  <si>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</si>
  <si>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</si>
  <si>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</si>
  <si>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</si>
  <si>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</si>
  <si>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</si>
  <si>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</si>
  <si>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</si>
  <si>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</si>
  <si>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</si>
  <si>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</si>
  <si>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</si>
  <si>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</si>
  <si>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</si>
  <si>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</si>
  <si>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</si>
  <si>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</si>
  <si>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</si>
  <si>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</si>
  <si>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</si>
  <si>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</si>
  <si>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</si>
  <si>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</si>
  <si>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</si>
  <si>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</si>
  <si>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</si>
  <si>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</si>
  <si>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</si>
  <si>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</si>
  <si>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</si>
  <si>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</si>
  <si>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</si>
  <si>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</si>
  <si>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</si>
  <si>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</si>
  <si>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</si>
  <si>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</si>
  <si>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</si>
  <si>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</si>
  <si>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</si>
  <si>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</si>
  <si>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</si>
  <si>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</si>
  <si>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</si>
  <si>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</si>
  <si>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</si>
  <si>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</si>
  <si>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</si>
  <si>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</si>
  <si>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</si>
  <si>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</si>
  <si>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</si>
  <si>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</si>
  <si>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</si>
  <si>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</si>
  <si>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</si>
  <si>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</si>
  <si>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</si>
  <si>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</si>
  <si>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</si>
  <si>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</si>
  <si>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</si>
  <si>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</si>
  <si>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</si>
  <si>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</si>
  <si>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</si>
  <si>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</si>
  <si>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</si>
  <si>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</si>
  <si>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</si>
  <si>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</si>
  <si>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</si>
  <si>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</si>
  <si>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</si>
  <si>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</si>
  <si>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</si>
  <si>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</si>
  <si>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</si>
  <si>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</si>
  <si>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</si>
  <si>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</si>
  <si>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</si>
  <si>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</si>
  <si>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</si>
  <si>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</si>
  <si>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</si>
  <si>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</si>
  <si>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</si>
  <si>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</si>
  <si>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</si>
  <si>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</si>
  <si>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</si>
  <si>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</si>
  <si>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</si>
  <si>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</si>
  <si>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</si>
  <si>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</si>
  <si>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</si>
  <si>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</si>
  <si>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</si>
  <si>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</si>
  <si>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</si>
  <si>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</si>
  <si>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</si>
  <si>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</si>
  <si>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</si>
  <si>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</si>
  <si>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</si>
  <si>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</si>
  <si>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</si>
  <si>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</si>
  <si>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</si>
  <si>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</si>
  <si>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</si>
  <si>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</si>
  <si>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</si>
  <si>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</si>
  <si>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</si>
  <si>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</si>
  <si>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</si>
  <si>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</si>
  <si>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</si>
  <si>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</si>
  <si>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</si>
  <si>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</si>
  <si>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</si>
  <si>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</si>
  <si>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</si>
  <si>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</si>
  <si>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</si>
  <si>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</si>
  <si>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</si>
  <si>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</si>
  <si>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</si>
  <si>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</si>
  <si>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</si>
  <si>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</si>
  <si>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</si>
  <si>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</si>
  <si>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</si>
  <si>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</si>
  <si>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</si>
  <si>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</si>
  <si>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</si>
  <si>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</si>
  <si>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</si>
  <si>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</si>
  <si>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</si>
  <si>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</si>
  <si>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</si>
  <si>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</si>
  <si>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</si>
  <si>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</si>
  <si>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</si>
  <si>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</si>
  <si>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</si>
  <si>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</si>
  <si>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</si>
  <si>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</si>
  <si>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</si>
  <si>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</si>
  <si>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</si>
  <si>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</si>
  <si>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</si>
  <si>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</si>
  <si>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</si>
  <si>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</si>
  <si>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</si>
  <si>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</si>
  <si>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</si>
  <si>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</si>
  <si>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</si>
  <si>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</si>
  <si>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</si>
  <si>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</si>
  <si>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</si>
  <si>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</si>
  <si>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</si>
  <si>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</si>
  <si>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</si>
  <si>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</si>
  <si>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</si>
  <si>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</si>
  <si>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</si>
  <si>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</si>
  <si>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</si>
  <si>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</si>
  <si>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</si>
  <si>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</si>
  <si>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</si>
  <si>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</si>
  <si>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</si>
  <si>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</si>
  <si>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</si>
  <si>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</si>
  <si>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</si>
  <si>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</si>
  <si>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</si>
  <si>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</si>
  <si>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</si>
  <si>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</si>
  <si>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</si>
  <si>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</si>
  <si>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</si>
  <si>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</si>
  <si>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</si>
  <si>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</si>
  <si>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</si>
  <si>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</si>
  <si>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</si>
  <si>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</si>
  <si>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</si>
  <si>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</si>
  <si>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</si>
  <si>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</si>
  <si>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</si>
  <si>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</si>
  <si>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</si>
  <si>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</si>
  <si>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</si>
  <si>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</si>
  <si>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</si>
  <si>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</si>
  <si>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</si>
  <si>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</si>
  <si>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</si>
  <si>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</si>
  <si>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</si>
  <si>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</si>
  <si>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</si>
  <si>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</si>
  <si>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</si>
  <si>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</si>
  <si>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</si>
  <si>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</si>
  <si>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</si>
  <si>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</si>
  <si>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</si>
  <si>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</si>
  <si>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</si>
  <si>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</si>
  <si>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</si>
  <si>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</si>
  <si>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</si>
  <si>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</si>
  <si>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</si>
  <si>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</si>
  <si>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</si>
  <si>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</si>
  <si>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</si>
  <si>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</si>
  <si>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</si>
  <si>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</si>
  <si>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</si>
  <si>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</si>
  <si>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</si>
  <si>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</si>
  <si>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</si>
  <si>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</si>
  <si>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</si>
  <si>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</si>
  <si>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</si>
  <si>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</si>
  <si>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</si>
  <si>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</si>
  <si>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</si>
  <si>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</si>
  <si>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</si>
  <si>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</si>
  <si>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</si>
  <si>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</si>
  <si>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</si>
  <si>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</si>
  <si>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</si>
  <si>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</si>
  <si>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</si>
  <si>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</si>
  <si>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</si>
  <si>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</si>
  <si>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</si>
  <si>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</si>
  <si>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</si>
  <si>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</si>
  <si>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</si>
  <si>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</si>
  <si>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</si>
  <si>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</si>
  <si>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</si>
  <si>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</si>
  <si>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</si>
  <si>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</si>
  <si>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</si>
  <si>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</si>
  <si>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</si>
  <si>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</si>
  <si>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</si>
  <si>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</si>
  <si>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</si>
  <si>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</si>
  <si>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</si>
  <si>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</si>
  <si>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</si>
  <si>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</si>
  <si>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</si>
  <si>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</si>
  <si>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</si>
  <si>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</si>
  <si>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</si>
  <si>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</si>
  <si>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</si>
  <si>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</si>
  <si>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</si>
  <si>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</si>
  <si>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</si>
  <si>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</si>
  <si>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</si>
  <si>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</si>
  <si>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</si>
  <si>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</si>
  <si>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</si>
  <si>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</si>
  <si>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</si>
  <si>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</si>
  <si>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</si>
  <si>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</si>
  <si>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</si>
  <si>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</si>
  <si>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</si>
  <si>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</si>
  <si>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</si>
  <si>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</si>
  <si>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</si>
  <si>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</si>
  <si>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</si>
  <si>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</si>
  <si>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</si>
  <si>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</si>
  <si>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</si>
  <si>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</si>
  <si>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</si>
  <si>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</si>
  <si>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</si>
  <si>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</si>
  <si>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</si>
  <si>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</si>
  <si>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</si>
  <si>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</si>
  <si>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</si>
  <si>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</si>
  <si>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</si>
  <si>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</si>
  <si>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</si>
  <si>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</si>
  <si>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</si>
  <si>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</si>
  <si>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</si>
  <si>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</si>
  <si>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</si>
  <si>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</si>
  <si>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</si>
  <si>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</si>
  <si>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</si>
  <si>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</si>
  <si>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</si>
  <si>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</si>
  <si>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</si>
  <si>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</si>
  <si>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</si>
  <si>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</si>
  <si>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</si>
  <si>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</si>
  <si>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</si>
  <si>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</si>
  <si>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</si>
  <si>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</si>
  <si>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</si>
  <si>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</si>
  <si>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</si>
  <si>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</si>
  <si>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</si>
  <si>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</si>
  <si>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</si>
  <si>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</si>
  <si>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</si>
  <si>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</si>
  <si>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</si>
  <si>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</si>
  <si>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</si>
  <si>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</si>
  <si>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</si>
  <si>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</si>
  <si>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</si>
  <si>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</si>
  <si>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</si>
  <si>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</si>
  <si>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</si>
  <si>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</si>
  <si>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</si>
  <si>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</si>
  <si>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</si>
  <si>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</si>
  <si>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</si>
  <si>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</si>
  <si>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</si>
  <si>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</si>
  <si>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</si>
  <si>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</si>
  <si>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</si>
  <si>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</si>
  <si>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</si>
  <si>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</si>
  <si>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</si>
  <si>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</si>
  <si>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</si>
  <si>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</si>
  <si>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</si>
  <si>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</si>
  <si>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</si>
  <si>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</si>
  <si>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</si>
  <si>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</si>
  <si>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</si>
  <si>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</si>
  <si>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</si>
  <si>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</si>
  <si>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</si>
  <si>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</si>
  <si>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</si>
  <si>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</si>
  <si>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</si>
  <si>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</si>
  <si>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</si>
  <si>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</si>
  <si>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</si>
  <si>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</si>
  <si>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</si>
  <si>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</si>
  <si>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</si>
  <si>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</si>
  <si>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</si>
  <si>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</si>
  <si>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</si>
  <si>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</si>
  <si>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</si>
  <si>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</si>
  <si>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</si>
  <si>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</si>
  <si>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</si>
  <si>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</si>
  <si>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</si>
  <si>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</si>
  <si>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</si>
  <si>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</si>
  <si>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</si>
  <si>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</si>
  <si>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</si>
  <si>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</si>
  <si>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</si>
  <si>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</si>
  <si>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</si>
  <si>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</si>
  <si>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</si>
  <si>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</si>
  <si>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</si>
  <si>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</si>
  <si>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</si>
  <si>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</si>
  <si>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</si>
  <si>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</si>
  <si>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</si>
  <si>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</si>
  <si>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</si>
  <si>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</si>
  <si>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</si>
  <si>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</si>
  <si>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</si>
  <si>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</si>
  <si>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</si>
  <si>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</si>
  <si>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</si>
  <si>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</si>
  <si>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</si>
  <si>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</si>
  <si>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</si>
  <si>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</si>
  <si>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</si>
  <si>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</si>
  <si>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</si>
  <si>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</si>
  <si>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</si>
  <si>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</si>
  <si>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</si>
  <si>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</si>
  <si>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</si>
  <si>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</si>
  <si>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</si>
  <si>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</si>
  <si>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</si>
  <si>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</si>
  <si>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</si>
  <si>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</si>
  <si>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</si>
  <si>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</si>
  <si>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</si>
  <si>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</si>
  <si>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</si>
  <si>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</si>
  <si>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</si>
  <si>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</si>
  <si>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</si>
  <si>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</si>
  <si>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</si>
  <si>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</si>
  <si>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</si>
  <si>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</si>
  <si>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</si>
  <si>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</si>
  <si>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</si>
  <si>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</si>
  <si>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</si>
  <si>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</si>
  <si>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</si>
  <si>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</si>
  <si>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</si>
  <si>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</si>
  <si>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</si>
  <si>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</si>
  <si>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</si>
  <si>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</si>
  <si>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</si>
  <si>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</si>
  <si>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</si>
  <si>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</si>
  <si>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</si>
  <si>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</si>
  <si>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</si>
  <si>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</si>
  <si>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</si>
  <si>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</si>
  <si>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</si>
  <si>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</si>
  <si>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</si>
  <si>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</si>
  <si>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</si>
  <si>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</si>
  <si>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</si>
  <si>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</si>
  <si>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</si>
  <si>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</si>
  <si>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</si>
  <si>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</si>
  <si>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</si>
  <si>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</si>
  <si>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</si>
  <si>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</si>
  <si>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</si>
  <si>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</si>
  <si>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</si>
  <si>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</si>
  <si>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</si>
  <si>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</si>
  <si>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</si>
  <si>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</si>
  <si>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</si>
  <si>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</si>
  <si>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</si>
  <si>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</si>
  <si>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</si>
  <si>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</si>
  <si>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</si>
  <si>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</si>
  <si>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</si>
  <si>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</si>
  <si>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</si>
  <si>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</si>
  <si>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</si>
  <si>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</si>
  <si>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</si>
  <si>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</si>
  <si>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</si>
  <si>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</si>
  <si>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</si>
  <si>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</si>
  <si>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</si>
  <si>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</si>
  <si>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</si>
  <si>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</si>
  <si>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</si>
  <si>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</si>
  <si>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</si>
  <si>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</si>
  <si>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</si>
  <si>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</si>
  <si>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</si>
  <si>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</si>
  <si>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</si>
  <si>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</si>
  <si>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</si>
  <si>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</si>
  <si>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</si>
  <si>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</si>
  <si>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</si>
  <si>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</si>
  <si>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</si>
  <si>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</si>
  <si>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</si>
  <si>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</si>
  <si>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</si>
  <si>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</si>
  <si>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</si>
  <si>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</si>
  <si>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</si>
  <si>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</si>
  <si>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</si>
  <si>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</si>
  <si>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</si>
  <si>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</si>
  <si>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</si>
  <si>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</si>
  <si>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</si>
  <si>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</si>
  <si>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</si>
  <si>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</si>
  <si>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</si>
  <si>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</si>
  <si>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</si>
  <si>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</si>
  <si>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</si>
  <si>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</si>
  <si>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</si>
  <si>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</si>
  <si>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</si>
  <si>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</si>
  <si>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</si>
  <si>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</si>
  <si>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</si>
  <si>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</si>
  <si>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</si>
  <si>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</si>
  <si>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</si>
  <si>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</si>
  <si>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</si>
  <si>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</si>
  <si>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</si>
  <si>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</si>
  <si>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</si>
  <si>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</si>
  <si>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</si>
  <si>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</si>
  <si>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</si>
  <si>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</si>
  <si>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</si>
  <si>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</si>
  <si>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</si>
  <si>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</si>
  <si>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</si>
  <si>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</si>
  <si>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</si>
  <si>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</si>
  <si>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</si>
  <si>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</si>
  <si>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</si>
  <si>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</si>
  <si>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</si>
  <si>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</si>
  <si>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</si>
  <si>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</si>
  <si>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</si>
  <si>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</si>
  <si>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</si>
  <si>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</si>
  <si>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</si>
  <si>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</si>
  <si>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</si>
  <si>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</si>
  <si>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</si>
  <si>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</si>
  <si>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</si>
  <si>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</si>
  <si>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</si>
  <si>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</si>
  <si>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</si>
  <si>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</si>
  <si>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</si>
  <si>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</si>
  <si>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</si>
  <si>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</si>
  <si>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</si>
  <si>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</si>
  <si>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</si>
  <si>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</si>
  <si>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</si>
  <si>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</si>
  <si>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</si>
  <si>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</si>
  <si>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</si>
  <si>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</si>
  <si>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</si>
  <si>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</si>
  <si>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</si>
  <si>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</si>
  <si>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</si>
  <si>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</si>
  <si>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</si>
  <si>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</si>
  <si>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</si>
  <si>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</si>
  <si>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</si>
  <si>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</si>
  <si>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</si>
  <si>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</si>
  <si>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</si>
  <si>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</si>
  <si>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</si>
  <si>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</si>
  <si>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</si>
  <si>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</si>
  <si>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</si>
  <si>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</si>
  <si>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</si>
  <si>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</si>
  <si>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</si>
  <si>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</si>
  <si>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</si>
  <si>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</si>
  <si>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</si>
  <si>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</si>
  <si>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</si>
  <si>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</si>
  <si>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</si>
  <si>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</si>
  <si>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</si>
  <si>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</si>
  <si>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</si>
  <si>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</si>
  <si>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</si>
  <si>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</si>
  <si>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</si>
  <si>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</si>
  <si>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</si>
  <si>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</si>
  <si>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</si>
  <si>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</si>
  <si>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</si>
  <si>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</si>
  <si>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</si>
  <si>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</si>
  <si>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</si>
  <si>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</si>
  <si>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</si>
  <si>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</si>
  <si>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</si>
  <si>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</si>
  <si>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</si>
  <si>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</si>
  <si>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</si>
  <si>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</si>
  <si>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</si>
  <si>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</si>
  <si>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</si>
  <si>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</si>
  <si>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</si>
  <si>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</si>
  <si>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</si>
  <si>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</si>
  <si>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</si>
  <si>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</si>
  <si>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</si>
  <si>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</si>
  <si>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</si>
  <si>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</si>
  <si>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</si>
  <si>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</si>
  <si>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</si>
  <si>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</si>
  <si>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</si>
  <si>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</si>
  <si>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</si>
  <si>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</si>
  <si>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</si>
  <si>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</si>
  <si>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</si>
  <si>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</si>
  <si>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</si>
  <si>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</si>
  <si>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</si>
  <si>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</si>
  <si>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</si>
  <si>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</si>
  <si>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</si>
  <si>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</si>
  <si>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</si>
  <si>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</si>
  <si>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</si>
  <si>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</si>
  <si>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</si>
  <si>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</si>
  <si>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</si>
  <si>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</si>
  <si>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</si>
  <si>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</si>
  <si>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</si>
  <si>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</si>
  <si>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</si>
  <si>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</si>
  <si>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</si>
  <si>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</si>
  <si>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</si>
  <si>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</si>
  <si>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</si>
  <si>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</si>
  <si>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</si>
  <si>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</si>
  <si>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</si>
  <si>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</si>
  <si>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</si>
  <si>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</si>
  <si>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</si>
  <si>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</si>
  <si>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</si>
  <si>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</si>
  <si>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</si>
  <si>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</si>
  <si>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</si>
  <si>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</si>
  <si>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</si>
  <si>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</si>
  <si>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</si>
  <si>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</si>
  <si>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</si>
  <si>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</si>
  <si>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</si>
  <si>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</si>
  <si>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</si>
  <si>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</si>
  <si>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</si>
  <si>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</si>
  <si>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</si>
  <si>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</si>
  <si>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</si>
  <si>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</si>
  <si>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</si>
  <si>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</si>
  <si>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</si>
  <si>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</si>
  <si>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</si>
  <si>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</si>
  <si>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</si>
  <si>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</si>
  <si>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</si>
  <si>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</si>
  <si>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</si>
  <si>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</si>
  <si>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</si>
  <si>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</si>
  <si>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</si>
  <si>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</si>
  <si>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</si>
  <si>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</si>
  <si>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</si>
  <si>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</si>
  <si>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</si>
  <si>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</si>
  <si>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</si>
  <si>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</si>
  <si>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</si>
  <si>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</si>
  <si>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</si>
  <si>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</si>
  <si>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</si>
  <si>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</si>
  <si>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</si>
  <si>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</si>
  <si>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</si>
  <si>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</si>
  <si>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</si>
  <si>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</si>
  <si>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</si>
  <si>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</si>
  <si>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</si>
  <si>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</si>
  <si>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</si>
  <si>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</si>
  <si>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</si>
  <si>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</si>
  <si>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</si>
  <si>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</si>
  <si>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</si>
  <si>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</si>
  <si>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</si>
  <si>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</si>
  <si>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</si>
  <si>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</si>
  <si>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</si>
  <si>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</si>
  <si>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</si>
  <si>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</si>
  <si>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</si>
  <si>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</si>
  <si>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</si>
  <si>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</si>
  <si>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</si>
  <si>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</si>
  <si>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</si>
  <si>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</si>
  <si>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</si>
  <si>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</si>
  <si>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</si>
  <si>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</si>
  <si>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</si>
  <si>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</si>
  <si>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</si>
  <si>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</si>
  <si>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</si>
  <si>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</si>
  <si>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</si>
  <si>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</si>
  <si>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</si>
  <si>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</si>
  <si>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</si>
  <si>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</si>
  <si>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</si>
  <si>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</si>
  <si>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</si>
  <si>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</si>
  <si>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</si>
  <si>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</si>
  <si>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</si>
  <si>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</si>
  <si>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</si>
  <si>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</si>
  <si>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</si>
  <si>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</si>
  <si>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</si>
  <si>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</si>
  <si>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</si>
  <si>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</si>
  <si>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</si>
  <si>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</si>
  <si>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</si>
  <si>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</si>
  <si>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</si>
  <si>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</si>
  <si>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</si>
  <si>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</si>
  <si>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</si>
  <si>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</si>
  <si>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</si>
  <si>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</si>
  <si>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</si>
  <si>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</si>
  <si>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</si>
  <si>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</si>
  <si>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</si>
  <si>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</si>
  <si>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</si>
  <si>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</si>
  <si>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</si>
  <si>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</si>
  <si>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</si>
  <si>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</si>
  <si>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</si>
  <si>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</si>
  <si>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</si>
  <si>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</si>
  <si>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</si>
  <si>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</si>
  <si>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</si>
  <si>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</si>
  <si>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</si>
  <si>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</si>
  <si>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</si>
  <si>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</si>
  <si>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</si>
  <si>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</si>
  <si>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</si>
  <si>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</si>
  <si>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</si>
  <si>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</si>
  <si>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</si>
  <si>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</si>
  <si>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</si>
  <si>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</si>
  <si>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</si>
  <si>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</si>
  <si>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</si>
  <si>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</si>
  <si>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</si>
  <si>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</si>
  <si>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</si>
  <si>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</si>
  <si>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</si>
  <si>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</si>
  <si>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</si>
  <si>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</si>
  <si>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</si>
  <si>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</si>
  <si>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</si>
  <si>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</si>
  <si>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</si>
  <si>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</si>
  <si>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</si>
  <si>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</si>
  <si>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</si>
  <si>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</si>
  <si>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</si>
  <si>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</si>
  <si>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</si>
  <si>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</si>
  <si>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</si>
  <si>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</si>
  <si>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</si>
  <si>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</si>
  <si>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</si>
  <si>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</si>
  <si>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</si>
  <si>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</si>
  <si>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</si>
  <si>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</si>
  <si>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</si>
  <si>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</si>
  <si>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</si>
  <si>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</si>
  <si>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</si>
  <si>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</si>
  <si>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</si>
  <si>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</si>
  <si>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</si>
  <si>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</si>
  <si>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</si>
  <si>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</si>
  <si>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</si>
  <si>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</si>
  <si>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</si>
  <si>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</si>
  <si>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</si>
  <si>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</si>
  <si>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</si>
  <si>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</si>
  <si>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</si>
  <si>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</si>
  <si>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</si>
  <si>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</si>
  <si>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</si>
  <si>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</si>
  <si>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</si>
  <si>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</si>
  <si>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</si>
  <si>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</si>
  <si>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</si>
  <si>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</si>
  <si>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</si>
  <si>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</si>
  <si>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</si>
  <si>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</si>
  <si>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</si>
  <si>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</si>
  <si>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</si>
  <si>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</si>
  <si>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</si>
  <si>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</si>
  <si>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</si>
  <si>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</si>
  <si>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</si>
  <si>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</si>
  <si>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</si>
  <si>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</si>
  <si>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</si>
  <si>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</si>
  <si>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</si>
  <si>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</si>
  <si>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</si>
  <si>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</si>
  <si>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</si>
  <si>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</si>
  <si>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</si>
  <si>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</si>
  <si>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</si>
  <si>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</si>
  <si>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</si>
  <si>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</si>
  <si>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</si>
  <si>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</si>
  <si>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</si>
  <si>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</si>
  <si>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</si>
  <si>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</si>
  <si>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</si>
  <si>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</si>
  <si>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</si>
  <si>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</si>
  <si>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</si>
  <si>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</si>
  <si>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</si>
  <si>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</si>
  <si>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</si>
  <si>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</si>
  <si>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</si>
  <si>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</si>
  <si>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</si>
  <si>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</si>
  <si>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</si>
  <si>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</si>
  <si>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</si>
  <si>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</si>
  <si>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</si>
  <si>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</si>
  <si>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</si>
  <si>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</si>
  <si>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</si>
  <si>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</si>
  <si>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</si>
  <si>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</si>
  <si>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</si>
  <si>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</si>
  <si>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</si>
  <si>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</si>
  <si>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</si>
  <si>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</si>
  <si>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</si>
  <si>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</si>
  <si>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</si>
  <si>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</si>
  <si>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</si>
  <si>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</si>
  <si>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</si>
  <si>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</si>
  <si>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</si>
  <si>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</si>
  <si>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</si>
  <si>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</si>
  <si>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</si>
  <si>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</si>
  <si>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</si>
  <si>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</si>
  <si>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</si>
  <si>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</si>
  <si>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</si>
  <si>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</si>
  <si>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</si>
  <si>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</si>
  <si>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</si>
  <si>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</si>
  <si>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</si>
  <si>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</si>
  <si>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</si>
  <si>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</si>
  <si>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</si>
  <si>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</si>
  <si>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</si>
  <si>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</si>
  <si>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</si>
  <si>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</si>
  <si>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</si>
  <si>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</si>
  <si>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</si>
  <si>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</si>
  <si>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</si>
  <si>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</si>
  <si>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</si>
  <si>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</si>
  <si>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</si>
  <si>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</si>
  <si>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</si>
  <si>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</si>
  <si>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</si>
  <si>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</si>
  <si>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</si>
  <si>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</si>
  <si>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</si>
  <si>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</si>
  <si>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</si>
  <si>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</si>
  <si>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</si>
  <si>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</si>
  <si>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</si>
  <si>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</si>
  <si>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</si>
  <si>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</si>
  <si>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</si>
  <si>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</si>
  <si>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</si>
  <si>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</si>
  <si>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</si>
  <si>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</si>
  <si>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</si>
  <si>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</si>
  <si>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</si>
  <si>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</si>
  <si>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</si>
  <si>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</si>
  <si>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</si>
  <si>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</si>
  <si>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</si>
  <si>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</si>
  <si>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</si>
  <si>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</si>
  <si>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</si>
  <si>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</si>
  <si>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</si>
  <si>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</si>
  <si>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</si>
  <si>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</si>
  <si>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</si>
  <si>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</si>
  <si>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</si>
  <si>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</si>
  <si>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</si>
  <si>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</si>
  <si>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</si>
  <si>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</si>
  <si>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</si>
  <si>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</si>
  <si>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</si>
  <si>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</si>
  <si>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</si>
  <si>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</si>
  <si>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</si>
  <si>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</si>
  <si>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</si>
  <si>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</si>
  <si>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</si>
  <si>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</si>
  <si>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</si>
  <si>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</si>
  <si>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</si>
  <si>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</si>
  <si>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</si>
  <si>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</si>
  <si>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</si>
  <si>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</si>
  <si>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</si>
  <si>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</si>
  <si>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</si>
  <si>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</si>
  <si>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</si>
  <si>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</si>
  <si>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</si>
  <si>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</si>
  <si>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</si>
  <si>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</si>
  <si>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</si>
  <si>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</si>
  <si>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</si>
  <si>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</si>
  <si>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</si>
  <si>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</si>
  <si>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</si>
  <si>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</si>
  <si>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</si>
  <si>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</si>
  <si>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</si>
  <si>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</si>
  <si>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</si>
  <si>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</si>
  <si>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</si>
  <si>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</si>
  <si>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</si>
  <si>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</si>
  <si>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</si>
  <si>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</si>
  <si>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</si>
  <si>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</si>
  <si>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</si>
  <si>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</si>
  <si>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</si>
  <si>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</si>
  <si>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</si>
  <si>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</si>
  <si>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</si>
  <si>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</si>
  <si>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</si>
  <si>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</si>
  <si>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</si>
  <si>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</si>
  <si>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</si>
  <si>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</si>
  <si>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</si>
  <si>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</si>
  <si>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</si>
  <si>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</si>
  <si>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</si>
  <si>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</si>
  <si>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</si>
  <si>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</si>
  <si>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</si>
  <si>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</si>
  <si>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</si>
  <si>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</si>
  <si>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</si>
  <si>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</si>
  <si>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</si>
  <si>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</si>
  <si>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</si>
  <si>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</si>
  <si>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</si>
  <si>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</si>
  <si>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</si>
  <si>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</si>
  <si>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</si>
  <si>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</si>
  <si>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</si>
  <si>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</si>
  <si>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</si>
  <si>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</si>
  <si>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</si>
  <si>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</si>
  <si>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</si>
  <si>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</si>
  <si>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</si>
  <si>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</si>
  <si>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</si>
  <si>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</si>
  <si>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</si>
  <si>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</si>
  <si>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</si>
  <si>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</si>
  <si>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</si>
  <si>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</si>
  <si>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</si>
  <si>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</si>
  <si>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</si>
  <si>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</si>
  <si>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</si>
  <si>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</si>
  <si>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</si>
  <si>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</si>
  <si>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</si>
  <si>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</si>
  <si>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</si>
  <si>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</si>
  <si>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</si>
  <si>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</si>
  <si>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</si>
  <si>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</si>
  <si>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</si>
  <si>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</si>
  <si>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</si>
  <si>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</si>
  <si>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</si>
  <si>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</si>
  <si>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</si>
  <si>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</si>
  <si>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</si>
  <si>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</si>
  <si>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</si>
  <si>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</si>
  <si>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</si>
  <si>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</si>
  <si>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</si>
  <si>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</si>
  <si>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</si>
  <si>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</si>
  <si>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</si>
  <si>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</si>
  <si>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</si>
  <si>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</si>
  <si>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</si>
  <si>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</si>
  <si>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</si>
  <si>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</si>
  <si>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</si>
  <si>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</si>
  <si>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</si>
  <si>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</si>
  <si>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</si>
  <si>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</si>
  <si>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</si>
  <si>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</si>
  <si>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</si>
  <si>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</si>
  <si>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</si>
  <si>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</si>
  <si>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</si>
  <si>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</si>
  <si>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</si>
  <si>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</si>
  <si>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</si>
  <si>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</si>
  <si>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</si>
  <si>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</si>
  <si>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</si>
  <si>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</si>
  <si>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</si>
  <si>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</si>
  <si>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</si>
  <si>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</si>
  <si>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</si>
  <si>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</si>
  <si>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</si>
  <si>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</si>
  <si>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</si>
  <si>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</si>
  <si>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</si>
  <si>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</si>
  <si>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</si>
  <si>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</si>
  <si>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</si>
  <si>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</si>
  <si>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</si>
  <si>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</si>
  <si>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</si>
  <si>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</si>
  <si>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</si>
  <si>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</si>
  <si>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</si>
  <si>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</si>
  <si>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</si>
  <si>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</si>
  <si>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</si>
  <si>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</si>
  <si>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</si>
  <si>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</si>
  <si>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</si>
  <si>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</si>
  <si>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</si>
  <si>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</si>
  <si>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</si>
  <si>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</si>
  <si>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</si>
  <si>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</si>
  <si>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</si>
  <si>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</si>
  <si>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</si>
  <si>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</si>
  <si>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</si>
  <si>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</si>
  <si>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</si>
  <si>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</si>
  <si>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</si>
  <si>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</si>
  <si>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</si>
  <si>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</si>
  <si>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</si>
  <si>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</si>
  <si>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</si>
  <si>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</si>
  <si>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</si>
  <si>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</si>
  <si>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</si>
  <si>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</si>
  <si>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</si>
  <si>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</si>
  <si>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</si>
  <si>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</si>
  <si>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</si>
  <si>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</si>
  <si>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</si>
  <si>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</si>
  <si>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</si>
  <si>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</si>
  <si>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</si>
  <si>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</si>
  <si>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</si>
  <si>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</si>
  <si>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</si>
  <si>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</si>
  <si>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</si>
  <si>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</si>
  <si>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</si>
  <si>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</si>
  <si>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</si>
  <si>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</si>
  <si>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</si>
  <si>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</si>
  <si>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</si>
  <si>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</si>
  <si>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</si>
  <si>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</si>
  <si>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</si>
  <si>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</si>
  <si>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</si>
  <si>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</si>
  <si>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</si>
  <si>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</si>
  <si>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</si>
  <si>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</si>
  <si>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</si>
  <si>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</si>
  <si>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</si>
  <si>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</si>
  <si>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</si>
  <si>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</si>
  <si>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</si>
  <si>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</si>
  <si>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</si>
  <si>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</si>
  <si>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</si>
  <si>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</si>
  <si>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</si>
  <si>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</si>
  <si>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</si>
  <si>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</si>
  <si>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</si>
  <si>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</si>
  <si>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</si>
  <si>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</si>
  <si>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</si>
  <si>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</si>
  <si>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</si>
  <si>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</si>
  <si>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</si>
  <si>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</si>
  <si>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</si>
  <si>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</si>
  <si>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</si>
  <si>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</si>
  <si>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</si>
  <si>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</si>
  <si>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</si>
  <si>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</si>
  <si>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</si>
  <si>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</si>
  <si>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</si>
  <si>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</si>
  <si>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</si>
  <si>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</si>
  <si>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</si>
  <si>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</si>
  <si>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</si>
  <si>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</si>
  <si>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</si>
  <si>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</si>
  <si>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</si>
  <si>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</si>
  <si>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</si>
  <si>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</si>
  <si>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</si>
  <si>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</si>
  <si>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</si>
  <si>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</si>
  <si>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</si>
  <si>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</si>
  <si>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</si>
  <si>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</si>
  <si>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</si>
  <si>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</si>
  <si>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</si>
  <si>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</si>
  <si>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</si>
  <si>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</si>
  <si>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</si>
  <si>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</si>
  <si>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</si>
  <si>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</si>
  <si>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</si>
  <si>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</si>
  <si>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</si>
  <si>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</si>
  <si>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</si>
  <si>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</si>
  <si>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</si>
  <si>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</si>
  <si>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</si>
  <si>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</si>
  <si>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</si>
  <si>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</si>
  <si>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</si>
  <si>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</si>
  <si>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</si>
  <si>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</si>
  <si>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</si>
  <si>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</si>
  <si>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</si>
  <si>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</si>
  <si>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</si>
  <si>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</si>
  <si>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</si>
  <si>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</si>
  <si>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</si>
  <si>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</si>
  <si>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</si>
  <si>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</si>
  <si>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</si>
  <si>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</si>
  <si>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</si>
  <si>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</si>
  <si>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</si>
  <si>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</si>
  <si>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</si>
  <si>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</si>
  <si>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</si>
  <si>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</si>
  <si>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</si>
  <si>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</si>
  <si>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</si>
  <si>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</si>
  <si>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</si>
  <si>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</si>
  <si>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</si>
  <si>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</si>
  <si>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</si>
  <si>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</si>
  <si>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</si>
  <si>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</si>
  <si>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</si>
  <si>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</si>
  <si>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</si>
  <si>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</si>
  <si>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</si>
  <si>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</si>
  <si>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</si>
  <si>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</si>
  <si>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</si>
  <si>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</si>
  <si>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</si>
  <si>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</si>
  <si>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</si>
  <si>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</si>
  <si>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</si>
  <si>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</si>
  <si>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</si>
  <si>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</si>
  <si>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</si>
  <si>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</si>
  <si>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</si>
  <si>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</si>
  <si>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</si>
  <si>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</si>
  <si>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</si>
  <si>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</si>
  <si>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</si>
  <si>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</si>
  <si>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</si>
  <si>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</si>
  <si>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</si>
  <si>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</si>
  <si>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</si>
  <si>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</si>
  <si>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</si>
  <si>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</si>
  <si>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</si>
  <si>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</si>
  <si>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</si>
  <si>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</si>
  <si>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</si>
  <si>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</si>
  <si>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</si>
  <si>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</si>
  <si>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</si>
  <si>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</si>
  <si>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</si>
  <si>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</si>
  <si>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</si>
  <si>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</si>
  <si>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</si>
  <si>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</si>
  <si>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</si>
  <si>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</si>
  <si>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</si>
  <si>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</si>
  <si>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</si>
  <si>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</si>
  <si>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</si>
  <si>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</si>
  <si>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</si>
  <si>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</si>
  <si>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</si>
  <si>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</si>
  <si>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</si>
  <si>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</si>
  <si>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</si>
  <si>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</si>
  <si>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</si>
  <si>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</si>
  <si>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</si>
  <si>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</si>
  <si>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</si>
  <si>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</si>
  <si>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</si>
  <si>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</si>
  <si>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</si>
  <si>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</si>
  <si>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</si>
  <si>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</si>
  <si>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</si>
  <si>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</si>
  <si>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</si>
  <si>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</si>
  <si>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</si>
  <si>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</si>
  <si>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</si>
  <si>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</si>
  <si>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</si>
  <si>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</si>
  <si>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</si>
  <si>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</si>
  <si>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</si>
  <si>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</si>
  <si>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</si>
  <si>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</si>
  <si>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</si>
  <si>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</si>
  <si>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</si>
  <si>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</si>
  <si>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</si>
  <si>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</si>
  <si>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</si>
  <si>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</si>
  <si>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</si>
  <si>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</si>
  <si>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</si>
  <si>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</si>
  <si>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</si>
  <si>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</si>
  <si>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</si>
  <si>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</si>
  <si>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</si>
  <si>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</si>
  <si>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</si>
  <si>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</si>
  <si>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</si>
  <si>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</si>
  <si>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</si>
  <si>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</si>
  <si>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</si>
  <si>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</si>
  <si>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</si>
  <si>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</si>
  <si>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</si>
  <si>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</si>
  <si>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</si>
  <si>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</si>
  <si>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</si>
  <si>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</si>
  <si>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</si>
  <si>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</si>
  <si>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</si>
  <si>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</si>
  <si>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</si>
  <si>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</si>
  <si>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</si>
  <si>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</si>
  <si>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</si>
  <si>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</si>
  <si>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</si>
  <si>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</si>
  <si>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</si>
  <si>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</si>
  <si>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</si>
  <si>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</si>
  <si>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</si>
  <si>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</si>
  <si>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</si>
  <si>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</si>
  <si>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</si>
  <si>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</si>
  <si>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</si>
  <si>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</si>
  <si>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</si>
  <si>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</si>
  <si>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</si>
  <si>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</si>
  <si>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</si>
  <si>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</si>
  <si>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</si>
  <si>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</si>
  <si>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</si>
  <si>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</si>
  <si>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</si>
  <si>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</si>
  <si>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</si>
  <si>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</si>
  <si>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</si>
  <si>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</si>
  <si>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</si>
  <si>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</si>
  <si>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</si>
  <si>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</si>
  <si>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</si>
  <si>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</si>
  <si>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</si>
  <si>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</si>
  <si>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</si>
  <si>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</si>
  <si>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</si>
  <si>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</si>
  <si>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</si>
  <si>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</si>
  <si>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</si>
  <si>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</si>
  <si>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</si>
  <si>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</si>
  <si>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</si>
  <si>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</si>
  <si>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</si>
  <si>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</si>
  <si>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</si>
  <si>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</si>
  <si>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</si>
  <si>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</si>
  <si>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</si>
  <si>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</si>
  <si>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</si>
  <si>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</si>
  <si>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</si>
  <si>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</si>
  <si>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</si>
  <si>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</si>
  <si>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</si>
  <si>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</si>
  <si>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</si>
  <si>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</si>
  <si>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</si>
  <si>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</si>
  <si>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</si>
  <si>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</si>
  <si>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</si>
  <si>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</si>
  <si>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</si>
  <si>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</si>
  <si>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</si>
  <si>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</si>
  <si>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</si>
  <si>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</si>
  <si>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</si>
  <si>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</si>
  <si>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</si>
  <si>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</si>
  <si>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</si>
  <si>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</si>
  <si>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</si>
  <si>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</si>
  <si>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</si>
  <si>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</si>
  <si>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</si>
  <si>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</si>
  <si>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</si>
  <si>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</si>
  <si>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</si>
  <si>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</si>
  <si>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</si>
  <si>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</si>
  <si>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</si>
  <si>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</si>
  <si>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</si>
  <si>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</si>
  <si>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</si>
  <si>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</si>
  <si>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</si>
  <si>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</si>
  <si>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</si>
  <si>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</si>
  <si>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</si>
  <si>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</si>
  <si>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</si>
  <si>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</si>
  <si>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</si>
  <si>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</si>
  <si>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</si>
  <si>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</si>
  <si>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</si>
  <si>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</si>
  <si>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</si>
  <si>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</si>
  <si>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</si>
  <si>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</si>
  <si>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</si>
  <si>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</si>
  <si>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</si>
  <si>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</si>
  <si>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</si>
  <si>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</si>
  <si>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</si>
  <si>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</si>
  <si>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</si>
  <si>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</si>
  <si>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</si>
  <si>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</si>
  <si>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</si>
  <si>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</si>
  <si>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</si>
  <si>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</si>
  <si>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</si>
  <si>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</si>
  <si>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</si>
  <si>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</si>
  <si>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</si>
  <si>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</si>
  <si>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</si>
  <si>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</si>
  <si>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</si>
  <si>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</si>
  <si>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</si>
  <si>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</si>
  <si>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</si>
  <si>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</si>
  <si>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</si>
  <si>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</si>
  <si>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</si>
  <si>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</si>
  <si>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</si>
  <si>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</si>
  <si>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</si>
  <si>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</si>
  <si>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</si>
  <si>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</si>
  <si>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</si>
  <si>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</si>
  <si>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</si>
  <si>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</si>
  <si>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</si>
  <si>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</si>
  <si>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</si>
  <si>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</si>
  <si>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</si>
  <si>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</si>
  <si>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</si>
  <si>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</si>
  <si>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</si>
  <si>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</si>
  <si>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</si>
  <si>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</si>
  <si>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</si>
  <si>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</si>
  <si>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</si>
  <si>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</si>
  <si>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</si>
  <si>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</si>
  <si>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</si>
  <si>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</si>
  <si>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</si>
  <si>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</si>
  <si>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</si>
  <si>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</si>
  <si>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</si>
  <si>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</si>
  <si>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</si>
  <si>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</si>
  <si>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</si>
  <si>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</si>
  <si>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</si>
  <si>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</si>
  <si>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</si>
  <si>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</si>
  <si>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</si>
  <si>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</si>
  <si>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</si>
  <si>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</si>
  <si>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</si>
  <si>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</si>
  <si>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</si>
  <si>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</si>
  <si>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</si>
  <si>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</si>
  <si>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</si>
  <si>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</si>
  <si>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</si>
  <si>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</si>
  <si>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</si>
  <si>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</si>
  <si>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</si>
  <si>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</si>
  <si>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</si>
  <si>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</si>
  <si>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</si>
  <si>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</si>
  <si>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</si>
  <si>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</si>
  <si>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</si>
  <si>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</si>
  <si>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</si>
  <si>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</si>
  <si>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</si>
  <si>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</si>
  <si>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</si>
  <si>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</si>
  <si>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</si>
  <si>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</si>
  <si>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</si>
  <si>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</si>
  <si>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</si>
  <si>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</si>
  <si>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</si>
  <si>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</si>
  <si>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</si>
  <si>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</si>
  <si>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</si>
  <si>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</si>
  <si>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</si>
  <si>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</si>
  <si>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</si>
  <si>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</si>
  <si>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</si>
  <si>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</si>
  <si>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</si>
  <si>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</si>
  <si>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</si>
  <si>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</si>
  <si>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</si>
  <si>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</si>
  <si>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</si>
  <si>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</si>
  <si>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</si>
  <si>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</si>
  <si>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</si>
  <si>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</si>
  <si>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</si>
  <si>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</si>
  <si>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</si>
  <si>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</si>
  <si>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</si>
  <si>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</si>
  <si>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</si>
  <si>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</si>
  <si>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</si>
  <si>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</si>
  <si>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</si>
  <si>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</si>
  <si>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</si>
  <si>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</si>
  <si>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</si>
  <si>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</si>
  <si>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</si>
  <si>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</si>
  <si>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</si>
  <si>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</si>
  <si>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</si>
  <si>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</si>
  <si>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</si>
  <si>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</si>
  <si>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</si>
  <si>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</si>
  <si>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</si>
  <si>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</si>
  <si>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</si>
  <si>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</si>
  <si>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</si>
  <si>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</si>
  <si>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</si>
  <si>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</si>
  <si>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</si>
  <si>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</si>
  <si>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</si>
  <si>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</si>
  <si>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</si>
  <si>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</si>
  <si>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</si>
  <si>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</si>
  <si>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</si>
  <si>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</si>
  <si>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</si>
  <si>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</si>
  <si>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</si>
  <si>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</si>
  <si>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</si>
  <si>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</si>
  <si>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</si>
  <si>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</si>
  <si>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</si>
  <si>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</si>
  <si>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</si>
  <si>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</si>
  <si>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</si>
  <si>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</si>
  <si>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</si>
  <si>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</si>
  <si>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</si>
  <si>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</si>
  <si>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</si>
  <si>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</si>
  <si>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</si>
  <si>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</si>
  <si>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</si>
  <si>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</si>
  <si>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</si>
  <si>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</si>
  <si>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</si>
  <si>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</si>
  <si>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</si>
  <si>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</si>
  <si>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</si>
  <si>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</si>
  <si>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</si>
  <si>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</si>
  <si>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</si>
  <si>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</si>
  <si>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</si>
  <si>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</si>
  <si>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</si>
  <si>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</si>
  <si>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</si>
  <si>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</si>
  <si>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</si>
  <si>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</si>
  <si>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</si>
  <si>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</si>
  <si>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</si>
  <si>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</si>
  <si>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</si>
  <si>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</si>
  <si>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</si>
  <si>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</si>
  <si>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</si>
  <si>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</si>
  <si>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</si>
  <si>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</si>
  <si>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</si>
  <si>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</si>
  <si>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</si>
  <si>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</si>
  <si>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</si>
  <si>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</si>
  <si>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</si>
  <si>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</si>
  <si>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</si>
  <si>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</si>
  <si>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</si>
  <si>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</si>
  <si>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</si>
  <si>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</si>
  <si>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</si>
  <si>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</si>
  <si>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</si>
  <si>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</si>
  <si>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</si>
  <si>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</si>
  <si>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</si>
  <si>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</si>
  <si>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</si>
  <si>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</si>
  <si>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</si>
  <si>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</si>
  <si>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</si>
  <si>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</si>
  <si>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</si>
  <si>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</si>
  <si>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</si>
  <si>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</si>
  <si>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</si>
  <si>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</si>
  <si>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</si>
  <si>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</si>
  <si>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</si>
  <si>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</si>
  <si>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</si>
  <si>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</si>
  <si>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</si>
  <si>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</si>
  <si>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</si>
  <si>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</si>
  <si>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</si>
  <si>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</si>
  <si>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</si>
  <si>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</si>
  <si>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</si>
  <si>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</si>
  <si>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</si>
  <si>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</si>
  <si>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</si>
  <si>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</si>
  <si>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</si>
  <si>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</si>
  <si>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</si>
  <si>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</si>
  <si>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</si>
  <si>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</si>
  <si>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</si>
  <si>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</si>
  <si>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</si>
  <si>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</si>
  <si>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</si>
  <si>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</si>
  <si>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</si>
  <si>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</si>
  <si>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</si>
  <si>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</si>
  <si>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</si>
  <si>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</si>
  <si>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</si>
  <si>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</si>
  <si>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</si>
  <si>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</si>
  <si>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</si>
  <si>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</si>
  <si>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</si>
  <si>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</si>
  <si>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</si>
  <si>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</si>
  <si>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</si>
  <si>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</si>
  <si>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</si>
  <si>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</si>
  <si>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</si>
  <si>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</si>
  <si>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</si>
  <si>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</si>
  <si>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</si>
  <si>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</si>
  <si>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</si>
  <si>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</si>
  <si>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</si>
  <si>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</si>
  <si>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</si>
  <si>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</si>
  <si>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</si>
  <si>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</si>
  <si>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</si>
  <si>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</si>
  <si>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</si>
  <si>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</si>
  <si>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</si>
  <si>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</si>
  <si>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</si>
  <si>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</si>
  <si>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</si>
  <si>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</si>
  <si>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</si>
  <si>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</si>
  <si>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</si>
  <si>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</si>
  <si>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</si>
  <si>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</si>
  <si>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</si>
  <si>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</si>
  <si>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</si>
  <si>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</si>
  <si>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</si>
  <si>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</si>
  <si>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</si>
  <si>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</si>
  <si>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</si>
  <si>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</si>
  <si>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</si>
  <si>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</si>
  <si>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</si>
  <si>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</si>
  <si>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</si>
  <si>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</si>
  <si>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</si>
  <si>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</si>
  <si>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</si>
  <si>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</si>
  <si>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</si>
  <si>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</si>
  <si>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</si>
  <si>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</si>
  <si>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</si>
  <si>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</si>
  <si>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</si>
  <si>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</si>
  <si>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</si>
  <si>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</si>
  <si>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</si>
  <si>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</si>
  <si>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</si>
  <si>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</si>
  <si>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</si>
  <si>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</si>
  <si>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</si>
  <si>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</si>
  <si>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</si>
  <si>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</si>
  <si>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</si>
  <si>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</si>
  <si>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</si>
  <si>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</si>
  <si>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</si>
  <si>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</si>
  <si>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</si>
  <si>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</si>
  <si>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</si>
  <si>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</si>
  <si>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</si>
  <si>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</si>
  <si>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</si>
  <si>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</si>
  <si>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</si>
  <si>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</si>
  <si>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</si>
  <si>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</si>
  <si>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</si>
  <si>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</si>
  <si>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</si>
  <si>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</si>
  <si>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</si>
  <si>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</si>
  <si>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</si>
  <si>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</si>
  <si>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</si>
  <si>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</si>
  <si>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</si>
  <si>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</si>
  <si>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</si>
  <si>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</si>
  <si>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</si>
  <si>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</si>
  <si>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</si>
  <si>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</si>
  <si>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</si>
  <si>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</si>
  <si>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</si>
  <si>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</si>
  <si>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</si>
  <si>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</si>
  <si>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</si>
  <si>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</si>
  <si>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</si>
  <si>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</si>
  <si>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</si>
  <si>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</si>
  <si>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</si>
  <si>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</si>
  <si>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</si>
  <si>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</si>
  <si>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</si>
  <si>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</si>
  <si>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</si>
  <si>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</si>
  <si>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</si>
  <si>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</si>
  <si>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</si>
  <si>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</si>
  <si>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</si>
  <si>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</si>
  <si>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</si>
  <si>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</si>
  <si>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</si>
  <si>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</si>
  <si>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</si>
  <si>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</si>
  <si>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</si>
  <si>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</si>
  <si>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</si>
  <si>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</si>
  <si>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</si>
  <si>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</si>
  <si>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</si>
  <si>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</si>
  <si>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</si>
  <si>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</si>
  <si>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</si>
  <si>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</si>
  <si>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</si>
  <si>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</si>
  <si>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</si>
  <si>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</si>
  <si>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</si>
  <si>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</si>
  <si>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</si>
  <si>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</si>
  <si>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</si>
  <si>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</si>
  <si>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</si>
  <si>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</si>
  <si>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</si>
  <si>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</si>
  <si>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</si>
  <si>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</si>
  <si>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</si>
  <si>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</si>
  <si>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</si>
  <si>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</si>
  <si>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</si>
  <si>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</si>
  <si>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</si>
  <si>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</si>
  <si>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</si>
  <si>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</si>
  <si>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</si>
  <si>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</si>
  <si>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</si>
  <si>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</si>
  <si>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</si>
  <si>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</si>
  <si>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</si>
  <si>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</si>
  <si>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</si>
  <si>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</si>
  <si>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</si>
  <si>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</si>
  <si>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</si>
  <si>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</si>
  <si>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</si>
  <si>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</si>
  <si>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</si>
  <si>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</si>
  <si>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</si>
  <si>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</si>
  <si>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</si>
  <si>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</si>
  <si>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</si>
  <si>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</si>
  <si>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</si>
  <si>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</si>
  <si>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</si>
  <si>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</si>
  <si>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</si>
  <si>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</si>
  <si>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</si>
  <si>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</si>
  <si>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</si>
  <si>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</si>
  <si>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</si>
  <si>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</si>
  <si>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</si>
  <si>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</si>
  <si>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</si>
  <si>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</si>
  <si>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</si>
  <si>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</si>
  <si>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</si>
  <si>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</si>
  <si>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</si>
  <si>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</si>
  <si>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</si>
  <si>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</si>
  <si>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</si>
  <si>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</si>
  <si>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</si>
  <si>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</si>
  <si>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</si>
  <si>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</si>
  <si>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</si>
  <si>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</si>
  <si>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</si>
  <si>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</si>
  <si>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</si>
  <si>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</si>
  <si>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</si>
  <si>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</si>
  <si>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</si>
  <si>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</si>
  <si>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</si>
  <si>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</si>
  <si>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</si>
  <si>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</si>
  <si>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</si>
  <si>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</si>
  <si>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</si>
  <si>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</si>
  <si>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</si>
  <si>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</si>
  <si>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</si>
  <si>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</si>
  <si>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</si>
  <si>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</si>
  <si>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</si>
  <si>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</si>
  <si>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</si>
  <si>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</si>
  <si>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</si>
  <si>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</si>
  <si>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</si>
  <si>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</si>
  <si>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</si>
  <si>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</si>
  <si>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</si>
  <si>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</si>
  <si>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</si>
  <si>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</si>
  <si>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</si>
  <si>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</si>
  <si>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</si>
  <si>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</si>
  <si>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</si>
  <si>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</si>
  <si>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</si>
  <si>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</si>
  <si>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</si>
  <si>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</si>
  <si>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</si>
  <si>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</si>
  <si>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</si>
  <si>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</si>
  <si>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</si>
  <si>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</si>
  <si>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</si>
  <si>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</si>
  <si>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</si>
  <si>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</si>
  <si>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</si>
  <si>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</si>
  <si>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</si>
  <si>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</si>
  <si>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</si>
  <si>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</si>
  <si>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</si>
  <si>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</si>
  <si>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</si>
  <si>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</si>
  <si>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</si>
  <si>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</si>
  <si>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</si>
  <si>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</si>
  <si>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</si>
  <si>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</si>
  <si>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</si>
  <si>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</si>
  <si>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</si>
  <si>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</si>
  <si>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</si>
  <si>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</si>
  <si>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</si>
  <si>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</si>
  <si>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</si>
  <si>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</si>
  <si>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</si>
  <si>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</si>
  <si>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</si>
  <si>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</si>
  <si>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</si>
  <si>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</si>
  <si>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</si>
  <si>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</si>
  <si>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</si>
  <si>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</si>
  <si>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</si>
  <si>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</si>
  <si>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</si>
  <si>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</si>
  <si>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</si>
  <si>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</si>
  <si>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</si>
  <si>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</si>
  <si>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</si>
  <si>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</si>
  <si>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</si>
  <si>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</si>
  <si>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</si>
  <si>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</si>
  <si>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</si>
  <si>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</si>
  <si>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</si>
  <si>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</si>
  <si>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</si>
  <si>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</si>
  <si>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</si>
  <si>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</si>
  <si>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</si>
  <si>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</si>
  <si>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</si>
  <si>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</si>
  <si>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</si>
  <si>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</si>
  <si>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</si>
  <si>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</si>
  <si>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</si>
  <si>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</si>
  <si>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</si>
  <si>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</si>
  <si>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</si>
  <si>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</si>
  <si>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</si>
  <si>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</si>
  <si>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</si>
  <si>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</si>
  <si>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</si>
  <si>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</si>
  <si>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</si>
  <si>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</si>
  <si>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</si>
  <si>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</si>
  <si>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</si>
  <si>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</si>
  <si>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</si>
  <si>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</si>
  <si>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</si>
  <si>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</si>
  <si>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</si>
  <si>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</si>
  <si>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</si>
  <si>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</si>
  <si>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</si>
  <si>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</si>
  <si>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</si>
  <si>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</si>
  <si>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</si>
  <si>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</si>
  <si>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</si>
  <si>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</si>
  <si>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</si>
  <si>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</si>
  <si>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</si>
  <si>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</si>
  <si>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</si>
  <si>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</si>
  <si>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</si>
  <si>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</si>
  <si>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</si>
  <si>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</si>
  <si>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</si>
  <si>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</si>
  <si>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</si>
  <si>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</si>
  <si>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</si>
  <si>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</si>
  <si>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</si>
  <si>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</si>
  <si>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</si>
  <si>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</si>
  <si>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</si>
  <si>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</si>
  <si>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</si>
  <si>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</si>
  <si>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</si>
  <si>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</si>
  <si>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</si>
  <si>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</si>
  <si>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</si>
  <si>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</si>
  <si>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</si>
  <si>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</si>
  <si>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</si>
  <si>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</si>
  <si>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</si>
  <si>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</si>
  <si>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</si>
  <si>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</si>
  <si>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</si>
  <si>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</si>
  <si>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</si>
  <si>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</si>
  <si>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</si>
  <si>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</si>
  <si>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</si>
  <si>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</si>
  <si>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</si>
  <si>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</si>
  <si>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</si>
  <si>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</si>
  <si>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</si>
  <si>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</si>
  <si>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</si>
  <si>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</si>
  <si>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</si>
  <si>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</si>
  <si>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</si>
  <si>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</si>
  <si>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</si>
  <si>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</si>
  <si>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</si>
  <si>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</si>
  <si>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</si>
  <si>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</si>
  <si>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</si>
  <si>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</si>
  <si>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</si>
  <si>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</si>
  <si>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</si>
  <si>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</si>
  <si>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</si>
  <si>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</si>
  <si>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</si>
  <si>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</si>
  <si>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</si>
  <si>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</si>
  <si>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</si>
  <si>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</si>
  <si>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</si>
  <si>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</si>
  <si>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</si>
  <si>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</si>
  <si>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</si>
  <si>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</si>
  <si>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</si>
  <si>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</si>
  <si>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</si>
  <si>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</si>
  <si>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</si>
  <si>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</si>
  <si>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</si>
  <si>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</si>
  <si>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</si>
  <si>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</si>
  <si>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</si>
  <si>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</si>
  <si>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</si>
  <si>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</si>
  <si>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</si>
  <si>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</si>
  <si>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</si>
  <si>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</si>
  <si>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</si>
  <si>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</si>
  <si>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</si>
  <si>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</si>
  <si>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</si>
  <si>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</si>
  <si>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</si>
  <si>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</si>
  <si>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</si>
  <si>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</si>
  <si>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</si>
  <si>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</si>
  <si>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</si>
  <si>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</si>
  <si>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</si>
  <si>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</si>
  <si>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</si>
  <si>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</si>
  <si>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</si>
  <si>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</si>
  <si>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</si>
  <si>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</si>
  <si>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</si>
  <si>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</si>
  <si>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</si>
  <si>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</si>
  <si>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</si>
  <si>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</si>
  <si>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</si>
  <si>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</si>
  <si>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</si>
  <si>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</si>
  <si>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</si>
  <si>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</si>
  <si>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</si>
  <si>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</si>
  <si>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</si>
  <si>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</si>
  <si>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</si>
  <si>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</si>
  <si>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</si>
  <si>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</si>
  <si>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</si>
  <si>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</si>
  <si>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</si>
  <si>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</si>
  <si>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</si>
  <si>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</si>
  <si>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</si>
  <si>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</si>
  <si>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</si>
  <si>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</si>
  <si>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</si>
  <si>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</si>
  <si>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</si>
  <si>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</si>
  <si>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</si>
  <si>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</si>
  <si>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</si>
  <si>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</si>
  <si>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</si>
  <si>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</si>
  <si>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</si>
  <si>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</si>
  <si>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</si>
  <si>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</si>
  <si>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</si>
  <si>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</si>
  <si>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</si>
  <si>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</si>
  <si>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</si>
  <si>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</si>
  <si>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</si>
  <si>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</si>
  <si>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</si>
  <si>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</si>
  <si>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</si>
  <si>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</si>
  <si>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</si>
  <si>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</si>
  <si>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</si>
  <si>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</si>
  <si>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</si>
  <si>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</si>
  <si>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</si>
  <si>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</si>
  <si>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</si>
  <si>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</si>
  <si>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</si>
  <si>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</si>
  <si>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</si>
  <si>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</si>
  <si>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</si>
  <si>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</si>
  <si>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</si>
  <si>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</si>
  <si>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</si>
  <si>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</si>
  <si>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</si>
  <si>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</si>
  <si>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</si>
  <si>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</si>
  <si>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</si>
  <si>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</si>
  <si>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</si>
  <si>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</si>
  <si>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</si>
  <si>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</si>
  <si>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</si>
  <si>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</si>
  <si>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</si>
  <si>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</si>
  <si>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</si>
  <si>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</si>
  <si>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</si>
  <si>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</si>
  <si>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</si>
  <si>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</si>
  <si>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</si>
  <si>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</si>
  <si>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</si>
  <si>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</si>
  <si>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</si>
  <si>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</si>
  <si>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</si>
  <si>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</si>
  <si>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</si>
  <si>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</si>
  <si>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</si>
  <si>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</si>
  <si>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</si>
  <si>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</si>
  <si>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</si>
  <si>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</si>
  <si>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</si>
  <si>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</si>
  <si>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</si>
  <si>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</si>
  <si>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</si>
  <si>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</si>
  <si>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</si>
  <si>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</si>
  <si>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</si>
  <si>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</si>
  <si>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</si>
  <si>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</si>
  <si>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</si>
  <si>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</si>
  <si>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</si>
  <si>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</si>
  <si>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</si>
  <si>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</si>
  <si>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</si>
  <si>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</si>
  <si>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</si>
  <si>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</si>
  <si>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</si>
  <si>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</si>
  <si>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</si>
  <si>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</si>
  <si>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</si>
  <si>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</si>
  <si>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</si>
  <si>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</si>
  <si>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</si>
  <si>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</si>
  <si>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</si>
  <si>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</si>
  <si>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</si>
  <si>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</si>
  <si>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</si>
  <si>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</si>
  <si>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</si>
  <si>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</si>
  <si>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</si>
  <si>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</si>
  <si>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</si>
  <si>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</si>
  <si>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</si>
  <si>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</si>
  <si>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</si>
  <si>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</si>
  <si>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</si>
  <si>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</si>
  <si>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</si>
  <si>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</si>
  <si>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</si>
  <si>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</si>
  <si>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</si>
  <si>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</si>
  <si>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</si>
  <si>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</si>
  <si>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</si>
  <si>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</si>
  <si>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</si>
  <si>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</si>
  <si>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</si>
  <si>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</si>
  <si>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</si>
  <si>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</si>
  <si>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</si>
  <si>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</si>
  <si>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</si>
  <si>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</si>
  <si>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</si>
  <si>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</si>
  <si>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</si>
  <si>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</si>
  <si>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</si>
  <si>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</si>
  <si>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</si>
  <si>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</si>
  <si>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</si>
  <si>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</si>
  <si>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</si>
  <si>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</si>
  <si>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</si>
  <si>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</si>
  <si>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</si>
  <si>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</si>
  <si>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</si>
  <si>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</si>
  <si>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</si>
  <si>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</si>
  <si>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</si>
  <si>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</si>
  <si>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</si>
  <si>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</si>
  <si>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</si>
  <si>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</si>
  <si>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</si>
  <si>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</si>
  <si>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</si>
  <si>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</si>
  <si>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</si>
  <si>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</si>
  <si>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</si>
  <si>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</si>
  <si>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</si>
  <si>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</si>
  <si>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</si>
  <si>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</si>
  <si>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</si>
  <si>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</si>
  <si>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</si>
  <si>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</si>
  <si>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</si>
  <si>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</si>
  <si>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</si>
  <si>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</si>
  <si>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</si>
  <si>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</si>
  <si>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</si>
  <si>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</si>
  <si>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</si>
  <si>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</si>
  <si>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</si>
  <si>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</si>
  <si>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</si>
  <si>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</si>
  <si>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</si>
  <si>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</si>
  <si>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</si>
  <si>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</si>
  <si>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</si>
  <si>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</si>
  <si>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</si>
  <si>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</si>
  <si>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</si>
  <si>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</si>
  <si>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</si>
  <si>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</si>
  <si>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</si>
  <si>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</si>
  <si>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</si>
  <si>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</si>
  <si>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</si>
  <si>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</si>
  <si>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</si>
  <si>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</si>
  <si>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</si>
  <si>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</si>
  <si>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</si>
  <si>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</si>
  <si>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</si>
  <si>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</si>
  <si>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</si>
  <si>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</si>
  <si>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</si>
  <si>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</si>
  <si>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</si>
  <si>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</si>
  <si>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</si>
  <si>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</si>
  <si>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</si>
  <si>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</si>
  <si>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</si>
  <si>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</si>
  <si>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</si>
  <si>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</si>
  <si>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</si>
  <si>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</si>
  <si>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</si>
  <si>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</si>
  <si>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</si>
  <si>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</si>
  <si>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</si>
  <si>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</si>
  <si>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</si>
  <si>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</si>
  <si>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</si>
  <si>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</si>
  <si>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</si>
  <si>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</si>
  <si>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</si>
  <si>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</si>
  <si>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</si>
  <si>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</si>
  <si>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</si>
  <si>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</si>
  <si>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</si>
  <si>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</si>
  <si>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</si>
  <si>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</si>
  <si>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</si>
  <si>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</si>
  <si>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</si>
  <si>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</si>
  <si>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</si>
  <si>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</si>
  <si>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</si>
  <si>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</si>
  <si>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</si>
  <si>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</si>
  <si>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</si>
  <si>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</si>
  <si>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</si>
  <si>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</si>
  <si>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</si>
  <si>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</si>
  <si>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</si>
  <si>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</si>
  <si>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</si>
  <si>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percemtage funded</t>
  </si>
  <si>
    <t>Avg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</si>
  <si>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</si>
  <si>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</si>
  <si>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</si>
  <si>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</si>
  <si>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</si>
  <si>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</si>
  <si>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</si>
  <si>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</si>
  <si>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</si>
  <si>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</si>
  <si>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</si>
  <si>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</si>
  <si>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</si>
  <si>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</si>
  <si>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</si>
  <si>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</si>
  <si>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</si>
  <si>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</si>
  <si>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</si>
  <si>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</si>
  <si>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</si>
  <si>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</si>
  <si>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</si>
  <si>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</si>
  <si>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</si>
  <si>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</si>
  <si>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</si>
  <si>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</si>
  <si>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</si>
  <si>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</si>
  <si>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</si>
  <si>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</si>
  <si>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</si>
  <si>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</si>
  <si>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</si>
  <si>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</si>
  <si>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</si>
  <si>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</si>
  <si>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</si>
  <si>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</si>
  <si>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</si>
  <si>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</si>
  <si>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</si>
  <si>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</si>
  <si>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</si>
  <si>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</si>
  <si>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</si>
  <si>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</si>
  <si>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</si>
  <si>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</si>
  <si>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</si>
  <si>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</si>
  <si>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</si>
  <si>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</si>
  <si>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</si>
  <si>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Row Labels</t>
  </si>
  <si>
    <t>(All)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</si>
  <si>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</si>
  <si>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</si>
  <si>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</si>
  <si>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</si>
  <si>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</si>
  <si>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</si>
  <si>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</si>
  <si>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</si>
  <si>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</si>
  <si>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</si>
  <si>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</si>
  <si>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</si>
  <si>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</si>
  <si>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</si>
  <si>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</si>
  <si>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The hitchhiker's Guide to the Family</t>
  </si>
  <si>
    <t xml:space="preserve">Goal </t>
  </si>
  <si>
    <t>Pledged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</si>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</sst>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3" fillId="0" borderId="0" xfId="0" applyNumberFormat="1" applyFon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509376890502121"/>
          <c:y val="9.09189675561009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D-4D0B-B397-8006423187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7D-4D0B-B397-8006423187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7D-4D0B-B397-8006423187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7D-4D0B-B397-800642318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916240"/>
        <c:axId val="1543915824"/>
      </c:barChart>
      <c:catAx>
        <c:axId val="154391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915824"/>
        <c:crosses val="autoZero"/>
        <c:auto val="1"/>
        <c:lblAlgn val="ctr"/>
        <c:lblOffset val="100"/>
        <c:noMultiLvlLbl val="0"/>
      </c:catAx>
      <c:valAx>
        <c:axId val="1543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91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dates</a:t>
            </a:r>
            <a:endParaRPr lang="en-US"/>
          </a:p>
        </c:rich>
      </c:tx>
      <c:layout>
        <c:manualLayout>
          <c:xMode val="edge"/>
          <c:yMode val="edge"/>
          <c:x val="0.29579226285108634"/>
          <c:y val="8.37641112477547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0-452B-A0E1-E56900D4671B}"/>
            </c:ext>
          </c:extLst>
        </c:ser>
        <c:ser>
          <c:idx val="1"/>
          <c:order val="1"/>
          <c:tx>
            <c:strRef>
              <c:f>'outcome based on launch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1E90-452B-A0E1-E56900D4671B}"/>
            </c:ext>
          </c:extLst>
        </c:ser>
        <c:ser>
          <c:idx val="2"/>
          <c:order val="2"/>
          <c:tx>
            <c:strRef>
              <c:f>'outcome based on launch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1E90-452B-A0E1-E56900D4671B}"/>
            </c:ext>
          </c:extLst>
        </c:ser>
        <c:ser>
          <c:idx val="3"/>
          <c:order val="3"/>
          <c:tx>
            <c:strRef>
              <c:f>'outcome based on launch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1E90-452B-A0E1-E56900D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3389056"/>
        <c:axId val="2093388224"/>
      </c:lineChart>
      <c:catAx>
        <c:axId val="20933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88224"/>
        <c:crosses val="autoZero"/>
        <c:auto val="1"/>
        <c:lblAlgn val="ctr"/>
        <c:lblOffset val="100"/>
        <c:noMultiLvlLbl val="0"/>
      </c:catAx>
      <c:valAx>
        <c:axId val="209338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8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6139566929133856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B-4D03-89D7-526C658691E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1B-4D03-89D7-526C658691E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1B-4D03-89D7-526C6586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685392"/>
        <c:axId val="2087690384"/>
      </c:lineChart>
      <c:catAx>
        <c:axId val="208768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690384"/>
        <c:crosses val="autoZero"/>
        <c:auto val="1"/>
        <c:lblAlgn val="ctr"/>
        <c:lblOffset val="100"/>
        <c:noMultiLvlLbl val="0"/>
      </c:catAx>
      <c:valAx>
        <c:axId val="20876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68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15-423D-970B-E00FB14CDFB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15-423D-970B-E00FB14CDFB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15-423D-970B-E00FB14CD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818640"/>
        <c:axId val="686807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F15-423D-970B-E00FB14CDF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F15-423D-970B-E00FB14CDF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F15-423D-970B-E00FB14CDF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F15-423D-970B-E00FB14CDFB7}"/>
                  </c:ext>
                </c:extLst>
              </c15:ser>
            </c15:filteredLineSeries>
          </c:ext>
        </c:extLst>
      </c:lineChart>
      <c:catAx>
        <c:axId val="6868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07824"/>
        <c:crosses val="autoZero"/>
        <c:auto val="1"/>
        <c:lblAlgn val="ctr"/>
        <c:lblOffset val="100"/>
        <c:noMultiLvlLbl val="0"/>
      </c:catAx>
      <c:valAx>
        <c:axId val="68680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9-4089-89BB-B5BAF193C9F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9-4089-89BB-B5BAF193C9F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39-4089-89BB-B5BAF193C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62256"/>
        <c:axId val="34065168"/>
      </c:barChart>
      <c:catAx>
        <c:axId val="340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5168"/>
        <c:crosses val="autoZero"/>
        <c:auto val="1"/>
        <c:lblAlgn val="ctr"/>
        <c:lblOffset val="100"/>
        <c:noMultiLvlLbl val="0"/>
      </c:catAx>
      <c:valAx>
        <c:axId val="3406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044E905-75AF-4B50-ADEE-1B83151F77F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C8673D-7B27-4B83-843C-B49E8823E32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70167E-F673-42FC-BDEE-46AF9F5690D9}">
  <sheetPr codeName="Chart3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23812</xdr:rowOff>
    </xdr:from>
    <xdr:to>
      <xdr:col>14</xdr:col>
      <xdr:colOff>552449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88E24-031C-4467-B66D-8A2C0DB5E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11</xdr:row>
      <xdr:rowOff>185737</xdr:rowOff>
    </xdr:from>
    <xdr:to>
      <xdr:col>19</xdr:col>
      <xdr:colOff>57149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4108F-3722-40C4-A450-A1C6FBDAD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B36958-88C6-4066-8349-3648643D2F5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9958B1-3973-469B-A264-C3D7FB3179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11</xdr:row>
      <xdr:rowOff>185737</xdr:rowOff>
    </xdr:from>
    <xdr:to>
      <xdr:col>13</xdr:col>
      <xdr:colOff>600075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AEC1E-CE6C-40E3-8662-6CDABAB9B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14286</xdr:colOff>
      <xdr:row>13</xdr:row>
      <xdr:rowOff>185736</xdr:rowOff>
    </xdr:from>
    <xdr:to>
      <xdr:col>8</xdr:col>
      <xdr:colOff>95249</xdr:colOff>
      <xdr:row>36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772CA-3EC9-4F4E-94E3-7B7C16D80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185736</xdr:rowOff>
    </xdr:from>
    <xdr:to>
      <xdr:col>17</xdr:col>
      <xdr:colOff>552449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8775C-1CE9-4979-9270-29F03C541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sharif rakan sadik" refreshedDate="44301.693573611112" createdVersion="7" refreshedVersion="7" minRefreshableVersion="3" recordCount="4114" xr:uid="{EDC7B657-3CF0-48D4-8919-068C7D31D0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mtage funded" numFmtId="0">
      <sharedItems containsSemiMixedTypes="0" containsString="0" containsNumber="1" containsInteger="1" minValue="0" maxValue="2260300"/>
    </cacheField>
    <cacheField name="Avg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sharif rakan sadik" refreshedDate="44301.718814699074" createdVersion="7" refreshedVersion="7" minRefreshableVersion="3" recordCount="4114" xr:uid="{0EF6650E-EFEC-478C-B22A-2FC079E09CD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mtage funded" numFmtId="0">
      <sharedItems containsSemiMixedTypes="0" containsString="0" containsNumber="1" containsInteger="1" minValue="0" maxValue="2260300"/>
    </cacheField>
    <cacheField name="Avg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sharif rakan sadik" refreshedDate="44303.58715162037" createdVersion="7" refreshedVersion="7" minRefreshableVersion="3" recordCount="4115" xr:uid="{F44A0ACA-4BF6-4957-B04B-9193CFBA20E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mtage funded" numFmtId="0">
      <sharedItems containsString="0" containsBlank="1" containsNumber="1" containsInteger="1" minValue="0" maxValue="2260300"/>
    </cacheField>
    <cacheField name="Avg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D6AEB-33DE-42A5-8F7C-1D87D42DC92F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980BC-9AFE-48BA-BD28-B286292DF330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14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82CC5-335C-4330-A18E-3E6F35793362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8ABA3-89CD-4A10-8E7E-F60265B7B434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85E1B-F69A-4435-9BE1-2083231A9407}">
  <sheetPr codeName="Sheet1"/>
  <dimension ref="A1:F6"/>
  <sheetViews>
    <sheetView workbookViewId="0">
      <selection activeCell="R10" sqref="R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5A4ED-3F64-4028-9729-D960B6AE00F8}">
  <sheetPr codeName="Sheet2"/>
  <dimension ref="A1:F17"/>
  <sheetViews>
    <sheetView workbookViewId="0">
      <selection activeCell="N8" sqref="N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8" width="6.85546875" bestFit="1" customWidth="1"/>
    <col min="19" max="19" width="9.140625" bestFit="1" customWidth="1"/>
    <col min="20" max="27" width="6.85546875" bestFit="1" customWidth="1"/>
    <col min="28" max="28" width="9.42578125" bestFit="1" customWidth="1"/>
    <col min="29" max="35" width="6.85546875" bestFit="1" customWidth="1"/>
    <col min="36" max="36" width="9" bestFit="1" customWidth="1"/>
    <col min="37" max="44" width="6.85546875" bestFit="1" customWidth="1"/>
    <col min="45" max="45" width="9.7109375" bestFit="1" customWidth="1"/>
    <col min="46" max="52" width="6.85546875" bestFit="1" customWidth="1"/>
    <col min="53" max="53" width="8.85546875" bestFit="1" customWidth="1"/>
    <col min="54" max="61" width="6.85546875" bestFit="1" customWidth="1"/>
    <col min="62" max="62" width="8.28515625" bestFit="1" customWidth="1"/>
    <col min="63" max="70" width="6.85546875" bestFit="1" customWidth="1"/>
    <col min="71" max="71" width="9.28515625" bestFit="1" customWidth="1"/>
    <col min="72" max="79" width="6.85546875" bestFit="1" customWidth="1"/>
    <col min="81" max="88" width="6.85546875" bestFit="1" customWidth="1"/>
    <col min="89" max="89" width="8.85546875" bestFit="1" customWidth="1"/>
    <col min="90" max="97" width="6.85546875" bestFit="1" customWidth="1"/>
    <col min="98" max="98" width="9.42578125" bestFit="1" customWidth="1"/>
    <col min="99" max="105" width="6.85546875" bestFit="1" customWidth="1"/>
    <col min="107" max="107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5">
      <c r="A6" s="16" t="s">
        <v>8374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5">
      <c r="A7" s="16" t="s">
        <v>8375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5">
      <c r="A8" s="16" t="s">
        <v>8376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5">
      <c r="A9" s="16" t="s">
        <v>8367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5">
      <c r="A10" s="16" t="s">
        <v>8377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5">
      <c r="A11" s="16" t="s">
        <v>8368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5">
      <c r="A12" s="16" t="s">
        <v>8369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5">
      <c r="A13" s="16" t="s">
        <v>8370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5">
      <c r="A14" s="16" t="s">
        <v>8371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5">
      <c r="A15" s="16" t="s">
        <v>8372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5">
      <c r="A16" s="16" t="s">
        <v>8378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5">
      <c r="A17" s="16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D820-9049-40CE-B7FA-5CF39FD43D63}">
  <sheetPr codeName="Sheet4"/>
  <dimension ref="A1:E18"/>
  <sheetViews>
    <sheetView workbookViewId="0">
      <selection activeCell="Q28" sqref="Q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8393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7A023-6356-4E2B-B81A-DD073E3A2685}">
  <sheetPr codeName="Sheet6"/>
  <dimension ref="A1:H13"/>
  <sheetViews>
    <sheetView tabSelected="1" workbookViewId="0">
      <selection activeCell="K26" sqref="K26"/>
    </sheetView>
  </sheetViews>
  <sheetFormatPr defaultRowHeight="15" x14ac:dyDescent="0.25"/>
  <cols>
    <col min="1" max="1" width="17.5703125" bestFit="1" customWidth="1"/>
    <col min="2" max="2" width="17.7109375" bestFit="1" customWidth="1"/>
    <col min="3" max="3" width="13.7109375" bestFit="1" customWidth="1"/>
    <col min="4" max="4" width="16.42578125" bestFit="1" customWidth="1"/>
    <col min="5" max="5" width="12.7109375" bestFit="1" customWidth="1"/>
    <col min="6" max="6" width="19.85546875" bestFit="1" customWidth="1"/>
    <col min="7" max="7" width="16.7109375" bestFit="1" customWidth="1"/>
    <col min="8" max="8" width="19.5703125" bestFit="1" customWidth="1"/>
  </cols>
  <sheetData>
    <row r="1" spans="1:8" s="19" customFormat="1" x14ac:dyDescent="0.25">
      <c r="A1" s="19" t="s">
        <v>8216</v>
      </c>
      <c r="B1" s="19" t="s">
        <v>8394</v>
      </c>
      <c r="C1" s="19" t="s">
        <v>8395</v>
      </c>
      <c r="D1" s="19" t="s">
        <v>8396</v>
      </c>
      <c r="E1" s="19" t="s">
        <v>8397</v>
      </c>
      <c r="F1" s="19" t="s">
        <v>8398</v>
      </c>
      <c r="G1" s="19" t="s">
        <v>8399</v>
      </c>
      <c r="H1" s="19" t="s">
        <v>8400</v>
      </c>
    </row>
    <row r="2" spans="1:8" x14ac:dyDescent="0.25">
      <c r="A2" t="s">
        <v>8401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 t="shared" ref="E2:E8" si="0">SUM(B2:D2)</f>
        <v>186</v>
      </c>
      <c r="F2" s="20">
        <f t="shared" ref="F2:F8" si="1">B2/E2</f>
        <v>0.75806451612903225</v>
      </c>
      <c r="G2" s="20">
        <f t="shared" ref="G2:G8" si="2">C2/E2</f>
        <v>0.24193548387096775</v>
      </c>
      <c r="H2" s="20">
        <f t="shared" ref="H2:H8" si="3">D2/E2</f>
        <v>0</v>
      </c>
    </row>
    <row r="3" spans="1:8" x14ac:dyDescent="0.25">
      <c r="A3" t="s">
        <v>8402</v>
      </c>
      <c r="B3">
        <f>COUNTIFS(Kickstarter!D:D,"&gt;=1000",Kickstarter!F:F,"successful",Kickstarter!R:R,"plays",Kickstarter!D:D,"&lt;=4999")</f>
        <v>388</v>
      </c>
      <c r="C3">
        <f>COUNTIFS(Kickstarter!D:D,"&gt;=1000",Kickstarter!F:F,"failed",Kickstarter!R:R,"plays",Kickstarter!D:D,"&lt;=4999")</f>
        <v>146</v>
      </c>
      <c r="D3">
        <f>COUNTIFS(Kickstarter!D:D,"&gt;=1000",Kickstarter!F:F,"canceled",Kickstarter!R:R,"plays",Kickstarter!D:D,"&lt;=4999")</f>
        <v>0</v>
      </c>
      <c r="E3">
        <f t="shared" si="0"/>
        <v>534</v>
      </c>
      <c r="F3" s="20">
        <f t="shared" si="1"/>
        <v>0.72659176029962547</v>
      </c>
      <c r="G3" s="20">
        <f t="shared" si="2"/>
        <v>0.27340823970037453</v>
      </c>
      <c r="H3" s="20">
        <f t="shared" si="3"/>
        <v>0</v>
      </c>
    </row>
    <row r="4" spans="1:8" x14ac:dyDescent="0.25">
      <c r="A4" t="s">
        <v>8403</v>
      </c>
      <c r="B4">
        <f>COUNTIFS(Kickstarter!D:D,"&gt;=5000",Kickstarter!F:F,"successful",Kickstarter!R:R,"plays",Kickstarter!D:D,"&lt;=9999")</f>
        <v>93</v>
      </c>
      <c r="C4">
        <f>COUNTIFS(Kickstarter!D:D,"&gt;=5000",Kickstarter!F:F,"failed",Kickstarter!R:R,"plays",Kickstarter!D:D,"&lt;=9999")</f>
        <v>76</v>
      </c>
      <c r="D4">
        <f>COUNTIFS(Kickstarter!D:D,"&gt;=5000",Kickstarter!F:F,"canceled",Kickstarter!R:R,"plays",Kickstarter!D:D,"&lt;=9999")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8404</v>
      </c>
      <c r="B5">
        <f>COUNTIFS(Kickstarter!D:D,"&gt;=10000",Kickstarter!F:F,"successful",Kickstarter!R:R,"plays",Kickstarter!D:D,"&lt;=14999")</f>
        <v>39</v>
      </c>
      <c r="C5">
        <f>COUNTIFS(Kickstarter!D:D,"&gt;=10000",Kickstarter!F:F,"failed",Kickstarter!R:R,"plays",Kickstarter!D:D,"&lt;=14999")</f>
        <v>33</v>
      </c>
      <c r="D5">
        <f>COUNTIFS(Kickstarter!D:D,"&gt;=10000",Kickstarter!F:F,"canceled",Kickstarter!R:R,"plays",Kickstarter!D:D,"&lt;=14999")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8405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COUNTIFS(Kickstarter!D:D,"&gt;=15000",Kickstarter!F:F,"canceled",Kickstarter!R:R,"plays",Kickstarter!D:D,"&lt;=19999")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8406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COUNTIFS(Kickstarter!D:D,"&gt;=20000",Kickstarter!F:F,"canceled",Kickstarter!R:R,"plays",Kickstarter!D:D,"&lt;=24999")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8407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COUNTIFS(Kickstarter!D:D,"&gt;=25000",Kickstarter!F:F,"canceled",Kickstarter!R:R,"plays",Kickstarter!D:D,"&lt;=29999")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8408</v>
      </c>
      <c r="B9">
        <f>COUNTIFS(Kickstarter!D:D,"&gt;=30000",Kickstarter!F:F,"successful",Kickstarter!R:R,"plays",Kickstarter!D:D,"&lt;=34999")</f>
        <v>3</v>
      </c>
      <c r="C9">
        <f>COUNTIFS(Kickstarter!D:D,"&gt;=30000",Kickstarter!F:F,"failed",Kickstarter!R:R,"plays",Kickstarter!D:D,"&lt;=34999")</f>
        <v>8</v>
      </c>
      <c r="D9">
        <f>COUNTIFS(Kickstarter!D:D,"&gt;=30000",Kickstarter!F:F,"canceled",Kickstarter!R:R,"plays",Kickstarter!D:D,"&lt;=34999")</f>
        <v>0</v>
      </c>
      <c r="E9">
        <f t="shared" ref="E9:E13" si="4">SUM(B9:D9)</f>
        <v>11</v>
      </c>
      <c r="F9" s="20">
        <f t="shared" ref="F9:F13" si="5">B9/E9</f>
        <v>0.27272727272727271</v>
      </c>
      <c r="G9" s="20">
        <f t="shared" ref="G9:G13" si="6">C9/E9</f>
        <v>0.72727272727272729</v>
      </c>
      <c r="H9" s="20">
        <f t="shared" ref="H9:H13" si="7">D9/E9</f>
        <v>0</v>
      </c>
    </row>
    <row r="10" spans="1:8" x14ac:dyDescent="0.25">
      <c r="A10" t="s">
        <v>8409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COUNTIFS(Kickstarter!D:D,"&gt;=35000",Kickstarter!F:F,"canceled",Kickstarter!R:R,"plays",Kickstarter!D:D,"&lt;=39999")</f>
        <v>0</v>
      </c>
      <c r="E10">
        <f t="shared" si="4"/>
        <v>6</v>
      </c>
      <c r="F10" s="20">
        <f t="shared" si="5"/>
        <v>0.66666666666666663</v>
      </c>
      <c r="G10" s="20">
        <f t="shared" si="6"/>
        <v>0.33333333333333331</v>
      </c>
      <c r="H10" s="20">
        <f t="shared" si="7"/>
        <v>0</v>
      </c>
    </row>
    <row r="11" spans="1:8" x14ac:dyDescent="0.25">
      <c r="A11" t="s">
        <v>8410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COUNTIFS(Kickstarter!D:D,"&gt;=40000",Kickstarter!F:F,"canceled",Kickstarter!R:R,"plays",Kickstarter!D:D,"&lt;=44999")</f>
        <v>0</v>
      </c>
      <c r="E11">
        <f t="shared" si="4"/>
        <v>3</v>
      </c>
      <c r="F11" s="20">
        <f t="shared" si="5"/>
        <v>0.66666666666666663</v>
      </c>
      <c r="G11" s="20">
        <f t="shared" si="6"/>
        <v>0.33333333333333331</v>
      </c>
      <c r="H11" s="20">
        <f t="shared" si="7"/>
        <v>0</v>
      </c>
    </row>
    <row r="12" spans="1:8" x14ac:dyDescent="0.25">
      <c r="A12" t="s">
        <v>8411</v>
      </c>
      <c r="B12">
        <f>COUNTIFS(Kickstarter!D:D,"&gt;=45000",Kickstarter!F:F,"successful",Kickstarter!R:R,"plays",Kickstarter!D:D,"&lt;=49999")</f>
        <v>0</v>
      </c>
      <c r="C12">
        <f>COUNTIFS(Kickstarter!D:D,"&gt;=45000",Kickstarter!F:F,"failed",Kickstarter!R:R,"plays",Kickstarter!D:D,"&lt;=49999")</f>
        <v>1</v>
      </c>
      <c r="D12">
        <f>COUNTIFS(Kickstarter!D:D,"&gt;=45000",Kickstarter!F:F,"canceled",Kickstarter!R:R,"plays",Kickstarter!D:D,"&lt;=49999")</f>
        <v>0</v>
      </c>
      <c r="E12">
        <f t="shared" si="4"/>
        <v>1</v>
      </c>
      <c r="F12" s="20">
        <f t="shared" si="5"/>
        <v>0</v>
      </c>
      <c r="G12" s="20">
        <f t="shared" si="6"/>
        <v>1</v>
      </c>
      <c r="H12" s="20">
        <f t="shared" si="7"/>
        <v>0</v>
      </c>
    </row>
    <row r="13" spans="1:8" x14ac:dyDescent="0.25">
      <c r="A13" t="s">
        <v>8412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4"/>
        <v>16</v>
      </c>
      <c r="F13" s="20">
        <f t="shared" si="5"/>
        <v>0.125</v>
      </c>
      <c r="G13" s="20">
        <f t="shared" si="6"/>
        <v>0.875</v>
      </c>
      <c r="H13" s="20">
        <f t="shared" si="7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U4115"/>
  <sheetViews>
    <sheetView topLeftCell="E1" zoomScale="95" zoomScaleNormal="95" workbookViewId="0">
      <selection activeCell="R1" sqref="R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5.14062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style="10" bestFit="1" customWidth="1"/>
    <col min="16" max="16" width="14.28515625" bestFit="1" customWidth="1"/>
    <col min="17" max="17" width="41.140625" customWidth="1"/>
    <col min="18" max="18" width="16.85546875" bestFit="1" customWidth="1"/>
    <col min="19" max="19" width="21.85546875" bestFit="1" customWidth="1"/>
    <col min="20" max="20" width="22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8393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C9E6239D-5D11-43BA-9A83-AE44D7B4D873}"/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percentile" val="90"/>
        <color rgb="FFFF0000"/>
        <color rgb="FFFFEF9C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max"/>
        <color rgb="FF92D050"/>
        <color rgb="FFFF0000"/>
      </colorScale>
    </cfRule>
    <cfRule type="colorScale" priority="7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81568-1726-4E21-B692-411AB16F2C3F}">
  <sheetPr codeName="Sheet9"/>
  <dimension ref="A1:C10"/>
  <sheetViews>
    <sheetView workbookViewId="0">
      <selection activeCell="L24" sqref="L24"/>
    </sheetView>
  </sheetViews>
  <sheetFormatPr defaultRowHeight="15" x14ac:dyDescent="0.25"/>
  <cols>
    <col min="1" max="1" width="24.42578125" bestFit="1" customWidth="1"/>
    <col min="2" max="2" width="16.85546875" bestFit="1" customWidth="1"/>
    <col min="3" max="3" width="18.285156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8390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25">
      <c r="A6" t="s">
        <v>8391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25">
      <c r="A7" t="s">
        <v>8392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8388</v>
      </c>
      <c r="B10" s="18" t="e">
        <f>MEDIAN(#REF!)</f>
        <v>#REF!</v>
      </c>
      <c r="C10" s="18" t="e">
        <f>MEDIAN(#REF!)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635E9-3984-4677-9886-33549EC158FA}">
  <sheetPr codeName="Sheet11"/>
  <dimension ref="A1:D6"/>
  <sheetViews>
    <sheetView workbookViewId="0">
      <selection activeCell="D2" sqref="D2:D6"/>
    </sheetView>
  </sheetViews>
  <sheetFormatPr defaultRowHeight="15" x14ac:dyDescent="0.25"/>
  <cols>
    <col min="1" max="1" width="33.42578125" bestFit="1" customWidth="1"/>
    <col min="2" max="2" width="176.7109375" bestFit="1" customWidth="1"/>
  </cols>
  <sheetData>
    <row r="1" spans="1:4" x14ac:dyDescent="0.25">
      <c r="A1" t="s">
        <v>8379</v>
      </c>
      <c r="B1" t="s">
        <v>4110</v>
      </c>
      <c r="C1" t="s">
        <v>8381</v>
      </c>
      <c r="D1" t="s">
        <v>8382</v>
      </c>
    </row>
    <row r="2" spans="1:4" ht="15.7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15.7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15.7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15.75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15.75" x14ac:dyDescent="0.25">
      <c r="A6" t="s">
        <v>8380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4F3FA-8E14-4F47-9C9D-49E807EAAEA8}">
  <sheetPr codeName="Sheet12"/>
  <dimension ref="A1:E7"/>
  <sheetViews>
    <sheetView topLeftCell="A10" workbookViewId="0">
      <selection activeCell="G45" sqref="G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 based on launch dates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  <vt:lpstr>Chart 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alsharif rakan sadik</cp:lastModifiedBy>
  <dcterms:created xsi:type="dcterms:W3CDTF">2017-04-20T15:17:24Z</dcterms:created>
  <dcterms:modified xsi:type="dcterms:W3CDTF">2021-04-24T18:51:36Z</dcterms:modified>
</cp:coreProperties>
</file>