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smith/Documents/Courses/Praktikum/SoSe2024/Ideas/"/>
    </mc:Choice>
  </mc:AlternateContent>
  <xr:revisionPtr revIDLastSave="0" documentId="13_ncr:1_{619B2A1A-80D5-AF45-A9E0-6F9BF227DC12}" xr6:coauthVersionLast="47" xr6:coauthVersionMax="47" xr10:uidLastSave="{00000000-0000-0000-0000-000000000000}"/>
  <bookViews>
    <workbookView xWindow="160" yWindow="660" windowWidth="33300" windowHeight="20200" xr2:uid="{5FC11F41-BE97-1942-8663-2914A6919720}"/>
  </bookViews>
  <sheets>
    <sheet name="Sheet3" sheetId="3" r:id="rId1"/>
    <sheet name="Sheet1" sheetId="1" r:id="rId2"/>
    <sheet name="Sheet2" sheetId="2" r:id="rId3"/>
  </sheets>
  <definedNames>
    <definedName name="solver_adj" localSheetId="2" hidden="1">Sheet2!$E$3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itr" localSheetId="2" hidden="1">10</definedName>
    <definedName name="solver_lhs1" localSheetId="2" hidden="1">Sheet2!$E$3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opt" localSheetId="2" hidden="1">Sheet2!$N$32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Sheet2!$D$30+0.00001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3" l="1"/>
  <c r="K42" i="3"/>
  <c r="C35" i="3"/>
  <c r="C38" i="3" s="1"/>
  <c r="C37" i="3"/>
  <c r="H30" i="3"/>
  <c r="E30" i="3"/>
  <c r="F30" i="3" s="1"/>
  <c r="H29" i="3"/>
  <c r="E29" i="3"/>
  <c r="F29" i="3" s="1"/>
  <c r="H28" i="3"/>
  <c r="E28" i="3"/>
  <c r="F28" i="3" s="1"/>
  <c r="H27" i="3"/>
  <c r="E27" i="3"/>
  <c r="F27" i="3" s="1"/>
  <c r="J27" i="3" s="1"/>
  <c r="H26" i="3"/>
  <c r="E26" i="3"/>
  <c r="F26" i="3" s="1"/>
  <c r="H25" i="3"/>
  <c r="E25" i="3"/>
  <c r="F25" i="3" s="1"/>
  <c r="J25" i="3" s="1"/>
  <c r="H24" i="3"/>
  <c r="E24" i="3"/>
  <c r="F24" i="3" s="1"/>
  <c r="H23" i="3"/>
  <c r="E23" i="3"/>
  <c r="F23" i="3" s="1"/>
  <c r="H22" i="3"/>
  <c r="E22" i="3"/>
  <c r="F22" i="3" s="1"/>
  <c r="H21" i="3"/>
  <c r="E21" i="3"/>
  <c r="F21" i="3" s="1"/>
  <c r="H20" i="3"/>
  <c r="E20" i="3"/>
  <c r="F20" i="3" s="1"/>
  <c r="H19" i="3"/>
  <c r="E19" i="3"/>
  <c r="F19" i="3" s="1"/>
  <c r="J19" i="3" s="1"/>
  <c r="H18" i="3"/>
  <c r="E18" i="3"/>
  <c r="F18" i="3" s="1"/>
  <c r="H17" i="3"/>
  <c r="E17" i="3"/>
  <c r="F17" i="3" s="1"/>
  <c r="J17" i="3" s="1"/>
  <c r="H16" i="3"/>
  <c r="E16" i="3"/>
  <c r="F16" i="3" s="1"/>
  <c r="H15" i="3"/>
  <c r="E15" i="3"/>
  <c r="F15" i="3" s="1"/>
  <c r="J15" i="3" s="1"/>
  <c r="H14" i="3"/>
  <c r="E14" i="3"/>
  <c r="F14" i="3" s="1"/>
  <c r="H13" i="3"/>
  <c r="E13" i="3"/>
  <c r="F13" i="3" s="1"/>
  <c r="H12" i="3"/>
  <c r="E12" i="3"/>
  <c r="F12" i="3" s="1"/>
  <c r="H11" i="3"/>
  <c r="E11" i="3"/>
  <c r="F11" i="3" s="1"/>
  <c r="J11" i="3" s="1"/>
  <c r="H10" i="3"/>
  <c r="E10" i="3"/>
  <c r="F10" i="3" s="1"/>
  <c r="H9" i="3"/>
  <c r="E9" i="3"/>
  <c r="F9" i="3" s="1"/>
  <c r="J9" i="3" s="1"/>
  <c r="H8" i="3"/>
  <c r="E8" i="3"/>
  <c r="F8" i="3" s="1"/>
  <c r="H7" i="3"/>
  <c r="E7" i="3"/>
  <c r="F7" i="3" s="1"/>
  <c r="H6" i="3"/>
  <c r="E6" i="3"/>
  <c r="F6" i="3" s="1"/>
  <c r="H5" i="3"/>
  <c r="E5" i="3"/>
  <c r="F5" i="3" s="1"/>
  <c r="C37" i="2"/>
  <c r="C35" i="2"/>
  <c r="H5" i="2"/>
  <c r="H6" i="2"/>
  <c r="H7" i="2"/>
  <c r="H8" i="2"/>
  <c r="H9" i="2"/>
  <c r="H10" i="2"/>
  <c r="H37" i="2" s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G3" i="1"/>
  <c r="F5" i="1" s="1"/>
  <c r="E6" i="2"/>
  <c r="F6" i="2" s="1"/>
  <c r="E7" i="2"/>
  <c r="F7" i="2" s="1"/>
  <c r="I7" i="2" s="1"/>
  <c r="E8" i="2"/>
  <c r="F8" i="2" s="1"/>
  <c r="J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I15" i="2" s="1"/>
  <c r="E16" i="2"/>
  <c r="F16" i="2" s="1"/>
  <c r="J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I23" i="2" s="1"/>
  <c r="E24" i="2"/>
  <c r="F24" i="2" s="1"/>
  <c r="J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5" i="2"/>
  <c r="I15" i="3" l="1"/>
  <c r="J12" i="3"/>
  <c r="I12" i="3"/>
  <c r="J29" i="3"/>
  <c r="I29" i="3"/>
  <c r="J26" i="3"/>
  <c r="I26" i="3"/>
  <c r="J23" i="3"/>
  <c r="I23" i="3"/>
  <c r="J18" i="3"/>
  <c r="I18" i="3"/>
  <c r="J5" i="3"/>
  <c r="I5" i="3"/>
  <c r="F37" i="3"/>
  <c r="F38" i="3" s="1"/>
  <c r="J22" i="3"/>
  <c r="I22" i="3"/>
  <c r="J13" i="3"/>
  <c r="I13" i="3"/>
  <c r="J30" i="3"/>
  <c r="I30" i="3"/>
  <c r="J20" i="3"/>
  <c r="I20" i="3"/>
  <c r="J6" i="3"/>
  <c r="I6" i="3"/>
  <c r="J16" i="3"/>
  <c r="I16" i="3"/>
  <c r="J10" i="3"/>
  <c r="I10" i="3"/>
  <c r="J7" i="3"/>
  <c r="I7" i="3"/>
  <c r="J14" i="3"/>
  <c r="I14" i="3"/>
  <c r="J24" i="3"/>
  <c r="I24" i="3"/>
  <c r="J8" i="3"/>
  <c r="I8" i="3"/>
  <c r="J21" i="3"/>
  <c r="I21" i="3"/>
  <c r="J28" i="3"/>
  <c r="I28" i="3"/>
  <c r="I17" i="3"/>
  <c r="I11" i="3"/>
  <c r="I19" i="3"/>
  <c r="H37" i="3"/>
  <c r="H38" i="3" s="1"/>
  <c r="I25" i="3"/>
  <c r="I27" i="3"/>
  <c r="I9" i="3"/>
  <c r="I25" i="2"/>
  <c r="J25" i="2"/>
  <c r="I9" i="2"/>
  <c r="J9" i="2"/>
  <c r="I17" i="2"/>
  <c r="J17" i="2"/>
  <c r="J30" i="2"/>
  <c r="I30" i="2"/>
  <c r="J6" i="2"/>
  <c r="I6" i="2"/>
  <c r="J29" i="2"/>
  <c r="I29" i="2"/>
  <c r="J13" i="2"/>
  <c r="I13" i="2"/>
  <c r="I28" i="2"/>
  <c r="J28" i="2"/>
  <c r="I11" i="2"/>
  <c r="J11" i="2"/>
  <c r="J22" i="2"/>
  <c r="I22" i="2"/>
  <c r="J21" i="2"/>
  <c r="I21" i="2"/>
  <c r="I20" i="2"/>
  <c r="J20" i="2"/>
  <c r="J27" i="2"/>
  <c r="I27" i="2"/>
  <c r="I18" i="2"/>
  <c r="J18" i="2"/>
  <c r="J14" i="2"/>
  <c r="I14" i="2"/>
  <c r="I12" i="2"/>
  <c r="J12" i="2"/>
  <c r="J19" i="2"/>
  <c r="I19" i="2"/>
  <c r="J26" i="2"/>
  <c r="I26" i="2"/>
  <c r="J10" i="2"/>
  <c r="I10" i="2"/>
  <c r="I24" i="2"/>
  <c r="I16" i="2"/>
  <c r="I8" i="2"/>
  <c r="J23" i="2"/>
  <c r="J15" i="2"/>
  <c r="J7" i="2"/>
  <c r="J37" i="3" l="1"/>
  <c r="I37" i="3"/>
  <c r="C38" i="2"/>
  <c r="F5" i="2"/>
  <c r="G5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9" i="1"/>
  <c r="G29" i="1" s="1"/>
  <c r="F32" i="1"/>
  <c r="G32" i="1" s="1"/>
  <c r="F33" i="1"/>
  <c r="G33" i="1" s="1"/>
  <c r="C41" i="3" l="1"/>
  <c r="I38" i="3"/>
  <c r="J38" i="3"/>
  <c r="J5" i="2"/>
  <c r="J37" i="2" s="1"/>
  <c r="F37" i="2"/>
  <c r="F38" i="2" s="1"/>
  <c r="I5" i="2"/>
  <c r="I37" i="2" s="1"/>
  <c r="H38" i="2"/>
  <c r="C42" i="3" l="1"/>
  <c r="J38" i="2"/>
  <c r="I38" i="2"/>
  <c r="K43" i="3" l="1"/>
  <c r="K40" i="3"/>
  <c r="L30" i="3"/>
  <c r="M30" i="3" s="1"/>
  <c r="N30" i="3" s="1"/>
  <c r="L29" i="3"/>
  <c r="M29" i="3" s="1"/>
  <c r="N29" i="3" s="1"/>
  <c r="L28" i="3"/>
  <c r="M28" i="3" s="1"/>
  <c r="N28" i="3" s="1"/>
  <c r="L27" i="3"/>
  <c r="M27" i="3" s="1"/>
  <c r="N27" i="3" s="1"/>
  <c r="L26" i="3"/>
  <c r="M26" i="3" s="1"/>
  <c r="N26" i="3" s="1"/>
  <c r="L25" i="3"/>
  <c r="M25" i="3" s="1"/>
  <c r="N25" i="3" s="1"/>
  <c r="L24" i="3"/>
  <c r="M24" i="3" s="1"/>
  <c r="N24" i="3" s="1"/>
  <c r="L23" i="3"/>
  <c r="M23" i="3" s="1"/>
  <c r="N23" i="3" s="1"/>
  <c r="L22" i="3"/>
  <c r="M22" i="3" s="1"/>
  <c r="N22" i="3" s="1"/>
  <c r="L21" i="3"/>
  <c r="M21" i="3" s="1"/>
  <c r="N21" i="3" s="1"/>
  <c r="L20" i="3"/>
  <c r="M20" i="3" s="1"/>
  <c r="N20" i="3" s="1"/>
  <c r="L19" i="3"/>
  <c r="M19" i="3" s="1"/>
  <c r="N19" i="3" s="1"/>
  <c r="L18" i="3"/>
  <c r="M18" i="3" s="1"/>
  <c r="N18" i="3" s="1"/>
  <c r="L17" i="3"/>
  <c r="M17" i="3" s="1"/>
  <c r="N17" i="3" s="1"/>
  <c r="L16" i="3"/>
  <c r="M16" i="3" s="1"/>
  <c r="N16" i="3" s="1"/>
  <c r="L15" i="3"/>
  <c r="M15" i="3" s="1"/>
  <c r="N15" i="3" s="1"/>
  <c r="L14" i="3"/>
  <c r="M14" i="3" s="1"/>
  <c r="N14" i="3" s="1"/>
  <c r="L13" i="3"/>
  <c r="M13" i="3" s="1"/>
  <c r="N13" i="3" s="1"/>
  <c r="L12" i="3"/>
  <c r="M12" i="3" s="1"/>
  <c r="N12" i="3" s="1"/>
  <c r="L11" i="3"/>
  <c r="M11" i="3" s="1"/>
  <c r="N11" i="3" s="1"/>
  <c r="L10" i="3"/>
  <c r="M10" i="3" s="1"/>
  <c r="N10" i="3" s="1"/>
  <c r="L9" i="3"/>
  <c r="M9" i="3" s="1"/>
  <c r="N9" i="3" s="1"/>
  <c r="L8" i="3"/>
  <c r="M8" i="3" s="1"/>
  <c r="N8" i="3" s="1"/>
  <c r="L7" i="3"/>
  <c r="M7" i="3" s="1"/>
  <c r="N7" i="3" s="1"/>
  <c r="L6" i="3"/>
  <c r="M6" i="3" s="1"/>
  <c r="N6" i="3" s="1"/>
  <c r="L5" i="3"/>
  <c r="M5" i="3" s="1"/>
  <c r="N5" i="3" s="1"/>
  <c r="F40" i="3"/>
  <c r="C41" i="2"/>
  <c r="F42" i="3" l="1"/>
  <c r="G42" i="3" s="1"/>
  <c r="F41" i="3"/>
  <c r="G41" i="3" s="1"/>
  <c r="N32" i="3"/>
  <c r="C42" i="2"/>
  <c r="K41" i="2"/>
  <c r="K42" i="2" s="1"/>
  <c r="K43" i="2" s="1"/>
  <c r="L9" i="2"/>
  <c r="L25" i="2"/>
  <c r="L20" i="2" l="1"/>
  <c r="F40" i="2"/>
  <c r="L17" i="2"/>
  <c r="M17" i="2" s="1"/>
  <c r="N17" i="2" s="1"/>
  <c r="L24" i="2"/>
  <c r="L22" i="2"/>
  <c r="L19" i="2"/>
  <c r="M19" i="2" s="1"/>
  <c r="N19" i="2" s="1"/>
  <c r="L11" i="2"/>
  <c r="M11" i="2" s="1"/>
  <c r="N11" i="2" s="1"/>
  <c r="L7" i="2"/>
  <c r="M7" i="2" s="1"/>
  <c r="N7" i="2" s="1"/>
  <c r="L6" i="2"/>
  <c r="M6" i="2" s="1"/>
  <c r="N6" i="2" s="1"/>
  <c r="L23" i="2"/>
  <c r="M23" i="2" s="1"/>
  <c r="N23" i="2" s="1"/>
  <c r="L30" i="2"/>
  <c r="L15" i="2"/>
  <c r="L21" i="2"/>
  <c r="L27" i="2"/>
  <c r="M27" i="2" s="1"/>
  <c r="N27" i="2" s="1"/>
  <c r="L29" i="2"/>
  <c r="M29" i="2" s="1"/>
  <c r="N29" i="2" s="1"/>
  <c r="L13" i="2"/>
  <c r="M13" i="2" s="1"/>
  <c r="N13" i="2" s="1"/>
  <c r="L16" i="2"/>
  <c r="L26" i="2"/>
  <c r="M26" i="2" s="1"/>
  <c r="N26" i="2" s="1"/>
  <c r="L28" i="2"/>
  <c r="M28" i="2" s="1"/>
  <c r="N28" i="2" s="1"/>
  <c r="L8" i="2"/>
  <c r="M8" i="2" s="1"/>
  <c r="N8" i="2" s="1"/>
  <c r="L18" i="2"/>
  <c r="M18" i="2" s="1"/>
  <c r="N18" i="2" s="1"/>
  <c r="L12" i="2"/>
  <c r="M12" i="2" s="1"/>
  <c r="N12" i="2" s="1"/>
  <c r="L14" i="2"/>
  <c r="M14" i="2" s="1"/>
  <c r="N14" i="2" s="1"/>
  <c r="L10" i="2"/>
  <c r="M10" i="2" s="1"/>
  <c r="N10" i="2" s="1"/>
  <c r="M20" i="2"/>
  <c r="N20" i="2" s="1"/>
  <c r="M25" i="2"/>
  <c r="N25" i="2" s="1"/>
  <c r="M9" i="2"/>
  <c r="N9" i="2" s="1"/>
  <c r="L5" i="2"/>
  <c r="K40" i="2"/>
  <c r="F42" i="2" l="1"/>
  <c r="G42" i="2" s="1"/>
  <c r="F41" i="2"/>
  <c r="G41" i="2" s="1"/>
  <c r="M24" i="2"/>
  <c r="N24" i="2" s="1"/>
  <c r="M22" i="2"/>
  <c r="N22" i="2" s="1"/>
  <c r="M30" i="2"/>
  <c r="N30" i="2" s="1"/>
  <c r="M16" i="2"/>
  <c r="N16" i="2" s="1"/>
  <c r="M21" i="2"/>
  <c r="N21" i="2" s="1"/>
  <c r="M15" i="2"/>
  <c r="N15" i="2" s="1"/>
  <c r="M5" i="2"/>
  <c r="N5" i="2" s="1"/>
  <c r="N32" i="2" l="1"/>
</calcChain>
</file>

<file path=xl/sharedStrings.xml><?xml version="1.0" encoding="utf-8"?>
<sst xmlns="http://schemas.openxmlformats.org/spreadsheetml/2006/main" count="53" uniqueCount="28">
  <si>
    <t>Time</t>
  </si>
  <si>
    <t>Start</t>
  </si>
  <si>
    <t>Stop</t>
  </si>
  <si>
    <t>Offset</t>
  </si>
  <si>
    <t>Log</t>
  </si>
  <si>
    <t>Bier Hoehe</t>
  </si>
  <si>
    <t>Zeit (x)</t>
  </si>
  <si>
    <t>x^2</t>
  </si>
  <si>
    <t>x*y</t>
  </si>
  <si>
    <t>y^2</t>
  </si>
  <si>
    <t>Endwert-Bier Hoehe</t>
  </si>
  <si>
    <t>Mittelwert</t>
  </si>
  <si>
    <t>Summe</t>
  </si>
  <si>
    <t>N</t>
  </si>
  <si>
    <t>b</t>
  </si>
  <si>
    <t>a</t>
  </si>
  <si>
    <t>Log(y) (Gefittet)</t>
  </si>
  <si>
    <t>y (Gefittet)</t>
  </si>
  <si>
    <t>Log(...) (y Wert)</t>
  </si>
  <si>
    <t>m_a</t>
  </si>
  <si>
    <t>m_b</t>
  </si>
  <si>
    <t>v^2</t>
  </si>
  <si>
    <t>A</t>
  </si>
  <si>
    <t>Rate</t>
  </si>
  <si>
    <t>Halbwertszeit</t>
  </si>
  <si>
    <t>error</t>
  </si>
  <si>
    <t>Endwert (C)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</si>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</sst>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Endhöhe–Höhe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23825265393378"/>
          <c:y val="0.14123267729063349"/>
          <c:w val="0.81451760186443756"/>
          <c:h val="0.617496911229303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Sheet3!$C$5:$C$30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Sheet3!$E$5:$E$30</c:f>
              <c:numCache>
                <c:formatCode>General</c:formatCode>
                <c:ptCount val="26"/>
                <c:pt idx="0">
                  <c:v>157.5</c:v>
                </c:pt>
                <c:pt idx="1">
                  <c:v>137.5</c:v>
                </c:pt>
                <c:pt idx="2">
                  <c:v>122.5</c:v>
                </c:pt>
                <c:pt idx="3">
                  <c:v>105.5</c:v>
                </c:pt>
                <c:pt idx="4">
                  <c:v>92.5</c:v>
                </c:pt>
                <c:pt idx="5">
                  <c:v>82.5</c:v>
                </c:pt>
                <c:pt idx="6">
                  <c:v>72.5</c:v>
                </c:pt>
                <c:pt idx="7">
                  <c:v>63.5</c:v>
                </c:pt>
                <c:pt idx="8">
                  <c:v>57.5</c:v>
                </c:pt>
                <c:pt idx="9">
                  <c:v>51.5</c:v>
                </c:pt>
                <c:pt idx="10">
                  <c:v>45.5</c:v>
                </c:pt>
                <c:pt idx="11">
                  <c:v>41.5</c:v>
                </c:pt>
                <c:pt idx="12">
                  <c:v>37.5</c:v>
                </c:pt>
                <c:pt idx="13">
                  <c:v>33.5</c:v>
                </c:pt>
                <c:pt idx="14">
                  <c:v>31.5</c:v>
                </c:pt>
                <c:pt idx="15">
                  <c:v>27.5</c:v>
                </c:pt>
                <c:pt idx="16">
                  <c:v>23.5</c:v>
                </c:pt>
                <c:pt idx="17">
                  <c:v>21.5</c:v>
                </c:pt>
                <c:pt idx="18">
                  <c:v>19.5</c:v>
                </c:pt>
                <c:pt idx="19">
                  <c:v>16.5</c:v>
                </c:pt>
                <c:pt idx="20">
                  <c:v>14.5</c:v>
                </c:pt>
                <c:pt idx="21">
                  <c:v>12.5</c:v>
                </c:pt>
                <c:pt idx="22">
                  <c:v>11.5</c:v>
                </c:pt>
                <c:pt idx="23">
                  <c:v>9.5</c:v>
                </c:pt>
                <c:pt idx="24">
                  <c:v>7.5</c:v>
                </c:pt>
                <c:pt idx="25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E-914B-9936-3D6D55A7810C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Sheet3!$C$5:$C$30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Sheet3!$M$5:$M$30</c:f>
              <c:numCache>
                <c:formatCode>General</c:formatCode>
                <c:ptCount val="26"/>
                <c:pt idx="0">
                  <c:v>155.48776494147907</c:v>
                </c:pt>
                <c:pt idx="1">
                  <c:v>137.83300899505539</c:v>
                </c:pt>
                <c:pt idx="2">
                  <c:v>122.18285069427344</c:v>
                </c:pt>
                <c:pt idx="3">
                  <c:v>108.30967931865047</c:v>
                </c:pt>
                <c:pt idx="4">
                  <c:v>96.01172805717421</c:v>
                </c:pt>
                <c:pt idx="5">
                  <c:v>85.110139578609562</c:v>
                </c:pt>
                <c:pt idx="6">
                  <c:v>75.446364789693277</c:v>
                </c:pt>
                <c:pt idx="7">
                  <c:v>66.879856949618485</c:v>
                </c:pt>
                <c:pt idx="8">
                  <c:v>59.286027604771704</c:v>
                </c:pt>
                <c:pt idx="9">
                  <c:v>52.554434615515468</c:v>
                </c:pt>
                <c:pt idx="10">
                  <c:v>46.587175922277353</c:v>
                </c:pt>
                <c:pt idx="11">
                  <c:v>41.297465690411386</c:v>
                </c:pt>
                <c:pt idx="12">
                  <c:v>36.608372125754201</c:v>
                </c:pt>
                <c:pt idx="13">
                  <c:v>32.451698604083205</c:v>
                </c:pt>
                <c:pt idx="14">
                  <c:v>28.766991841994116</c:v>
                </c:pt>
                <c:pt idx="15">
                  <c:v>25.500662684363522</c:v>
                </c:pt>
                <c:pt idx="16">
                  <c:v>22.605206721420352</c:v>
                </c:pt>
                <c:pt idx="17">
                  <c:v>20.038513400339188</c:v>
                </c:pt>
                <c:pt idx="18">
                  <c:v>17.763253583302923</c:v>
                </c:pt>
                <c:pt idx="19">
                  <c:v>15.746336644882199</c:v>
                </c:pt>
                <c:pt idx="20">
                  <c:v>13.958429212935684</c:v>
                </c:pt>
                <c:pt idx="21">
                  <c:v>12.373528553758032</c:v>
                </c:pt>
                <c:pt idx="22">
                  <c:v>10.968584396930506</c:v>
                </c:pt>
                <c:pt idx="23">
                  <c:v>9.7231636998200806</c:v>
                </c:pt>
                <c:pt idx="24">
                  <c:v>8.6191534761728601</c:v>
                </c:pt>
                <c:pt idx="25">
                  <c:v>7.6404973668392859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E-914B-9936-3D6D55A7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49536"/>
        <c:axId val="379765248"/>
      </c:scatterChart>
      <c:valAx>
        <c:axId val="37974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/ 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65248"/>
        <c:crosses val="autoZero"/>
        <c:crossBetween val="midCat"/>
      </c:valAx>
      <c:valAx>
        <c:axId val="3797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Höhe</a:t>
                </a:r>
                <a:r>
                  <a:rPr lang="en-US" baseline="0"/>
                  <a:t> /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Log(Endhöhe–Höhe)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Sheet3!$C$5:$C$30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Sheet3!$F$5:$F$30</c:f>
              <c:numCache>
                <c:formatCode>General</c:formatCode>
                <c:ptCount val="26"/>
                <c:pt idx="0">
                  <c:v>5.0594254582656877</c:v>
                </c:pt>
                <c:pt idx="1">
                  <c:v>4.9236239171066263</c:v>
                </c:pt>
                <c:pt idx="2">
                  <c:v>4.808111029984782</c:v>
                </c:pt>
                <c:pt idx="3">
                  <c:v>4.6587109529161213</c:v>
                </c:pt>
                <c:pt idx="4">
                  <c:v>4.5272086445183799</c:v>
                </c:pt>
                <c:pt idx="5">
                  <c:v>4.4127982933406349</c:v>
                </c:pt>
                <c:pt idx="6">
                  <c:v>4.2835865618606288</c:v>
                </c:pt>
                <c:pt idx="7">
                  <c:v>4.1510399058986458</c:v>
                </c:pt>
                <c:pt idx="8">
                  <c:v>4.0517849478033048</c:v>
                </c:pt>
                <c:pt idx="9">
                  <c:v>3.9415818076696905</c:v>
                </c:pt>
                <c:pt idx="10">
                  <c:v>3.8177123259569048</c:v>
                </c:pt>
                <c:pt idx="11">
                  <c:v>3.7256934272366524</c:v>
                </c:pt>
                <c:pt idx="12">
                  <c:v>3.6243409329763652</c:v>
                </c:pt>
                <c:pt idx="13">
                  <c:v>3.5115454388310208</c:v>
                </c:pt>
                <c:pt idx="14">
                  <c:v>3.4499875458315872</c:v>
                </c:pt>
                <c:pt idx="15">
                  <c:v>3.3141860046725258</c:v>
                </c:pt>
                <c:pt idx="16">
                  <c:v>3.1570004211501135</c:v>
                </c:pt>
                <c:pt idx="17">
                  <c:v>3.068052935133617</c:v>
                </c:pt>
                <c:pt idx="18">
                  <c:v>2.9704144655697009</c:v>
                </c:pt>
                <c:pt idx="19">
                  <c:v>2.8033603809065348</c:v>
                </c:pt>
                <c:pt idx="20">
                  <c:v>2.6741486494265287</c:v>
                </c:pt>
                <c:pt idx="21">
                  <c:v>2.5257286443082556</c:v>
                </c:pt>
                <c:pt idx="22">
                  <c:v>2.4423470353692043</c:v>
                </c:pt>
                <c:pt idx="23">
                  <c:v>2.2512917986064953</c:v>
                </c:pt>
                <c:pt idx="24">
                  <c:v>2.0149030205422647</c:v>
                </c:pt>
                <c:pt idx="25">
                  <c:v>1.8718021769015913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D-994F-9BF7-5BCB2FA646C5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Sheet3!$C$5:$C$30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Sheet3!$L$5:$L$30</c:f>
              <c:numCache>
                <c:formatCode>General</c:formatCode>
                <c:ptCount val="26"/>
                <c:pt idx="0">
                  <c:v>5.0465670464753281</c:v>
                </c:pt>
                <c:pt idx="1">
                  <c:v>4.9260428726735599</c:v>
                </c:pt>
                <c:pt idx="2">
                  <c:v>4.8055186988717917</c:v>
                </c:pt>
                <c:pt idx="3">
                  <c:v>4.6849945250700236</c:v>
                </c:pt>
                <c:pt idx="4">
                  <c:v>4.5644703512682554</c:v>
                </c:pt>
                <c:pt idx="5">
                  <c:v>4.4439461774664881</c:v>
                </c:pt>
                <c:pt idx="6">
                  <c:v>4.32342200366472</c:v>
                </c:pt>
                <c:pt idx="7">
                  <c:v>4.2028978298629518</c:v>
                </c:pt>
                <c:pt idx="8">
                  <c:v>4.0823736560611836</c:v>
                </c:pt>
                <c:pt idx="9">
                  <c:v>3.9618494822594155</c:v>
                </c:pt>
                <c:pt idx="10">
                  <c:v>3.8413253084576473</c:v>
                </c:pt>
                <c:pt idx="11">
                  <c:v>3.7208011346558791</c:v>
                </c:pt>
                <c:pt idx="12">
                  <c:v>3.600276960854111</c:v>
                </c:pt>
                <c:pt idx="13">
                  <c:v>3.4797527870523428</c:v>
                </c:pt>
                <c:pt idx="14">
                  <c:v>3.3592286132505746</c:v>
                </c:pt>
                <c:pt idx="15">
                  <c:v>3.2387044394488069</c:v>
                </c:pt>
                <c:pt idx="16">
                  <c:v>3.1181802656470388</c:v>
                </c:pt>
                <c:pt idx="17">
                  <c:v>2.9976560918452706</c:v>
                </c:pt>
                <c:pt idx="18">
                  <c:v>2.8771319180435029</c:v>
                </c:pt>
                <c:pt idx="19">
                  <c:v>2.7566077442417347</c:v>
                </c:pt>
                <c:pt idx="20">
                  <c:v>2.6360835704399666</c:v>
                </c:pt>
                <c:pt idx="21">
                  <c:v>2.5155593966381984</c:v>
                </c:pt>
                <c:pt idx="22">
                  <c:v>2.3950352228364302</c:v>
                </c:pt>
                <c:pt idx="23">
                  <c:v>2.2745110490346621</c:v>
                </c:pt>
                <c:pt idx="24">
                  <c:v>2.1539868752328943</c:v>
                </c:pt>
                <c:pt idx="25">
                  <c:v>2.0334627014311262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D-994F-9BF7-5BCB2FA64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59968"/>
        <c:axId val="697561696"/>
      </c:scatterChart>
      <c:valAx>
        <c:axId val="6975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61696"/>
        <c:crosses val="autoZero"/>
        <c:crossBetween val="midCat"/>
      </c:valAx>
      <c:valAx>
        <c:axId val="6975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Log(Endhöhe</a:t>
                </a:r>
                <a:r>
                  <a:rPr lang="en-US" baseline="0"/>
                  <a:t> – Höhe)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Höhe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Sheet3!$C$5:$C$30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Sheet3!$D$5:$D$30</c:f>
              <c:numCache>
                <c:formatCode>General</c:formatCode>
                <c:ptCount val="26"/>
                <c:pt idx="0">
                  <c:v>40</c:v>
                </c:pt>
                <c:pt idx="1">
                  <c:v>60</c:v>
                </c:pt>
                <c:pt idx="2">
                  <c:v>75</c:v>
                </c:pt>
                <c:pt idx="3">
                  <c:v>92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134</c:v>
                </c:pt>
                <c:pt idx="8">
                  <c:v>140</c:v>
                </c:pt>
                <c:pt idx="9">
                  <c:v>146</c:v>
                </c:pt>
                <c:pt idx="10">
                  <c:v>152</c:v>
                </c:pt>
                <c:pt idx="11">
                  <c:v>156</c:v>
                </c:pt>
                <c:pt idx="12">
                  <c:v>160</c:v>
                </c:pt>
                <c:pt idx="13">
                  <c:v>164</c:v>
                </c:pt>
                <c:pt idx="14">
                  <c:v>166</c:v>
                </c:pt>
                <c:pt idx="15">
                  <c:v>170</c:v>
                </c:pt>
                <c:pt idx="16">
                  <c:v>174</c:v>
                </c:pt>
                <c:pt idx="17">
                  <c:v>176</c:v>
                </c:pt>
                <c:pt idx="18">
                  <c:v>178</c:v>
                </c:pt>
                <c:pt idx="19">
                  <c:v>181</c:v>
                </c:pt>
                <c:pt idx="20">
                  <c:v>183</c:v>
                </c:pt>
                <c:pt idx="21">
                  <c:v>185</c:v>
                </c:pt>
                <c:pt idx="22">
                  <c:v>186</c:v>
                </c:pt>
                <c:pt idx="23">
                  <c:v>188</c:v>
                </c:pt>
                <c:pt idx="24">
                  <c:v>190</c:v>
                </c:pt>
                <c:pt idx="25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4-D744-9225-87ED8FB79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03456"/>
        <c:axId val="1014235584"/>
      </c:scatterChart>
      <c:valAx>
        <c:axId val="123040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35584"/>
        <c:crosses val="autoZero"/>
        <c:crossBetween val="midCat"/>
      </c:valAx>
      <c:valAx>
        <c:axId val="10142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Höhe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0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Sheet1!$B$5:$B$33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</c:numCache>
            </c:numRef>
          </c:xVal>
          <c:yVal>
            <c:numRef>
              <c:f>Sheet1!$G$5:$G$33</c:f>
              <c:numCache>
                <c:formatCode>General</c:formatCode>
                <c:ptCount val="29"/>
                <c:pt idx="0">
                  <c:v>1.6020599913279623</c:v>
                </c:pt>
                <c:pt idx="1">
                  <c:v>1.5185139398778875</c:v>
                </c:pt>
                <c:pt idx="2">
                  <c:v>1.4471580313422192</c:v>
                </c:pt>
                <c:pt idx="3">
                  <c:v>1.3979400086720377</c:v>
                </c:pt>
                <c:pt idx="4">
                  <c:v>1.3424226808222062</c:v>
                </c:pt>
                <c:pt idx="5">
                  <c:v>1.255272505103306</c:v>
                </c:pt>
                <c:pt idx="6">
                  <c:v>1.2304489213782739</c:v>
                </c:pt>
                <c:pt idx="7">
                  <c:v>1.146128035678238</c:v>
                </c:pt>
                <c:pt idx="8">
                  <c:v>1.1139433523068367</c:v>
                </c:pt>
                <c:pt idx="9">
                  <c:v>1.0791812460476249</c:v>
                </c:pt>
                <c:pt idx="10">
                  <c:v>1</c:v>
                </c:pt>
                <c:pt idx="11">
                  <c:v>0.95424250943932487</c:v>
                </c:pt>
                <c:pt idx="12">
                  <c:v>0.95424250943932487</c:v>
                </c:pt>
                <c:pt idx="13">
                  <c:v>0.90308998699194354</c:v>
                </c:pt>
                <c:pt idx="14">
                  <c:v>0.84509804001425681</c:v>
                </c:pt>
                <c:pt idx="15">
                  <c:v>0.77815125038364363</c:v>
                </c:pt>
                <c:pt idx="16">
                  <c:v>0.77815125038364363</c:v>
                </c:pt>
                <c:pt idx="17">
                  <c:v>0.69897000433601886</c:v>
                </c:pt>
                <c:pt idx="18">
                  <c:v>0.69897000433601886</c:v>
                </c:pt>
                <c:pt idx="19">
                  <c:v>0.6020599913279624</c:v>
                </c:pt>
                <c:pt idx="20">
                  <c:v>0.6020599913279624</c:v>
                </c:pt>
                <c:pt idx="21">
                  <c:v>0.47712125471966244</c:v>
                </c:pt>
                <c:pt idx="22">
                  <c:v>0.47712125471966244</c:v>
                </c:pt>
                <c:pt idx="24">
                  <c:v>0.3010299956639812</c:v>
                </c:pt>
                <c:pt idx="27">
                  <c:v>0.3010299956639812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F-8E44-B984-191C3B62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07504"/>
        <c:axId val="698509776"/>
      </c:scatterChart>
      <c:valAx>
        <c:axId val="6985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09776"/>
        <c:crosses val="autoZero"/>
        <c:crossBetween val="midCat"/>
      </c:valAx>
      <c:valAx>
        <c:axId val="6985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Endhöhe–Höhe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Sheet2!$C$5:$C$30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240</c:v>
                </c:pt>
                <c:pt idx="24">
                  <c:v>270</c:v>
                </c:pt>
                <c:pt idx="25">
                  <c:v>280</c:v>
                </c:pt>
              </c:numCache>
            </c:numRef>
          </c:xVal>
          <c:yVal>
            <c:numRef>
              <c:f>Sheet2!$E$5:$E$30</c:f>
              <c:numCache>
                <c:formatCode>General</c:formatCode>
                <c:ptCount val="26"/>
                <c:pt idx="0">
                  <c:v>39.5</c:v>
                </c:pt>
                <c:pt idx="1">
                  <c:v>32.5</c:v>
                </c:pt>
                <c:pt idx="2">
                  <c:v>27.5</c:v>
                </c:pt>
                <c:pt idx="3">
                  <c:v>24.5</c:v>
                </c:pt>
                <c:pt idx="4">
                  <c:v>21.5</c:v>
                </c:pt>
                <c:pt idx="5">
                  <c:v>17.5</c:v>
                </c:pt>
                <c:pt idx="6">
                  <c:v>16.5</c:v>
                </c:pt>
                <c:pt idx="7">
                  <c:v>13.5</c:v>
                </c:pt>
                <c:pt idx="8">
                  <c:v>12.5</c:v>
                </c:pt>
                <c:pt idx="9">
                  <c:v>11.5</c:v>
                </c:pt>
                <c:pt idx="10">
                  <c:v>9.5</c:v>
                </c:pt>
                <c:pt idx="11">
                  <c:v>8.5</c:v>
                </c:pt>
                <c:pt idx="12">
                  <c:v>8.5</c:v>
                </c:pt>
                <c:pt idx="13">
                  <c:v>7.5</c:v>
                </c:pt>
                <c:pt idx="14">
                  <c:v>6.5</c:v>
                </c:pt>
                <c:pt idx="15">
                  <c:v>5.5</c:v>
                </c:pt>
                <c:pt idx="16">
                  <c:v>5.5</c:v>
                </c:pt>
                <c:pt idx="17">
                  <c:v>4.5</c:v>
                </c:pt>
                <c:pt idx="18">
                  <c:v>4.5</c:v>
                </c:pt>
                <c:pt idx="19">
                  <c:v>3.5</c:v>
                </c:pt>
                <c:pt idx="20">
                  <c:v>3.5</c:v>
                </c:pt>
                <c:pt idx="21">
                  <c:v>2.5</c:v>
                </c:pt>
                <c:pt idx="22">
                  <c:v>2.5</c:v>
                </c:pt>
                <c:pt idx="23">
                  <c:v>1.5</c:v>
                </c:pt>
                <c:pt idx="24">
                  <c:v>1.5</c:v>
                </c:pt>
                <c:pt idx="2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4-794B-A0C8-31E419524917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Sheet2!$C$5:$C$30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240</c:v>
                </c:pt>
                <c:pt idx="24">
                  <c:v>270</c:v>
                </c:pt>
                <c:pt idx="25">
                  <c:v>280</c:v>
                </c:pt>
              </c:numCache>
            </c:numRef>
          </c:xVal>
          <c:yVal>
            <c:numRef>
              <c:f>Sheet2!$M$5:$M$30</c:f>
              <c:numCache>
                <c:formatCode>General</c:formatCode>
                <c:ptCount val="26"/>
                <c:pt idx="0">
                  <c:v>37.246137816491789</c:v>
                </c:pt>
                <c:pt idx="1">
                  <c:v>32.742152118205844</c:v>
                </c:pt>
                <c:pt idx="2">
                  <c:v>28.782810465171284</c:v>
                </c:pt>
                <c:pt idx="3">
                  <c:v>25.302251827647115</c:v>
                </c:pt>
                <c:pt idx="4">
                  <c:v>22.242579414694475</c:v>
                </c:pt>
                <c:pt idx="5">
                  <c:v>19.552897599351581</c:v>
                </c:pt>
                <c:pt idx="6">
                  <c:v>17.188465303540895</c:v>
                </c:pt>
                <c:pt idx="7">
                  <c:v>15.109951759826473</c:v>
                </c:pt>
                <c:pt idx="8">
                  <c:v>13.282782270110529</c:v>
                </c:pt>
                <c:pt idx="9">
                  <c:v>11.676563078397864</c:v>
                </c:pt>
                <c:pt idx="10">
                  <c:v>10.264575790766894</c:v>
                </c:pt>
                <c:pt idx="11">
                  <c:v>9.0233329325579614</c:v>
                </c:pt>
                <c:pt idx="12">
                  <c:v>7.9321872497666925</c:v>
                </c:pt>
                <c:pt idx="13">
                  <c:v>6.9729882556294713</c:v>
                </c:pt>
                <c:pt idx="14">
                  <c:v>6.1297803092806031</c:v>
                </c:pt>
                <c:pt idx="15">
                  <c:v>5.3885372042193813</c:v>
                </c:pt>
                <c:pt idx="16">
                  <c:v>4.7369288516416921</c:v>
                </c:pt>
                <c:pt idx="17">
                  <c:v>4.1641161775677222</c:v>
                </c:pt>
                <c:pt idx="18">
                  <c:v>3.6605708220151332</c:v>
                </c:pt>
                <c:pt idx="19">
                  <c:v>3.2179166410326738</c:v>
                </c:pt>
                <c:pt idx="20">
                  <c:v>2.8287903750854411</c:v>
                </c:pt>
                <c:pt idx="21">
                  <c:v>2.4867191661024686</c:v>
                </c:pt>
                <c:pt idx="22">
                  <c:v>2.1860128857637897</c:v>
                </c:pt>
                <c:pt idx="23">
                  <c:v>1.6892917830933292</c:v>
                </c:pt>
                <c:pt idx="24">
                  <c:v>1.1475790138776965</c:v>
                </c:pt>
                <c:pt idx="25">
                  <c:v>1.0088081299910554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4-794B-A0C8-31E41952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49536"/>
        <c:axId val="379765248"/>
      </c:scatterChart>
      <c:valAx>
        <c:axId val="37974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/ 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65248"/>
        <c:crosses val="autoZero"/>
        <c:crossBetween val="midCat"/>
      </c:valAx>
      <c:valAx>
        <c:axId val="3797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Höhe</a:t>
                </a:r>
                <a:r>
                  <a:rPr lang="en-US" baseline="0"/>
                  <a:t> /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Log(Endhöhe–Höhe)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Sheet2!$C$5:$C$30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240</c:v>
                </c:pt>
                <c:pt idx="24">
                  <c:v>270</c:v>
                </c:pt>
                <c:pt idx="25">
                  <c:v>280</c:v>
                </c:pt>
              </c:numCache>
            </c:numRef>
          </c:xVal>
          <c:yVal>
            <c:numRef>
              <c:f>Sheet2!$F$5:$F$30</c:f>
              <c:numCache>
                <c:formatCode>General</c:formatCode>
                <c:ptCount val="26"/>
                <c:pt idx="0">
                  <c:v>3.6763006719070761</c:v>
                </c:pt>
                <c:pt idx="1">
                  <c:v>3.4812400893356918</c:v>
                </c:pt>
                <c:pt idx="2">
                  <c:v>3.3141860046725258</c:v>
                </c:pt>
                <c:pt idx="3">
                  <c:v>3.1986731175506815</c:v>
                </c:pt>
                <c:pt idx="4">
                  <c:v>3.068052935133617</c:v>
                </c:pt>
                <c:pt idx="5">
                  <c:v>2.8622008809294686</c:v>
                </c:pt>
                <c:pt idx="6">
                  <c:v>2.8033603809065348</c:v>
                </c:pt>
                <c:pt idx="7">
                  <c:v>2.6026896854443837</c:v>
                </c:pt>
                <c:pt idx="8">
                  <c:v>2.5257286443082556</c:v>
                </c:pt>
                <c:pt idx="9">
                  <c:v>2.4423470353692043</c:v>
                </c:pt>
                <c:pt idx="10">
                  <c:v>2.2512917986064953</c:v>
                </c:pt>
                <c:pt idx="11">
                  <c:v>2.1400661634962708</c:v>
                </c:pt>
                <c:pt idx="12">
                  <c:v>2.1400661634962708</c:v>
                </c:pt>
                <c:pt idx="13">
                  <c:v>2.0149030205422647</c:v>
                </c:pt>
                <c:pt idx="14">
                  <c:v>1.8718021769015913</c:v>
                </c:pt>
                <c:pt idx="15">
                  <c:v>1.7047480922384253</c:v>
                </c:pt>
                <c:pt idx="16">
                  <c:v>1.7047480922384253</c:v>
                </c:pt>
                <c:pt idx="17">
                  <c:v>1.5040773967762742</c:v>
                </c:pt>
                <c:pt idx="18">
                  <c:v>1.5040773967762742</c:v>
                </c:pt>
                <c:pt idx="19">
                  <c:v>1.2527629684953681</c:v>
                </c:pt>
                <c:pt idx="20">
                  <c:v>1.2527629684953681</c:v>
                </c:pt>
                <c:pt idx="21">
                  <c:v>0.91629073187415511</c:v>
                </c:pt>
                <c:pt idx="22">
                  <c:v>0.91629073187415511</c:v>
                </c:pt>
                <c:pt idx="23">
                  <c:v>0.40546510810816438</c:v>
                </c:pt>
                <c:pt idx="24">
                  <c:v>0.40546510810816438</c:v>
                </c:pt>
                <c:pt idx="25">
                  <c:v>-0.69314718055994529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8-5249-8879-1EC880AC0CFB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Sheet2!$C$5:$C$30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240</c:v>
                </c:pt>
                <c:pt idx="24">
                  <c:v>270</c:v>
                </c:pt>
                <c:pt idx="25">
                  <c:v>280</c:v>
                </c:pt>
              </c:numCache>
            </c:numRef>
          </c:xVal>
          <c:yVal>
            <c:numRef>
              <c:f>Sheet2!$L$5:$L$30</c:f>
              <c:numCache>
                <c:formatCode>General</c:formatCode>
                <c:ptCount val="26"/>
                <c:pt idx="0">
                  <c:v>3.6175482566713937</c:v>
                </c:pt>
                <c:pt idx="1">
                  <c:v>3.4886633033869625</c:v>
                </c:pt>
                <c:pt idx="2">
                  <c:v>3.3597783501025318</c:v>
                </c:pt>
                <c:pt idx="3">
                  <c:v>3.2308933968181011</c:v>
                </c:pt>
                <c:pt idx="4">
                  <c:v>3.1020084435336699</c:v>
                </c:pt>
                <c:pt idx="5">
                  <c:v>2.9731234902492387</c:v>
                </c:pt>
                <c:pt idx="6">
                  <c:v>2.844238536964808</c:v>
                </c:pt>
                <c:pt idx="7">
                  <c:v>2.7153535836803773</c:v>
                </c:pt>
                <c:pt idx="8">
                  <c:v>2.5864686303959461</c:v>
                </c:pt>
                <c:pt idx="9">
                  <c:v>2.4575836771115149</c:v>
                </c:pt>
                <c:pt idx="10">
                  <c:v>2.3286987238270842</c:v>
                </c:pt>
                <c:pt idx="11">
                  <c:v>2.1998137705426535</c:v>
                </c:pt>
                <c:pt idx="12">
                  <c:v>2.0709288172582223</c:v>
                </c:pt>
                <c:pt idx="13">
                  <c:v>1.9420438639737914</c:v>
                </c:pt>
                <c:pt idx="14">
                  <c:v>1.8131589106893604</c:v>
                </c:pt>
                <c:pt idx="15">
                  <c:v>1.6842739574049295</c:v>
                </c:pt>
                <c:pt idx="16">
                  <c:v>1.5553890041204985</c:v>
                </c:pt>
                <c:pt idx="17">
                  <c:v>1.4265040508360673</c:v>
                </c:pt>
                <c:pt idx="18">
                  <c:v>1.2976190975516366</c:v>
                </c:pt>
                <c:pt idx="19">
                  <c:v>1.1687341442672055</c:v>
                </c:pt>
                <c:pt idx="20">
                  <c:v>1.0398491909827747</c:v>
                </c:pt>
                <c:pt idx="21">
                  <c:v>0.91096423769834356</c:v>
                </c:pt>
                <c:pt idx="22">
                  <c:v>0.78207928441391283</c:v>
                </c:pt>
                <c:pt idx="23">
                  <c:v>0.52430937784505094</c:v>
                </c:pt>
                <c:pt idx="24">
                  <c:v>0.13765451799175787</c:v>
                </c:pt>
                <c:pt idx="25">
                  <c:v>8.7695647073271488E-3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48-5249-8879-1EC880AC0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59968"/>
        <c:axId val="697561696"/>
      </c:scatterChart>
      <c:valAx>
        <c:axId val="6975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61696"/>
        <c:crosses val="autoZero"/>
        <c:crossBetween val="midCat"/>
      </c:valAx>
      <c:valAx>
        <c:axId val="6975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Log(Endhöhe</a:t>
                </a:r>
                <a:r>
                  <a:rPr lang="en-US" baseline="0"/>
                  <a:t> – Höhe)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Höhe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Sheet2!$C$5:$C$30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240</c:v>
                </c:pt>
                <c:pt idx="24">
                  <c:v>270</c:v>
                </c:pt>
                <c:pt idx="25">
                  <c:v>280</c:v>
                </c:pt>
              </c:numCache>
            </c:numRef>
          </c:xVal>
          <c:yVal>
            <c:numRef>
              <c:f>Sheet2!$D$5:$D$30</c:f>
              <c:numCache>
                <c:formatCode>General</c:formatCode>
                <c:ptCount val="26"/>
                <c:pt idx="0">
                  <c:v>30</c:v>
                </c:pt>
                <c:pt idx="1">
                  <c:v>37</c:v>
                </c:pt>
                <c:pt idx="2">
                  <c:v>42</c:v>
                </c:pt>
                <c:pt idx="3">
                  <c:v>45</c:v>
                </c:pt>
                <c:pt idx="4">
                  <c:v>48</c:v>
                </c:pt>
                <c:pt idx="5">
                  <c:v>52</c:v>
                </c:pt>
                <c:pt idx="6">
                  <c:v>53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  <c:pt idx="11">
                  <c:v>61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64</c:v>
                </c:pt>
                <c:pt idx="17">
                  <c:v>65</c:v>
                </c:pt>
                <c:pt idx="18">
                  <c:v>65</c:v>
                </c:pt>
                <c:pt idx="19">
                  <c:v>66</c:v>
                </c:pt>
                <c:pt idx="20">
                  <c:v>66</c:v>
                </c:pt>
                <c:pt idx="21">
                  <c:v>67</c:v>
                </c:pt>
                <c:pt idx="22">
                  <c:v>67</c:v>
                </c:pt>
                <c:pt idx="23">
                  <c:v>68</c:v>
                </c:pt>
                <c:pt idx="24">
                  <c:v>68</c:v>
                </c:pt>
                <c:pt idx="25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0-7145-AF90-0955BAA95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03456"/>
        <c:axId val="1014235584"/>
      </c:scatterChart>
      <c:valAx>
        <c:axId val="123040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35584"/>
        <c:crosses val="autoZero"/>
        <c:crossBetween val="midCat"/>
      </c:valAx>
      <c:valAx>
        <c:axId val="10142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Höhe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0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1336</xdr:colOff>
      <xdr:row>1</xdr:row>
      <xdr:rowOff>66173</xdr:rowOff>
    </xdr:from>
    <xdr:to>
      <xdr:col>19</xdr:col>
      <xdr:colOff>483936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F6F20-7B0E-6545-B6CD-0AAC90368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16</xdr:row>
      <xdr:rowOff>50800</xdr:rowOff>
    </xdr:from>
    <xdr:to>
      <xdr:col>19</xdr:col>
      <xdr:colOff>546100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CBC90-9860-1547-A160-BFE635BE9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45</xdr:row>
      <xdr:rowOff>101600</xdr:rowOff>
    </xdr:from>
    <xdr:to>
      <xdr:col>4</xdr:col>
      <xdr:colOff>901700</xdr:colOff>
      <xdr:row>47</xdr:row>
      <xdr:rowOff>154157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6">
              <a:extLst>
                <a:ext uri="{FF2B5EF4-FFF2-40B4-BE49-F238E27FC236}">
                  <a16:creationId xmlns:a16="http://schemas.microsoft.com/office/drawing/2014/main" id="{AE5C0F81-A2D4-D348-A67B-64F593B8E129}"/>
                </a:ext>
              </a:extLst>
            </xdr:cNvPr>
            <xdr:cNvSpPr txBox="1"/>
          </xdr:nvSpPr>
          <xdr:spPr>
            <a:xfrm>
              <a:off x="304800" y="9245600"/>
              <a:ext cx="3898900" cy="45895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∙</m:t>
                                    </m:r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nary>
                        <m:r>
                          <a:rPr lang="de-D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nary>
                        <m:r>
                          <a:rPr lang="de-DE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4" name="Textfeld 6">
              <a:extLst>
                <a:ext uri="{FF2B5EF4-FFF2-40B4-BE49-F238E27FC236}">
                  <a16:creationId xmlns:a16="http://schemas.microsoft.com/office/drawing/2014/main" id="{AE5C0F81-A2D4-D348-A67B-64F593B8E129}"/>
                </a:ext>
              </a:extLst>
            </xdr:cNvPr>
            <xdr:cNvSpPr txBox="1"/>
          </xdr:nvSpPr>
          <xdr:spPr>
            <a:xfrm>
              <a:off x="304800" y="9245600"/>
              <a:ext cx="3898900" cy="45895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𝑏=(∑_(𝑖=1)^𝑛▒〖(𝑥_𝑖 〖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𝑦〗_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 )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𝑦 ̅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〗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)/(∑_(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▒〖〖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𝑥_𝑖〗^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2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 〗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 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1</xdr:col>
      <xdr:colOff>46038</xdr:colOff>
      <xdr:row>49</xdr:row>
      <xdr:rowOff>26759</xdr:rowOff>
    </xdr:from>
    <xdr:to>
      <xdr:col>2</xdr:col>
      <xdr:colOff>685277</xdr:colOff>
      <xdr:row>50</xdr:row>
      <xdr:rowOff>35919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5">
              <a:extLst>
                <a:ext uri="{FF2B5EF4-FFF2-40B4-BE49-F238E27FC236}">
                  <a16:creationId xmlns:a16="http://schemas.microsoft.com/office/drawing/2014/main" id="{24207030-829E-CA4F-877B-264BFD63BD84}"/>
                </a:ext>
              </a:extLst>
            </xdr:cNvPr>
            <xdr:cNvSpPr txBox="1"/>
          </xdr:nvSpPr>
          <xdr:spPr>
            <a:xfrm>
              <a:off x="871538" y="9983559"/>
              <a:ext cx="1464739" cy="21236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𝑎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𝑦</m:t>
                        </m:r>
                      </m:e>
                    </m:acc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−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∙</m:t>
                    </m:r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5" name="Textfeld 5">
              <a:extLst>
                <a:ext uri="{FF2B5EF4-FFF2-40B4-BE49-F238E27FC236}">
                  <a16:creationId xmlns:a16="http://schemas.microsoft.com/office/drawing/2014/main" id="{24207030-829E-CA4F-877B-264BFD63BD84}"/>
                </a:ext>
              </a:extLst>
            </xdr:cNvPr>
            <xdr:cNvSpPr txBox="1"/>
          </xdr:nvSpPr>
          <xdr:spPr>
            <a:xfrm>
              <a:off x="871538" y="9983559"/>
              <a:ext cx="1464739" cy="21236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𝑎=𝑦 ̅−𝑏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4</xdr:col>
      <xdr:colOff>342900</xdr:colOff>
      <xdr:row>47</xdr:row>
      <xdr:rowOff>12700</xdr:rowOff>
    </xdr:from>
    <xdr:to>
      <xdr:col>9</xdr:col>
      <xdr:colOff>254000</xdr:colOff>
      <xdr:row>51</xdr:row>
      <xdr:rowOff>110599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3">
              <a:extLst>
                <a:ext uri="{FF2B5EF4-FFF2-40B4-BE49-F238E27FC236}">
                  <a16:creationId xmlns:a16="http://schemas.microsoft.com/office/drawing/2014/main" id="{F5E8D38E-FC0B-A14A-B5D5-75E795F62CC5}"/>
                </a:ext>
              </a:extLst>
            </xdr:cNvPr>
            <xdr:cNvSpPr txBox="1"/>
          </xdr:nvSpPr>
          <xdr:spPr>
            <a:xfrm>
              <a:off x="3644900" y="9563100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6" name="TextBox 3">
              <a:extLst>
                <a:ext uri="{FF2B5EF4-FFF2-40B4-BE49-F238E27FC236}">
                  <a16:creationId xmlns:a16="http://schemas.microsoft.com/office/drawing/2014/main" id="{F5E8D38E-FC0B-A14A-B5D5-75E795F62CC5}"/>
                </a:ext>
              </a:extLst>
            </xdr:cNvPr>
            <xdr:cNvSpPr txBox="1"/>
          </xdr:nvSpPr>
          <xdr:spPr>
            <a:xfrm>
              <a:off x="3644900" y="9563100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𝑚_¯𝑎=√((∑▒〖ν_𝑖^2 ∑▒𝑥_𝑖^2 〗)/(𝑛−2)(𝑛∑▒𝑥_𝑖^2 −∑▒〖𝑥_𝑖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4</xdr:col>
      <xdr:colOff>330200</xdr:colOff>
      <xdr:row>51</xdr:row>
      <xdr:rowOff>25400</xdr:rowOff>
    </xdr:from>
    <xdr:to>
      <xdr:col>9</xdr:col>
      <xdr:colOff>241300</xdr:colOff>
      <xdr:row>55</xdr:row>
      <xdr:rowOff>123299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9">
              <a:extLst>
                <a:ext uri="{FF2B5EF4-FFF2-40B4-BE49-F238E27FC236}">
                  <a16:creationId xmlns:a16="http://schemas.microsoft.com/office/drawing/2014/main" id="{29F5E2F3-5C4D-1241-AAE9-A038FB0CD2D9}"/>
                </a:ext>
              </a:extLst>
            </xdr:cNvPr>
            <xdr:cNvSpPr txBox="1"/>
          </xdr:nvSpPr>
          <xdr:spPr>
            <a:xfrm>
              <a:off x="3632200" y="10388600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7" name="TextBox 9">
              <a:extLst>
                <a:ext uri="{FF2B5EF4-FFF2-40B4-BE49-F238E27FC236}">
                  <a16:creationId xmlns:a16="http://schemas.microsoft.com/office/drawing/2014/main" id="{29F5E2F3-5C4D-1241-AAE9-A038FB0CD2D9}"/>
                </a:ext>
              </a:extLst>
            </xdr:cNvPr>
            <xdr:cNvSpPr txBox="1"/>
          </xdr:nvSpPr>
          <xdr:spPr>
            <a:xfrm>
              <a:off x="3632200" y="10388600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𝑚_¯𝑏=√((𝑛∑▒ν_𝑖^2 )/(𝑛−2)(𝑛∑▒𝑥_𝑖^2 −∑▒〖𝑥_𝑖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4</xdr:col>
      <xdr:colOff>381000</xdr:colOff>
      <xdr:row>44</xdr:row>
      <xdr:rowOff>38100</xdr:rowOff>
    </xdr:from>
    <xdr:to>
      <xdr:col>9</xdr:col>
      <xdr:colOff>292100</xdr:colOff>
      <xdr:row>47</xdr:row>
      <xdr:rowOff>191529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14">
              <a:extLst>
                <a:ext uri="{FF2B5EF4-FFF2-40B4-BE49-F238E27FC236}">
                  <a16:creationId xmlns:a16="http://schemas.microsoft.com/office/drawing/2014/main" id="{17F438B0-1BED-AD4C-80E0-42CBFFB04261}"/>
                </a:ext>
              </a:extLst>
            </xdr:cNvPr>
            <xdr:cNvSpPr txBox="1"/>
          </xdr:nvSpPr>
          <xdr:spPr>
            <a:xfrm>
              <a:off x="3683000" y="8978900"/>
              <a:ext cx="4572000" cy="76302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ν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8" name="TextBox 14">
              <a:extLst>
                <a:ext uri="{FF2B5EF4-FFF2-40B4-BE49-F238E27FC236}">
                  <a16:creationId xmlns:a16="http://schemas.microsoft.com/office/drawing/2014/main" id="{17F438B0-1BED-AD4C-80E0-42CBFFB04261}"/>
                </a:ext>
              </a:extLst>
            </xdr:cNvPr>
            <xdr:cNvSpPr txBox="1"/>
          </xdr:nvSpPr>
          <xdr:spPr>
            <a:xfrm>
              <a:off x="3683000" y="8978900"/>
              <a:ext cx="4572000" cy="76302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∑▒ν_𝑖^2 </a:t>
              </a:r>
              <a:r>
                <a:rPr lang="en-US" i="0">
                  <a:latin typeface="Cambria Math" panose="02040503050406030204" pitchFamily="18" charset="0"/>
                </a:rPr>
                <a:t>=∑▒𝑦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𝑖^2 −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i="0">
                  <a:latin typeface="Cambria Math" panose="02040503050406030204" pitchFamily="18" charset="0"/>
                </a:rPr>
                <a:t>𝑏 ∑▒〖𝑦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𝑥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 〗−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i="0">
                  <a:latin typeface="Cambria Math" panose="02040503050406030204" pitchFamily="18" charset="0"/>
                </a:rPr>
                <a:t>𝑎 ∑▒𝑦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 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2</xdr:col>
      <xdr:colOff>101600</xdr:colOff>
      <xdr:row>0</xdr:row>
      <xdr:rowOff>114300</xdr:rowOff>
    </xdr:from>
    <xdr:to>
      <xdr:col>14</xdr:col>
      <xdr:colOff>259078</xdr:colOff>
      <xdr:row>2</xdr:row>
      <xdr:rowOff>27940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FDE4B95-4704-BE43-9028-761688721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114300"/>
          <a:ext cx="10698478" cy="320040"/>
        </a:xfrm>
        <a:prstGeom prst="rect">
          <a:avLst/>
        </a:prstGeom>
      </xdr:spPr>
    </xdr:pic>
    <xdr:clientData/>
  </xdr:twoCellAnchor>
  <xdr:twoCellAnchor>
    <xdr:from>
      <xdr:col>19</xdr:col>
      <xdr:colOff>755316</xdr:colOff>
      <xdr:row>0</xdr:row>
      <xdr:rowOff>120650</xdr:rowOff>
    </xdr:from>
    <xdr:to>
      <xdr:col>25</xdr:col>
      <xdr:colOff>316499</xdr:colOff>
      <xdr:row>16</xdr:row>
      <xdr:rowOff>20053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92D3EC-358B-9341-9010-4608AAADE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6</xdr:row>
      <xdr:rowOff>38100</xdr:rowOff>
    </xdr:from>
    <xdr:to>
      <xdr:col>14</xdr:col>
      <xdr:colOff>749300</xdr:colOff>
      <xdr:row>19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E2DAAA-796E-3020-02C7-82F894B36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101600</xdr:colOff>
      <xdr:row>30</xdr:row>
      <xdr:rowOff>139700</xdr:rowOff>
    </xdr:from>
    <xdr:to>
      <xdr:col>19</xdr:col>
      <xdr:colOff>584200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E147F-3411-05B3-4EA8-1FAD31620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16</xdr:row>
      <xdr:rowOff>50800</xdr:rowOff>
    </xdr:from>
    <xdr:to>
      <xdr:col>19</xdr:col>
      <xdr:colOff>546100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749A0-E87F-C991-A665-FF3489E0A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45</xdr:row>
      <xdr:rowOff>101600</xdr:rowOff>
    </xdr:from>
    <xdr:to>
      <xdr:col>4</xdr:col>
      <xdr:colOff>901700</xdr:colOff>
      <xdr:row>47</xdr:row>
      <xdr:rowOff>154157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6">
              <a:extLst>
                <a:ext uri="{FF2B5EF4-FFF2-40B4-BE49-F238E27FC236}">
                  <a16:creationId xmlns:a16="http://schemas.microsoft.com/office/drawing/2014/main" id="{BBAFB3D1-971C-7645-B015-7735F3F8430C}"/>
                </a:ext>
              </a:extLst>
            </xdr:cNvPr>
            <xdr:cNvSpPr txBox="1"/>
          </xdr:nvSpPr>
          <xdr:spPr>
            <a:xfrm>
              <a:off x="304800" y="9245600"/>
              <a:ext cx="3898900" cy="45895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∙</m:t>
                                    </m:r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nary>
                        <m:r>
                          <a:rPr lang="de-D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nary>
                        <m:r>
                          <a:rPr lang="de-DE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4" name="Textfeld 6">
              <a:extLst>
                <a:ext uri="{FF2B5EF4-FFF2-40B4-BE49-F238E27FC236}">
                  <a16:creationId xmlns:a16="http://schemas.microsoft.com/office/drawing/2014/main" id="{BBAFB3D1-971C-7645-B015-7735F3F8430C}"/>
                </a:ext>
              </a:extLst>
            </xdr:cNvPr>
            <xdr:cNvSpPr txBox="1"/>
          </xdr:nvSpPr>
          <xdr:spPr>
            <a:xfrm>
              <a:off x="304800" y="9245600"/>
              <a:ext cx="3898900" cy="45895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𝑏=(∑_(𝑖=1)^𝑛▒〖(𝑥_𝑖 〖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𝑦〗_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 )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𝑦 ̅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〗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)/(∑_(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▒〖〖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𝑥_𝑖〗^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2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 〗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 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1</xdr:col>
      <xdr:colOff>46038</xdr:colOff>
      <xdr:row>49</xdr:row>
      <xdr:rowOff>26759</xdr:rowOff>
    </xdr:from>
    <xdr:to>
      <xdr:col>2</xdr:col>
      <xdr:colOff>685277</xdr:colOff>
      <xdr:row>50</xdr:row>
      <xdr:rowOff>35919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5">
              <a:extLst>
                <a:ext uri="{FF2B5EF4-FFF2-40B4-BE49-F238E27FC236}">
                  <a16:creationId xmlns:a16="http://schemas.microsoft.com/office/drawing/2014/main" id="{08CC4B0F-BAF8-2543-A81A-186B8AAA5876}"/>
                </a:ext>
              </a:extLst>
            </xdr:cNvPr>
            <xdr:cNvSpPr txBox="1"/>
          </xdr:nvSpPr>
          <xdr:spPr>
            <a:xfrm>
              <a:off x="871538" y="9983559"/>
              <a:ext cx="1464739" cy="21236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𝑎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𝑦</m:t>
                        </m:r>
                      </m:e>
                    </m:acc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−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∙</m:t>
                    </m:r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5" name="Textfeld 5">
              <a:extLst>
                <a:ext uri="{FF2B5EF4-FFF2-40B4-BE49-F238E27FC236}">
                  <a16:creationId xmlns:a16="http://schemas.microsoft.com/office/drawing/2014/main" id="{08CC4B0F-BAF8-2543-A81A-186B8AAA5876}"/>
                </a:ext>
              </a:extLst>
            </xdr:cNvPr>
            <xdr:cNvSpPr txBox="1"/>
          </xdr:nvSpPr>
          <xdr:spPr>
            <a:xfrm>
              <a:off x="871538" y="9983559"/>
              <a:ext cx="1464739" cy="21236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𝑎=𝑦 ̅−𝑏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4</xdr:col>
      <xdr:colOff>342900</xdr:colOff>
      <xdr:row>47</xdr:row>
      <xdr:rowOff>12700</xdr:rowOff>
    </xdr:from>
    <xdr:to>
      <xdr:col>9</xdr:col>
      <xdr:colOff>254000</xdr:colOff>
      <xdr:row>51</xdr:row>
      <xdr:rowOff>110599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A21FC8A0-B107-25AF-377F-763B8F9998E0}"/>
                </a:ext>
              </a:extLst>
            </xdr:cNvPr>
            <xdr:cNvSpPr txBox="1"/>
          </xdr:nvSpPr>
          <xdr:spPr>
            <a:xfrm>
              <a:off x="3644900" y="9563100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A21FC8A0-B107-25AF-377F-763B8F9998E0}"/>
                </a:ext>
              </a:extLst>
            </xdr:cNvPr>
            <xdr:cNvSpPr txBox="1"/>
          </xdr:nvSpPr>
          <xdr:spPr>
            <a:xfrm>
              <a:off x="3644900" y="9563100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𝑚_¯𝑎=√((∑▒〖ν_𝑖^2 ∑▒𝑥_𝑖^2 〗)/(𝑛−2)(𝑛∑▒𝑥_𝑖^2 −∑▒〖𝑥_𝑖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4</xdr:col>
      <xdr:colOff>330200</xdr:colOff>
      <xdr:row>51</xdr:row>
      <xdr:rowOff>25400</xdr:rowOff>
    </xdr:from>
    <xdr:to>
      <xdr:col>9</xdr:col>
      <xdr:colOff>241300</xdr:colOff>
      <xdr:row>55</xdr:row>
      <xdr:rowOff>123299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9">
              <a:extLst>
                <a:ext uri="{FF2B5EF4-FFF2-40B4-BE49-F238E27FC236}">
                  <a16:creationId xmlns:a16="http://schemas.microsoft.com/office/drawing/2014/main" id="{DDAD79FF-569F-704B-839B-853F80718936}"/>
                </a:ext>
              </a:extLst>
            </xdr:cNvPr>
            <xdr:cNvSpPr txBox="1"/>
          </xdr:nvSpPr>
          <xdr:spPr>
            <a:xfrm>
              <a:off x="3632200" y="10388600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1" name="TextBox 9">
              <a:extLst>
                <a:ext uri="{FF2B5EF4-FFF2-40B4-BE49-F238E27FC236}">
                  <a16:creationId xmlns:a16="http://schemas.microsoft.com/office/drawing/2014/main" id="{DDAD79FF-569F-704B-839B-853F80718936}"/>
                </a:ext>
              </a:extLst>
            </xdr:cNvPr>
            <xdr:cNvSpPr txBox="1"/>
          </xdr:nvSpPr>
          <xdr:spPr>
            <a:xfrm>
              <a:off x="3632200" y="10388600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𝑚_¯𝑏=√((𝑛∑▒ν_𝑖^2 )/(𝑛−2)(𝑛∑▒𝑥_𝑖^2 −∑▒〖𝑥_𝑖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4</xdr:col>
      <xdr:colOff>381000</xdr:colOff>
      <xdr:row>44</xdr:row>
      <xdr:rowOff>38100</xdr:rowOff>
    </xdr:from>
    <xdr:to>
      <xdr:col>9</xdr:col>
      <xdr:colOff>292100</xdr:colOff>
      <xdr:row>47</xdr:row>
      <xdr:rowOff>191529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4">
              <a:extLst>
                <a:ext uri="{FF2B5EF4-FFF2-40B4-BE49-F238E27FC236}">
                  <a16:creationId xmlns:a16="http://schemas.microsoft.com/office/drawing/2014/main" id="{CC444A3B-7B56-D372-1AE8-3E4E73462962}"/>
                </a:ext>
              </a:extLst>
            </xdr:cNvPr>
            <xdr:cNvSpPr txBox="1"/>
          </xdr:nvSpPr>
          <xdr:spPr>
            <a:xfrm>
              <a:off x="3683000" y="8978900"/>
              <a:ext cx="4572000" cy="76302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ν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2" name="TextBox 14">
              <a:extLst>
                <a:ext uri="{FF2B5EF4-FFF2-40B4-BE49-F238E27FC236}">
                  <a16:creationId xmlns:a16="http://schemas.microsoft.com/office/drawing/2014/main" id="{CC444A3B-7B56-D372-1AE8-3E4E73462962}"/>
                </a:ext>
              </a:extLst>
            </xdr:cNvPr>
            <xdr:cNvSpPr txBox="1"/>
          </xdr:nvSpPr>
          <xdr:spPr>
            <a:xfrm>
              <a:off x="3683000" y="8978900"/>
              <a:ext cx="4572000" cy="76302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∑▒ν_𝑖^2 </a:t>
              </a:r>
              <a:r>
                <a:rPr lang="en-US" i="0">
                  <a:latin typeface="Cambria Math" panose="02040503050406030204" pitchFamily="18" charset="0"/>
                </a:rPr>
                <a:t>=∑▒𝑦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𝑖^2 −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i="0">
                  <a:latin typeface="Cambria Math" panose="02040503050406030204" pitchFamily="18" charset="0"/>
                </a:rPr>
                <a:t>𝑏 ∑▒〖𝑦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𝑥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 〗−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i="0">
                  <a:latin typeface="Cambria Math" panose="02040503050406030204" pitchFamily="18" charset="0"/>
                </a:rPr>
                <a:t>𝑎 ∑▒𝑦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 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2</xdr:col>
      <xdr:colOff>101600</xdr:colOff>
      <xdr:row>0</xdr:row>
      <xdr:rowOff>114300</xdr:rowOff>
    </xdr:from>
    <xdr:to>
      <xdr:col>14</xdr:col>
      <xdr:colOff>266700</xdr:colOff>
      <xdr:row>2</xdr:row>
      <xdr:rowOff>28168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6A182C6-D6C4-D008-2ED2-0FFA9A497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114300"/>
          <a:ext cx="10706100" cy="320268"/>
        </a:xfrm>
        <a:prstGeom prst="rect">
          <a:avLst/>
        </a:prstGeom>
      </xdr:spPr>
    </xdr:pic>
    <xdr:clientData/>
  </xdr:twoCellAnchor>
  <xdr:twoCellAnchor>
    <xdr:from>
      <xdr:col>14</xdr:col>
      <xdr:colOff>273050</xdr:colOff>
      <xdr:row>1</xdr:row>
      <xdr:rowOff>120650</xdr:rowOff>
    </xdr:from>
    <xdr:to>
      <xdr:col>19</xdr:col>
      <xdr:colOff>717550</xdr:colOff>
      <xdr:row>15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CAD9C1-6DB8-A4F2-E969-519C880EB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BE37-6139-0A42-8449-0C0D3CD6C40E}">
  <dimension ref="B2:N43"/>
  <sheetViews>
    <sheetView tabSelected="1" topLeftCell="A6" zoomScale="150" zoomScaleNormal="150" workbookViewId="0">
      <selection activeCell="K41" sqref="K41"/>
    </sheetView>
  </sheetViews>
  <sheetFormatPr baseColWidth="10" defaultRowHeight="16" x14ac:dyDescent="0.2"/>
  <cols>
    <col min="5" max="5" width="17.83203125" customWidth="1"/>
    <col min="14" max="14" width="12.1640625" bestFit="1" customWidth="1"/>
  </cols>
  <sheetData>
    <row r="2" spans="3:14" x14ac:dyDescent="0.2">
      <c r="E2" t="s">
        <v>26</v>
      </c>
    </row>
    <row r="3" spans="3:14" x14ac:dyDescent="0.2">
      <c r="E3">
        <v>197.5</v>
      </c>
    </row>
    <row r="4" spans="3:14" x14ac:dyDescent="0.2">
      <c r="C4" t="s">
        <v>6</v>
      </c>
      <c r="D4" t="s">
        <v>5</v>
      </c>
      <c r="E4" t="s">
        <v>10</v>
      </c>
      <c r="F4" t="s">
        <v>18</v>
      </c>
      <c r="H4" t="s">
        <v>7</v>
      </c>
      <c r="I4" t="s">
        <v>8</v>
      </c>
      <c r="J4" t="s">
        <v>9</v>
      </c>
      <c r="L4" t="s">
        <v>16</v>
      </c>
      <c r="M4" t="s">
        <v>17</v>
      </c>
      <c r="N4" t="s">
        <v>25</v>
      </c>
    </row>
    <row r="5" spans="3:14" x14ac:dyDescent="0.2">
      <c r="C5">
        <v>0</v>
      </c>
      <c r="D5">
        <v>40</v>
      </c>
      <c r="E5">
        <f>E$3-D5</f>
        <v>157.5</v>
      </c>
      <c r="F5">
        <f>LN(E5)</f>
        <v>5.0594254582656877</v>
      </c>
      <c r="H5">
        <f>C5^2</f>
        <v>0</v>
      </c>
      <c r="I5">
        <f>C5*F5</f>
        <v>0</v>
      </c>
      <c r="J5">
        <f>F5^2</f>
        <v>25.597785967746965</v>
      </c>
      <c r="L5">
        <f t="shared" ref="L5:L30" si="0">C$42+C$41*C5</f>
        <v>5.0465670464753281</v>
      </c>
      <c r="M5">
        <f>EXP(L5)</f>
        <v>155.48776494147907</v>
      </c>
      <c r="N5">
        <f>(M5-E5)^2</f>
        <v>4.0490899307407267</v>
      </c>
    </row>
    <row r="6" spans="3:14" x14ac:dyDescent="0.2">
      <c r="C6">
        <v>10</v>
      </c>
      <c r="D6">
        <v>60</v>
      </c>
      <c r="E6">
        <f t="shared" ref="E6:E30" si="1">E$3-D6</f>
        <v>137.5</v>
      </c>
      <c r="F6">
        <f t="shared" ref="F6:F30" si="2">LN(E6)</f>
        <v>4.9236239171066263</v>
      </c>
      <c r="H6">
        <f t="shared" ref="H6:H30" si="3">C6^2</f>
        <v>100</v>
      </c>
      <c r="I6">
        <f t="shared" ref="I6:I30" si="4">C6*F6</f>
        <v>49.236239171066259</v>
      </c>
      <c r="J6">
        <f t="shared" ref="J6:J30" si="5">F6^2</f>
        <v>24.242072477104397</v>
      </c>
      <c r="L6">
        <f t="shared" si="0"/>
        <v>4.9260428726735599</v>
      </c>
      <c r="M6">
        <f t="shared" ref="M6:M30" si="6">EXP(L6)</f>
        <v>137.83300899505539</v>
      </c>
      <c r="N6">
        <f t="shared" ref="N6:N30" si="7">(M6-E6)^2</f>
        <v>0.11089499078780346</v>
      </c>
    </row>
    <row r="7" spans="3:14" x14ac:dyDescent="0.2">
      <c r="C7">
        <v>20</v>
      </c>
      <c r="D7">
        <v>75</v>
      </c>
      <c r="E7">
        <f t="shared" si="1"/>
        <v>122.5</v>
      </c>
      <c r="F7">
        <f t="shared" si="2"/>
        <v>4.808111029984782</v>
      </c>
      <c r="H7">
        <f t="shared" si="3"/>
        <v>400</v>
      </c>
      <c r="I7">
        <f t="shared" si="4"/>
        <v>96.162220599695644</v>
      </c>
      <c r="J7">
        <f t="shared" si="5"/>
        <v>23.117931676661321</v>
      </c>
      <c r="L7">
        <f t="shared" si="0"/>
        <v>4.8055186988717917</v>
      </c>
      <c r="M7">
        <f t="shared" si="6"/>
        <v>122.18285069427344</v>
      </c>
      <c r="N7">
        <f t="shared" si="7"/>
        <v>0.10058368212283858</v>
      </c>
    </row>
    <row r="8" spans="3:14" x14ac:dyDescent="0.2">
      <c r="C8">
        <v>30</v>
      </c>
      <c r="D8">
        <v>92</v>
      </c>
      <c r="E8">
        <f t="shared" si="1"/>
        <v>105.5</v>
      </c>
      <c r="F8">
        <f t="shared" si="2"/>
        <v>4.6587109529161213</v>
      </c>
      <c r="H8">
        <f t="shared" si="3"/>
        <v>900</v>
      </c>
      <c r="I8">
        <f t="shared" si="4"/>
        <v>139.76132858748363</v>
      </c>
      <c r="J8">
        <f t="shared" si="5"/>
        <v>21.703587742820634</v>
      </c>
      <c r="L8">
        <f t="shared" si="0"/>
        <v>4.6849945250700236</v>
      </c>
      <c r="M8">
        <f t="shared" si="6"/>
        <v>108.30967931865047</v>
      </c>
      <c r="N8">
        <f t="shared" si="7"/>
        <v>7.8942978736521523</v>
      </c>
    </row>
    <row r="9" spans="3:14" x14ac:dyDescent="0.2">
      <c r="C9">
        <v>40</v>
      </c>
      <c r="D9">
        <v>105</v>
      </c>
      <c r="E9">
        <f t="shared" si="1"/>
        <v>92.5</v>
      </c>
      <c r="F9">
        <f t="shared" si="2"/>
        <v>4.5272086445183799</v>
      </c>
      <c r="H9">
        <f t="shared" si="3"/>
        <v>1600</v>
      </c>
      <c r="I9">
        <f t="shared" si="4"/>
        <v>181.08834578073521</v>
      </c>
      <c r="J9">
        <f t="shared" si="5"/>
        <v>20.495618111001946</v>
      </c>
      <c r="L9">
        <f t="shared" si="0"/>
        <v>4.5644703512682554</v>
      </c>
      <c r="M9">
        <f t="shared" si="6"/>
        <v>96.01172805717421</v>
      </c>
      <c r="N9">
        <f t="shared" si="7"/>
        <v>12.332233947544552</v>
      </c>
    </row>
    <row r="10" spans="3:14" x14ac:dyDescent="0.2">
      <c r="C10">
        <v>50</v>
      </c>
      <c r="D10">
        <v>115</v>
      </c>
      <c r="E10">
        <f t="shared" si="1"/>
        <v>82.5</v>
      </c>
      <c r="F10">
        <f t="shared" si="2"/>
        <v>4.4127982933406349</v>
      </c>
      <c r="H10">
        <f t="shared" si="3"/>
        <v>2500</v>
      </c>
      <c r="I10">
        <f t="shared" si="4"/>
        <v>220.63991466703175</v>
      </c>
      <c r="J10">
        <f t="shared" si="5"/>
        <v>19.472788777710019</v>
      </c>
      <c r="L10">
        <f t="shared" si="0"/>
        <v>4.4439461774664881</v>
      </c>
      <c r="M10">
        <f t="shared" si="6"/>
        <v>85.110139578609562</v>
      </c>
      <c r="N10">
        <f t="shared" si="7"/>
        <v>6.8128286198241028</v>
      </c>
    </row>
    <row r="11" spans="3:14" x14ac:dyDescent="0.2">
      <c r="C11">
        <v>60</v>
      </c>
      <c r="D11">
        <v>125</v>
      </c>
      <c r="E11">
        <f t="shared" si="1"/>
        <v>72.5</v>
      </c>
      <c r="F11">
        <f t="shared" si="2"/>
        <v>4.2835865618606288</v>
      </c>
      <c r="H11">
        <f t="shared" si="3"/>
        <v>3600</v>
      </c>
      <c r="I11">
        <f t="shared" si="4"/>
        <v>257.01519371163772</v>
      </c>
      <c r="J11">
        <f t="shared" si="5"/>
        <v>18.349113832952963</v>
      </c>
      <c r="L11">
        <f t="shared" si="0"/>
        <v>4.32342200366472</v>
      </c>
      <c r="M11">
        <f t="shared" si="6"/>
        <v>75.446364789693277</v>
      </c>
      <c r="N11">
        <f t="shared" si="7"/>
        <v>8.6810654739443081</v>
      </c>
    </row>
    <row r="12" spans="3:14" x14ac:dyDescent="0.2">
      <c r="C12">
        <v>70</v>
      </c>
      <c r="D12">
        <v>134</v>
      </c>
      <c r="E12">
        <f t="shared" si="1"/>
        <v>63.5</v>
      </c>
      <c r="F12">
        <f t="shared" si="2"/>
        <v>4.1510399058986458</v>
      </c>
      <c r="H12">
        <f t="shared" si="3"/>
        <v>4900</v>
      </c>
      <c r="I12">
        <f t="shared" si="4"/>
        <v>290.57279341290518</v>
      </c>
      <c r="J12">
        <f t="shared" si="5"/>
        <v>17.23113230036304</v>
      </c>
      <c r="L12">
        <f t="shared" si="0"/>
        <v>4.2028978298629518</v>
      </c>
      <c r="M12">
        <f t="shared" si="6"/>
        <v>66.879856949618485</v>
      </c>
      <c r="N12">
        <f t="shared" si="7"/>
        <v>11.423432999884373</v>
      </c>
    </row>
    <row r="13" spans="3:14" x14ac:dyDescent="0.2">
      <c r="C13">
        <v>80</v>
      </c>
      <c r="D13">
        <v>140</v>
      </c>
      <c r="E13">
        <f t="shared" si="1"/>
        <v>57.5</v>
      </c>
      <c r="F13">
        <f t="shared" si="2"/>
        <v>4.0517849478033048</v>
      </c>
      <c r="H13">
        <f t="shared" si="3"/>
        <v>6400</v>
      </c>
      <c r="I13">
        <f t="shared" si="4"/>
        <v>324.1427958242644</v>
      </c>
      <c r="J13">
        <f t="shared" si="5"/>
        <v>16.41696126324543</v>
      </c>
      <c r="L13">
        <f t="shared" si="0"/>
        <v>4.0823736560611836</v>
      </c>
      <c r="M13">
        <f t="shared" si="6"/>
        <v>59.286027604771704</v>
      </c>
      <c r="N13">
        <f t="shared" si="7"/>
        <v>3.1898946050065486</v>
      </c>
    </row>
    <row r="14" spans="3:14" x14ac:dyDescent="0.2">
      <c r="C14">
        <v>90</v>
      </c>
      <c r="D14">
        <v>146</v>
      </c>
      <c r="E14">
        <f t="shared" si="1"/>
        <v>51.5</v>
      </c>
      <c r="F14">
        <f t="shared" si="2"/>
        <v>3.9415818076696905</v>
      </c>
      <c r="H14">
        <f t="shared" si="3"/>
        <v>8100</v>
      </c>
      <c r="I14">
        <f t="shared" si="4"/>
        <v>354.74236269027216</v>
      </c>
      <c r="J14">
        <f t="shared" si="5"/>
        <v>15.536067146552664</v>
      </c>
      <c r="L14">
        <f t="shared" si="0"/>
        <v>3.9618494822594155</v>
      </c>
      <c r="M14">
        <f t="shared" si="6"/>
        <v>52.554434615515468</v>
      </c>
      <c r="N14">
        <f t="shared" si="7"/>
        <v>1.1118323583972538</v>
      </c>
    </row>
    <row r="15" spans="3:14" x14ac:dyDescent="0.2">
      <c r="C15">
        <v>100</v>
      </c>
      <c r="D15">
        <v>152</v>
      </c>
      <c r="E15">
        <f t="shared" si="1"/>
        <v>45.5</v>
      </c>
      <c r="F15">
        <f t="shared" si="2"/>
        <v>3.8177123259569048</v>
      </c>
      <c r="H15">
        <f t="shared" si="3"/>
        <v>10000</v>
      </c>
      <c r="I15">
        <f t="shared" si="4"/>
        <v>381.77123259569049</v>
      </c>
      <c r="J15">
        <f t="shared" si="5"/>
        <v>14.574927403763279</v>
      </c>
      <c r="L15">
        <f t="shared" si="0"/>
        <v>3.8413253084576473</v>
      </c>
      <c r="M15">
        <f t="shared" si="6"/>
        <v>46.587175922277353</v>
      </c>
      <c r="N15">
        <f t="shared" si="7"/>
        <v>1.1819514859796139</v>
      </c>
    </row>
    <row r="16" spans="3:14" x14ac:dyDescent="0.2">
      <c r="C16">
        <v>110</v>
      </c>
      <c r="D16">
        <v>156</v>
      </c>
      <c r="E16">
        <f t="shared" si="1"/>
        <v>41.5</v>
      </c>
      <c r="F16">
        <f t="shared" si="2"/>
        <v>3.7256934272366524</v>
      </c>
      <c r="H16">
        <f t="shared" si="3"/>
        <v>12100</v>
      </c>
      <c r="I16">
        <f t="shared" si="4"/>
        <v>409.82627699603177</v>
      </c>
      <c r="J16">
        <f t="shared" si="5"/>
        <v>13.880791513754392</v>
      </c>
      <c r="L16">
        <f t="shared" si="0"/>
        <v>3.7208011346558791</v>
      </c>
      <c r="M16">
        <f t="shared" si="6"/>
        <v>41.297465690411386</v>
      </c>
      <c r="N16">
        <f t="shared" si="7"/>
        <v>4.1020146560536659E-2</v>
      </c>
    </row>
    <row r="17" spans="3:14" x14ac:dyDescent="0.2">
      <c r="C17">
        <v>120</v>
      </c>
      <c r="D17">
        <v>160</v>
      </c>
      <c r="E17">
        <f t="shared" si="1"/>
        <v>37.5</v>
      </c>
      <c r="F17">
        <f t="shared" si="2"/>
        <v>3.6243409329763652</v>
      </c>
      <c r="H17">
        <f t="shared" si="3"/>
        <v>14400</v>
      </c>
      <c r="I17">
        <f t="shared" si="4"/>
        <v>434.92091195716381</v>
      </c>
      <c r="J17">
        <f t="shared" si="5"/>
        <v>13.135847198447989</v>
      </c>
      <c r="L17">
        <f t="shared" si="0"/>
        <v>3.600276960854111</v>
      </c>
      <c r="M17">
        <f t="shared" si="6"/>
        <v>36.608372125754201</v>
      </c>
      <c r="N17">
        <f t="shared" si="7"/>
        <v>0.79500026613208241</v>
      </c>
    </row>
    <row r="18" spans="3:14" x14ac:dyDescent="0.2">
      <c r="C18">
        <v>130</v>
      </c>
      <c r="D18">
        <v>164</v>
      </c>
      <c r="E18">
        <f t="shared" si="1"/>
        <v>33.5</v>
      </c>
      <c r="F18">
        <f t="shared" si="2"/>
        <v>3.5115454388310208</v>
      </c>
      <c r="H18">
        <f t="shared" si="3"/>
        <v>16900</v>
      </c>
      <c r="I18">
        <f t="shared" si="4"/>
        <v>456.50090704803267</v>
      </c>
      <c r="J18">
        <f t="shared" si="5"/>
        <v>12.330951368974945</v>
      </c>
      <c r="L18">
        <f t="shared" si="0"/>
        <v>3.4797527870523428</v>
      </c>
      <c r="M18">
        <f t="shared" si="6"/>
        <v>32.451698604083205</v>
      </c>
      <c r="N18">
        <f t="shared" si="7"/>
        <v>1.0989358166811005</v>
      </c>
    </row>
    <row r="19" spans="3:14" x14ac:dyDescent="0.2">
      <c r="C19">
        <v>140</v>
      </c>
      <c r="D19">
        <v>166</v>
      </c>
      <c r="E19">
        <f t="shared" si="1"/>
        <v>31.5</v>
      </c>
      <c r="F19">
        <f t="shared" si="2"/>
        <v>3.4499875458315872</v>
      </c>
      <c r="H19">
        <f t="shared" si="3"/>
        <v>19600</v>
      </c>
      <c r="I19">
        <f t="shared" si="4"/>
        <v>482.99825641642218</v>
      </c>
      <c r="J19">
        <f t="shared" si="5"/>
        <v>11.902414066393058</v>
      </c>
      <c r="L19">
        <f t="shared" si="0"/>
        <v>3.3592286132505746</v>
      </c>
      <c r="M19">
        <f t="shared" si="6"/>
        <v>28.766991841994116</v>
      </c>
      <c r="N19">
        <f t="shared" si="7"/>
        <v>7.4693335917267136</v>
      </c>
    </row>
    <row r="20" spans="3:14" x14ac:dyDescent="0.2">
      <c r="C20">
        <v>150</v>
      </c>
      <c r="D20">
        <v>170</v>
      </c>
      <c r="E20">
        <f t="shared" si="1"/>
        <v>27.5</v>
      </c>
      <c r="F20">
        <f t="shared" si="2"/>
        <v>3.3141860046725258</v>
      </c>
      <c r="H20">
        <f t="shared" si="3"/>
        <v>22500</v>
      </c>
      <c r="I20">
        <f t="shared" si="4"/>
        <v>497.12790070087885</v>
      </c>
      <c r="J20">
        <f t="shared" si="5"/>
        <v>10.983828873567239</v>
      </c>
      <c r="L20">
        <f t="shared" si="0"/>
        <v>3.2387044394488069</v>
      </c>
      <c r="M20">
        <f t="shared" si="6"/>
        <v>25.500662684363522</v>
      </c>
      <c r="N20">
        <f t="shared" si="7"/>
        <v>3.9973497016964759</v>
      </c>
    </row>
    <row r="21" spans="3:14" x14ac:dyDescent="0.2">
      <c r="C21">
        <v>160</v>
      </c>
      <c r="D21">
        <v>174</v>
      </c>
      <c r="E21">
        <f t="shared" si="1"/>
        <v>23.5</v>
      </c>
      <c r="F21">
        <f t="shared" si="2"/>
        <v>3.1570004211501135</v>
      </c>
      <c r="H21">
        <f t="shared" si="3"/>
        <v>25600</v>
      </c>
      <c r="I21">
        <f t="shared" si="4"/>
        <v>505.12006738401817</v>
      </c>
      <c r="J21">
        <f t="shared" si="5"/>
        <v>9.9666516591419931</v>
      </c>
      <c r="L21">
        <f t="shared" si="0"/>
        <v>3.1181802656470388</v>
      </c>
      <c r="M21">
        <f t="shared" si="6"/>
        <v>22.605206721420352</v>
      </c>
      <c r="N21">
        <f t="shared" si="7"/>
        <v>0.8006550113913159</v>
      </c>
    </row>
    <row r="22" spans="3:14" x14ac:dyDescent="0.2">
      <c r="C22">
        <v>170</v>
      </c>
      <c r="D22">
        <v>176</v>
      </c>
      <c r="E22">
        <f t="shared" si="1"/>
        <v>21.5</v>
      </c>
      <c r="F22">
        <f t="shared" si="2"/>
        <v>3.068052935133617</v>
      </c>
      <c r="H22">
        <f t="shared" si="3"/>
        <v>28900</v>
      </c>
      <c r="I22">
        <f t="shared" si="4"/>
        <v>521.56899897271489</v>
      </c>
      <c r="J22">
        <f t="shared" si="5"/>
        <v>9.4129488127820018</v>
      </c>
      <c r="L22">
        <f t="shared" si="0"/>
        <v>2.9976560918452706</v>
      </c>
      <c r="M22">
        <f t="shared" si="6"/>
        <v>20.038513400339188</v>
      </c>
      <c r="N22">
        <f t="shared" si="7"/>
        <v>2.1359430809881239</v>
      </c>
    </row>
    <row r="23" spans="3:14" x14ac:dyDescent="0.2">
      <c r="C23">
        <v>180</v>
      </c>
      <c r="D23">
        <v>178</v>
      </c>
      <c r="E23">
        <f t="shared" si="1"/>
        <v>19.5</v>
      </c>
      <c r="F23">
        <f t="shared" si="2"/>
        <v>2.9704144655697009</v>
      </c>
      <c r="H23">
        <f t="shared" si="3"/>
        <v>32400</v>
      </c>
      <c r="I23">
        <f t="shared" si="4"/>
        <v>534.67460380254613</v>
      </c>
      <c r="J23">
        <f t="shared" si="5"/>
        <v>8.823362097265731</v>
      </c>
      <c r="L23">
        <f t="shared" si="0"/>
        <v>2.8771319180435029</v>
      </c>
      <c r="M23">
        <f t="shared" si="6"/>
        <v>17.763253583302923</v>
      </c>
      <c r="N23">
        <f t="shared" si="7"/>
        <v>3.0162881159101369</v>
      </c>
    </row>
    <row r="24" spans="3:14" x14ac:dyDescent="0.2">
      <c r="C24">
        <v>190</v>
      </c>
      <c r="D24">
        <v>181</v>
      </c>
      <c r="E24">
        <f t="shared" si="1"/>
        <v>16.5</v>
      </c>
      <c r="F24">
        <f t="shared" si="2"/>
        <v>2.8033603809065348</v>
      </c>
      <c r="H24">
        <f t="shared" si="3"/>
        <v>36100</v>
      </c>
      <c r="I24">
        <f t="shared" si="4"/>
        <v>532.63847237224161</v>
      </c>
      <c r="J24">
        <f t="shared" si="5"/>
        <v>7.8588294252364319</v>
      </c>
      <c r="L24">
        <f t="shared" si="0"/>
        <v>2.7566077442417347</v>
      </c>
      <c r="M24">
        <f t="shared" si="6"/>
        <v>15.746336644882199</v>
      </c>
      <c r="N24">
        <f t="shared" si="7"/>
        <v>0.56800845284742119</v>
      </c>
    </row>
    <row r="25" spans="3:14" x14ac:dyDescent="0.2">
      <c r="C25">
        <v>200</v>
      </c>
      <c r="D25">
        <v>183</v>
      </c>
      <c r="E25">
        <f t="shared" si="1"/>
        <v>14.5</v>
      </c>
      <c r="F25">
        <f t="shared" si="2"/>
        <v>2.6741486494265287</v>
      </c>
      <c r="H25">
        <f t="shared" si="3"/>
        <v>40000</v>
      </c>
      <c r="I25">
        <f t="shared" si="4"/>
        <v>534.82972988530571</v>
      </c>
      <c r="J25">
        <f t="shared" si="5"/>
        <v>7.1510709992297281</v>
      </c>
      <c r="L25">
        <f t="shared" si="0"/>
        <v>2.6360835704399666</v>
      </c>
      <c r="M25">
        <f t="shared" si="6"/>
        <v>13.958429212935684</v>
      </c>
      <c r="N25">
        <f t="shared" si="7"/>
        <v>0.29329891740146274</v>
      </c>
    </row>
    <row r="26" spans="3:14" x14ac:dyDescent="0.2">
      <c r="C26">
        <v>210</v>
      </c>
      <c r="D26">
        <v>185</v>
      </c>
      <c r="E26">
        <f t="shared" si="1"/>
        <v>12.5</v>
      </c>
      <c r="F26">
        <f t="shared" si="2"/>
        <v>2.5257286443082556</v>
      </c>
      <c r="H26">
        <f t="shared" si="3"/>
        <v>44100</v>
      </c>
      <c r="I26">
        <f t="shared" si="4"/>
        <v>530.40301530473369</v>
      </c>
      <c r="J26">
        <f t="shared" si="5"/>
        <v>6.379305184679219</v>
      </c>
      <c r="L26">
        <f t="shared" si="0"/>
        <v>2.5155593966381984</v>
      </c>
      <c r="M26">
        <f t="shared" si="6"/>
        <v>12.373528553758032</v>
      </c>
      <c r="N26">
        <f t="shared" si="7"/>
        <v>1.5995026714535069E-2</v>
      </c>
    </row>
    <row r="27" spans="3:14" x14ac:dyDescent="0.2">
      <c r="C27">
        <v>220</v>
      </c>
      <c r="D27">
        <v>186</v>
      </c>
      <c r="E27">
        <f t="shared" si="1"/>
        <v>11.5</v>
      </c>
      <c r="F27">
        <f t="shared" si="2"/>
        <v>2.4423470353692043</v>
      </c>
      <c r="H27">
        <f t="shared" si="3"/>
        <v>48400</v>
      </c>
      <c r="I27">
        <f t="shared" si="4"/>
        <v>537.31634778122498</v>
      </c>
      <c r="J27">
        <f t="shared" si="5"/>
        <v>5.9650590411767412</v>
      </c>
      <c r="L27">
        <f t="shared" si="0"/>
        <v>2.3950352228364302</v>
      </c>
      <c r="M27">
        <f t="shared" si="6"/>
        <v>10.968584396930506</v>
      </c>
      <c r="N27">
        <f t="shared" si="7"/>
        <v>0.28240254318571384</v>
      </c>
    </row>
    <row r="28" spans="3:14" x14ac:dyDescent="0.2">
      <c r="C28">
        <v>230</v>
      </c>
      <c r="D28">
        <v>188</v>
      </c>
      <c r="E28">
        <f t="shared" si="1"/>
        <v>9.5</v>
      </c>
      <c r="F28">
        <f t="shared" si="2"/>
        <v>2.2512917986064953</v>
      </c>
      <c r="H28">
        <f t="shared" si="3"/>
        <v>52900</v>
      </c>
      <c r="I28">
        <f t="shared" si="4"/>
        <v>517.79711367949392</v>
      </c>
      <c r="J28">
        <f t="shared" si="5"/>
        <v>5.0683147624728688</v>
      </c>
      <c r="L28">
        <f t="shared" si="0"/>
        <v>2.2745110490346621</v>
      </c>
      <c r="M28">
        <f t="shared" si="6"/>
        <v>9.7231636998200806</v>
      </c>
      <c r="N28">
        <f t="shared" si="7"/>
        <v>4.9802036917387021E-2</v>
      </c>
    </row>
    <row r="29" spans="3:14" x14ac:dyDescent="0.2">
      <c r="C29">
        <v>240</v>
      </c>
      <c r="D29">
        <v>190</v>
      </c>
      <c r="E29">
        <f t="shared" si="1"/>
        <v>7.5</v>
      </c>
      <c r="F29">
        <f t="shared" si="2"/>
        <v>2.0149030205422647</v>
      </c>
      <c r="H29">
        <f t="shared" si="3"/>
        <v>57600</v>
      </c>
      <c r="I29">
        <f t="shared" si="4"/>
        <v>483.57672493014354</v>
      </c>
      <c r="J29">
        <f t="shared" si="5"/>
        <v>4.0598341821903414</v>
      </c>
      <c r="L29">
        <f t="shared" si="0"/>
        <v>2.1539868752328943</v>
      </c>
      <c r="M29">
        <f t="shared" si="6"/>
        <v>8.6191534761728601</v>
      </c>
      <c r="N29">
        <f t="shared" si="7"/>
        <v>1.2525045032297966</v>
      </c>
    </row>
    <row r="30" spans="3:14" x14ac:dyDescent="0.2">
      <c r="C30">
        <v>250</v>
      </c>
      <c r="D30">
        <v>191</v>
      </c>
      <c r="E30">
        <f t="shared" si="1"/>
        <v>6.5</v>
      </c>
      <c r="F30">
        <f t="shared" si="2"/>
        <v>1.8718021769015913</v>
      </c>
      <c r="H30">
        <f t="shared" si="3"/>
        <v>62500</v>
      </c>
      <c r="I30">
        <f t="shared" si="4"/>
        <v>467.95054422539783</v>
      </c>
      <c r="J30">
        <f t="shared" si="5"/>
        <v>3.5036433894535364</v>
      </c>
      <c r="L30">
        <f t="shared" si="0"/>
        <v>2.0334627014311262</v>
      </c>
      <c r="M30">
        <f t="shared" si="6"/>
        <v>7.6404973668392859</v>
      </c>
      <c r="N30">
        <f t="shared" si="7"/>
        <v>1.3007342437673448</v>
      </c>
    </row>
    <row r="32" spans="3:14" x14ac:dyDescent="0.2">
      <c r="M32" t="s">
        <v>25</v>
      </c>
      <c r="N32">
        <f>SUM(N5:N30)</f>
        <v>80.005377423034432</v>
      </c>
    </row>
    <row r="35" spans="2:11" x14ac:dyDescent="0.2">
      <c r="B35" t="s">
        <v>13</v>
      </c>
      <c r="C35">
        <f>COUNTA(C5:C34)</f>
        <v>26</v>
      </c>
    </row>
    <row r="37" spans="2:11" x14ac:dyDescent="0.2">
      <c r="B37" t="s">
        <v>12</v>
      </c>
      <c r="C37">
        <f>SUM(C5:C30)</f>
        <v>3250</v>
      </c>
      <c r="F37">
        <f>SUM(F5:F30)</f>
        <v>92.040386722783907</v>
      </c>
      <c r="H37">
        <f>SUM(H5:H30)</f>
        <v>552500</v>
      </c>
      <c r="I37">
        <f>SUM(I5:I30)</f>
        <v>9742.3822984971303</v>
      </c>
      <c r="J37">
        <f>SUM(J5:J30)</f>
        <v>347.16083927468878</v>
      </c>
    </row>
    <row r="38" spans="2:11" x14ac:dyDescent="0.2">
      <c r="B38" t="s">
        <v>11</v>
      </c>
      <c r="C38">
        <f>C37/$C35</f>
        <v>125</v>
      </c>
      <c r="F38">
        <f>F37/$C35</f>
        <v>3.5400148739532273</v>
      </c>
      <c r="H38">
        <f>H37/$C35</f>
        <v>21250</v>
      </c>
      <c r="I38">
        <f>I37/$C35</f>
        <v>374.70701148065888</v>
      </c>
      <c r="J38">
        <f>J37/$C35</f>
        <v>13.352339972103415</v>
      </c>
    </row>
    <row r="40" spans="2:11" x14ac:dyDescent="0.2">
      <c r="E40" t="s">
        <v>21</v>
      </c>
      <c r="F40">
        <f>J37-C41*I37-C42*F37</f>
        <v>9.2114433375854787E-2</v>
      </c>
      <c r="J40" t="s">
        <v>22</v>
      </c>
      <c r="K40">
        <f>EXP(C42)</f>
        <v>155.48776494147907</v>
      </c>
    </row>
    <row r="41" spans="2:11" x14ac:dyDescent="0.2">
      <c r="B41" t="s">
        <v>14</v>
      </c>
      <c r="C41">
        <f>(I37-F38*C37)/(H37-C38*C37)</f>
        <v>-1.2052417380176808E-2</v>
      </c>
      <c r="E41" t="s">
        <v>20</v>
      </c>
      <c r="F41">
        <f>SQRT(C35*F40/((C35-2)*(C35*H37-C37*C37)))</f>
        <v>1.6199823552190111E-4</v>
      </c>
      <c r="G41" s="1">
        <f>ABS(F41/C41)</f>
        <v>1.3441140512470754E-2</v>
      </c>
      <c r="J41" t="s">
        <v>23</v>
      </c>
      <c r="K41">
        <f>-C41</f>
        <v>1.2052417380176808E-2</v>
      </c>
    </row>
    <row r="42" spans="2:11" x14ac:dyDescent="0.2">
      <c r="B42" t="s">
        <v>15</v>
      </c>
      <c r="C42">
        <f>F38-C41*C38</f>
        <v>5.0465670464753281</v>
      </c>
      <c r="E42" t="s">
        <v>19</v>
      </c>
      <c r="F42">
        <f>SQRT(F40*H37/((C35-2)*(C35*H37-C37*C37)))</f>
        <v>2.3615097959450614E-2</v>
      </c>
      <c r="G42" s="1">
        <f>ABS(F42/C42)</f>
        <v>4.6794380698744701E-3</v>
      </c>
      <c r="J42" t="s">
        <v>27</v>
      </c>
      <c r="K42">
        <f>1/K41</f>
        <v>82.970906869251664</v>
      </c>
    </row>
    <row r="43" spans="2:11" x14ac:dyDescent="0.2">
      <c r="J43" t="s">
        <v>24</v>
      </c>
      <c r="K43">
        <f>LN(2)/K41</f>
        <v>57.511050164923589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F0F9-0BF0-6C4A-91B6-55CA38FCDE68}">
  <dimension ref="B3:G35"/>
  <sheetViews>
    <sheetView workbookViewId="0">
      <selection activeCell="G3" sqref="G3"/>
    </sheetView>
  </sheetViews>
  <sheetFormatPr baseColWidth="10" defaultRowHeight="16" x14ac:dyDescent="0.2"/>
  <sheetData>
    <row r="3" spans="2:7" x14ac:dyDescent="0.2">
      <c r="F3" t="s">
        <v>3</v>
      </c>
      <c r="G3">
        <f>40</f>
        <v>40</v>
      </c>
    </row>
    <row r="4" spans="2:7" x14ac:dyDescent="0.2">
      <c r="B4" t="s">
        <v>0</v>
      </c>
      <c r="C4" t="s">
        <v>1</v>
      </c>
      <c r="D4" t="s">
        <v>2</v>
      </c>
      <c r="G4" t="s">
        <v>4</v>
      </c>
    </row>
    <row r="5" spans="2:7" x14ac:dyDescent="0.2">
      <c r="B5">
        <v>0</v>
      </c>
      <c r="C5">
        <v>30</v>
      </c>
      <c r="D5">
        <v>160</v>
      </c>
      <c r="F5">
        <f>C$5-C5+G$3</f>
        <v>40</v>
      </c>
      <c r="G5">
        <f>LOG(F5)</f>
        <v>1.6020599913279623</v>
      </c>
    </row>
    <row r="6" spans="2:7" x14ac:dyDescent="0.2">
      <c r="B6">
        <v>10</v>
      </c>
      <c r="C6">
        <v>37</v>
      </c>
      <c r="D6">
        <v>158</v>
      </c>
      <c r="F6">
        <f t="shared" ref="F6:F33" si="0">C$5-C6+G$3</f>
        <v>33</v>
      </c>
      <c r="G6">
        <f t="shared" ref="G6:G33" si="1">LOG(F6)</f>
        <v>1.5185139398778875</v>
      </c>
    </row>
    <row r="7" spans="2:7" x14ac:dyDescent="0.2">
      <c r="B7">
        <v>20</v>
      </c>
      <c r="C7">
        <v>42</v>
      </c>
      <c r="D7">
        <v>155</v>
      </c>
      <c r="F7">
        <f t="shared" si="0"/>
        <v>28</v>
      </c>
      <c r="G7">
        <f t="shared" si="1"/>
        <v>1.4471580313422192</v>
      </c>
    </row>
    <row r="8" spans="2:7" x14ac:dyDescent="0.2">
      <c r="B8">
        <v>30</v>
      </c>
      <c r="C8">
        <v>45</v>
      </c>
      <c r="D8">
        <v>150</v>
      </c>
      <c r="F8">
        <f t="shared" si="0"/>
        <v>25</v>
      </c>
      <c r="G8">
        <f t="shared" si="1"/>
        <v>1.3979400086720377</v>
      </c>
    </row>
    <row r="9" spans="2:7" x14ac:dyDescent="0.2">
      <c r="B9">
        <v>40</v>
      </c>
      <c r="C9">
        <v>48</v>
      </c>
      <c r="D9">
        <v>145</v>
      </c>
      <c r="F9">
        <f t="shared" si="0"/>
        <v>22</v>
      </c>
      <c r="G9">
        <f t="shared" si="1"/>
        <v>1.3424226808222062</v>
      </c>
    </row>
    <row r="10" spans="2:7" x14ac:dyDescent="0.2">
      <c r="B10">
        <v>50</v>
      </c>
      <c r="C10">
        <v>52</v>
      </c>
      <c r="D10">
        <v>143</v>
      </c>
      <c r="F10">
        <f t="shared" si="0"/>
        <v>18</v>
      </c>
      <c r="G10">
        <f t="shared" si="1"/>
        <v>1.255272505103306</v>
      </c>
    </row>
    <row r="11" spans="2:7" x14ac:dyDescent="0.2">
      <c r="B11">
        <v>60</v>
      </c>
      <c r="C11">
        <v>53</v>
      </c>
      <c r="D11">
        <v>140</v>
      </c>
      <c r="F11">
        <f t="shared" si="0"/>
        <v>17</v>
      </c>
      <c r="G11">
        <f t="shared" si="1"/>
        <v>1.2304489213782739</v>
      </c>
    </row>
    <row r="12" spans="2:7" x14ac:dyDescent="0.2">
      <c r="B12">
        <v>70</v>
      </c>
      <c r="C12">
        <v>56</v>
      </c>
      <c r="D12">
        <v>138</v>
      </c>
      <c r="F12">
        <f t="shared" si="0"/>
        <v>14</v>
      </c>
      <c r="G12">
        <f t="shared" si="1"/>
        <v>1.146128035678238</v>
      </c>
    </row>
    <row r="13" spans="2:7" x14ac:dyDescent="0.2">
      <c r="B13">
        <v>80</v>
      </c>
      <c r="C13">
        <v>57</v>
      </c>
      <c r="D13">
        <v>135</v>
      </c>
      <c r="F13">
        <f t="shared" si="0"/>
        <v>13</v>
      </c>
      <c r="G13">
        <f t="shared" si="1"/>
        <v>1.1139433523068367</v>
      </c>
    </row>
    <row r="14" spans="2:7" x14ac:dyDescent="0.2">
      <c r="B14">
        <v>90</v>
      </c>
      <c r="C14">
        <v>58</v>
      </c>
      <c r="D14">
        <v>130</v>
      </c>
      <c r="F14">
        <f t="shared" si="0"/>
        <v>12</v>
      </c>
      <c r="G14">
        <f t="shared" si="1"/>
        <v>1.0791812460476249</v>
      </c>
    </row>
    <row r="15" spans="2:7" x14ac:dyDescent="0.2">
      <c r="B15">
        <v>100</v>
      </c>
      <c r="C15">
        <v>60</v>
      </c>
      <c r="D15">
        <v>130</v>
      </c>
      <c r="F15">
        <f t="shared" si="0"/>
        <v>10</v>
      </c>
      <c r="G15">
        <f t="shared" si="1"/>
        <v>1</v>
      </c>
    </row>
    <row r="16" spans="2:7" x14ac:dyDescent="0.2">
      <c r="B16">
        <v>110</v>
      </c>
      <c r="C16">
        <v>61</v>
      </c>
      <c r="D16">
        <v>128</v>
      </c>
      <c r="F16">
        <f t="shared" si="0"/>
        <v>9</v>
      </c>
      <c r="G16">
        <f t="shared" si="1"/>
        <v>0.95424250943932487</v>
      </c>
    </row>
    <row r="17" spans="2:7" x14ac:dyDescent="0.2">
      <c r="B17">
        <v>120</v>
      </c>
      <c r="C17">
        <v>61</v>
      </c>
      <c r="D17">
        <v>125</v>
      </c>
      <c r="F17">
        <f t="shared" si="0"/>
        <v>9</v>
      </c>
      <c r="G17">
        <f t="shared" si="1"/>
        <v>0.95424250943932487</v>
      </c>
    </row>
    <row r="18" spans="2:7" x14ac:dyDescent="0.2">
      <c r="B18">
        <v>130</v>
      </c>
      <c r="C18">
        <v>62</v>
      </c>
      <c r="D18">
        <v>125</v>
      </c>
      <c r="F18">
        <f t="shared" si="0"/>
        <v>8</v>
      </c>
      <c r="G18">
        <f t="shared" si="1"/>
        <v>0.90308998699194354</v>
      </c>
    </row>
    <row r="19" spans="2:7" x14ac:dyDescent="0.2">
      <c r="B19">
        <v>140</v>
      </c>
      <c r="C19">
        <v>63</v>
      </c>
      <c r="D19">
        <v>122</v>
      </c>
      <c r="F19">
        <f t="shared" si="0"/>
        <v>7</v>
      </c>
      <c r="G19">
        <f t="shared" si="1"/>
        <v>0.84509804001425681</v>
      </c>
    </row>
    <row r="20" spans="2:7" x14ac:dyDescent="0.2">
      <c r="B20">
        <v>150</v>
      </c>
      <c r="C20">
        <v>64</v>
      </c>
      <c r="D20">
        <v>120</v>
      </c>
      <c r="F20">
        <f t="shared" si="0"/>
        <v>6</v>
      </c>
      <c r="G20">
        <f t="shared" si="1"/>
        <v>0.77815125038364363</v>
      </c>
    </row>
    <row r="21" spans="2:7" x14ac:dyDescent="0.2">
      <c r="B21">
        <v>160</v>
      </c>
      <c r="C21">
        <v>64</v>
      </c>
      <c r="D21">
        <v>120</v>
      </c>
      <c r="F21">
        <f t="shared" si="0"/>
        <v>6</v>
      </c>
      <c r="G21">
        <f t="shared" si="1"/>
        <v>0.77815125038364363</v>
      </c>
    </row>
    <row r="22" spans="2:7" x14ac:dyDescent="0.2">
      <c r="B22">
        <v>170</v>
      </c>
      <c r="C22">
        <v>65</v>
      </c>
      <c r="D22">
        <v>120</v>
      </c>
      <c r="F22">
        <f t="shared" si="0"/>
        <v>5</v>
      </c>
      <c r="G22">
        <f t="shared" si="1"/>
        <v>0.69897000433601886</v>
      </c>
    </row>
    <row r="23" spans="2:7" x14ac:dyDescent="0.2">
      <c r="B23">
        <v>180</v>
      </c>
      <c r="C23">
        <v>65</v>
      </c>
      <c r="D23">
        <v>118</v>
      </c>
      <c r="F23">
        <f t="shared" si="0"/>
        <v>5</v>
      </c>
      <c r="G23">
        <f t="shared" si="1"/>
        <v>0.69897000433601886</v>
      </c>
    </row>
    <row r="24" spans="2:7" x14ac:dyDescent="0.2">
      <c r="B24">
        <v>190</v>
      </c>
      <c r="C24">
        <v>66</v>
      </c>
      <c r="D24">
        <v>118</v>
      </c>
      <c r="F24">
        <f t="shared" si="0"/>
        <v>4</v>
      </c>
      <c r="G24">
        <f t="shared" si="1"/>
        <v>0.6020599913279624</v>
      </c>
    </row>
    <row r="25" spans="2:7" x14ac:dyDescent="0.2">
      <c r="B25">
        <v>200</v>
      </c>
      <c r="C25">
        <v>66</v>
      </c>
      <c r="D25">
        <v>120</v>
      </c>
      <c r="F25">
        <f t="shared" si="0"/>
        <v>4</v>
      </c>
      <c r="G25">
        <f t="shared" si="1"/>
        <v>0.6020599913279624</v>
      </c>
    </row>
    <row r="26" spans="2:7" x14ac:dyDescent="0.2">
      <c r="B26">
        <v>210</v>
      </c>
      <c r="C26">
        <v>67</v>
      </c>
      <c r="D26">
        <v>120</v>
      </c>
      <c r="F26">
        <f t="shared" si="0"/>
        <v>3</v>
      </c>
      <c r="G26">
        <f t="shared" si="1"/>
        <v>0.47712125471966244</v>
      </c>
    </row>
    <row r="27" spans="2:7" x14ac:dyDescent="0.2">
      <c r="B27">
        <v>220</v>
      </c>
      <c r="C27">
        <v>67</v>
      </c>
      <c r="D27">
        <v>115</v>
      </c>
      <c r="F27">
        <f t="shared" si="0"/>
        <v>3</v>
      </c>
      <c r="G27">
        <f t="shared" si="1"/>
        <v>0.47712125471966244</v>
      </c>
    </row>
    <row r="28" spans="2:7" x14ac:dyDescent="0.2">
      <c r="B28">
        <v>230</v>
      </c>
    </row>
    <row r="29" spans="2:7" x14ac:dyDescent="0.2">
      <c r="B29">
        <v>240</v>
      </c>
      <c r="C29">
        <v>68</v>
      </c>
      <c r="D29">
        <v>115</v>
      </c>
      <c r="F29">
        <f t="shared" si="0"/>
        <v>2</v>
      </c>
      <c r="G29">
        <f t="shared" si="1"/>
        <v>0.3010299956639812</v>
      </c>
    </row>
    <row r="30" spans="2:7" x14ac:dyDescent="0.2">
      <c r="B30">
        <v>250</v>
      </c>
    </row>
    <row r="31" spans="2:7" x14ac:dyDescent="0.2">
      <c r="B31">
        <v>260</v>
      </c>
    </row>
    <row r="32" spans="2:7" x14ac:dyDescent="0.2">
      <c r="B32">
        <v>270</v>
      </c>
      <c r="C32">
        <v>68</v>
      </c>
      <c r="D32">
        <v>105</v>
      </c>
      <c r="F32">
        <f t="shared" si="0"/>
        <v>2</v>
      </c>
      <c r="G32">
        <f t="shared" si="1"/>
        <v>0.3010299956639812</v>
      </c>
    </row>
    <row r="33" spans="2:7" x14ac:dyDescent="0.2">
      <c r="B33">
        <v>280</v>
      </c>
      <c r="C33">
        <v>69</v>
      </c>
      <c r="D33">
        <v>105</v>
      </c>
      <c r="F33">
        <f t="shared" si="0"/>
        <v>1</v>
      </c>
      <c r="G33">
        <f t="shared" si="1"/>
        <v>0</v>
      </c>
    </row>
    <row r="34" spans="2:7" x14ac:dyDescent="0.2">
      <c r="B34">
        <v>290</v>
      </c>
    </row>
    <row r="35" spans="2:7" x14ac:dyDescent="0.2">
      <c r="B35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069D-6824-5144-A78A-39CC3940EA6F}">
  <dimension ref="B2:N43"/>
  <sheetViews>
    <sheetView zoomScaleNormal="100" workbookViewId="0"/>
  </sheetViews>
  <sheetFormatPr baseColWidth="10" defaultRowHeight="16" x14ac:dyDescent="0.2"/>
  <cols>
    <col min="5" max="5" width="17.83203125" customWidth="1"/>
    <col min="14" max="14" width="12.1640625" bestFit="1" customWidth="1"/>
  </cols>
  <sheetData>
    <row r="2" spans="3:14" x14ac:dyDescent="0.2">
      <c r="E2" t="s">
        <v>26</v>
      </c>
    </row>
    <row r="3" spans="3:14" x14ac:dyDescent="0.2">
      <c r="E3">
        <v>69.5</v>
      </c>
    </row>
    <row r="4" spans="3:14" x14ac:dyDescent="0.2">
      <c r="C4" t="s">
        <v>6</v>
      </c>
      <c r="D4" t="s">
        <v>5</v>
      </c>
      <c r="E4" t="s">
        <v>10</v>
      </c>
      <c r="F4" t="s">
        <v>18</v>
      </c>
      <c r="H4" t="s">
        <v>7</v>
      </c>
      <c r="I4" t="s">
        <v>8</v>
      </c>
      <c r="J4" t="s">
        <v>9</v>
      </c>
      <c r="L4" t="s">
        <v>16</v>
      </c>
      <c r="M4" t="s">
        <v>17</v>
      </c>
      <c r="N4" t="s">
        <v>25</v>
      </c>
    </row>
    <row r="5" spans="3:14" x14ac:dyDescent="0.2">
      <c r="C5">
        <v>0</v>
      </c>
      <c r="D5">
        <v>30</v>
      </c>
      <c r="E5">
        <f>E$3-D5</f>
        <v>39.5</v>
      </c>
      <c r="F5">
        <f>LN(E5)</f>
        <v>3.6763006719070761</v>
      </c>
      <c r="H5">
        <f>C5^2</f>
        <v>0</v>
      </c>
      <c r="I5">
        <f>C5*F5</f>
        <v>0</v>
      </c>
      <c r="J5">
        <f>F5^2</f>
        <v>13.515186630264418</v>
      </c>
      <c r="L5">
        <f t="shared" ref="L5:L30" si="0">C$42+C$41*C5</f>
        <v>3.6175482566713937</v>
      </c>
      <c r="M5">
        <f>EXP(L5)</f>
        <v>37.246137816491789</v>
      </c>
      <c r="N5">
        <f>(M5-E5)^2</f>
        <v>5.0798947422484009</v>
      </c>
    </row>
    <row r="6" spans="3:14" x14ac:dyDescent="0.2">
      <c r="C6">
        <v>10</v>
      </c>
      <c r="D6">
        <v>37</v>
      </c>
      <c r="E6">
        <f t="shared" ref="E6:E30" si="1">E$3-D6</f>
        <v>32.5</v>
      </c>
      <c r="F6">
        <f t="shared" ref="F6:F30" si="2">LN(E6)</f>
        <v>3.4812400893356918</v>
      </c>
      <c r="H6">
        <f t="shared" ref="H6:H30" si="3">C6^2</f>
        <v>100</v>
      </c>
      <c r="I6">
        <f t="shared" ref="I6:I30" si="4">C6*F6</f>
        <v>34.812400893356916</v>
      </c>
      <c r="J6">
        <f t="shared" ref="J6:J30" si="5">F6^2</f>
        <v>12.119032559597976</v>
      </c>
      <c r="L6">
        <f t="shared" si="0"/>
        <v>3.4886633033869625</v>
      </c>
      <c r="M6">
        <f t="shared" ref="M6:M30" si="6">EXP(L6)</f>
        <v>32.742152118205844</v>
      </c>
      <c r="N6">
        <f t="shared" ref="N6:N30" si="7">(M6-E6)^2</f>
        <v>5.8637648351577115E-2</v>
      </c>
    </row>
    <row r="7" spans="3:14" x14ac:dyDescent="0.2">
      <c r="C7">
        <v>20</v>
      </c>
      <c r="D7">
        <v>42</v>
      </c>
      <c r="E7">
        <f t="shared" si="1"/>
        <v>27.5</v>
      </c>
      <c r="F7">
        <f t="shared" si="2"/>
        <v>3.3141860046725258</v>
      </c>
      <c r="H7">
        <f t="shared" si="3"/>
        <v>400</v>
      </c>
      <c r="I7">
        <f t="shared" si="4"/>
        <v>66.283720093450512</v>
      </c>
      <c r="J7">
        <f t="shared" si="5"/>
        <v>10.983828873567239</v>
      </c>
      <c r="L7">
        <f t="shared" si="0"/>
        <v>3.3597783501025318</v>
      </c>
      <c r="M7">
        <f t="shared" si="6"/>
        <v>28.782810465171284</v>
      </c>
      <c r="N7">
        <f t="shared" si="7"/>
        <v>1.6456026895529665</v>
      </c>
    </row>
    <row r="8" spans="3:14" x14ac:dyDescent="0.2">
      <c r="C8">
        <v>30</v>
      </c>
      <c r="D8">
        <v>45</v>
      </c>
      <c r="E8">
        <f t="shared" si="1"/>
        <v>24.5</v>
      </c>
      <c r="F8">
        <f t="shared" si="2"/>
        <v>3.1986731175506815</v>
      </c>
      <c r="H8">
        <f t="shared" si="3"/>
        <v>900</v>
      </c>
      <c r="I8">
        <f t="shared" si="4"/>
        <v>95.960193526520442</v>
      </c>
      <c r="J8">
        <f t="shared" si="5"/>
        <v>10.231509712941396</v>
      </c>
      <c r="L8">
        <f t="shared" si="0"/>
        <v>3.2308933968181011</v>
      </c>
      <c r="M8">
        <f t="shared" si="6"/>
        <v>25.302251827647115</v>
      </c>
      <c r="N8">
        <f t="shared" si="7"/>
        <v>0.64360799496313681</v>
      </c>
    </row>
    <row r="9" spans="3:14" x14ac:dyDescent="0.2">
      <c r="C9">
        <v>40</v>
      </c>
      <c r="D9">
        <v>48</v>
      </c>
      <c r="E9">
        <f t="shared" si="1"/>
        <v>21.5</v>
      </c>
      <c r="F9">
        <f t="shared" si="2"/>
        <v>3.068052935133617</v>
      </c>
      <c r="H9">
        <f t="shared" si="3"/>
        <v>1600</v>
      </c>
      <c r="I9">
        <f t="shared" si="4"/>
        <v>122.72211740534468</v>
      </c>
      <c r="J9">
        <f t="shared" si="5"/>
        <v>9.4129488127820018</v>
      </c>
      <c r="L9">
        <f t="shared" si="0"/>
        <v>3.1020084435336699</v>
      </c>
      <c r="M9">
        <f t="shared" si="6"/>
        <v>22.242579414694475</v>
      </c>
      <c r="N9">
        <f t="shared" si="7"/>
        <v>0.55142418712798957</v>
      </c>
    </row>
    <row r="10" spans="3:14" x14ac:dyDescent="0.2">
      <c r="C10">
        <v>50</v>
      </c>
      <c r="D10">
        <v>52</v>
      </c>
      <c r="E10">
        <f t="shared" si="1"/>
        <v>17.5</v>
      </c>
      <c r="F10">
        <f t="shared" si="2"/>
        <v>2.8622008809294686</v>
      </c>
      <c r="H10">
        <f t="shared" si="3"/>
        <v>2500</v>
      </c>
      <c r="I10">
        <f t="shared" si="4"/>
        <v>143.11004404647343</v>
      </c>
      <c r="J10">
        <f t="shared" si="5"/>
        <v>8.1921938827934255</v>
      </c>
      <c r="L10">
        <f t="shared" si="0"/>
        <v>2.9731234902492387</v>
      </c>
      <c r="M10">
        <f t="shared" si="6"/>
        <v>19.552897599351581</v>
      </c>
      <c r="N10">
        <f t="shared" si="7"/>
        <v>4.2143885534234862</v>
      </c>
    </row>
    <row r="11" spans="3:14" x14ac:dyDescent="0.2">
      <c r="C11">
        <v>60</v>
      </c>
      <c r="D11">
        <v>53</v>
      </c>
      <c r="E11">
        <f t="shared" si="1"/>
        <v>16.5</v>
      </c>
      <c r="F11">
        <f t="shared" si="2"/>
        <v>2.8033603809065348</v>
      </c>
      <c r="H11">
        <f t="shared" si="3"/>
        <v>3600</v>
      </c>
      <c r="I11">
        <f t="shared" si="4"/>
        <v>168.2016228543921</v>
      </c>
      <c r="J11">
        <f t="shared" si="5"/>
        <v>7.8588294252364319</v>
      </c>
      <c r="L11">
        <f t="shared" si="0"/>
        <v>2.844238536964808</v>
      </c>
      <c r="M11">
        <f t="shared" si="6"/>
        <v>17.188465303540895</v>
      </c>
      <c r="N11">
        <f t="shared" si="7"/>
        <v>0.47398447417965606</v>
      </c>
    </row>
    <row r="12" spans="3:14" x14ac:dyDescent="0.2">
      <c r="C12">
        <v>70</v>
      </c>
      <c r="D12">
        <v>56</v>
      </c>
      <c r="E12">
        <f t="shared" si="1"/>
        <v>13.5</v>
      </c>
      <c r="F12">
        <f t="shared" si="2"/>
        <v>2.6026896854443837</v>
      </c>
      <c r="H12">
        <f t="shared" si="3"/>
        <v>4900</v>
      </c>
      <c r="I12">
        <f t="shared" si="4"/>
        <v>182.18827798110686</v>
      </c>
      <c r="J12">
        <f t="shared" si="5"/>
        <v>6.7739935987185849</v>
      </c>
      <c r="L12">
        <f t="shared" si="0"/>
        <v>2.7153535836803773</v>
      </c>
      <c r="M12">
        <f t="shared" si="6"/>
        <v>15.109951759826473</v>
      </c>
      <c r="N12">
        <f t="shared" si="7"/>
        <v>2.5919446689683561</v>
      </c>
    </row>
    <row r="13" spans="3:14" x14ac:dyDescent="0.2">
      <c r="C13">
        <v>80</v>
      </c>
      <c r="D13">
        <v>57</v>
      </c>
      <c r="E13">
        <f t="shared" si="1"/>
        <v>12.5</v>
      </c>
      <c r="F13">
        <f t="shared" si="2"/>
        <v>2.5257286443082556</v>
      </c>
      <c r="H13">
        <f t="shared" si="3"/>
        <v>6400</v>
      </c>
      <c r="I13">
        <f t="shared" si="4"/>
        <v>202.05829154466045</v>
      </c>
      <c r="J13">
        <f t="shared" si="5"/>
        <v>6.379305184679219</v>
      </c>
      <c r="L13">
        <f t="shared" si="0"/>
        <v>2.5864686303959461</v>
      </c>
      <c r="M13">
        <f t="shared" si="6"/>
        <v>13.282782270110529</v>
      </c>
      <c r="N13">
        <f t="shared" si="7"/>
        <v>0.61274808239939271</v>
      </c>
    </row>
    <row r="14" spans="3:14" x14ac:dyDescent="0.2">
      <c r="C14">
        <v>90</v>
      </c>
      <c r="D14">
        <v>58</v>
      </c>
      <c r="E14">
        <f t="shared" si="1"/>
        <v>11.5</v>
      </c>
      <c r="F14">
        <f t="shared" si="2"/>
        <v>2.4423470353692043</v>
      </c>
      <c r="H14">
        <f t="shared" si="3"/>
        <v>8100</v>
      </c>
      <c r="I14">
        <f t="shared" si="4"/>
        <v>219.81123318322838</v>
      </c>
      <c r="J14">
        <f t="shared" si="5"/>
        <v>5.9650590411767412</v>
      </c>
      <c r="L14">
        <f t="shared" si="0"/>
        <v>2.4575836771115149</v>
      </c>
      <c r="M14">
        <f t="shared" si="6"/>
        <v>11.676563078397864</v>
      </c>
      <c r="N14">
        <f t="shared" si="7"/>
        <v>3.1174520653330269E-2</v>
      </c>
    </row>
    <row r="15" spans="3:14" x14ac:dyDescent="0.2">
      <c r="C15">
        <v>100</v>
      </c>
      <c r="D15">
        <v>60</v>
      </c>
      <c r="E15">
        <f t="shared" si="1"/>
        <v>9.5</v>
      </c>
      <c r="F15">
        <f t="shared" si="2"/>
        <v>2.2512917986064953</v>
      </c>
      <c r="H15">
        <f t="shared" si="3"/>
        <v>10000</v>
      </c>
      <c r="I15">
        <f t="shared" si="4"/>
        <v>225.12917986064954</v>
      </c>
      <c r="J15">
        <f t="shared" si="5"/>
        <v>5.0683147624728688</v>
      </c>
      <c r="L15">
        <f t="shared" si="0"/>
        <v>2.3286987238270842</v>
      </c>
      <c r="M15">
        <f t="shared" si="6"/>
        <v>10.264575790766894</v>
      </c>
      <c r="N15">
        <f t="shared" si="7"/>
        <v>0.58457613982682188</v>
      </c>
    </row>
    <row r="16" spans="3:14" x14ac:dyDescent="0.2">
      <c r="C16">
        <v>110</v>
      </c>
      <c r="D16">
        <v>61</v>
      </c>
      <c r="E16">
        <f t="shared" si="1"/>
        <v>8.5</v>
      </c>
      <c r="F16">
        <f t="shared" si="2"/>
        <v>2.1400661634962708</v>
      </c>
      <c r="H16">
        <f t="shared" si="3"/>
        <v>12100</v>
      </c>
      <c r="I16">
        <f t="shared" si="4"/>
        <v>235.4072779845898</v>
      </c>
      <c r="J16">
        <f t="shared" si="5"/>
        <v>4.5798831841416474</v>
      </c>
      <c r="L16">
        <f t="shared" si="0"/>
        <v>2.1998137705426535</v>
      </c>
      <c r="M16">
        <f t="shared" si="6"/>
        <v>9.0233329325579614</v>
      </c>
      <c r="N16">
        <f t="shared" si="7"/>
        <v>0.27387735829971582</v>
      </c>
    </row>
    <row r="17" spans="3:14" x14ac:dyDescent="0.2">
      <c r="C17">
        <v>120</v>
      </c>
      <c r="D17">
        <v>61</v>
      </c>
      <c r="E17">
        <f t="shared" si="1"/>
        <v>8.5</v>
      </c>
      <c r="F17">
        <f t="shared" si="2"/>
        <v>2.1400661634962708</v>
      </c>
      <c r="H17">
        <f t="shared" si="3"/>
        <v>14400</v>
      </c>
      <c r="I17">
        <f t="shared" si="4"/>
        <v>256.80793961955249</v>
      </c>
      <c r="J17">
        <f t="shared" si="5"/>
        <v>4.5798831841416474</v>
      </c>
      <c r="L17">
        <f t="shared" si="0"/>
        <v>2.0709288172582223</v>
      </c>
      <c r="M17">
        <f t="shared" si="6"/>
        <v>7.9321872497666925</v>
      </c>
      <c r="N17">
        <f t="shared" si="7"/>
        <v>0.32241131932751238</v>
      </c>
    </row>
    <row r="18" spans="3:14" x14ac:dyDescent="0.2">
      <c r="C18">
        <v>130</v>
      </c>
      <c r="D18">
        <v>62</v>
      </c>
      <c r="E18">
        <f t="shared" si="1"/>
        <v>7.5</v>
      </c>
      <c r="F18">
        <f t="shared" si="2"/>
        <v>2.0149030205422647</v>
      </c>
      <c r="H18">
        <f t="shared" si="3"/>
        <v>16900</v>
      </c>
      <c r="I18">
        <f t="shared" si="4"/>
        <v>261.93739267049443</v>
      </c>
      <c r="J18">
        <f t="shared" si="5"/>
        <v>4.0598341821903414</v>
      </c>
      <c r="L18">
        <f t="shared" si="0"/>
        <v>1.9420438639737914</v>
      </c>
      <c r="M18">
        <f t="shared" si="6"/>
        <v>6.9729882556294713</v>
      </c>
      <c r="N18">
        <f t="shared" si="7"/>
        <v>0.27774137870446747</v>
      </c>
    </row>
    <row r="19" spans="3:14" x14ac:dyDescent="0.2">
      <c r="C19">
        <v>140</v>
      </c>
      <c r="D19">
        <v>63</v>
      </c>
      <c r="E19">
        <f t="shared" si="1"/>
        <v>6.5</v>
      </c>
      <c r="F19">
        <f t="shared" si="2"/>
        <v>1.8718021769015913</v>
      </c>
      <c r="H19">
        <f t="shared" si="3"/>
        <v>19600</v>
      </c>
      <c r="I19">
        <f t="shared" si="4"/>
        <v>262.05230476622279</v>
      </c>
      <c r="J19">
        <f t="shared" si="5"/>
        <v>3.5036433894535364</v>
      </c>
      <c r="L19">
        <f t="shared" si="0"/>
        <v>1.8131589106893604</v>
      </c>
      <c r="M19">
        <f t="shared" si="6"/>
        <v>6.1297803092806031</v>
      </c>
      <c r="N19">
        <f t="shared" si="7"/>
        <v>0.13706261939636588</v>
      </c>
    </row>
    <row r="20" spans="3:14" x14ac:dyDescent="0.2">
      <c r="C20">
        <v>150</v>
      </c>
      <c r="D20">
        <v>64</v>
      </c>
      <c r="E20">
        <f t="shared" si="1"/>
        <v>5.5</v>
      </c>
      <c r="F20">
        <f t="shared" si="2"/>
        <v>1.7047480922384253</v>
      </c>
      <c r="H20">
        <f t="shared" si="3"/>
        <v>22500</v>
      </c>
      <c r="I20">
        <f t="shared" si="4"/>
        <v>255.71221383576381</v>
      </c>
      <c r="J20">
        <f t="shared" si="5"/>
        <v>2.9061660579905504</v>
      </c>
      <c r="L20">
        <f t="shared" si="0"/>
        <v>1.6842739574049295</v>
      </c>
      <c r="M20">
        <f t="shared" si="6"/>
        <v>5.3885372042193813</v>
      </c>
      <c r="N20">
        <f t="shared" si="7"/>
        <v>1.2423954843231907E-2</v>
      </c>
    </row>
    <row r="21" spans="3:14" x14ac:dyDescent="0.2">
      <c r="C21">
        <v>160</v>
      </c>
      <c r="D21">
        <v>64</v>
      </c>
      <c r="E21">
        <f t="shared" si="1"/>
        <v>5.5</v>
      </c>
      <c r="F21">
        <f t="shared" si="2"/>
        <v>1.7047480922384253</v>
      </c>
      <c r="H21">
        <f t="shared" si="3"/>
        <v>25600</v>
      </c>
      <c r="I21">
        <f t="shared" si="4"/>
        <v>272.75969475814804</v>
      </c>
      <c r="J21">
        <f t="shared" si="5"/>
        <v>2.9061660579905504</v>
      </c>
      <c r="L21">
        <f t="shared" si="0"/>
        <v>1.5553890041204985</v>
      </c>
      <c r="M21">
        <f t="shared" si="6"/>
        <v>4.7369288516416921</v>
      </c>
      <c r="N21">
        <f t="shared" si="7"/>
        <v>0.58227757745686681</v>
      </c>
    </row>
    <row r="22" spans="3:14" x14ac:dyDescent="0.2">
      <c r="C22">
        <v>170</v>
      </c>
      <c r="D22">
        <v>65</v>
      </c>
      <c r="E22">
        <f t="shared" si="1"/>
        <v>4.5</v>
      </c>
      <c r="F22">
        <f t="shared" si="2"/>
        <v>1.5040773967762742</v>
      </c>
      <c r="H22">
        <f t="shared" si="3"/>
        <v>28900</v>
      </c>
      <c r="I22">
        <f t="shared" si="4"/>
        <v>255.69315745196661</v>
      </c>
      <c r="J22">
        <f t="shared" si="5"/>
        <v>2.2622488154932938</v>
      </c>
      <c r="L22">
        <f t="shared" si="0"/>
        <v>1.4265040508360673</v>
      </c>
      <c r="M22">
        <f t="shared" si="6"/>
        <v>4.1641161775677222</v>
      </c>
      <c r="N22">
        <f t="shared" si="7"/>
        <v>0.11281794217171791</v>
      </c>
    </row>
    <row r="23" spans="3:14" x14ac:dyDescent="0.2">
      <c r="C23">
        <v>180</v>
      </c>
      <c r="D23">
        <v>65</v>
      </c>
      <c r="E23">
        <f t="shared" si="1"/>
        <v>4.5</v>
      </c>
      <c r="F23">
        <f t="shared" si="2"/>
        <v>1.5040773967762742</v>
      </c>
      <c r="H23">
        <f t="shared" si="3"/>
        <v>32400</v>
      </c>
      <c r="I23">
        <f t="shared" si="4"/>
        <v>270.73393141972934</v>
      </c>
      <c r="J23">
        <f t="shared" si="5"/>
        <v>2.2622488154932938</v>
      </c>
      <c r="L23">
        <f t="shared" si="0"/>
        <v>1.2976190975516366</v>
      </c>
      <c r="M23">
        <f t="shared" si="6"/>
        <v>3.6605708220151332</v>
      </c>
      <c r="N23">
        <f t="shared" si="7"/>
        <v>0.70464134485234919</v>
      </c>
    </row>
    <row r="24" spans="3:14" x14ac:dyDescent="0.2">
      <c r="C24">
        <v>190</v>
      </c>
      <c r="D24">
        <v>66</v>
      </c>
      <c r="E24">
        <f t="shared" si="1"/>
        <v>3.5</v>
      </c>
      <c r="F24">
        <f t="shared" si="2"/>
        <v>1.2527629684953681</v>
      </c>
      <c r="H24">
        <f t="shared" si="3"/>
        <v>36100</v>
      </c>
      <c r="I24">
        <f t="shared" si="4"/>
        <v>238.02496401411992</v>
      </c>
      <c r="J24">
        <f t="shared" si="5"/>
        <v>1.5694150552333266</v>
      </c>
      <c r="L24">
        <f t="shared" si="0"/>
        <v>1.1687341442672055</v>
      </c>
      <c r="M24">
        <f t="shared" si="6"/>
        <v>3.2179166410326738</v>
      </c>
      <c r="N24">
        <f t="shared" si="7"/>
        <v>7.9571021406289397E-2</v>
      </c>
    </row>
    <row r="25" spans="3:14" x14ac:dyDescent="0.2">
      <c r="C25">
        <v>200</v>
      </c>
      <c r="D25">
        <v>66</v>
      </c>
      <c r="E25">
        <f t="shared" si="1"/>
        <v>3.5</v>
      </c>
      <c r="F25">
        <f t="shared" si="2"/>
        <v>1.2527629684953681</v>
      </c>
      <c r="H25">
        <f t="shared" si="3"/>
        <v>40000</v>
      </c>
      <c r="I25">
        <f t="shared" si="4"/>
        <v>250.55259369907361</v>
      </c>
      <c r="J25">
        <f t="shared" si="5"/>
        <v>1.5694150552333266</v>
      </c>
      <c r="L25">
        <f t="shared" si="0"/>
        <v>1.0398491909827747</v>
      </c>
      <c r="M25">
        <f t="shared" si="6"/>
        <v>2.8287903750854411</v>
      </c>
      <c r="N25">
        <f t="shared" si="7"/>
        <v>0.45052236057794287</v>
      </c>
    </row>
    <row r="26" spans="3:14" x14ac:dyDescent="0.2">
      <c r="C26">
        <v>210</v>
      </c>
      <c r="D26">
        <v>67</v>
      </c>
      <c r="E26">
        <f t="shared" si="1"/>
        <v>2.5</v>
      </c>
      <c r="F26">
        <f t="shared" si="2"/>
        <v>0.91629073187415511</v>
      </c>
      <c r="H26">
        <f t="shared" si="3"/>
        <v>44100</v>
      </c>
      <c r="I26">
        <f t="shared" si="4"/>
        <v>192.42105369357256</v>
      </c>
      <c r="J26">
        <f t="shared" si="5"/>
        <v>0.83958870531847485</v>
      </c>
      <c r="L26">
        <f t="shared" si="0"/>
        <v>0.91096423769834356</v>
      </c>
      <c r="M26">
        <f t="shared" si="6"/>
        <v>2.4867191661024686</v>
      </c>
      <c r="N26">
        <f t="shared" si="7"/>
        <v>1.7638054901381988E-4</v>
      </c>
    </row>
    <row r="27" spans="3:14" x14ac:dyDescent="0.2">
      <c r="C27">
        <v>220</v>
      </c>
      <c r="D27">
        <v>67</v>
      </c>
      <c r="E27">
        <f t="shared" si="1"/>
        <v>2.5</v>
      </c>
      <c r="F27">
        <f t="shared" si="2"/>
        <v>0.91629073187415511</v>
      </c>
      <c r="H27">
        <f t="shared" si="3"/>
        <v>48400</v>
      </c>
      <c r="I27">
        <f t="shared" si="4"/>
        <v>201.58396101231412</v>
      </c>
      <c r="J27">
        <f t="shared" si="5"/>
        <v>0.83958870531847485</v>
      </c>
      <c r="L27">
        <f t="shared" si="0"/>
        <v>0.78207928441391283</v>
      </c>
      <c r="M27">
        <f t="shared" si="6"/>
        <v>2.1860128857637897</v>
      </c>
      <c r="N27">
        <f t="shared" si="7"/>
        <v>9.8587907906382971E-2</v>
      </c>
    </row>
    <row r="28" spans="3:14" x14ac:dyDescent="0.2">
      <c r="C28">
        <v>240</v>
      </c>
      <c r="D28">
        <v>68</v>
      </c>
      <c r="E28">
        <f t="shared" si="1"/>
        <v>1.5</v>
      </c>
      <c r="F28">
        <f t="shared" si="2"/>
        <v>0.40546510810816438</v>
      </c>
      <c r="H28">
        <f t="shared" si="3"/>
        <v>57600</v>
      </c>
      <c r="I28">
        <f t="shared" si="4"/>
        <v>97.311625945959449</v>
      </c>
      <c r="J28">
        <f t="shared" si="5"/>
        <v>0.16440195389316542</v>
      </c>
      <c r="L28">
        <f t="shared" si="0"/>
        <v>0.52430937784505094</v>
      </c>
      <c r="M28">
        <f t="shared" si="6"/>
        <v>1.6892917830933292</v>
      </c>
      <c r="N28">
        <f t="shared" si="7"/>
        <v>3.5831379146651979E-2</v>
      </c>
    </row>
    <row r="29" spans="3:14" x14ac:dyDescent="0.2">
      <c r="C29">
        <v>270</v>
      </c>
      <c r="D29">
        <v>68</v>
      </c>
      <c r="E29">
        <f t="shared" si="1"/>
        <v>1.5</v>
      </c>
      <c r="F29">
        <f t="shared" si="2"/>
        <v>0.40546510810816438</v>
      </c>
      <c r="H29">
        <f t="shared" si="3"/>
        <v>72900</v>
      </c>
      <c r="I29">
        <f t="shared" si="4"/>
        <v>109.47557918920438</v>
      </c>
      <c r="J29">
        <f t="shared" si="5"/>
        <v>0.16440195389316542</v>
      </c>
      <c r="L29">
        <f t="shared" si="0"/>
        <v>0.13765451799175787</v>
      </c>
      <c r="M29">
        <f t="shared" si="6"/>
        <v>1.1475790138776965</v>
      </c>
      <c r="N29">
        <f t="shared" si="7"/>
        <v>0.12420055145941687</v>
      </c>
    </row>
    <row r="30" spans="3:14" x14ac:dyDescent="0.2">
      <c r="C30">
        <v>280</v>
      </c>
      <c r="D30">
        <v>69</v>
      </c>
      <c r="E30">
        <f t="shared" si="1"/>
        <v>0.5</v>
      </c>
      <c r="F30">
        <f t="shared" si="2"/>
        <v>-0.69314718055994529</v>
      </c>
      <c r="H30">
        <f t="shared" si="3"/>
        <v>78400</v>
      </c>
      <c r="I30">
        <f t="shared" si="4"/>
        <v>-194.08121055678467</v>
      </c>
      <c r="J30">
        <f t="shared" si="5"/>
        <v>0.48045301391820139</v>
      </c>
      <c r="L30">
        <f t="shared" si="0"/>
        <v>8.7695647073271488E-3</v>
      </c>
      <c r="M30">
        <f t="shared" si="6"/>
        <v>1.0088081299910554</v>
      </c>
      <c r="N30">
        <f t="shared" si="7"/>
        <v>0.25888571314499476</v>
      </c>
    </row>
    <row r="32" spans="3:14" x14ac:dyDescent="0.2">
      <c r="M32" t="s">
        <v>25</v>
      </c>
      <c r="N32">
        <f>SUM(N5:N30)</f>
        <v>19.959012510938027</v>
      </c>
    </row>
    <row r="35" spans="2:11" x14ac:dyDescent="0.2">
      <c r="B35" t="s">
        <v>13</v>
      </c>
      <c r="C35">
        <f>COUNTA(C5:C34)</f>
        <v>26</v>
      </c>
    </row>
    <row r="37" spans="2:11" x14ac:dyDescent="0.2">
      <c r="B37" t="s">
        <v>12</v>
      </c>
      <c r="C37">
        <f>SUM(C5:C30)</f>
        <v>3320</v>
      </c>
      <c r="F37">
        <f>SUM(F5:F30)</f>
        <v>51.266450183025164</v>
      </c>
      <c r="H37">
        <f>SUM(H5:H30)</f>
        <v>588400</v>
      </c>
      <c r="I37">
        <f>SUM(I5:I30)</f>
        <v>4426.6695608931104</v>
      </c>
      <c r="J37">
        <f>SUM(J5:J30)</f>
        <v>129.18754061393332</v>
      </c>
    </row>
    <row r="38" spans="2:11" x14ac:dyDescent="0.2">
      <c r="B38" t="s">
        <v>11</v>
      </c>
      <c r="C38">
        <f>C37/$C35</f>
        <v>127.69230769230769</v>
      </c>
      <c r="F38">
        <f>F37/$C35</f>
        <v>1.9717865455009678</v>
      </c>
      <c r="H38">
        <f>H37/$C35</f>
        <v>22630.76923076923</v>
      </c>
      <c r="I38">
        <f>I37/$C35</f>
        <v>170.25652157281195</v>
      </c>
      <c r="J38">
        <f>J37/$C35</f>
        <v>4.9687515620743588</v>
      </c>
    </row>
    <row r="40" spans="2:11" x14ac:dyDescent="0.2">
      <c r="E40" t="s">
        <v>21</v>
      </c>
      <c r="F40">
        <f>J37-C41*I37-C42*F37</f>
        <v>0.7817930847319019</v>
      </c>
      <c r="J40" t="s">
        <v>22</v>
      </c>
      <c r="K40">
        <f>EXP(C42)</f>
        <v>37.246137816491789</v>
      </c>
    </row>
    <row r="41" spans="2:11" x14ac:dyDescent="0.2">
      <c r="B41" t="s">
        <v>14</v>
      </c>
      <c r="C41">
        <f>(I37-F38*C37)/(H37-C38*C37)</f>
        <v>-1.2888495328443095E-2</v>
      </c>
      <c r="E41" t="s">
        <v>20</v>
      </c>
      <c r="F41">
        <f>SQRT(C35*F40/((C35-2)*(C35*H37-C37*C37)))</f>
        <v>4.450492947491089E-4</v>
      </c>
      <c r="G41" s="1">
        <f>ABS(F41/C41)</f>
        <v>3.4530741052987597E-2</v>
      </c>
      <c r="J41" t="s">
        <v>23</v>
      </c>
      <c r="K41">
        <f>-C41</f>
        <v>1.2888495328443095E-2</v>
      </c>
    </row>
    <row r="42" spans="2:11" x14ac:dyDescent="0.2">
      <c r="B42" t="s">
        <v>15</v>
      </c>
      <c r="C42">
        <f>F38-C41*C38</f>
        <v>3.6175482566713937</v>
      </c>
      <c r="E42" t="s">
        <v>19</v>
      </c>
      <c r="F42">
        <f>SQRT(F40*H37/((C35-2)*(C35*H37-C37*C37)))</f>
        <v>6.6951109000647185E-2</v>
      </c>
      <c r="G42" s="1">
        <f>ABS(F42/C42)</f>
        <v>1.8507316074409676E-2</v>
      </c>
      <c r="J42" t="s">
        <v>27</v>
      </c>
      <c r="K42">
        <f>1/K41</f>
        <v>77.588576053027751</v>
      </c>
    </row>
    <row r="43" spans="2:11" x14ac:dyDescent="0.2">
      <c r="J43" t="s">
        <v>24</v>
      </c>
      <c r="K43">
        <f>-K42*LN(0.5)</f>
        <v>53.78030273481707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Smith</dc:creator>
  <cp:lastModifiedBy>Andy Smith</cp:lastModifiedBy>
  <dcterms:created xsi:type="dcterms:W3CDTF">2024-01-09T19:49:57Z</dcterms:created>
  <dcterms:modified xsi:type="dcterms:W3CDTF">2024-11-01T19:12:01Z</dcterms:modified>
</cp:coreProperties>
</file>