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smith/Documents/GitHub/ConferenceExamples/PraktikumPhysik/"/>
    </mc:Choice>
  </mc:AlternateContent>
  <xr:revisionPtr revIDLastSave="0" documentId="13_ncr:1_{B6C94BD5-1D4D-B646-87B4-933428FB15D4}" xr6:coauthVersionLast="47" xr6:coauthVersionMax="47" xr10:uidLastSave="{00000000-0000-0000-0000-000000000000}"/>
  <bookViews>
    <workbookView xWindow="53920" yWindow="640" windowWidth="31000" windowHeight="20200" xr2:uid="{D544D1D7-07A1-1A47-B933-60B877826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C17" i="1"/>
  <c r="B17" i="1"/>
  <c r="B13" i="1"/>
  <c r="G8" i="1"/>
  <c r="G9" i="1"/>
  <c r="G10" i="1"/>
  <c r="G11" i="1"/>
  <c r="G2" i="1"/>
  <c r="F2" i="1"/>
  <c r="E3" i="1"/>
  <c r="E4" i="1"/>
  <c r="E5" i="1"/>
  <c r="E6" i="1"/>
  <c r="E7" i="1"/>
  <c r="E8" i="1"/>
  <c r="E9" i="1"/>
  <c r="E10" i="1"/>
  <c r="E11" i="1"/>
  <c r="E2" i="1"/>
  <c r="B16" i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C3" i="1"/>
  <c r="C16" i="1" s="1"/>
  <c r="C2" i="1"/>
  <c r="E16" i="1" l="1"/>
  <c r="G5" i="1"/>
  <c r="G4" i="1"/>
  <c r="G7" i="1"/>
  <c r="G6" i="1"/>
  <c r="G3" i="1"/>
  <c r="G16" i="1" s="1"/>
  <c r="F3" i="1"/>
  <c r="F16" i="1" s="1"/>
  <c r="B19" i="1" s="1"/>
  <c r="B20" i="1" s="1"/>
  <c r="H16" i="1" l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<sst xmlns="http://schemas.openxmlformats.org/spreadsheetml/2006/main" count="19" uniqueCount="19">
  <si>
    <t>Konzentration</t>
  </si>
  <si>
    <t>Extinktion</t>
  </si>
  <si>
    <t>Sum</t>
  </si>
  <si>
    <t>x*y</t>
  </si>
  <si>
    <t>x^2</t>
  </si>
  <si>
    <t>Sum(x^2)</t>
  </si>
  <si>
    <t>Sum(x*y)</t>
  </si>
  <si>
    <t>b</t>
  </si>
  <si>
    <t>Mittelwert</t>
  </si>
  <si>
    <t>a</t>
  </si>
  <si>
    <t>Extinktion (Lineare Regression)</t>
  </si>
  <si>
    <t>y^2</t>
  </si>
  <si>
    <t>Sum(v^2)</t>
  </si>
  <si>
    <t>Sum(y^2)</t>
  </si>
  <si>
    <t>m_b</t>
  </si>
  <si>
    <t>m_a</t>
  </si>
  <si>
    <t>n</t>
  </si>
  <si>
    <t>Sum(x)</t>
  </si>
  <si>
    <t>Sum(y)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</si>
</sst>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9745-88D4-DB53680895F8}"/>
            </c:ext>
          </c:extLst>
        </c:ser>
        <c:ser>
          <c:idx val="1"/>
          <c:order val="1"/>
          <c:tx>
            <c:v>Lineare Regression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6-9745-88D4-DB536808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112713</xdr:rowOff>
    </xdr:from>
    <xdr:to>
      <xdr:col>4</xdr:col>
      <xdr:colOff>469900</xdr:colOff>
      <xdr:row>22</xdr:row>
      <xdr:rowOff>172528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515938</xdr:colOff>
      <xdr:row>24</xdr:row>
      <xdr:rowOff>1587</xdr:rowOff>
    </xdr:from>
    <xdr:to>
      <xdr:col>2</xdr:col>
      <xdr:colOff>202677</xdr:colOff>
      <xdr:row>25</xdr:row>
      <xdr:rowOff>14375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124732</xdr:colOff>
      <xdr:row>20</xdr:row>
      <xdr:rowOff>61233</xdr:rowOff>
    </xdr:from>
    <xdr:to>
      <xdr:col>10</xdr:col>
      <xdr:colOff>188232</xdr:colOff>
      <xdr:row>35</xdr:row>
      <xdr:rowOff>37423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A0430-E20F-4A26-08E8-7EFD7CB3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BA73-DCE7-1A4D-BC5B-E741D85AC4F9}">
  <dimension ref="A1:K20"/>
  <sheetViews>
    <sheetView tabSelected="1" zoomScale="140" zoomScaleNormal="140" workbookViewId="0">
      <selection activeCell="C16" sqref="C16"/>
    </sheetView>
  </sheetViews>
  <sheetFormatPr baseColWidth="10" defaultRowHeight="16" x14ac:dyDescent="0.2"/>
  <cols>
    <col min="2" max="2" width="12.5" customWidth="1"/>
  </cols>
  <sheetData>
    <row r="1" spans="1:11" x14ac:dyDescent="0.2">
      <c r="B1" t="s">
        <v>0</v>
      </c>
      <c r="C1" t="s">
        <v>1</v>
      </c>
      <c r="E1" t="s">
        <v>4</v>
      </c>
      <c r="F1" t="s">
        <v>3</v>
      </c>
      <c r="G1" t="s">
        <v>11</v>
      </c>
      <c r="K1" t="s">
        <v>10</v>
      </c>
    </row>
    <row r="2" spans="1:11" x14ac:dyDescent="0.2">
      <c r="B2">
        <v>0.1</v>
      </c>
      <c r="C2">
        <f>0.2</f>
        <v>0.2</v>
      </c>
      <c r="E2">
        <f>B2^2</f>
        <v>1.0000000000000002E-2</v>
      </c>
      <c r="F2">
        <f>B2*C2</f>
        <v>2.0000000000000004E-2</v>
      </c>
      <c r="G2">
        <f>C2^2</f>
        <v>4.0000000000000008E-2</v>
      </c>
      <c r="K2">
        <f>B$20+B$19*B2</f>
        <v>0.16000000000000081</v>
      </c>
    </row>
    <row r="3" spans="1:11" x14ac:dyDescent="0.2">
      <c r="B3">
        <v>0.2</v>
      </c>
      <c r="C3">
        <f>0.55</f>
        <v>0.55000000000000004</v>
      </c>
      <c r="E3">
        <f t="shared" ref="E3:E11" si="0">B3^2</f>
        <v>4.0000000000000008E-2</v>
      </c>
      <c r="F3">
        <f t="shared" ref="F3:F11" si="1">B3*C3</f>
        <v>0.11000000000000001</v>
      </c>
      <c r="G3">
        <f t="shared" ref="G3:G11" si="2">C3^2</f>
        <v>0.30250000000000005</v>
      </c>
      <c r="K3">
        <f>B$20+B$19*B3</f>
        <v>0.39933333333333398</v>
      </c>
    </row>
    <row r="4" spans="1:11" x14ac:dyDescent="0.2">
      <c r="B4">
        <v>0.3</v>
      </c>
      <c r="C4">
        <f>0.6</f>
        <v>0.6</v>
      </c>
      <c r="E4">
        <f t="shared" si="0"/>
        <v>0.09</v>
      </c>
      <c r="F4">
        <f t="shared" si="1"/>
        <v>0.18</v>
      </c>
      <c r="G4">
        <f t="shared" si="2"/>
        <v>0.36</v>
      </c>
      <c r="K4">
        <f>B$20+B$19*B4</f>
        <v>0.63866666666666716</v>
      </c>
    </row>
    <row r="5" spans="1:11" x14ac:dyDescent="0.2">
      <c r="B5">
        <v>0.4</v>
      </c>
      <c r="C5">
        <f>0.82</f>
        <v>0.82</v>
      </c>
      <c r="E5">
        <f t="shared" si="0"/>
        <v>0.16000000000000003</v>
      </c>
      <c r="F5">
        <f t="shared" si="1"/>
        <v>0.32800000000000001</v>
      </c>
      <c r="G5">
        <f t="shared" si="2"/>
        <v>0.67239999999999989</v>
      </c>
      <c r="K5">
        <f>B$20+B$19*B5</f>
        <v>0.87800000000000034</v>
      </c>
    </row>
    <row r="6" spans="1:11" x14ac:dyDescent="0.2">
      <c r="B6">
        <v>0.5</v>
      </c>
      <c r="C6">
        <f>0.9</f>
        <v>0.9</v>
      </c>
      <c r="E6">
        <f t="shared" si="0"/>
        <v>0.25</v>
      </c>
      <c r="F6">
        <f t="shared" si="1"/>
        <v>0.45</v>
      </c>
      <c r="G6">
        <f t="shared" si="2"/>
        <v>0.81</v>
      </c>
      <c r="K6">
        <f>B$20+B$19*B6</f>
        <v>1.1173333333333335</v>
      </c>
    </row>
    <row r="7" spans="1:11" x14ac:dyDescent="0.2">
      <c r="B7">
        <v>0.6</v>
      </c>
      <c r="C7">
        <f>1.4</f>
        <v>1.4</v>
      </c>
      <c r="E7">
        <f t="shared" si="0"/>
        <v>0.36</v>
      </c>
      <c r="F7">
        <f t="shared" si="1"/>
        <v>0.84</v>
      </c>
      <c r="G7">
        <f t="shared" si="2"/>
        <v>1.9599999999999997</v>
      </c>
      <c r="K7">
        <f>B$20+B$19*B7</f>
        <v>1.3566666666666667</v>
      </c>
    </row>
    <row r="8" spans="1:11" x14ac:dyDescent="0.2">
      <c r="B8">
        <v>0.7</v>
      </c>
      <c r="C8">
        <f>1.5</f>
        <v>1.5</v>
      </c>
      <c r="E8">
        <f t="shared" si="0"/>
        <v>0.48999999999999994</v>
      </c>
      <c r="F8">
        <f t="shared" si="1"/>
        <v>1.0499999999999998</v>
      </c>
      <c r="G8">
        <f t="shared" si="2"/>
        <v>2.25</v>
      </c>
      <c r="K8">
        <f>B$20+B$19*B8</f>
        <v>1.5959999999999999</v>
      </c>
    </row>
    <row r="9" spans="1:11" x14ac:dyDescent="0.2">
      <c r="B9">
        <v>0.8</v>
      </c>
      <c r="C9">
        <f>1.9</f>
        <v>1.9</v>
      </c>
      <c r="E9">
        <f t="shared" si="0"/>
        <v>0.64000000000000012</v>
      </c>
      <c r="F9">
        <f t="shared" si="1"/>
        <v>1.52</v>
      </c>
      <c r="G9">
        <f t="shared" si="2"/>
        <v>3.61</v>
      </c>
      <c r="K9">
        <f>B$20+B$19*B9</f>
        <v>1.835333333333333</v>
      </c>
    </row>
    <row r="10" spans="1:11" x14ac:dyDescent="0.2">
      <c r="B10">
        <v>0.9</v>
      </c>
      <c r="C10">
        <f>2.2</f>
        <v>2.2000000000000002</v>
      </c>
      <c r="E10">
        <f t="shared" si="0"/>
        <v>0.81</v>
      </c>
      <c r="F10">
        <f t="shared" si="1"/>
        <v>1.9800000000000002</v>
      </c>
      <c r="G10">
        <f t="shared" si="2"/>
        <v>4.8400000000000007</v>
      </c>
      <c r="K10">
        <f>B$20+B$19*B10</f>
        <v>2.0746666666666664</v>
      </c>
    </row>
    <row r="11" spans="1:11" x14ac:dyDescent="0.2">
      <c r="B11">
        <v>1</v>
      </c>
      <c r="C11">
        <f>2.3</f>
        <v>2.2999999999999998</v>
      </c>
      <c r="E11">
        <f t="shared" si="0"/>
        <v>1</v>
      </c>
      <c r="F11">
        <f t="shared" si="1"/>
        <v>2.2999999999999998</v>
      </c>
      <c r="G11">
        <f t="shared" si="2"/>
        <v>5.2899999999999991</v>
      </c>
      <c r="K11">
        <f>B$20+B$19*B11</f>
        <v>2.3139999999999992</v>
      </c>
    </row>
    <row r="13" spans="1:11" x14ac:dyDescent="0.2">
      <c r="A13" t="s">
        <v>16</v>
      </c>
      <c r="B13">
        <f>COUNTA(B2:B11)</f>
        <v>10</v>
      </c>
    </row>
    <row r="15" spans="1:11" x14ac:dyDescent="0.2">
      <c r="B15" t="s">
        <v>17</v>
      </c>
      <c r="C15" t="s">
        <v>18</v>
      </c>
      <c r="E15" t="s">
        <v>5</v>
      </c>
      <c r="F15" t="s">
        <v>6</v>
      </c>
      <c r="G15" t="s">
        <v>13</v>
      </c>
      <c r="H15" t="s">
        <v>12</v>
      </c>
    </row>
    <row r="16" spans="1:11" x14ac:dyDescent="0.2">
      <c r="A16" t="s">
        <v>2</v>
      </c>
      <c r="B16">
        <f>SUM(B2:B11)</f>
        <v>5.5</v>
      </c>
      <c r="C16">
        <f>SUM(C2:C11)</f>
        <v>12.370000000000001</v>
      </c>
      <c r="E16">
        <f>SUM(E2:E11)</f>
        <v>3.85</v>
      </c>
      <c r="F16">
        <f>SUM(F2:F11)</f>
        <v>8.7779999999999987</v>
      </c>
      <c r="G16">
        <f>SUM(G2:G11)</f>
        <v>20.134899999999998</v>
      </c>
      <c r="H16">
        <f>G16-B19*F16-B20*C16</f>
        <v>0.10757333333333563</v>
      </c>
    </row>
    <row r="17" spans="1:7" x14ac:dyDescent="0.2">
      <c r="A17" t="s">
        <v>8</v>
      </c>
      <c r="B17">
        <f>B16/$B13</f>
        <v>0.55000000000000004</v>
      </c>
      <c r="C17">
        <f>C16/$B13</f>
        <v>1.2370000000000001</v>
      </c>
    </row>
    <row r="19" spans="1:7" x14ac:dyDescent="0.2">
      <c r="A19" t="s">
        <v>7</v>
      </c>
      <c r="B19">
        <f>(F16-C17*B16)/(E16-B17*B16)</f>
        <v>2.3933333333333318</v>
      </c>
      <c r="F19" t="s">
        <v>14</v>
      </c>
      <c r="G19">
        <f>SQRT(B13*H16/((B13-2)*(B13*E16-B16*B16)))</f>
        <v>0.12766749742589242</v>
      </c>
    </row>
    <row r="20" spans="1:7" x14ac:dyDescent="0.2">
      <c r="A20" t="s">
        <v>9</v>
      </c>
      <c r="B20">
        <f>C17-B19*B17</f>
        <v>-7.9333333333332368E-2</v>
      </c>
      <c r="F20" t="s">
        <v>15</v>
      </c>
      <c r="G20">
        <f>SQRT(H16*E16/((B13-2)*(B13*E16-B16*B16)))</f>
        <v>7.9215598912785137E-2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2023-12-27T13:29:06Z</dcterms:created>
  <dcterms:modified xsi:type="dcterms:W3CDTF">2024-01-09T20:08:40Z</dcterms:modified>
</cp:coreProperties>
</file>