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Вне четверти\GB4623_A_Unit_Economics\5 семинар\"/>
    </mc:Choice>
  </mc:AlternateContent>
  <bookViews>
    <workbookView xWindow="0" yWindow="0" windowWidth="23040" windowHeight="9072"/>
  </bookViews>
  <sheets>
    <sheet name="Парикмахерская" sheetId="1" r:id="rId1"/>
  </sheets>
  <calcPr calcId="162913"/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M33" i="1"/>
  <c r="C33" i="1"/>
  <c r="D33" i="1"/>
  <c r="E33" i="1"/>
  <c r="F33" i="1"/>
  <c r="G33" i="1"/>
  <c r="H33" i="1"/>
  <c r="I33" i="1"/>
  <c r="J33" i="1"/>
  <c r="K33" i="1"/>
  <c r="L33" i="1"/>
  <c r="C32" i="1"/>
  <c r="D32" i="1"/>
  <c r="E32" i="1"/>
  <c r="F32" i="1"/>
  <c r="G32" i="1"/>
  <c r="H32" i="1"/>
  <c r="I32" i="1"/>
  <c r="J32" i="1"/>
  <c r="K32" i="1"/>
  <c r="L32" i="1"/>
  <c r="M32" i="1"/>
  <c r="B32" i="1"/>
  <c r="B33" i="1" s="1"/>
  <c r="B34" i="1" s="1"/>
  <c r="C34" i="1" s="1"/>
  <c r="C31" i="1"/>
  <c r="D31" i="1"/>
  <c r="E31" i="1"/>
  <c r="F31" i="1"/>
  <c r="G31" i="1"/>
  <c r="H31" i="1"/>
  <c r="I31" i="1"/>
  <c r="J31" i="1"/>
  <c r="K31" i="1"/>
  <c r="L31" i="1"/>
  <c r="M31" i="1"/>
  <c r="C30" i="1"/>
  <c r="D30" i="1"/>
  <c r="E30" i="1"/>
  <c r="F30" i="1"/>
  <c r="G30" i="1"/>
  <c r="H30" i="1"/>
  <c r="I30" i="1"/>
  <c r="J30" i="1"/>
  <c r="K30" i="1"/>
  <c r="L30" i="1"/>
  <c r="M30" i="1"/>
  <c r="C29" i="1"/>
  <c r="D29" i="1"/>
  <c r="E29" i="1"/>
  <c r="F29" i="1"/>
  <c r="G29" i="1"/>
  <c r="H29" i="1"/>
  <c r="I29" i="1"/>
  <c r="J29" i="1"/>
  <c r="K29" i="1"/>
  <c r="L29" i="1"/>
  <c r="M29" i="1"/>
  <c r="C28" i="1"/>
  <c r="D28" i="1"/>
  <c r="E28" i="1"/>
  <c r="F28" i="1"/>
  <c r="G28" i="1"/>
  <c r="H28" i="1"/>
  <c r="I28" i="1"/>
  <c r="J28" i="1"/>
  <c r="K28" i="1"/>
  <c r="L28" i="1"/>
  <c r="M28" i="1"/>
  <c r="C27" i="1"/>
  <c r="D27" i="1"/>
  <c r="E27" i="1"/>
  <c r="F27" i="1"/>
  <c r="G27" i="1"/>
  <c r="H27" i="1"/>
  <c r="I27" i="1"/>
  <c r="J27" i="1"/>
  <c r="K27" i="1"/>
  <c r="L27" i="1"/>
  <c r="M27" i="1"/>
  <c r="C26" i="1"/>
  <c r="D26" i="1"/>
  <c r="E26" i="1"/>
  <c r="F26" i="1"/>
  <c r="G26" i="1"/>
  <c r="H26" i="1"/>
  <c r="I26" i="1"/>
  <c r="J26" i="1"/>
  <c r="K26" i="1"/>
  <c r="L26" i="1"/>
  <c r="M26" i="1"/>
  <c r="C25" i="1"/>
  <c r="D25" i="1"/>
  <c r="E25" i="1"/>
  <c r="F25" i="1"/>
  <c r="G25" i="1"/>
  <c r="H25" i="1"/>
  <c r="I25" i="1"/>
  <c r="J25" i="1"/>
  <c r="K25" i="1"/>
  <c r="L25" i="1"/>
  <c r="M25" i="1"/>
  <c r="C24" i="1"/>
  <c r="D24" i="1"/>
  <c r="E24" i="1"/>
  <c r="F24" i="1"/>
  <c r="G24" i="1"/>
  <c r="H24" i="1"/>
  <c r="I24" i="1"/>
  <c r="J24" i="1"/>
  <c r="K24" i="1"/>
  <c r="L24" i="1"/>
  <c r="M24" i="1"/>
  <c r="C23" i="1"/>
  <c r="D23" i="1"/>
  <c r="E23" i="1"/>
  <c r="F23" i="1"/>
  <c r="G23" i="1"/>
  <c r="H23" i="1"/>
  <c r="I23" i="1"/>
  <c r="J23" i="1"/>
  <c r="K23" i="1"/>
  <c r="L23" i="1"/>
  <c r="M23" i="1"/>
  <c r="B24" i="1"/>
  <c r="B25" i="1"/>
  <c r="B26" i="1"/>
  <c r="B27" i="1"/>
  <c r="B28" i="1"/>
  <c r="B29" i="1"/>
  <c r="B30" i="1"/>
  <c r="B31" i="1"/>
  <c r="B23" i="1"/>
  <c r="J49" i="1"/>
  <c r="G49" i="1"/>
  <c r="I49" i="1" s="1"/>
  <c r="K49" i="1" s="1"/>
  <c r="F49" i="1"/>
  <c r="E49" i="1"/>
  <c r="D49" i="1"/>
  <c r="B49" i="1"/>
  <c r="J48" i="1"/>
  <c r="F48" i="1"/>
  <c r="E48" i="1"/>
  <c r="D48" i="1"/>
  <c r="B48" i="1"/>
  <c r="J47" i="1"/>
  <c r="F47" i="1"/>
  <c r="E47" i="1"/>
  <c r="D47" i="1"/>
  <c r="B47" i="1"/>
  <c r="J46" i="1"/>
  <c r="F46" i="1"/>
  <c r="E46" i="1"/>
  <c r="D46" i="1"/>
  <c r="B46" i="1"/>
  <c r="J45" i="1"/>
  <c r="F45" i="1"/>
  <c r="E45" i="1"/>
  <c r="D45" i="1"/>
  <c r="B45" i="1"/>
  <c r="J44" i="1"/>
  <c r="F44" i="1"/>
  <c r="E44" i="1"/>
  <c r="D44" i="1"/>
  <c r="B44" i="1"/>
  <c r="J43" i="1"/>
  <c r="F43" i="1"/>
  <c r="E43" i="1"/>
  <c r="D43" i="1"/>
  <c r="B43" i="1"/>
  <c r="J42" i="1"/>
  <c r="F42" i="1"/>
  <c r="E42" i="1"/>
  <c r="D42" i="1"/>
  <c r="B42" i="1"/>
  <c r="J41" i="1"/>
  <c r="F41" i="1"/>
  <c r="E41" i="1"/>
  <c r="D41" i="1"/>
  <c r="B41" i="1"/>
  <c r="J40" i="1"/>
  <c r="F40" i="1"/>
  <c r="E40" i="1"/>
  <c r="D40" i="1"/>
  <c r="B40" i="1"/>
  <c r="J39" i="1"/>
  <c r="F39" i="1"/>
  <c r="E39" i="1"/>
  <c r="D39" i="1"/>
  <c r="B39" i="1"/>
  <c r="J38" i="1"/>
  <c r="F38" i="1"/>
  <c r="E38" i="1"/>
  <c r="D38" i="1"/>
  <c r="B38" i="1"/>
  <c r="M20" i="1"/>
  <c r="L19" i="1"/>
  <c r="M19" i="1" s="1"/>
  <c r="G48" i="1" s="1"/>
  <c r="K18" i="1"/>
  <c r="L18" i="1" s="1"/>
  <c r="M18" i="1" s="1"/>
  <c r="K17" i="1"/>
  <c r="L17" i="1" s="1"/>
  <c r="J17" i="1"/>
  <c r="I16" i="1"/>
  <c r="H15" i="1"/>
  <c r="I15" i="1" s="1"/>
  <c r="J15" i="1" s="1"/>
  <c r="K15" i="1" s="1"/>
  <c r="L15" i="1" s="1"/>
  <c r="M15" i="1" s="1"/>
  <c r="H14" i="1"/>
  <c r="G14" i="1"/>
  <c r="G13" i="1"/>
  <c r="H13" i="1" s="1"/>
  <c r="F13" i="1"/>
  <c r="E12" i="1"/>
  <c r="D11" i="1"/>
  <c r="E11" i="1" s="1"/>
  <c r="F11" i="1" s="1"/>
  <c r="G11" i="1" s="1"/>
  <c r="H11" i="1" s="1"/>
  <c r="I11" i="1" s="1"/>
  <c r="J11" i="1" s="1"/>
  <c r="K11" i="1" s="1"/>
  <c r="L11" i="1" s="1"/>
  <c r="C10" i="1"/>
  <c r="C9" i="1"/>
  <c r="D9" i="1" s="1"/>
  <c r="B9" i="1"/>
  <c r="B21" i="1" s="1"/>
  <c r="B22" i="1" s="1"/>
  <c r="I13" i="1" l="1"/>
  <c r="J13" i="1" s="1"/>
  <c r="K13" i="1" s="1"/>
  <c r="L13" i="1" s="1"/>
  <c r="M13" i="1" s="1"/>
  <c r="M17" i="1"/>
  <c r="G46" i="1"/>
  <c r="H48" i="1"/>
  <c r="I48" i="1"/>
  <c r="K48" i="1" s="1"/>
  <c r="G43" i="1"/>
  <c r="D21" i="1"/>
  <c r="D22" i="1" s="1"/>
  <c r="E9" i="1"/>
  <c r="F12" i="1"/>
  <c r="G12" i="1" s="1"/>
  <c r="H12" i="1" s="1"/>
  <c r="I12" i="1" s="1"/>
  <c r="J12" i="1" s="1"/>
  <c r="K12" i="1" s="1"/>
  <c r="L12" i="1" s="1"/>
  <c r="M12" i="1" s="1"/>
  <c r="D10" i="1"/>
  <c r="E10" i="1" s="1"/>
  <c r="F10" i="1" s="1"/>
  <c r="G10" i="1" s="1"/>
  <c r="H10" i="1" s="1"/>
  <c r="I10" i="1" s="1"/>
  <c r="J10" i="1" s="1"/>
  <c r="K10" i="1" s="1"/>
  <c r="I14" i="1"/>
  <c r="J14" i="1" s="1"/>
  <c r="K14" i="1" s="1"/>
  <c r="L14" i="1" s="1"/>
  <c r="M14" i="1" s="1"/>
  <c r="G44" i="1"/>
  <c r="G40" i="1"/>
  <c r="C21" i="1"/>
  <c r="C22" i="1" s="1"/>
  <c r="G47" i="1"/>
  <c r="J16" i="1"/>
  <c r="K16" i="1" s="1"/>
  <c r="L16" i="1" s="1"/>
  <c r="M16" i="1" s="1"/>
  <c r="H49" i="1"/>
  <c r="E21" i="1" l="1"/>
  <c r="E22" i="1" s="1"/>
  <c r="F9" i="1"/>
  <c r="I43" i="1"/>
  <c r="K43" i="1" s="1"/>
  <c r="H43" i="1"/>
  <c r="G45" i="1"/>
  <c r="H44" i="1"/>
  <c r="I44" i="1"/>
  <c r="K44" i="1" s="1"/>
  <c r="I47" i="1"/>
  <c r="K47" i="1" s="1"/>
  <c r="H47" i="1"/>
  <c r="H40" i="1"/>
  <c r="I40" i="1"/>
  <c r="K40" i="1" s="1"/>
  <c r="M21" i="1"/>
  <c r="M22" i="1" s="1"/>
  <c r="L21" i="1"/>
  <c r="L22" i="1" s="1"/>
  <c r="K21" i="1"/>
  <c r="K22" i="1" s="1"/>
  <c r="I46" i="1"/>
  <c r="K46" i="1" s="1"/>
  <c r="H46" i="1"/>
  <c r="G41" i="1"/>
  <c r="G39" i="1"/>
  <c r="G42" i="1"/>
  <c r="I42" i="1" l="1"/>
  <c r="K42" i="1" s="1"/>
  <c r="H42" i="1"/>
  <c r="I41" i="1"/>
  <c r="K41" i="1" s="1"/>
  <c r="H41" i="1"/>
  <c r="I45" i="1"/>
  <c r="K45" i="1" s="1"/>
  <c r="H45" i="1"/>
  <c r="G9" i="1"/>
  <c r="F21" i="1"/>
  <c r="F22" i="1" s="1"/>
  <c r="I39" i="1"/>
  <c r="K39" i="1" s="1"/>
  <c r="H39" i="1"/>
  <c r="G21" i="1" l="1"/>
  <c r="G22" i="1" s="1"/>
  <c r="H9" i="1"/>
  <c r="I9" i="1" l="1"/>
  <c r="H21" i="1"/>
  <c r="H22" i="1" s="1"/>
  <c r="J9" i="1" l="1"/>
  <c r="I21" i="1"/>
  <c r="I22" i="1" s="1"/>
  <c r="J21" i="1" l="1"/>
  <c r="J22" i="1" s="1"/>
  <c r="G38" i="1"/>
  <c r="I38" i="1" l="1"/>
  <c r="K38" i="1" s="1"/>
  <c r="H38" i="1"/>
</calcChain>
</file>

<file path=xl/comments1.xml><?xml version="1.0" encoding="utf-8"?>
<comments xmlns="http://schemas.openxmlformats.org/spreadsheetml/2006/main">
  <authors>
    <author>Александра</author>
  </authors>
  <commentList>
    <comment ref="B30" authorId="0" shapeId="0">
      <text>
        <r>
          <rPr>
            <b/>
            <sz val="9"/>
            <color indexed="81"/>
            <rFont val="Tahoma"/>
            <charset val="1"/>
          </rPr>
          <t>Александра: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<sst xmlns="http://schemas.openxmlformats.org/spreadsheetml/2006/main" count="76" uniqueCount="62">
  <si>
    <t>В месяц приходит 400 новых клиентов, при этом в среднем клиент живет с нами 9 месяцев, при этом возвращается не более 80% клиентов из прошлого месяца. Также мы знаем, что один парикмахер может сделать 150 стрижек за месяц и ему для работы требуется 6 квадратных метров площади, каждый из которых обходится нам в 1000₽ в месяц. Наши парикмахеры работают без заработной платы, при этом забирают 50% от проведенной стрижки. На каждую стрижку мы тратим 40₽, в которые входят расходы на покупку инвентаря и расходных материалов, электричества и тп, для администрирования работы парикмахерской у нас будет работать менеджер с заработной платой 40 000₽ в месяц. Ну и для простоты рассмотрим ситуацию с упрощенной системой налогообложения в 6% годовых с оборота.</t>
  </si>
  <si>
    <t>Маркетинговый бюджет</t>
  </si>
  <si>
    <t>Число клиентов</t>
  </si>
  <si>
    <t>LT клиента (мес.)</t>
  </si>
  <si>
    <t>Возврат в мес.</t>
  </si>
  <si>
    <t>Стрижек на парикмахера</t>
  </si>
  <si>
    <t>Площадь на парикмахера кв. м.</t>
  </si>
  <si>
    <t>Цена кв. м.</t>
  </si>
  <si>
    <t>Цена стрижки</t>
  </si>
  <si>
    <t>COGS</t>
  </si>
  <si>
    <t>COGS, fix.</t>
  </si>
  <si>
    <t>Менеджер</t>
  </si>
  <si>
    <t>Налог</t>
  </si>
  <si>
    <t>1 месяц</t>
  </si>
  <si>
    <t>Инвестиции</t>
  </si>
  <si>
    <t>Стрижки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</si>
  <si>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</si>
  <si>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</si>
  <si>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</si>
  <si>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</si>
  <si>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</si>
  <si>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</si>
  <si>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</si>
  <si>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Месяц 8</t>
  </si>
  <si>
    <t>Месяц 9</t>
  </si>
  <si>
    <t>Месяц 10</t>
  </si>
  <si>
    <t>Месяц 11</t>
  </si>
  <si>
    <t>Месяц 12</t>
  </si>
  <si>
    <t>когорта 1</t>
  </si>
  <si>
    <t>когорта 2</t>
  </si>
  <si>
    <t>когорта 3</t>
  </si>
  <si>
    <t>когорта 4</t>
  </si>
  <si>
    <t>когорта 5</t>
  </si>
  <si>
    <t>когорта 6</t>
  </si>
  <si>
    <t>когорта 7</t>
  </si>
  <si>
    <t>когорта 8</t>
  </si>
  <si>
    <t>когорта 9</t>
  </si>
  <si>
    <t>когорта 10</t>
  </si>
  <si>
    <t>когорта 11</t>
  </si>
  <si>
    <t>когорта 12</t>
  </si>
  <si>
    <t>Всего стрижек</t>
  </si>
  <si>
    <t>Парикмахеры</t>
  </si>
  <si>
    <t>Площадь парикмахерской</t>
  </si>
  <si>
    <t>Выручка</t>
  </si>
  <si>
    <t>Аренда + менеджер</t>
  </si>
  <si>
    <t>Материалы</t>
  </si>
  <si>
    <t>Маркетинг</t>
  </si>
  <si>
    <t>EBITDA</t>
  </si>
  <si>
    <t>Налоги</t>
  </si>
  <si>
    <t>Прибыль</t>
  </si>
  <si>
    <t>Реальная аренда</t>
  </si>
  <si>
    <t>Скорр. прибыль</t>
  </si>
  <si>
    <t>Инестиции</t>
  </si>
  <si>
    <t xml:space="preserve"> UA</t>
  </si>
  <si>
    <t>C1</t>
  </si>
  <si>
    <t>Покупатели</t>
  </si>
  <si>
    <t>AVP</t>
  </si>
  <si>
    <t>APC</t>
  </si>
  <si>
    <t>ARPC</t>
  </si>
  <si>
    <t>ARPU</t>
  </si>
  <si>
    <t>CPA</t>
  </si>
  <si>
    <t>Contribution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</si>
</sst>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р.-419]#,##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1" xfId="0" applyFont="1" applyBorder="1" applyAlignment="1">
      <alignment wrapText="1"/>
    </xf>
    <xf numFmtId="9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9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topLeftCell="A28" workbookViewId="0">
      <selection activeCell="M38" sqref="M38"/>
    </sheetView>
  </sheetViews>
  <sheetFormatPr defaultColWidth="12.6640625" defaultRowHeight="15.75" customHeight="1" x14ac:dyDescent="0.25"/>
  <cols>
    <col min="1" max="1" width="14.6640625" customWidth="1"/>
    <col min="2" max="3" width="14.33203125" customWidth="1"/>
  </cols>
  <sheetData>
    <row r="1" spans="1:27" ht="75.7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9.6" x14ac:dyDescent="0.25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2" x14ac:dyDescent="0.25">
      <c r="A3" s="1" t="s">
        <v>13</v>
      </c>
      <c r="B3" s="3">
        <v>60000</v>
      </c>
      <c r="C3" s="1">
        <v>400</v>
      </c>
      <c r="D3" s="1">
        <v>9</v>
      </c>
      <c r="E3" s="4">
        <v>0.8</v>
      </c>
      <c r="F3" s="1">
        <v>150</v>
      </c>
      <c r="G3" s="1">
        <v>6</v>
      </c>
      <c r="H3" s="3">
        <v>1000</v>
      </c>
      <c r="I3" s="3">
        <v>400</v>
      </c>
      <c r="J3" s="4">
        <v>0.5</v>
      </c>
      <c r="K3" s="3">
        <v>40</v>
      </c>
      <c r="L3" s="3">
        <v>40000</v>
      </c>
      <c r="M3" s="4">
        <v>0.06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2" x14ac:dyDescent="0.25">
      <c r="A5" s="1" t="s">
        <v>14</v>
      </c>
      <c r="B5" s="3">
        <v>150000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.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2" x14ac:dyDescent="0.25">
      <c r="A7" s="5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.2" x14ac:dyDescent="0.25">
      <c r="A8" s="2"/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24</v>
      </c>
      <c r="K8" s="1" t="s">
        <v>25</v>
      </c>
      <c r="L8" s="1" t="s">
        <v>26</v>
      </c>
      <c r="M8" s="1" t="s">
        <v>27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.2" x14ac:dyDescent="0.25">
      <c r="A9" s="1" t="s">
        <v>28</v>
      </c>
      <c r="B9" s="6">
        <f>C3</f>
        <v>400</v>
      </c>
      <c r="C9" s="7">
        <f>B9*E3</f>
        <v>320</v>
      </c>
      <c r="D9" s="7">
        <f>C9*E3</f>
        <v>256</v>
      </c>
      <c r="E9" s="7">
        <f>D9*E3</f>
        <v>204.8</v>
      </c>
      <c r="F9" s="7">
        <f>E9*E3</f>
        <v>163.84000000000003</v>
      </c>
      <c r="G9" s="7">
        <f>F9*E3</f>
        <v>131.07200000000003</v>
      </c>
      <c r="H9" s="7">
        <f>G9*E3</f>
        <v>104.85760000000003</v>
      </c>
      <c r="I9" s="7">
        <f>H9*E3</f>
        <v>83.886080000000035</v>
      </c>
      <c r="J9" s="7">
        <f>I9*E3</f>
        <v>67.108864000000025</v>
      </c>
      <c r="K9" s="6">
        <v>0</v>
      </c>
      <c r="L9" s="6">
        <v>0</v>
      </c>
      <c r="M9" s="6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.2" x14ac:dyDescent="0.25">
      <c r="A10" s="1" t="s">
        <v>29</v>
      </c>
      <c r="B10" s="7"/>
      <c r="C10" s="7">
        <f>C3</f>
        <v>400</v>
      </c>
      <c r="D10" s="7">
        <f>C10*E3</f>
        <v>320</v>
      </c>
      <c r="E10" s="7">
        <f>D10*E3</f>
        <v>256</v>
      </c>
      <c r="F10" s="7">
        <f>E10*E3</f>
        <v>204.8</v>
      </c>
      <c r="G10" s="7">
        <f>F10*E3</f>
        <v>163.84000000000003</v>
      </c>
      <c r="H10" s="7">
        <f>G10*E3</f>
        <v>131.07200000000003</v>
      </c>
      <c r="I10" s="7">
        <f>H10*E3</f>
        <v>104.85760000000003</v>
      </c>
      <c r="J10" s="7">
        <f>I10*E3</f>
        <v>83.886080000000035</v>
      </c>
      <c r="K10" s="7">
        <f>J10*E3</f>
        <v>67.108864000000025</v>
      </c>
      <c r="L10" s="6">
        <v>0</v>
      </c>
      <c r="M10" s="6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.2" x14ac:dyDescent="0.25">
      <c r="A11" s="1" t="s">
        <v>30</v>
      </c>
      <c r="B11" s="7"/>
      <c r="C11" s="7"/>
      <c r="D11" s="7">
        <f>C3</f>
        <v>400</v>
      </c>
      <c r="E11" s="7">
        <f>D11*E3</f>
        <v>320</v>
      </c>
      <c r="F11" s="7">
        <f>E11*E3</f>
        <v>256</v>
      </c>
      <c r="G11" s="7">
        <f>F11*E3</f>
        <v>204.8</v>
      </c>
      <c r="H11" s="7">
        <f>G11*E3</f>
        <v>163.84000000000003</v>
      </c>
      <c r="I11" s="7">
        <f>H11*E3</f>
        <v>131.07200000000003</v>
      </c>
      <c r="J11" s="7">
        <f>I11*E3</f>
        <v>104.85760000000003</v>
      </c>
      <c r="K11" s="7">
        <f>J11*E3</f>
        <v>83.886080000000035</v>
      </c>
      <c r="L11" s="7">
        <f>K11*E3</f>
        <v>67.108864000000025</v>
      </c>
      <c r="M11" s="6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2" x14ac:dyDescent="0.25">
      <c r="A12" s="1" t="s">
        <v>31</v>
      </c>
      <c r="B12" s="7"/>
      <c r="C12" s="7"/>
      <c r="D12" s="7"/>
      <c r="E12" s="7">
        <f>C3</f>
        <v>400</v>
      </c>
      <c r="F12" s="7">
        <f>E12*E3</f>
        <v>320</v>
      </c>
      <c r="G12" s="7">
        <f>F12*E3</f>
        <v>256</v>
      </c>
      <c r="H12" s="7">
        <f>G12*E3</f>
        <v>204.8</v>
      </c>
      <c r="I12" s="7">
        <f>H12*E3</f>
        <v>163.84000000000003</v>
      </c>
      <c r="J12" s="7">
        <f>I12*E3</f>
        <v>131.07200000000003</v>
      </c>
      <c r="K12" s="7">
        <f>J12*E3</f>
        <v>104.85760000000003</v>
      </c>
      <c r="L12" s="7">
        <f>K12*E3</f>
        <v>83.886080000000035</v>
      </c>
      <c r="M12" s="7">
        <f>L12*E3</f>
        <v>67.108864000000025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.2" x14ac:dyDescent="0.25">
      <c r="A13" s="1" t="s">
        <v>32</v>
      </c>
      <c r="B13" s="7"/>
      <c r="C13" s="7"/>
      <c r="D13" s="7"/>
      <c r="E13" s="7"/>
      <c r="F13" s="7">
        <f>C3</f>
        <v>400</v>
      </c>
      <c r="G13" s="7">
        <f>F13*E3</f>
        <v>320</v>
      </c>
      <c r="H13" s="7">
        <f>G13*E3</f>
        <v>256</v>
      </c>
      <c r="I13" s="7">
        <f>H13*E3</f>
        <v>204.8</v>
      </c>
      <c r="J13" s="7">
        <f>I13*E3</f>
        <v>163.84000000000003</v>
      </c>
      <c r="K13" s="7">
        <f>J13*E3</f>
        <v>131.07200000000003</v>
      </c>
      <c r="L13" s="7">
        <f>K13*E3</f>
        <v>104.85760000000003</v>
      </c>
      <c r="M13" s="7">
        <f>L13*E3</f>
        <v>83.886080000000035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.2" x14ac:dyDescent="0.25">
      <c r="A14" s="1" t="s">
        <v>33</v>
      </c>
      <c r="B14" s="7"/>
      <c r="C14" s="7"/>
      <c r="D14" s="7"/>
      <c r="E14" s="7"/>
      <c r="F14" s="7"/>
      <c r="G14" s="7">
        <f>C3</f>
        <v>400</v>
      </c>
      <c r="H14" s="7">
        <f>G14*E3</f>
        <v>320</v>
      </c>
      <c r="I14" s="7">
        <f>H14*E3</f>
        <v>256</v>
      </c>
      <c r="J14" s="7">
        <f>I14*E3</f>
        <v>204.8</v>
      </c>
      <c r="K14" s="7">
        <f>J14*E3</f>
        <v>163.84000000000003</v>
      </c>
      <c r="L14" s="7">
        <f>K14*E3</f>
        <v>131.07200000000003</v>
      </c>
      <c r="M14" s="7">
        <f>L14*E3</f>
        <v>104.85760000000003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.2" x14ac:dyDescent="0.25">
      <c r="A15" s="1" t="s">
        <v>34</v>
      </c>
      <c r="B15" s="7"/>
      <c r="C15" s="7"/>
      <c r="D15" s="7"/>
      <c r="E15" s="7"/>
      <c r="F15" s="7"/>
      <c r="G15" s="7"/>
      <c r="H15" s="7">
        <f>C3</f>
        <v>400</v>
      </c>
      <c r="I15" s="7">
        <f>H15*E3</f>
        <v>320</v>
      </c>
      <c r="J15" s="7">
        <f>I15*E3</f>
        <v>256</v>
      </c>
      <c r="K15" s="7">
        <f>J15*E3</f>
        <v>204.8</v>
      </c>
      <c r="L15" s="7">
        <f>K15*E3</f>
        <v>163.84000000000003</v>
      </c>
      <c r="M15" s="7">
        <f>L15*E3</f>
        <v>131.07200000000003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.2" x14ac:dyDescent="0.25">
      <c r="A16" s="1" t="s">
        <v>35</v>
      </c>
      <c r="B16" s="7"/>
      <c r="C16" s="7"/>
      <c r="D16" s="7"/>
      <c r="E16" s="7"/>
      <c r="F16" s="7"/>
      <c r="G16" s="7"/>
      <c r="H16" s="7"/>
      <c r="I16" s="7">
        <f>C3</f>
        <v>400</v>
      </c>
      <c r="J16" s="7">
        <f>I16*E3</f>
        <v>320</v>
      </c>
      <c r="K16" s="7">
        <f>J16*E3</f>
        <v>256</v>
      </c>
      <c r="L16" s="7">
        <f>K16*E3</f>
        <v>204.8</v>
      </c>
      <c r="M16" s="7">
        <f>L16*E3</f>
        <v>163.84000000000003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.2" x14ac:dyDescent="0.25">
      <c r="A17" s="1" t="s">
        <v>36</v>
      </c>
      <c r="B17" s="7"/>
      <c r="C17" s="7"/>
      <c r="D17" s="7"/>
      <c r="E17" s="7"/>
      <c r="F17" s="7"/>
      <c r="G17" s="7"/>
      <c r="H17" s="7"/>
      <c r="I17" s="7"/>
      <c r="J17" s="7">
        <f>C3</f>
        <v>400</v>
      </c>
      <c r="K17" s="7">
        <f>J17*E3</f>
        <v>320</v>
      </c>
      <c r="L17" s="7">
        <f>K17*E3</f>
        <v>256</v>
      </c>
      <c r="M17" s="7">
        <f>L17*E3</f>
        <v>204.8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2" x14ac:dyDescent="0.25">
      <c r="A18" s="1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>
        <f>C3</f>
        <v>400</v>
      </c>
      <c r="L18" s="7">
        <f>K18*E3</f>
        <v>320</v>
      </c>
      <c r="M18" s="7">
        <f>L18*E3</f>
        <v>256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.2" x14ac:dyDescent="0.25">
      <c r="A19" s="1" t="s">
        <v>38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>
        <f>C3</f>
        <v>400</v>
      </c>
      <c r="M19" s="7">
        <f>L19*E3</f>
        <v>320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2" x14ac:dyDescent="0.25">
      <c r="A20" s="8" t="s">
        <v>39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f>C3</f>
        <v>400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2" x14ac:dyDescent="0.25">
      <c r="A21" s="1" t="s">
        <v>40</v>
      </c>
      <c r="B21" s="7">
        <f>SUM(B9:B20)</f>
        <v>400</v>
      </c>
      <c r="C21" s="7">
        <f t="shared" ref="C21:M21" si="0">SUM(C9:C20)</f>
        <v>720</v>
      </c>
      <c r="D21" s="7">
        <f t="shared" si="0"/>
        <v>976</v>
      </c>
      <c r="E21" s="7">
        <f t="shared" si="0"/>
        <v>1180.8</v>
      </c>
      <c r="F21" s="7">
        <f t="shared" si="0"/>
        <v>1344.64</v>
      </c>
      <c r="G21" s="7">
        <f t="shared" si="0"/>
        <v>1475.712</v>
      </c>
      <c r="H21" s="7">
        <f t="shared" si="0"/>
        <v>1580.5696</v>
      </c>
      <c r="I21" s="7">
        <f t="shared" si="0"/>
        <v>1664.45568</v>
      </c>
      <c r="J21" s="7">
        <f t="shared" si="0"/>
        <v>1731.5645440000001</v>
      </c>
      <c r="K21" s="7">
        <f t="shared" si="0"/>
        <v>1731.5645440000001</v>
      </c>
      <c r="L21" s="7">
        <f t="shared" si="0"/>
        <v>1731.5645440000001</v>
      </c>
      <c r="M21" s="7">
        <f t="shared" si="0"/>
        <v>1731.5645440000001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.2" x14ac:dyDescent="0.25">
      <c r="A22" s="1" t="s">
        <v>41</v>
      </c>
      <c r="B22" s="7">
        <f>B21/F3</f>
        <v>2.6666666666666665</v>
      </c>
      <c r="C22" s="7">
        <f>C21/F3</f>
        <v>4.8</v>
      </c>
      <c r="D22" s="7">
        <f>D21/F3</f>
        <v>6.5066666666666668</v>
      </c>
      <c r="E22" s="7">
        <f>E21/F3</f>
        <v>7.8719999999999999</v>
      </c>
      <c r="F22" s="7">
        <f>F21/F3</f>
        <v>8.964266666666667</v>
      </c>
      <c r="G22" s="7">
        <f>G21/F3</f>
        <v>9.8380799999999997</v>
      </c>
      <c r="H22" s="7">
        <f>H21/F3</f>
        <v>10.537130666666666</v>
      </c>
      <c r="I22" s="7">
        <f>I21/F3</f>
        <v>11.0963712</v>
      </c>
      <c r="J22" s="7">
        <f>J21/F3</f>
        <v>11.543763626666667</v>
      </c>
      <c r="K22" s="7">
        <f>K21/F3</f>
        <v>11.543763626666667</v>
      </c>
      <c r="L22" s="7">
        <f>L21/F3</f>
        <v>11.543763626666667</v>
      </c>
      <c r="M22" s="7">
        <f>M21/F3</f>
        <v>11.543763626666667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6.4" x14ac:dyDescent="0.25">
      <c r="A23" s="1" t="s">
        <v>42</v>
      </c>
      <c r="B23" s="6">
        <f>B22*$G3</f>
        <v>16</v>
      </c>
      <c r="C23" s="7">
        <f t="shared" ref="C23:M23" si="1">C22*$G3</f>
        <v>28.799999999999997</v>
      </c>
      <c r="D23" s="7">
        <f t="shared" si="1"/>
        <v>39.04</v>
      </c>
      <c r="E23" s="7">
        <f t="shared" si="1"/>
        <v>47.231999999999999</v>
      </c>
      <c r="F23" s="7">
        <f t="shared" si="1"/>
        <v>53.785600000000002</v>
      </c>
      <c r="G23" s="7">
        <f t="shared" si="1"/>
        <v>59.028480000000002</v>
      </c>
      <c r="H23" s="7">
        <f t="shared" si="1"/>
        <v>63.222783999999997</v>
      </c>
      <c r="I23" s="7">
        <f t="shared" si="1"/>
        <v>66.578227200000001</v>
      </c>
      <c r="J23" s="7">
        <f t="shared" si="1"/>
        <v>69.262581760000003</v>
      </c>
      <c r="K23" s="7">
        <f t="shared" si="1"/>
        <v>69.262581760000003</v>
      </c>
      <c r="L23" s="7">
        <f t="shared" si="1"/>
        <v>69.262581760000003</v>
      </c>
      <c r="M23" s="7">
        <f t="shared" si="1"/>
        <v>69.262581760000003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.2" x14ac:dyDescent="0.25">
      <c r="A24" s="1" t="s">
        <v>43</v>
      </c>
      <c r="B24" s="6">
        <f>B21*$I3</f>
        <v>160000</v>
      </c>
      <c r="C24" s="7">
        <f t="shared" ref="C24:M24" si="2">C21*$I3</f>
        <v>288000</v>
      </c>
      <c r="D24" s="7">
        <f t="shared" si="2"/>
        <v>390400</v>
      </c>
      <c r="E24" s="7">
        <f t="shared" si="2"/>
        <v>472320</v>
      </c>
      <c r="F24" s="7">
        <f t="shared" si="2"/>
        <v>537856</v>
      </c>
      <c r="G24" s="7">
        <f t="shared" si="2"/>
        <v>590284.80000000005</v>
      </c>
      <c r="H24" s="7">
        <f t="shared" si="2"/>
        <v>632227.83999999997</v>
      </c>
      <c r="I24" s="7">
        <f t="shared" si="2"/>
        <v>665782.272</v>
      </c>
      <c r="J24" s="7">
        <f t="shared" si="2"/>
        <v>692625.81760000007</v>
      </c>
      <c r="K24" s="7">
        <f t="shared" si="2"/>
        <v>692625.81760000007</v>
      </c>
      <c r="L24" s="7">
        <f t="shared" si="2"/>
        <v>692625.81760000007</v>
      </c>
      <c r="M24" s="7">
        <f t="shared" si="2"/>
        <v>692625.81760000007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.2" x14ac:dyDescent="0.25">
      <c r="A25" s="1" t="s">
        <v>9</v>
      </c>
      <c r="B25" s="6">
        <f>B24*$J3</f>
        <v>80000</v>
      </c>
      <c r="C25" s="7">
        <f t="shared" ref="C25:M25" si="3">C24*$J3</f>
        <v>144000</v>
      </c>
      <c r="D25" s="7">
        <f t="shared" si="3"/>
        <v>195200</v>
      </c>
      <c r="E25" s="7">
        <f t="shared" si="3"/>
        <v>236160</v>
      </c>
      <c r="F25" s="7">
        <f t="shared" si="3"/>
        <v>268928</v>
      </c>
      <c r="G25" s="7">
        <f t="shared" si="3"/>
        <v>295142.40000000002</v>
      </c>
      <c r="H25" s="7">
        <f t="shared" si="3"/>
        <v>316113.91999999998</v>
      </c>
      <c r="I25" s="7">
        <f t="shared" si="3"/>
        <v>332891.136</v>
      </c>
      <c r="J25" s="7">
        <f t="shared" si="3"/>
        <v>346312.90880000003</v>
      </c>
      <c r="K25" s="7">
        <f t="shared" si="3"/>
        <v>346312.90880000003</v>
      </c>
      <c r="L25" s="7">
        <f t="shared" si="3"/>
        <v>346312.90880000003</v>
      </c>
      <c r="M25" s="7">
        <f t="shared" si="3"/>
        <v>346312.90880000003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6.4" x14ac:dyDescent="0.25">
      <c r="A26" s="1" t="s">
        <v>44</v>
      </c>
      <c r="B26" s="6">
        <f>B23*$H3+L3</f>
        <v>56000</v>
      </c>
      <c r="C26" s="7">
        <f t="shared" ref="C26:M26" si="4">C23*$H3+M3</f>
        <v>28800.059999999998</v>
      </c>
      <c r="D26" s="7">
        <f t="shared" si="4"/>
        <v>39040</v>
      </c>
      <c r="E26" s="7">
        <f t="shared" si="4"/>
        <v>47232</v>
      </c>
      <c r="F26" s="7">
        <f t="shared" si="4"/>
        <v>53785.600000000006</v>
      </c>
      <c r="G26" s="7">
        <f t="shared" si="4"/>
        <v>59028.480000000003</v>
      </c>
      <c r="H26" s="7">
        <f t="shared" si="4"/>
        <v>63222.784</v>
      </c>
      <c r="I26" s="7">
        <f t="shared" si="4"/>
        <v>66578.227199999994</v>
      </c>
      <c r="J26" s="7">
        <f t="shared" si="4"/>
        <v>69262.581760000001</v>
      </c>
      <c r="K26" s="7">
        <f t="shared" si="4"/>
        <v>69262.581760000001</v>
      </c>
      <c r="L26" s="7">
        <f t="shared" si="4"/>
        <v>69262.581760000001</v>
      </c>
      <c r="M26" s="7">
        <f t="shared" si="4"/>
        <v>69262.581760000001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2" x14ac:dyDescent="0.25">
      <c r="A27" s="1" t="s">
        <v>45</v>
      </c>
      <c r="B27" s="6">
        <f>B21*$K3</f>
        <v>16000</v>
      </c>
      <c r="C27" s="7">
        <f t="shared" ref="C27:M27" si="5">C21*$K3</f>
        <v>28800</v>
      </c>
      <c r="D27" s="7">
        <f t="shared" si="5"/>
        <v>39040</v>
      </c>
      <c r="E27" s="7">
        <f t="shared" si="5"/>
        <v>47232</v>
      </c>
      <c r="F27" s="7">
        <f t="shared" si="5"/>
        <v>53785.600000000006</v>
      </c>
      <c r="G27" s="7">
        <f t="shared" si="5"/>
        <v>59028.479999999996</v>
      </c>
      <c r="H27" s="7">
        <f t="shared" si="5"/>
        <v>63222.784</v>
      </c>
      <c r="I27" s="7">
        <f t="shared" si="5"/>
        <v>66578.227199999994</v>
      </c>
      <c r="J27" s="7">
        <f t="shared" si="5"/>
        <v>69262.581760000001</v>
      </c>
      <c r="K27" s="7">
        <f t="shared" si="5"/>
        <v>69262.581760000001</v>
      </c>
      <c r="L27" s="7">
        <f t="shared" si="5"/>
        <v>69262.581760000001</v>
      </c>
      <c r="M27" s="7">
        <f t="shared" si="5"/>
        <v>69262.581760000001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2" x14ac:dyDescent="0.25">
      <c r="A28" s="1" t="s">
        <v>46</v>
      </c>
      <c r="B28" s="6">
        <f>$B3</f>
        <v>60000</v>
      </c>
      <c r="C28" s="7">
        <f t="shared" ref="C28:M28" si="6">$B3</f>
        <v>60000</v>
      </c>
      <c r="D28" s="7">
        <f t="shared" si="6"/>
        <v>60000</v>
      </c>
      <c r="E28" s="7">
        <f t="shared" si="6"/>
        <v>60000</v>
      </c>
      <c r="F28" s="7">
        <f t="shared" si="6"/>
        <v>60000</v>
      </c>
      <c r="G28" s="7">
        <f t="shared" si="6"/>
        <v>60000</v>
      </c>
      <c r="H28" s="7">
        <f t="shared" si="6"/>
        <v>60000</v>
      </c>
      <c r="I28" s="7">
        <f t="shared" si="6"/>
        <v>60000</v>
      </c>
      <c r="J28" s="7">
        <f t="shared" si="6"/>
        <v>60000</v>
      </c>
      <c r="K28" s="7">
        <f t="shared" si="6"/>
        <v>60000</v>
      </c>
      <c r="L28" s="7">
        <f t="shared" si="6"/>
        <v>60000</v>
      </c>
      <c r="M28" s="7">
        <f t="shared" si="6"/>
        <v>60000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2" x14ac:dyDescent="0.25">
      <c r="A29" s="1" t="s">
        <v>47</v>
      </c>
      <c r="B29" s="6">
        <f>B24-B25-B26-B27-B28</f>
        <v>-52000</v>
      </c>
      <c r="C29" s="7">
        <f t="shared" ref="C29:M29" si="7">C24-C25-C26-C27-C28</f>
        <v>26399.940000000002</v>
      </c>
      <c r="D29" s="7">
        <f t="shared" si="7"/>
        <v>57120</v>
      </c>
      <c r="E29" s="7">
        <f t="shared" si="7"/>
        <v>81696</v>
      </c>
      <c r="F29" s="7">
        <f t="shared" si="7"/>
        <v>101356.79999999999</v>
      </c>
      <c r="G29" s="7">
        <f t="shared" si="7"/>
        <v>117085.44</v>
      </c>
      <c r="H29" s="7">
        <f t="shared" si="7"/>
        <v>129668.35200000001</v>
      </c>
      <c r="I29" s="7">
        <f t="shared" si="7"/>
        <v>139734.68159999998</v>
      </c>
      <c r="J29" s="7">
        <f t="shared" si="7"/>
        <v>147787.74528</v>
      </c>
      <c r="K29" s="7">
        <f t="shared" si="7"/>
        <v>147787.74528</v>
      </c>
      <c r="L29" s="7">
        <f t="shared" si="7"/>
        <v>147787.74528</v>
      </c>
      <c r="M29" s="7">
        <f t="shared" si="7"/>
        <v>147787.74528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2" x14ac:dyDescent="0.25">
      <c r="A30" s="1" t="s">
        <v>48</v>
      </c>
      <c r="B30" s="6">
        <f>B24*$M3</f>
        <v>9600</v>
      </c>
      <c r="C30" s="7">
        <f t="shared" ref="C30:M30" si="8">C24*$M3</f>
        <v>17280</v>
      </c>
      <c r="D30" s="7">
        <f t="shared" si="8"/>
        <v>23424</v>
      </c>
      <c r="E30" s="7">
        <f t="shared" si="8"/>
        <v>28339.200000000001</v>
      </c>
      <c r="F30" s="7">
        <f t="shared" si="8"/>
        <v>32271.360000000001</v>
      </c>
      <c r="G30" s="7">
        <f t="shared" si="8"/>
        <v>35417.088000000003</v>
      </c>
      <c r="H30" s="7">
        <f t="shared" si="8"/>
        <v>37933.670399999995</v>
      </c>
      <c r="I30" s="7">
        <f t="shared" si="8"/>
        <v>39946.936320000001</v>
      </c>
      <c r="J30" s="7">
        <f t="shared" si="8"/>
        <v>41557.549056000003</v>
      </c>
      <c r="K30" s="7">
        <f t="shared" si="8"/>
        <v>41557.549056000003</v>
      </c>
      <c r="L30" s="7">
        <f t="shared" si="8"/>
        <v>41557.549056000003</v>
      </c>
      <c r="M30" s="7">
        <f t="shared" si="8"/>
        <v>41557.549056000003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2" x14ac:dyDescent="0.25">
      <c r="A31" s="5" t="s">
        <v>49</v>
      </c>
      <c r="B31" s="6">
        <f>B29-B30</f>
        <v>-61600</v>
      </c>
      <c r="C31" s="7">
        <f t="shared" ref="C31:M31" si="9">C29-C30</f>
        <v>9119.9400000000023</v>
      </c>
      <c r="D31" s="7">
        <f t="shared" si="9"/>
        <v>33696</v>
      </c>
      <c r="E31" s="7">
        <f t="shared" si="9"/>
        <v>53356.800000000003</v>
      </c>
      <c r="F31" s="7">
        <f t="shared" si="9"/>
        <v>69085.439999999988</v>
      </c>
      <c r="G31" s="7">
        <f t="shared" si="9"/>
        <v>81668.351999999999</v>
      </c>
      <c r="H31" s="7">
        <f t="shared" si="9"/>
        <v>91734.681600000011</v>
      </c>
      <c r="I31" s="7">
        <f t="shared" si="9"/>
        <v>99787.745279999974</v>
      </c>
      <c r="J31" s="7">
        <f t="shared" si="9"/>
        <v>106230.196224</v>
      </c>
      <c r="K31" s="7">
        <f t="shared" si="9"/>
        <v>106230.196224</v>
      </c>
      <c r="L31" s="7">
        <f t="shared" si="9"/>
        <v>106230.196224</v>
      </c>
      <c r="M31" s="7">
        <f t="shared" si="9"/>
        <v>106230.196224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6.4" x14ac:dyDescent="0.25">
      <c r="A32" s="1" t="s">
        <v>50</v>
      </c>
      <c r="B32" s="6">
        <f>$G3*$H3*$M22+$L3</f>
        <v>109262.58176</v>
      </c>
      <c r="C32" s="7">
        <f t="shared" ref="C32:M32" si="10">$G3*$H3*$M22+$L3</f>
        <v>109262.58176</v>
      </c>
      <c r="D32" s="7">
        <f t="shared" si="10"/>
        <v>109262.58176</v>
      </c>
      <c r="E32" s="7">
        <f t="shared" si="10"/>
        <v>109262.58176</v>
      </c>
      <c r="F32" s="7">
        <f t="shared" si="10"/>
        <v>109262.58176</v>
      </c>
      <c r="G32" s="7">
        <f t="shared" si="10"/>
        <v>109262.58176</v>
      </c>
      <c r="H32" s="7">
        <f t="shared" si="10"/>
        <v>109262.58176</v>
      </c>
      <c r="I32" s="7">
        <f t="shared" si="10"/>
        <v>109262.58176</v>
      </c>
      <c r="J32" s="7">
        <f t="shared" si="10"/>
        <v>109262.58176</v>
      </c>
      <c r="K32" s="7">
        <f t="shared" si="10"/>
        <v>109262.58176</v>
      </c>
      <c r="L32" s="7">
        <f t="shared" si="10"/>
        <v>109262.58176</v>
      </c>
      <c r="M32" s="7">
        <f t="shared" si="10"/>
        <v>109262.58176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6.4" x14ac:dyDescent="0.25">
      <c r="A33" s="5" t="s">
        <v>51</v>
      </c>
      <c r="B33" s="6">
        <f>B31-(B32-B26)</f>
        <v>-114862.58176</v>
      </c>
      <c r="C33" s="7">
        <f t="shared" ref="C33:L33" si="11">C31-(C32-C26)</f>
        <v>-71342.581760000001</v>
      </c>
      <c r="D33" s="7">
        <f t="shared" si="11"/>
        <v>-36526.581760000001</v>
      </c>
      <c r="E33" s="7">
        <f t="shared" si="11"/>
        <v>-8673.781759999998</v>
      </c>
      <c r="F33" s="7">
        <f t="shared" si="11"/>
        <v>13608.458239999993</v>
      </c>
      <c r="G33" s="7">
        <f t="shared" si="11"/>
        <v>31434.250240000001</v>
      </c>
      <c r="H33" s="7">
        <f t="shared" si="11"/>
        <v>45694.88384000001</v>
      </c>
      <c r="I33" s="7">
        <f t="shared" si="11"/>
        <v>57103.390719999967</v>
      </c>
      <c r="J33" s="7">
        <f t="shared" si="11"/>
        <v>66230.196223999999</v>
      </c>
      <c r="K33" s="7">
        <f t="shared" si="11"/>
        <v>66230.196223999999</v>
      </c>
      <c r="L33" s="7">
        <f t="shared" si="11"/>
        <v>66230.196223999999</v>
      </c>
      <c r="M33" s="7">
        <f>M31-(M32-M26)</f>
        <v>66230.196223999999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2" x14ac:dyDescent="0.25">
      <c r="A34" s="1" t="s">
        <v>52</v>
      </c>
      <c r="B34" s="6">
        <f>-B5+B33</f>
        <v>-264862.58175999997</v>
      </c>
      <c r="C34" s="6">
        <f>B34+C33</f>
        <v>-336205.16351999994</v>
      </c>
      <c r="D34" s="7">
        <f t="shared" ref="D34:M34" si="12">C34+D33</f>
        <v>-372731.74527999992</v>
      </c>
      <c r="E34" s="7">
        <f t="shared" si="12"/>
        <v>-381405.5270399999</v>
      </c>
      <c r="F34" s="7">
        <f t="shared" si="12"/>
        <v>-367797.06879999989</v>
      </c>
      <c r="G34" s="7">
        <f t="shared" si="12"/>
        <v>-336362.81855999987</v>
      </c>
      <c r="H34" s="7">
        <f t="shared" si="12"/>
        <v>-290667.93471999984</v>
      </c>
      <c r="I34" s="7">
        <f t="shared" si="12"/>
        <v>-233564.54399999988</v>
      </c>
      <c r="J34" s="7">
        <f t="shared" si="12"/>
        <v>-167334.34777599986</v>
      </c>
      <c r="K34" s="7">
        <f t="shared" si="12"/>
        <v>-101104.15155199986</v>
      </c>
      <c r="L34" s="7">
        <f t="shared" si="12"/>
        <v>-34873.955327999865</v>
      </c>
      <c r="M34" s="7">
        <f t="shared" si="12"/>
        <v>31356.240896000134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6.4" x14ac:dyDescent="0.25">
      <c r="A37" s="2"/>
      <c r="B37" s="5" t="s">
        <v>53</v>
      </c>
      <c r="C37" s="5" t="s">
        <v>54</v>
      </c>
      <c r="D37" s="5" t="s">
        <v>55</v>
      </c>
      <c r="E37" s="5" t="s">
        <v>56</v>
      </c>
      <c r="F37" s="5" t="s">
        <v>9</v>
      </c>
      <c r="G37" s="5" t="s">
        <v>57</v>
      </c>
      <c r="H37" s="5" t="s">
        <v>58</v>
      </c>
      <c r="I37" s="5" t="s">
        <v>59</v>
      </c>
      <c r="J37" s="5" t="s">
        <v>60</v>
      </c>
      <c r="K37" s="5" t="s">
        <v>61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2" x14ac:dyDescent="0.25">
      <c r="A38" s="1" t="s">
        <v>28</v>
      </c>
      <c r="B38" s="2">
        <f>C3</f>
        <v>400</v>
      </c>
      <c r="C38" s="4">
        <v>1</v>
      </c>
      <c r="D38" s="2">
        <f t="shared" ref="D38:D49" si="13">B38*C38</f>
        <v>400</v>
      </c>
      <c r="E38" s="10">
        <f t="shared" ref="E38:F38" si="14">I3</f>
        <v>400</v>
      </c>
      <c r="F38" s="11">
        <f t="shared" si="14"/>
        <v>0.5</v>
      </c>
      <c r="G38" s="12">
        <f>SUM(B9:M9)/C3</f>
        <v>4.3289113600000002</v>
      </c>
      <c r="H38" s="10">
        <f t="shared" ref="H38:H49" si="15">G38*E38</f>
        <v>1731.5645440000001</v>
      </c>
      <c r="I38" s="10">
        <f t="shared" ref="I38:I49" si="16">G38*B38</f>
        <v>1731.5645440000001</v>
      </c>
      <c r="J38" s="10">
        <f>B3/B38</f>
        <v>150</v>
      </c>
      <c r="K38" s="10">
        <f t="shared" ref="K38:K49" si="17">(I38-J38)*B38</f>
        <v>632625.81760000007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2" x14ac:dyDescent="0.25">
      <c r="A39" s="1" t="s">
        <v>29</v>
      </c>
      <c r="B39" s="2">
        <f>C3</f>
        <v>400</v>
      </c>
      <c r="C39" s="4">
        <v>1</v>
      </c>
      <c r="D39" s="2">
        <f t="shared" si="13"/>
        <v>400</v>
      </c>
      <c r="E39" s="10">
        <f t="shared" ref="E39:F39" si="18">I3</f>
        <v>400</v>
      </c>
      <c r="F39" s="11">
        <f t="shared" si="18"/>
        <v>0.5</v>
      </c>
      <c r="G39" s="12">
        <f>SUM(B10:M10)/C3</f>
        <v>4.3289113600000002</v>
      </c>
      <c r="H39" s="10">
        <f t="shared" si="15"/>
        <v>1731.5645440000001</v>
      </c>
      <c r="I39" s="10">
        <f t="shared" si="16"/>
        <v>1731.5645440000001</v>
      </c>
      <c r="J39" s="10">
        <f>B3/B39</f>
        <v>150</v>
      </c>
      <c r="K39" s="10">
        <f t="shared" si="17"/>
        <v>632625.81760000007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2" x14ac:dyDescent="0.25">
      <c r="A40" s="1" t="s">
        <v>30</v>
      </c>
      <c r="B40" s="2">
        <f>C3</f>
        <v>400</v>
      </c>
      <c r="C40" s="4">
        <v>1</v>
      </c>
      <c r="D40" s="2">
        <f t="shared" si="13"/>
        <v>400</v>
      </c>
      <c r="E40" s="10">
        <f t="shared" ref="E40:F40" si="19">I3</f>
        <v>400</v>
      </c>
      <c r="F40" s="11">
        <f t="shared" si="19"/>
        <v>0.5</v>
      </c>
      <c r="G40" s="12">
        <f>SUM(B11:M11)/C3</f>
        <v>4.3289113600000002</v>
      </c>
      <c r="H40" s="10">
        <f t="shared" si="15"/>
        <v>1731.5645440000001</v>
      </c>
      <c r="I40" s="10">
        <f t="shared" si="16"/>
        <v>1731.5645440000001</v>
      </c>
      <c r="J40" s="10">
        <f>B3/B40</f>
        <v>150</v>
      </c>
      <c r="K40" s="10">
        <f t="shared" si="17"/>
        <v>632625.81760000007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2" x14ac:dyDescent="0.25">
      <c r="A41" s="1" t="s">
        <v>31</v>
      </c>
      <c r="B41" s="2">
        <f>C3</f>
        <v>400</v>
      </c>
      <c r="C41" s="4">
        <v>1</v>
      </c>
      <c r="D41" s="2">
        <f t="shared" si="13"/>
        <v>400</v>
      </c>
      <c r="E41" s="10">
        <f t="shared" ref="E41:F41" si="20">I3</f>
        <v>400</v>
      </c>
      <c r="F41" s="11">
        <f t="shared" si="20"/>
        <v>0.5</v>
      </c>
      <c r="G41" s="12">
        <f>SUM(B12:M12)/C3</f>
        <v>4.3289113600000002</v>
      </c>
      <c r="H41" s="10">
        <f t="shared" si="15"/>
        <v>1731.5645440000001</v>
      </c>
      <c r="I41" s="10">
        <f t="shared" si="16"/>
        <v>1731.5645440000001</v>
      </c>
      <c r="J41" s="10">
        <f>B3/B41</f>
        <v>150</v>
      </c>
      <c r="K41" s="10">
        <f t="shared" si="17"/>
        <v>632625.81760000007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2" x14ac:dyDescent="0.25">
      <c r="A42" s="1" t="s">
        <v>32</v>
      </c>
      <c r="B42" s="2">
        <f>C3</f>
        <v>400</v>
      </c>
      <c r="C42" s="4">
        <v>1</v>
      </c>
      <c r="D42" s="2">
        <f t="shared" si="13"/>
        <v>400</v>
      </c>
      <c r="E42" s="10">
        <f t="shared" ref="E42:F42" si="21">I3</f>
        <v>400</v>
      </c>
      <c r="F42" s="11">
        <f t="shared" si="21"/>
        <v>0.5</v>
      </c>
      <c r="G42" s="12">
        <f>SUM(B13:M13)/C3</f>
        <v>4.1611392</v>
      </c>
      <c r="H42" s="10">
        <f t="shared" si="15"/>
        <v>1664.45568</v>
      </c>
      <c r="I42" s="10">
        <f t="shared" si="16"/>
        <v>1664.45568</v>
      </c>
      <c r="J42" s="10">
        <f>B3/B42</f>
        <v>150</v>
      </c>
      <c r="K42" s="10">
        <f t="shared" si="17"/>
        <v>605782.272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2" x14ac:dyDescent="0.25">
      <c r="A43" s="1" t="s">
        <v>33</v>
      </c>
      <c r="B43" s="2">
        <f>C3</f>
        <v>400</v>
      </c>
      <c r="C43" s="4">
        <v>1</v>
      </c>
      <c r="D43" s="2">
        <f t="shared" si="13"/>
        <v>400</v>
      </c>
      <c r="E43" s="10">
        <f t="shared" ref="E43:F43" si="22">I3</f>
        <v>400</v>
      </c>
      <c r="F43" s="11">
        <f t="shared" si="22"/>
        <v>0.5</v>
      </c>
      <c r="G43" s="12">
        <f>SUM(B14:M14)/C3</f>
        <v>3.9514240000000003</v>
      </c>
      <c r="H43" s="10">
        <f t="shared" si="15"/>
        <v>1580.5696</v>
      </c>
      <c r="I43" s="10">
        <f t="shared" si="16"/>
        <v>1580.5696</v>
      </c>
      <c r="J43" s="10">
        <f>B3/B43</f>
        <v>150</v>
      </c>
      <c r="K43" s="10">
        <f t="shared" si="17"/>
        <v>572227.83999999997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2" x14ac:dyDescent="0.25">
      <c r="A44" s="1" t="s">
        <v>34</v>
      </c>
      <c r="B44" s="2">
        <f>C3</f>
        <v>400</v>
      </c>
      <c r="C44" s="4">
        <v>1</v>
      </c>
      <c r="D44" s="2">
        <f t="shared" si="13"/>
        <v>400</v>
      </c>
      <c r="E44" s="10">
        <f t="shared" ref="E44:F44" si="23">I3</f>
        <v>400</v>
      </c>
      <c r="F44" s="11">
        <f t="shared" si="23"/>
        <v>0.5</v>
      </c>
      <c r="G44" s="12">
        <f>SUM(B15:M15)/C3</f>
        <v>3.6892800000000001</v>
      </c>
      <c r="H44" s="10">
        <f t="shared" si="15"/>
        <v>1475.712</v>
      </c>
      <c r="I44" s="10">
        <f t="shared" si="16"/>
        <v>1475.712</v>
      </c>
      <c r="J44" s="10">
        <f>B3/B44</f>
        <v>150</v>
      </c>
      <c r="K44" s="10">
        <f t="shared" si="17"/>
        <v>530284.80000000005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2" x14ac:dyDescent="0.25">
      <c r="A45" s="1" t="s">
        <v>35</v>
      </c>
      <c r="B45" s="2">
        <f>C3</f>
        <v>400</v>
      </c>
      <c r="C45" s="4">
        <v>1</v>
      </c>
      <c r="D45" s="2">
        <f t="shared" si="13"/>
        <v>400</v>
      </c>
      <c r="E45" s="10">
        <f t="shared" ref="E45:F45" si="24">I3</f>
        <v>400</v>
      </c>
      <c r="F45" s="11">
        <f t="shared" si="24"/>
        <v>0.5</v>
      </c>
      <c r="G45" s="12">
        <f>SUM(B16:M16)/C3</f>
        <v>3.3615999999999997</v>
      </c>
      <c r="H45" s="10">
        <f t="shared" si="15"/>
        <v>1344.6399999999999</v>
      </c>
      <c r="I45" s="10">
        <f t="shared" si="16"/>
        <v>1344.6399999999999</v>
      </c>
      <c r="J45" s="10">
        <f>B3/B45</f>
        <v>150</v>
      </c>
      <c r="K45" s="10">
        <f t="shared" si="17"/>
        <v>477855.99999999994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2" x14ac:dyDescent="0.25">
      <c r="A46" s="1" t="s">
        <v>36</v>
      </c>
      <c r="B46" s="2">
        <f>C3</f>
        <v>400</v>
      </c>
      <c r="C46" s="4">
        <v>1</v>
      </c>
      <c r="D46" s="2">
        <f t="shared" si="13"/>
        <v>400</v>
      </c>
      <c r="E46" s="10">
        <f t="shared" ref="E46:F46" si="25">I3</f>
        <v>400</v>
      </c>
      <c r="F46" s="11">
        <f t="shared" si="25"/>
        <v>0.5</v>
      </c>
      <c r="G46" s="12">
        <f>SUM(B17:M17)/C3</f>
        <v>2.952</v>
      </c>
      <c r="H46" s="10">
        <f t="shared" si="15"/>
        <v>1180.8</v>
      </c>
      <c r="I46" s="10">
        <f t="shared" si="16"/>
        <v>1180.8</v>
      </c>
      <c r="J46" s="10">
        <f>B3/B46</f>
        <v>150</v>
      </c>
      <c r="K46" s="10">
        <f t="shared" si="17"/>
        <v>412320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2" x14ac:dyDescent="0.25">
      <c r="A47" s="1" t="s">
        <v>37</v>
      </c>
      <c r="B47" s="2">
        <f>C3</f>
        <v>400</v>
      </c>
      <c r="C47" s="4">
        <v>1</v>
      </c>
      <c r="D47" s="2">
        <f t="shared" si="13"/>
        <v>400</v>
      </c>
      <c r="E47" s="10">
        <f t="shared" ref="E47:F47" si="26">I3</f>
        <v>400</v>
      </c>
      <c r="F47" s="11">
        <f t="shared" si="26"/>
        <v>0.5</v>
      </c>
      <c r="G47" s="12">
        <f>SUM(B18:M18)/C3</f>
        <v>2.44</v>
      </c>
      <c r="H47" s="10">
        <f t="shared" si="15"/>
        <v>976</v>
      </c>
      <c r="I47" s="10">
        <f t="shared" si="16"/>
        <v>976</v>
      </c>
      <c r="J47" s="10">
        <f>B3/B47</f>
        <v>150</v>
      </c>
      <c r="K47" s="10">
        <f t="shared" si="17"/>
        <v>330400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2" x14ac:dyDescent="0.25">
      <c r="A48" s="1" t="s">
        <v>38</v>
      </c>
      <c r="B48" s="2">
        <f>C3</f>
        <v>400</v>
      </c>
      <c r="C48" s="4">
        <v>1</v>
      </c>
      <c r="D48" s="2">
        <f t="shared" si="13"/>
        <v>400</v>
      </c>
      <c r="E48" s="10">
        <f t="shared" ref="E48:F48" si="27">I3</f>
        <v>400</v>
      </c>
      <c r="F48" s="11">
        <f t="shared" si="27"/>
        <v>0.5</v>
      </c>
      <c r="G48" s="12">
        <f>SUM(B19:M19)/C3</f>
        <v>1.8</v>
      </c>
      <c r="H48" s="10">
        <f t="shared" si="15"/>
        <v>720</v>
      </c>
      <c r="I48" s="10">
        <f t="shared" si="16"/>
        <v>720</v>
      </c>
      <c r="J48" s="10">
        <f>B3/B48</f>
        <v>150</v>
      </c>
      <c r="K48" s="10">
        <f t="shared" si="17"/>
        <v>228000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2" x14ac:dyDescent="0.25">
      <c r="A49" s="8" t="s">
        <v>39</v>
      </c>
      <c r="B49" s="13">
        <f>C3</f>
        <v>400</v>
      </c>
      <c r="C49" s="14">
        <v>1</v>
      </c>
      <c r="D49" s="13">
        <f t="shared" si="13"/>
        <v>400</v>
      </c>
      <c r="E49" s="15">
        <f t="shared" ref="E49:F49" si="28">I3</f>
        <v>400</v>
      </c>
      <c r="F49" s="16">
        <f t="shared" si="28"/>
        <v>0.5</v>
      </c>
      <c r="G49" s="17">
        <f>SUM(B20:M20)/C3</f>
        <v>1</v>
      </c>
      <c r="H49" s="15">
        <f t="shared" si="15"/>
        <v>400</v>
      </c>
      <c r="I49" s="15">
        <f t="shared" si="16"/>
        <v>400</v>
      </c>
      <c r="J49" s="15">
        <f>B3/B49</f>
        <v>150</v>
      </c>
      <c r="K49" s="15">
        <f t="shared" si="17"/>
        <v>100000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Парикмахерская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Александра</cp:lastModifiedBy>
  <dcterms:modified xsi:type="dcterms:W3CDTF">2023-07-25T18:39:08Z</dcterms:modified>
</cp:coreProperties>
</file>