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Вне четверти\GB4623_A_Unit_Economics\4 семинар\"/>
    </mc:Choice>
  </mc:AlternateContent>
  <bookViews>
    <workbookView xWindow="0" yWindow="0" windowWidth="23040" windowHeight="9072" activeTab="3"/>
  </bookViews>
  <sheets>
    <sheet name="Интернет-магазин" sheetId="1" r:id="rId1"/>
    <sheet name="Лицензионное ПО" sheetId="2" r:id="rId2"/>
    <sheet name="SaaS ПО" sheetId="3" r:id="rId3"/>
    <sheet name="Кофейня(Франшиза)" sheetId="4" r:id="rId4"/>
  </sheets>
  <calcPr calcId="162913"/>
</workbook>
</file>

<file path=xl/calcChain.xml><?xml version="1.0" encoding="utf-8"?>
<calcChain xmlns="http://schemas.openxmlformats.org/spreadsheetml/2006/main">
  <c r="O8" i="3" l="1"/>
  <c r="P8" i="3" s="1"/>
  <c r="M8" i="3"/>
  <c r="G8" i="3"/>
  <c r="F8" i="3"/>
  <c r="I8" i="3" s="1"/>
  <c r="D8" i="3"/>
  <c r="O8" i="2"/>
  <c r="P8" i="2" s="1"/>
  <c r="R8" i="2" s="1"/>
  <c r="N8" i="2"/>
  <c r="M8" i="2"/>
  <c r="G8" i="2"/>
  <c r="F8" i="2"/>
  <c r="D8" i="2"/>
  <c r="G4" i="1"/>
  <c r="G5" i="1"/>
  <c r="L5" i="1" s="1"/>
  <c r="M5" i="1" s="1"/>
  <c r="G6" i="1"/>
  <c r="D4" i="1"/>
  <c r="Q4" i="1" s="1"/>
  <c r="D5" i="1"/>
  <c r="D6" i="1"/>
  <c r="Q6" i="1" s="1"/>
  <c r="Q5" i="1"/>
  <c r="O5" i="1"/>
  <c r="L6" i="1"/>
  <c r="M6" i="1" s="1"/>
  <c r="O6" i="1"/>
  <c r="L4" i="1"/>
  <c r="M4" i="1" s="1"/>
  <c r="O4" i="1"/>
  <c r="M3" i="1"/>
  <c r="L3" i="1"/>
  <c r="D3" i="1"/>
  <c r="Q3" i="1"/>
  <c r="O4" i="4"/>
  <c r="M4" i="4"/>
  <c r="F4" i="4"/>
  <c r="D4" i="4"/>
  <c r="P3" i="4"/>
  <c r="M3" i="4"/>
  <c r="D3" i="4"/>
  <c r="J8" i="3"/>
  <c r="D2" i="3"/>
  <c r="D4" i="3" s="1"/>
  <c r="Q8" i="2"/>
  <c r="I8" i="2"/>
  <c r="K8" i="2" s="1"/>
  <c r="D4" i="2"/>
  <c r="D2" i="2"/>
  <c r="O3" i="1"/>
  <c r="G3" i="1"/>
  <c r="N8" i="3" l="1"/>
  <c r="K8" i="3"/>
  <c r="R6" i="1"/>
  <c r="S6" i="1" s="1"/>
  <c r="R5" i="1"/>
  <c r="S5" i="1" s="1"/>
  <c r="R4" i="1"/>
  <c r="S4" i="1" s="1"/>
  <c r="R3" i="1"/>
  <c r="S3" i="1" s="1"/>
  <c r="Q8" i="3"/>
  <c r="R8" i="3" s="1"/>
</calcChain>
</file>

<file path=xl/sharedStrings.xml><?xml version="1.0" encoding="utf-8"?>
<sst xmlns="http://schemas.openxmlformats.org/spreadsheetml/2006/main" count="108" uniqueCount="65">
  <si>
    <t>COGS</t>
  </si>
  <si>
    <t>Маркетинг</t>
  </si>
  <si>
    <t>Доход</t>
  </si>
  <si>
    <t>Когорта</t>
  </si>
  <si>
    <t>UA</t>
  </si>
  <si>
    <t>C1</t>
  </si>
  <si>
    <t>Покупатели</t>
  </si>
  <si>
    <t>Средняя цена товара в корзине</t>
  </si>
  <si>
    <t>Среднее число товаров в корзине</t>
  </si>
  <si>
    <t>Средний чек</t>
  </si>
  <si>
    <t>Фикс. издержки (Fix.Cost)</t>
  </si>
  <si>
    <t>Затраты на доставку</t>
  </si>
  <si>
    <t>Прочее</t>
  </si>
  <si>
    <t>Ср. число заказов на клиента (APC)</t>
  </si>
  <si>
    <t>ARPU (LTV)</t>
  </si>
  <si>
    <t>Маркетинговый бюджет (AC)</t>
  </si>
  <si>
    <t>CPA</t>
  </si>
  <si>
    <t>Стоимость удержания когорты (RC)</t>
  </si>
  <si>
    <t>Стоимость удрежания на одного клиента (ARC)</t>
  </si>
  <si>
    <t>ARPU-CPA-ARC</t>
  </si>
  <si>
    <t>Выручка (Contrebution margin)</t>
  </si>
  <si>
    <t>Месяц 1</t>
  </si>
  <si>
    <t>##</t>
  </si>
  <si>
    <t>Стоимость команды разработки в месяц:</t>
  </si>
  <si>
    <t>Срок разработки до первых продаж (месяцев):</t>
  </si>
  <si>
    <t>Первоначальные затраты итого:</t>
  </si>
  <si>
    <t>Метрики маркетинга</t>
  </si>
  <si>
    <t>Метрики оборота</t>
  </si>
  <si>
    <t>Опер. издержки</t>
  </si>
  <si>
    <t>Прибыль до маркетинга</t>
  </si>
  <si>
    <t>Прибыль после маркетинга</t>
  </si>
  <si>
    <t>Фикс. издержки</t>
  </si>
  <si>
    <t xml:space="preserve">Прибыль 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</si>
  <si>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</si>
  <si>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</si>
  <si>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</si>
  <si>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</si>
  <si>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CAC</t>
  </si>
  <si>
    <t>Среднее количество заказов на клиента</t>
  </si>
  <si>
    <t>Всего заказов на когорту</t>
  </si>
  <si>
    <t>Стоимость лицензии</t>
  </si>
  <si>
    <t>Оборот с когорты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</si>
  <si>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</si>
  <si>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</si>
  <si>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</si>
  <si>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</si>
  <si>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>Затраты разработки</t>
  </si>
  <si>
    <t>Прибыль с учетом разработки</t>
  </si>
  <si>
    <t>Стоимость подписки</t>
  </si>
  <si>
    <t>Паушальный взнос</t>
  </si>
  <si>
    <t>Роялти</t>
  </si>
  <si>
    <t>1sCOGS</t>
  </si>
  <si>
    <t>APC</t>
  </si>
  <si>
    <t>CLTV</t>
  </si>
  <si>
    <t>LTV</t>
  </si>
  <si>
    <t>AC</t>
  </si>
  <si>
    <t>Contribution Margin</t>
  </si>
  <si>
    <t>CM-Royalty</t>
  </si>
  <si>
    <t>Франчайзи</t>
  </si>
  <si>
    <t>Франчайзер</t>
  </si>
  <si>
    <t>UA (пришедшие люди)</t>
  </si>
  <si>
    <t>Месяц 2</t>
  </si>
  <si>
    <t>Месяц 3</t>
  </si>
  <si>
    <t>Месяц 4</t>
  </si>
  <si>
    <t>доход на 1 платящего клиента ARPPU (cLTV)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</si>
</sst>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р.-419]#,##0.00"/>
    <numFmt numFmtId="165" formatCode="[$р.-419]#,##0"/>
    <numFmt numFmtId="166" formatCode="_-[$р.-419]* #,##0_-;_-[$р.-419]* \-#,##0_-;_-[$р.-419]* &quot;-&quot;??_-;_-@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1155CC"/>
      <name val="Inconsolata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165" fontId="1" fillId="4" borderId="0" xfId="0" applyNumberFormat="1" applyFont="1" applyFill="1" applyAlignment="1">
      <alignment wrapText="1"/>
    </xf>
    <xf numFmtId="164" fontId="1" fillId="4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164" fontId="1" fillId="6" borderId="0" xfId="0" applyNumberFormat="1" applyFont="1" applyFill="1" applyAlignment="1">
      <alignment wrapText="1"/>
    </xf>
    <xf numFmtId="164" fontId="1" fillId="6" borderId="0" xfId="0" applyNumberFormat="1" applyFont="1" applyFill="1" applyAlignment="1">
      <alignment wrapText="1"/>
    </xf>
    <xf numFmtId="165" fontId="3" fillId="8" borderId="0" xfId="0" applyNumberFormat="1" applyFont="1" applyFill="1"/>
    <xf numFmtId="0" fontId="2" fillId="0" borderId="0" xfId="0" applyFont="1" applyAlignment="1"/>
    <xf numFmtId="165" fontId="1" fillId="0" borderId="0" xfId="0" applyNumberFormat="1" applyFont="1"/>
    <xf numFmtId="0" fontId="4" fillId="0" borderId="0" xfId="0" applyFont="1" applyAlignment="1"/>
    <xf numFmtId="0" fontId="5" fillId="11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4" fillId="17" borderId="0" xfId="0" applyFont="1" applyFill="1" applyAlignment="1">
      <alignment horizontal="center" wrapText="1"/>
    </xf>
    <xf numFmtId="0" fontId="4" fillId="18" borderId="0" xfId="0" applyFont="1" applyFill="1" applyAlignment="1">
      <alignment horizontal="center" wrapText="1"/>
    </xf>
    <xf numFmtId="0" fontId="4" fillId="19" borderId="0" xfId="0" applyFont="1" applyFill="1" applyAlignment="1">
      <alignment horizontal="center" wrapText="1"/>
    </xf>
    <xf numFmtId="0" fontId="4" fillId="20" borderId="0" xfId="0" applyFont="1" applyFill="1" applyAlignment="1">
      <alignment horizontal="center" wrapText="1"/>
    </xf>
    <xf numFmtId="0" fontId="4" fillId="21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65" fontId="5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/>
    <xf numFmtId="165" fontId="2" fillId="0" borderId="0" xfId="0" applyNumberFormat="1" applyFont="1" applyAlignment="1"/>
    <xf numFmtId="9" fontId="2" fillId="0" borderId="0" xfId="0" applyNumberFormat="1" applyFont="1" applyAlignmen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horizontal="right" wrapText="1"/>
    </xf>
    <xf numFmtId="9" fontId="0" fillId="4" borderId="0" xfId="0" applyNumberFormat="1" applyFont="1" applyFill="1" applyAlignment="1">
      <alignment horizontal="right" wrapText="1"/>
    </xf>
    <xf numFmtId="0" fontId="0" fillId="0" borderId="0" xfId="0" applyFont="1" applyAlignment="1">
      <alignment horizontal="right" wrapText="1"/>
    </xf>
    <xf numFmtId="164" fontId="8" fillId="0" borderId="0" xfId="0" applyNumberFormat="1" applyFont="1" applyAlignment="1">
      <alignment wrapText="1"/>
    </xf>
    <xf numFmtId="9" fontId="0" fillId="4" borderId="0" xfId="0" applyNumberFormat="1" applyFont="1" applyFill="1" applyAlignment="1">
      <alignment horizontal="right" wrapText="1"/>
    </xf>
    <xf numFmtId="164" fontId="0" fillId="4" borderId="0" xfId="0" applyNumberFormat="1" applyFont="1" applyFill="1" applyAlignment="1">
      <alignment horizontal="right" wrapText="1"/>
    </xf>
    <xf numFmtId="164" fontId="0" fillId="4" borderId="0" xfId="0" applyNumberFormat="1" applyFont="1" applyFill="1" applyAlignment="1">
      <alignment horizontal="right" wrapText="1"/>
    </xf>
    <xf numFmtId="0" fontId="0" fillId="4" borderId="0" xfId="0" applyFont="1" applyFill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Font="1" applyAlignment="1"/>
    <xf numFmtId="0" fontId="2" fillId="4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1" fillId="0" borderId="0" xfId="0" applyFont="1" applyAlignment="1"/>
    <xf numFmtId="0" fontId="5" fillId="9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0" fillId="8" borderId="0" xfId="0" applyFont="1" applyFill="1" applyAlignment="1">
      <alignment wrapText="1"/>
    </xf>
    <xf numFmtId="3" fontId="11" fillId="3" borderId="0" xfId="0" applyNumberFormat="1" applyFont="1" applyFill="1" applyAlignment="1">
      <alignment wrapText="1"/>
    </xf>
    <xf numFmtId="0" fontId="2" fillId="5" borderId="0" xfId="0" applyFont="1" applyFill="1" applyAlignment="1">
      <alignment horizontal="left" vertical="top" wrapText="1"/>
    </xf>
    <xf numFmtId="164" fontId="11" fillId="5" borderId="0" xfId="0" applyNumberFormat="1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5" borderId="0" xfId="0" applyFont="1" applyFill="1" applyAlignment="1">
      <alignment wrapText="1"/>
    </xf>
    <xf numFmtId="165" fontId="11" fillId="3" borderId="0" xfId="0" applyNumberFormat="1" applyFont="1" applyFill="1" applyAlignment="1">
      <alignment wrapText="1"/>
    </xf>
    <xf numFmtId="43" fontId="1" fillId="6" borderId="0" xfId="1" applyFont="1" applyFill="1" applyAlignment="1">
      <alignment wrapText="1"/>
    </xf>
    <xf numFmtId="43" fontId="1" fillId="7" borderId="0" xfId="1" applyFont="1" applyFill="1" applyAlignment="1">
      <alignment wrapText="1"/>
    </xf>
    <xf numFmtId="43" fontId="0" fillId="0" borderId="0" xfId="1" applyFont="1" applyAlignment="1"/>
    <xf numFmtId="3" fontId="4" fillId="22" borderId="0" xfId="0" applyNumberFormat="1" applyFont="1" applyFill="1" applyAlignment="1">
      <alignment horizontal="center"/>
    </xf>
    <xf numFmtId="165" fontId="4" fillId="22" borderId="0" xfId="0" applyNumberFormat="1" applyFont="1" applyFill="1" applyAlignment="1">
      <alignment horizontal="right"/>
    </xf>
    <xf numFmtId="166" fontId="4" fillId="22" borderId="0" xfId="0" applyNumberFormat="1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F1" workbookViewId="0">
      <selection activeCell="M12" sqref="M12"/>
    </sheetView>
  </sheetViews>
  <sheetFormatPr defaultColWidth="12.6640625" defaultRowHeight="15.75" customHeight="1"/>
  <cols>
    <col min="14" max="14" width="16.21875" customWidth="1"/>
    <col min="18" max="18" width="16.33203125" customWidth="1"/>
    <col min="19" max="19" width="26.77734375" customWidth="1"/>
  </cols>
  <sheetData>
    <row r="1" spans="1:26">
      <c r="A1" s="1"/>
      <c r="B1" s="2"/>
      <c r="C1" s="2"/>
      <c r="D1" s="70"/>
      <c r="E1" s="71"/>
      <c r="F1" s="71"/>
      <c r="G1" s="71"/>
      <c r="H1" s="72" t="s">
        <v>0</v>
      </c>
      <c r="I1" s="71"/>
      <c r="J1" s="71"/>
      <c r="K1" s="3"/>
      <c r="L1" s="3"/>
      <c r="M1" s="3"/>
      <c r="N1" s="73" t="s">
        <v>1</v>
      </c>
      <c r="O1" s="71"/>
      <c r="P1" s="71"/>
      <c r="Q1" s="71"/>
      <c r="R1" s="71"/>
      <c r="S1" s="4" t="s">
        <v>2</v>
      </c>
      <c r="T1" s="1"/>
      <c r="U1" s="1"/>
      <c r="V1" s="1"/>
      <c r="W1" s="1"/>
      <c r="X1" s="1"/>
      <c r="Y1" s="1"/>
      <c r="Z1" s="1"/>
    </row>
    <row r="2" spans="1:26" ht="76.8" customHeight="1">
      <c r="A2" s="5" t="s">
        <v>3</v>
      </c>
      <c r="B2" s="83" t="s">
        <v>60</v>
      </c>
      <c r="C2" s="6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8" t="s">
        <v>10</v>
      </c>
      <c r="I2" s="8" t="s">
        <v>11</v>
      </c>
      <c r="J2" s="8" t="s">
        <v>12</v>
      </c>
      <c r="K2" s="81" t="s">
        <v>13</v>
      </c>
      <c r="L2" s="84" t="s">
        <v>64</v>
      </c>
      <c r="M2" s="9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1" t="s">
        <v>20</v>
      </c>
      <c r="T2" s="1"/>
      <c r="U2" s="1"/>
      <c r="V2" s="1"/>
      <c r="W2" s="1"/>
      <c r="X2" s="1"/>
      <c r="Y2" s="1"/>
      <c r="Z2" s="1"/>
    </row>
    <row r="3" spans="1:26" ht="13.2">
      <c r="A3" s="5" t="s">
        <v>21</v>
      </c>
      <c r="B3" s="12">
        <v>10000</v>
      </c>
      <c r="C3" s="13">
        <v>0.01</v>
      </c>
      <c r="D3" s="80">
        <f>B3*C3</f>
        <v>100</v>
      </c>
      <c r="E3" s="14">
        <v>100</v>
      </c>
      <c r="F3" s="14">
        <v>4</v>
      </c>
      <c r="G3" s="85">
        <f>E3*F3</f>
        <v>400</v>
      </c>
      <c r="H3" s="15">
        <v>900</v>
      </c>
      <c r="I3" s="15">
        <v>350</v>
      </c>
      <c r="J3" s="16">
        <v>5</v>
      </c>
      <c r="K3" s="17">
        <v>3</v>
      </c>
      <c r="L3" s="82">
        <f>(G3-H3-I3-J3)*K3</f>
        <v>-2565</v>
      </c>
      <c r="M3" s="82">
        <f>L3*C3</f>
        <v>-25.650000000000002</v>
      </c>
      <c r="N3" s="18">
        <v>1000000</v>
      </c>
      <c r="O3" s="19">
        <f>N3/B3</f>
        <v>100</v>
      </c>
      <c r="P3" s="18">
        <v>50000</v>
      </c>
      <c r="Q3" s="19">
        <f>P3*C3/D3</f>
        <v>5</v>
      </c>
      <c r="R3" s="86">
        <f>M3-O3-Q3</f>
        <v>-130.65</v>
      </c>
      <c r="S3" s="87">
        <f>R3*B3</f>
        <v>-1306500</v>
      </c>
      <c r="T3" s="1"/>
      <c r="U3" s="1"/>
      <c r="V3" s="1"/>
      <c r="W3" s="1"/>
      <c r="X3" s="1"/>
      <c r="Y3" s="1"/>
      <c r="Z3" s="1"/>
    </row>
    <row r="4" spans="1:26" ht="13.2">
      <c r="A4" s="5" t="s">
        <v>61</v>
      </c>
      <c r="B4" s="12">
        <v>20000</v>
      </c>
      <c r="C4" s="13">
        <v>0.01</v>
      </c>
      <c r="D4" s="80">
        <f t="shared" ref="D4:D6" si="0">B4*C4</f>
        <v>200</v>
      </c>
      <c r="E4" s="14">
        <v>500</v>
      </c>
      <c r="F4" s="14">
        <v>5</v>
      </c>
      <c r="G4" s="85">
        <f t="shared" ref="G4:G6" si="1">E4*F4</f>
        <v>2500</v>
      </c>
      <c r="H4" s="15">
        <v>600</v>
      </c>
      <c r="I4" s="15">
        <v>350</v>
      </c>
      <c r="J4" s="16">
        <v>10</v>
      </c>
      <c r="K4" s="17">
        <v>12</v>
      </c>
      <c r="L4" s="82">
        <f>(G4-H4-I4-J4)*K4</f>
        <v>18480</v>
      </c>
      <c r="M4" s="82">
        <f>L4*C4</f>
        <v>184.8</v>
      </c>
      <c r="N4" s="19">
        <v>1000001</v>
      </c>
      <c r="O4" s="19">
        <f>N4/B4</f>
        <v>50.000050000000002</v>
      </c>
      <c r="P4" s="19">
        <v>50001</v>
      </c>
      <c r="Q4" s="19">
        <f>P4*C4/D4</f>
        <v>2.5000499999999999</v>
      </c>
      <c r="R4" s="86">
        <f>M4-O4-Q4</f>
        <v>132.29990000000004</v>
      </c>
      <c r="S4" s="87">
        <f>R4*B4</f>
        <v>2645998.0000000009</v>
      </c>
      <c r="T4" s="1"/>
      <c r="U4" s="1"/>
      <c r="V4" s="1"/>
      <c r="W4" s="1"/>
      <c r="X4" s="1"/>
      <c r="Y4" s="1"/>
      <c r="Z4" s="1"/>
    </row>
    <row r="5" spans="1:26" ht="13.2">
      <c r="A5" s="5" t="s">
        <v>62</v>
      </c>
      <c r="B5" s="12">
        <v>30000</v>
      </c>
      <c r="C5" s="13">
        <v>0.01</v>
      </c>
      <c r="D5" s="80">
        <f t="shared" si="0"/>
        <v>300</v>
      </c>
      <c r="E5" s="14">
        <v>700</v>
      </c>
      <c r="F5" s="14">
        <v>7</v>
      </c>
      <c r="G5" s="85">
        <f t="shared" si="1"/>
        <v>4900</v>
      </c>
      <c r="H5" s="15">
        <v>500</v>
      </c>
      <c r="I5" s="15">
        <v>250</v>
      </c>
      <c r="J5" s="16">
        <v>15</v>
      </c>
      <c r="K5" s="17">
        <v>18</v>
      </c>
      <c r="L5" s="82">
        <f t="shared" ref="L5:L7" si="2">(G5-H5-I5-J5)*K5</f>
        <v>74430</v>
      </c>
      <c r="M5" s="82">
        <f t="shared" ref="M5:M7" si="3">L5*C5</f>
        <v>744.30000000000007</v>
      </c>
      <c r="N5" s="19">
        <v>1000002</v>
      </c>
      <c r="O5" s="19">
        <f t="shared" ref="O5:O7" si="4">N5/B5</f>
        <v>33.333399999999997</v>
      </c>
      <c r="P5" s="19">
        <v>50002</v>
      </c>
      <c r="Q5" s="19">
        <f t="shared" ref="Q5:Q7" si="5">P5*C5/D5</f>
        <v>1.6667333333333334</v>
      </c>
      <c r="R5" s="86">
        <f t="shared" ref="R5:R7" si="6">M5-O5-Q5</f>
        <v>709.29986666666673</v>
      </c>
      <c r="S5" s="87">
        <f t="shared" ref="S5:S7" si="7">R5*B5</f>
        <v>21278996.000000004</v>
      </c>
      <c r="T5" s="1"/>
      <c r="U5" s="1"/>
      <c r="V5" s="1"/>
      <c r="W5" s="1"/>
      <c r="X5" s="1"/>
      <c r="Y5" s="1"/>
      <c r="Z5" s="1"/>
    </row>
    <row r="6" spans="1:26" ht="13.2">
      <c r="A6" s="5" t="s">
        <v>63</v>
      </c>
      <c r="B6" s="12">
        <v>30000</v>
      </c>
      <c r="C6" s="13">
        <v>1.4999999999999999E-2</v>
      </c>
      <c r="D6" s="80">
        <f t="shared" si="0"/>
        <v>450</v>
      </c>
      <c r="E6" s="14">
        <v>700</v>
      </c>
      <c r="F6" s="14">
        <v>7</v>
      </c>
      <c r="G6" s="85">
        <f t="shared" si="1"/>
        <v>4900</v>
      </c>
      <c r="H6" s="15">
        <v>500</v>
      </c>
      <c r="I6" s="15">
        <v>250</v>
      </c>
      <c r="J6" s="16">
        <v>15</v>
      </c>
      <c r="K6" s="17">
        <v>24</v>
      </c>
      <c r="L6" s="82">
        <f t="shared" si="2"/>
        <v>99240</v>
      </c>
      <c r="M6" s="82">
        <f t="shared" si="3"/>
        <v>1488.6</v>
      </c>
      <c r="N6" s="19">
        <v>1000003</v>
      </c>
      <c r="O6" s="19">
        <f t="shared" si="4"/>
        <v>33.333433333333332</v>
      </c>
      <c r="P6" s="19">
        <v>50003</v>
      </c>
      <c r="Q6" s="19">
        <f t="shared" si="5"/>
        <v>1.6667666666666665</v>
      </c>
      <c r="R6" s="86">
        <f t="shared" si="6"/>
        <v>1453.5998</v>
      </c>
      <c r="S6" s="87">
        <f t="shared" si="7"/>
        <v>43607994</v>
      </c>
      <c r="T6" s="1"/>
      <c r="U6" s="1"/>
      <c r="V6" s="1"/>
      <c r="W6" s="1"/>
      <c r="X6" s="1"/>
      <c r="Y6" s="1"/>
      <c r="Z6" s="1"/>
    </row>
    <row r="7" spans="1:26" ht="13.2">
      <c r="R7" s="88"/>
      <c r="S7" s="88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D1:G1"/>
    <mergeCell ref="H1:J1"/>
    <mergeCell ref="N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8"/>
  <sheetViews>
    <sheetView topLeftCell="D1" workbookViewId="0">
      <selection activeCell="M8" sqref="M8"/>
    </sheetView>
  </sheetViews>
  <sheetFormatPr defaultColWidth="12.6640625" defaultRowHeight="15.75" customHeight="1"/>
  <cols>
    <col min="2" max="2" width="14.109375" customWidth="1"/>
    <col min="14" max="14" width="13.109375" bestFit="1" customWidth="1"/>
    <col min="16" max="16" width="15.33203125" customWidth="1"/>
    <col min="17" max="17" width="14.21875" customWidth="1"/>
  </cols>
  <sheetData>
    <row r="2" spans="1:26">
      <c r="A2" s="74" t="s">
        <v>23</v>
      </c>
      <c r="B2" s="71"/>
      <c r="C2" s="71"/>
      <c r="D2" s="20">
        <f>15*500000</f>
        <v>7500000</v>
      </c>
    </row>
    <row r="3" spans="1:26">
      <c r="A3" s="74" t="s">
        <v>24</v>
      </c>
      <c r="B3" s="71"/>
      <c r="C3" s="71"/>
      <c r="D3" s="21">
        <v>5</v>
      </c>
    </row>
    <row r="4" spans="1:26">
      <c r="A4" s="74" t="s">
        <v>25</v>
      </c>
      <c r="B4" s="71"/>
      <c r="C4" s="71"/>
      <c r="D4" s="22">
        <f>D3*D2</f>
        <v>37500000</v>
      </c>
    </row>
    <row r="6" spans="1:26">
      <c r="A6" s="23"/>
      <c r="B6" s="75" t="s">
        <v>26</v>
      </c>
      <c r="C6" s="71"/>
      <c r="D6" s="71"/>
      <c r="E6" s="71"/>
      <c r="F6" s="71"/>
      <c r="G6" s="71"/>
      <c r="H6" s="71"/>
      <c r="I6" s="71"/>
      <c r="J6" s="76" t="s">
        <v>27</v>
      </c>
      <c r="K6" s="71"/>
      <c r="L6" s="24" t="s">
        <v>28</v>
      </c>
      <c r="M6" s="77" t="s">
        <v>29</v>
      </c>
      <c r="N6" s="71"/>
      <c r="O6" s="78" t="s">
        <v>30</v>
      </c>
      <c r="P6" s="71"/>
      <c r="Q6" s="25" t="s">
        <v>31</v>
      </c>
      <c r="R6" s="26" t="s">
        <v>32</v>
      </c>
      <c r="S6" s="23"/>
      <c r="T6" s="23"/>
      <c r="U6" s="23"/>
      <c r="V6" s="23"/>
      <c r="W6" s="23"/>
      <c r="X6" s="23"/>
      <c r="Y6" s="23"/>
      <c r="Z6" s="23"/>
    </row>
    <row r="7" spans="1:26" ht="90.6" customHeight="1">
      <c r="A7" s="27" t="s">
        <v>3</v>
      </c>
      <c r="B7" s="28" t="s">
        <v>33</v>
      </c>
      <c r="C7" s="28" t="s">
        <v>34</v>
      </c>
      <c r="D7" s="28" t="s">
        <v>35</v>
      </c>
      <c r="E7" s="29" t="s">
        <v>36</v>
      </c>
      <c r="F7" s="28" t="s">
        <v>6</v>
      </c>
      <c r="G7" s="28" t="s">
        <v>37</v>
      </c>
      <c r="H7" s="28" t="s">
        <v>38</v>
      </c>
      <c r="I7" s="28" t="s">
        <v>39</v>
      </c>
      <c r="J7" s="30" t="s">
        <v>40</v>
      </c>
      <c r="K7" s="31" t="s">
        <v>41</v>
      </c>
      <c r="L7" s="32" t="s">
        <v>0</v>
      </c>
      <c r="M7" s="33" t="s">
        <v>42</v>
      </c>
      <c r="N7" s="33" t="s">
        <v>43</v>
      </c>
      <c r="O7" s="34" t="s">
        <v>44</v>
      </c>
      <c r="P7" s="34" t="s">
        <v>45</v>
      </c>
      <c r="Q7" s="35" t="s">
        <v>46</v>
      </c>
      <c r="R7" s="36" t="s">
        <v>47</v>
      </c>
      <c r="S7" s="23"/>
      <c r="T7" s="23"/>
      <c r="U7" s="23"/>
      <c r="V7" s="23"/>
      <c r="W7" s="23"/>
      <c r="X7" s="23"/>
      <c r="Y7" s="23"/>
      <c r="Z7" s="23"/>
    </row>
    <row r="8" spans="1:26" ht="13.2">
      <c r="A8" s="37" t="s">
        <v>21</v>
      </c>
      <c r="B8" s="38">
        <v>6000000</v>
      </c>
      <c r="C8" s="39">
        <v>60</v>
      </c>
      <c r="D8" s="89">
        <f>B8/C8</f>
        <v>100000</v>
      </c>
      <c r="E8" s="40">
        <v>0.1</v>
      </c>
      <c r="F8" s="89">
        <f>D8*E8</f>
        <v>10000</v>
      </c>
      <c r="G8" s="90">
        <f>B8/F8</f>
        <v>600</v>
      </c>
      <c r="H8" s="41">
        <v>1</v>
      </c>
      <c r="I8" s="42">
        <f>IFERROR(H8*F8,"")</f>
        <v>10000</v>
      </c>
      <c r="J8" s="43">
        <v>2100</v>
      </c>
      <c r="K8" s="44">
        <f>IFERROR(J8*I8,"")</f>
        <v>21000000</v>
      </c>
      <c r="L8" s="45">
        <v>0</v>
      </c>
      <c r="M8" s="91">
        <f>(J8-L8)*H8</f>
        <v>2100</v>
      </c>
      <c r="N8" s="91">
        <f>M8*F8</f>
        <v>21000000</v>
      </c>
      <c r="O8" s="91">
        <f>M8-G8</f>
        <v>1500</v>
      </c>
      <c r="P8" s="91">
        <f>O8*F8</f>
        <v>15000000</v>
      </c>
      <c r="Q8" s="47">
        <f>D2</f>
        <v>7500000</v>
      </c>
      <c r="R8" s="48">
        <f>P8-Q8</f>
        <v>7500000</v>
      </c>
      <c r="S8" s="23"/>
      <c r="T8" s="23"/>
      <c r="U8" s="23"/>
      <c r="V8" s="23"/>
      <c r="W8" s="23"/>
      <c r="X8" s="23"/>
      <c r="Y8" s="23"/>
      <c r="Z8" s="23"/>
    </row>
  </sheetData>
  <mergeCells count="7">
    <mergeCell ref="M6:N6"/>
    <mergeCell ref="O6:P6"/>
    <mergeCell ref="A2:C2"/>
    <mergeCell ref="A3:C3"/>
    <mergeCell ref="A4:C4"/>
    <mergeCell ref="B6:I6"/>
    <mergeCell ref="J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0"/>
  <sheetViews>
    <sheetView workbookViewId="0">
      <selection activeCell="R8" sqref="R8"/>
    </sheetView>
  </sheetViews>
  <sheetFormatPr defaultColWidth="12.6640625" defaultRowHeight="15.75" customHeight="1"/>
  <cols>
    <col min="2" max="2" width="14.109375" customWidth="1"/>
    <col min="14" max="14" width="15.21875" customWidth="1"/>
    <col min="16" max="16" width="13.6640625" customWidth="1"/>
    <col min="17" max="17" width="14.21875" customWidth="1"/>
  </cols>
  <sheetData>
    <row r="2" spans="1:26">
      <c r="A2" s="74" t="s">
        <v>23</v>
      </c>
      <c r="B2" s="71"/>
      <c r="C2" s="71"/>
      <c r="D2" s="20">
        <f>15*500000</f>
        <v>7500000</v>
      </c>
    </row>
    <row r="3" spans="1:26">
      <c r="A3" s="74" t="s">
        <v>24</v>
      </c>
      <c r="B3" s="71"/>
      <c r="C3" s="71"/>
      <c r="D3" s="21">
        <v>5</v>
      </c>
    </row>
    <row r="4" spans="1:26">
      <c r="A4" s="74" t="s">
        <v>25</v>
      </c>
      <c r="B4" s="71"/>
      <c r="C4" s="71"/>
      <c r="D4" s="22">
        <f>D3*D2</f>
        <v>37500000</v>
      </c>
    </row>
    <row r="6" spans="1:26">
      <c r="A6" s="23"/>
      <c r="B6" s="75" t="s">
        <v>26</v>
      </c>
      <c r="C6" s="71"/>
      <c r="D6" s="71"/>
      <c r="E6" s="71"/>
      <c r="F6" s="71"/>
      <c r="G6" s="71"/>
      <c r="H6" s="71"/>
      <c r="I6" s="71"/>
      <c r="J6" s="76" t="s">
        <v>27</v>
      </c>
      <c r="K6" s="71"/>
      <c r="L6" s="24" t="s">
        <v>28</v>
      </c>
      <c r="M6" s="77" t="s">
        <v>29</v>
      </c>
      <c r="N6" s="71"/>
      <c r="O6" s="78" t="s">
        <v>30</v>
      </c>
      <c r="P6" s="71"/>
      <c r="Q6" s="25" t="s">
        <v>31</v>
      </c>
      <c r="R6" s="26" t="s">
        <v>32</v>
      </c>
      <c r="S6" s="23"/>
      <c r="T6" s="23"/>
      <c r="U6" s="23"/>
      <c r="V6" s="23"/>
      <c r="W6" s="23"/>
      <c r="X6" s="23"/>
      <c r="Y6" s="23"/>
      <c r="Z6" s="23"/>
    </row>
    <row r="7" spans="1:26" ht="88.8" customHeight="1">
      <c r="A7" s="27" t="s">
        <v>3</v>
      </c>
      <c r="B7" s="28" t="s">
        <v>33</v>
      </c>
      <c r="C7" s="28" t="s">
        <v>34</v>
      </c>
      <c r="D7" s="28" t="s">
        <v>35</v>
      </c>
      <c r="E7" s="29" t="s">
        <v>36</v>
      </c>
      <c r="F7" s="28" t="s">
        <v>6</v>
      </c>
      <c r="G7" s="28" t="s">
        <v>37</v>
      </c>
      <c r="H7" s="28" t="s">
        <v>38</v>
      </c>
      <c r="I7" s="28" t="s">
        <v>39</v>
      </c>
      <c r="J7" s="30" t="s">
        <v>48</v>
      </c>
      <c r="K7" s="31" t="s">
        <v>41</v>
      </c>
      <c r="L7" s="32" t="s">
        <v>0</v>
      </c>
      <c r="M7" s="33" t="s">
        <v>42</v>
      </c>
      <c r="N7" s="33" t="s">
        <v>43</v>
      </c>
      <c r="O7" s="34" t="s">
        <v>44</v>
      </c>
      <c r="P7" s="34" t="s">
        <v>45</v>
      </c>
      <c r="Q7" s="35" t="s">
        <v>46</v>
      </c>
      <c r="R7" s="36" t="s">
        <v>47</v>
      </c>
      <c r="S7" s="23"/>
      <c r="T7" s="23"/>
      <c r="U7" s="23"/>
      <c r="V7" s="23"/>
      <c r="W7" s="23"/>
      <c r="X7" s="23"/>
      <c r="Y7" s="23"/>
      <c r="Z7" s="23"/>
    </row>
    <row r="8" spans="1:26">
      <c r="A8" s="37" t="s">
        <v>21</v>
      </c>
      <c r="B8" s="38">
        <v>6000000</v>
      </c>
      <c r="C8" s="39">
        <v>60</v>
      </c>
      <c r="D8" s="89">
        <f>B8/C8</f>
        <v>100000</v>
      </c>
      <c r="E8" s="40">
        <v>0.1</v>
      </c>
      <c r="F8" s="89">
        <f>D8*E8</f>
        <v>10000</v>
      </c>
      <c r="G8" s="90">
        <f>B8/F8</f>
        <v>600</v>
      </c>
      <c r="H8" s="41">
        <v>12</v>
      </c>
      <c r="I8" s="42">
        <f>IFERROR(H8*F8,"")</f>
        <v>120000</v>
      </c>
      <c r="J8" s="43">
        <f>C10</f>
        <v>599</v>
      </c>
      <c r="K8" s="44">
        <f>IFERROR(J8*I8,"")</f>
        <v>71880000</v>
      </c>
      <c r="L8" s="45">
        <v>0</v>
      </c>
      <c r="M8" s="91">
        <f>(J8-L8)*H8</f>
        <v>7188</v>
      </c>
      <c r="N8" s="46">
        <f>M8*F8</f>
        <v>71880000</v>
      </c>
      <c r="O8" s="91">
        <f>M8-G8</f>
        <v>6588</v>
      </c>
      <c r="P8" s="46">
        <f>O8*F8</f>
        <v>65880000</v>
      </c>
      <c r="Q8" s="47">
        <f>D2</f>
        <v>7500000</v>
      </c>
      <c r="R8" s="47">
        <f>P8-Q8</f>
        <v>58380000</v>
      </c>
      <c r="S8" s="23"/>
      <c r="T8" s="23"/>
      <c r="U8" s="23"/>
      <c r="V8" s="23"/>
      <c r="W8" s="23"/>
      <c r="X8" s="23"/>
      <c r="Y8" s="23"/>
      <c r="Z8" s="23"/>
    </row>
    <row r="10" spans="1:26">
      <c r="A10" s="79" t="s">
        <v>48</v>
      </c>
      <c r="B10" s="71"/>
      <c r="C10" s="49">
        <v>599</v>
      </c>
      <c r="D10" s="50"/>
      <c r="E10" s="50"/>
      <c r="F10" s="50"/>
      <c r="G10" s="50"/>
      <c r="H10" s="50"/>
      <c r="I10" s="50"/>
      <c r="J10" s="50"/>
      <c r="K10" s="50"/>
    </row>
  </sheetData>
  <mergeCells count="8">
    <mergeCell ref="M6:N6"/>
    <mergeCell ref="O6:P6"/>
    <mergeCell ref="A10:B10"/>
    <mergeCell ref="A2:C2"/>
    <mergeCell ref="A3:C3"/>
    <mergeCell ref="A4:C4"/>
    <mergeCell ref="B6:I6"/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6"/>
  <sheetViews>
    <sheetView tabSelected="1" workbookViewId="0"/>
  </sheetViews>
  <sheetFormatPr defaultColWidth="12.6640625" defaultRowHeight="15.75" customHeight="1"/>
  <cols>
    <col min="5" max="5" width="14.33203125" customWidth="1"/>
    <col min="14" max="14" width="13.33203125" customWidth="1"/>
    <col min="15" max="15" width="15.33203125" customWidth="1"/>
    <col min="16" max="16" width="13.6640625" customWidth="1"/>
  </cols>
  <sheetData>
    <row r="1" spans="1:26">
      <c r="A1" s="51"/>
      <c r="B1" s="52"/>
      <c r="C1" s="52"/>
      <c r="D1" s="52"/>
      <c r="E1" s="53"/>
      <c r="F1" s="52"/>
      <c r="G1" s="53"/>
      <c r="H1" s="53"/>
      <c r="I1" s="53"/>
      <c r="J1" s="52"/>
      <c r="K1" s="53"/>
      <c r="L1" s="53"/>
      <c r="M1" s="53"/>
      <c r="N1" s="53"/>
      <c r="O1" s="53"/>
      <c r="P1" s="53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29.4" customHeight="1">
      <c r="A2" s="51"/>
      <c r="B2" s="52" t="s">
        <v>4</v>
      </c>
      <c r="C2" s="52" t="s">
        <v>5</v>
      </c>
      <c r="D2" s="54" t="s">
        <v>6</v>
      </c>
      <c r="E2" s="55" t="s">
        <v>49</v>
      </c>
      <c r="F2" s="54" t="s">
        <v>50</v>
      </c>
      <c r="G2" s="55" t="s">
        <v>9</v>
      </c>
      <c r="H2" s="53" t="s">
        <v>0</v>
      </c>
      <c r="I2" s="53" t="s">
        <v>51</v>
      </c>
      <c r="J2" s="52" t="s">
        <v>52</v>
      </c>
      <c r="K2" s="53" t="s">
        <v>53</v>
      </c>
      <c r="L2" s="53" t="s">
        <v>54</v>
      </c>
      <c r="M2" s="53" t="s">
        <v>55</v>
      </c>
      <c r="N2" s="53" t="s">
        <v>16</v>
      </c>
      <c r="O2" s="53" t="s">
        <v>56</v>
      </c>
      <c r="P2" s="53" t="s">
        <v>57</v>
      </c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>
      <c r="A3" s="56" t="s">
        <v>58</v>
      </c>
      <c r="B3" s="57">
        <v>2000</v>
      </c>
      <c r="C3" s="58">
        <v>0.02</v>
      </c>
      <c r="D3" s="59">
        <f t="shared" ref="D3:D4" si="0">C3*B3</f>
        <v>40</v>
      </c>
      <c r="E3" s="60"/>
      <c r="F3" s="61">
        <v>0.03</v>
      </c>
      <c r="G3" s="62">
        <v>600</v>
      </c>
      <c r="H3" s="62">
        <v>500</v>
      </c>
      <c r="I3" s="63">
        <v>0</v>
      </c>
      <c r="J3" s="64">
        <v>40</v>
      </c>
      <c r="K3" s="65" t="s">
        <v>22</v>
      </c>
      <c r="L3" s="65" t="s">
        <v>22</v>
      </c>
      <c r="M3" s="66">
        <f t="shared" ref="M3:M4" si="1">N3*B3</f>
        <v>100000</v>
      </c>
      <c r="N3" s="63">
        <v>50</v>
      </c>
      <c r="O3" s="65" t="s">
        <v>22</v>
      </c>
      <c r="P3" s="67" t="e">
        <f>O3*(1-F3)</f>
        <v>#VALUE!</v>
      </c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>
      <c r="A4" s="56" t="s">
        <v>59</v>
      </c>
      <c r="B4" s="57">
        <v>10</v>
      </c>
      <c r="C4" s="61">
        <v>1</v>
      </c>
      <c r="D4" s="59">
        <f t="shared" si="0"/>
        <v>10</v>
      </c>
      <c r="E4" s="63">
        <v>100000</v>
      </c>
      <c r="F4" s="68">
        <f>F3</f>
        <v>0.03</v>
      </c>
      <c r="G4" s="65" t="s">
        <v>22</v>
      </c>
      <c r="H4" s="63">
        <v>0</v>
      </c>
      <c r="I4" s="63">
        <v>0</v>
      </c>
      <c r="J4" s="64">
        <v>1</v>
      </c>
      <c r="K4" s="65" t="s">
        <v>22</v>
      </c>
      <c r="L4" s="65" t="s">
        <v>22</v>
      </c>
      <c r="M4" s="66">
        <f t="shared" si="1"/>
        <v>30000</v>
      </c>
      <c r="N4" s="63">
        <v>3000</v>
      </c>
      <c r="O4" s="66" t="e">
        <f>(L4-N4)*B4</f>
        <v>#VALUE!</v>
      </c>
      <c r="P4" s="60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>
      <c r="A6" s="51"/>
      <c r="B6" s="69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>
      <c r="A7" s="51"/>
      <c r="B7" s="69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>
      <c r="A8" s="51"/>
      <c r="B8" s="69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>
      <c r="A9" s="51"/>
      <c r="B9" s="69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>
      <c r="A10" s="51"/>
      <c r="B10" s="69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>
      <c r="A11" s="51"/>
      <c r="B11" s="69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Интернет-магазин</vt:lpstr>
      <vt:lpstr>Лицензионное ПО</vt:lpstr>
      <vt:lpstr>SaaS ПО</vt:lpstr>
      <vt:lpstr>Кофейня(Франшиза)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</cp:lastModifiedBy>
  <dcterms:modified xsi:type="dcterms:W3CDTF">2023-07-24T20:54:19Z</dcterms:modified>
</cp:coreProperties>
</file>