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MJAD/Documents/OneDrive/OneDrive - University of Exeter/new_toronto_reuslts/"/>
    </mc:Choice>
  </mc:AlternateContent>
  <xr:revisionPtr revIDLastSave="427" documentId="13_ncr:1_{8BF7B28B-9B15-D046-9632-F9FB9BC25326}" xr6:coauthVersionLast="45" xr6:coauthVersionMax="45" xr10:uidLastSave="{E89632EA-7BFD-1248-AC84-E302C67D68CD}"/>
  <bookViews>
    <workbookView xWindow="3260" yWindow="1700" windowWidth="23260" windowHeight="12760" xr2:uid="{00000000-000D-0000-FFFF-FFFF00000000}"/>
  </bookViews>
  <sheets>
    <sheet name="OBSI_cost_time" sheetId="2" r:id="rId1"/>
    <sheet name="OBSI_Cost" sheetId="4" r:id="rId2"/>
    <sheet name="OBSI_time" sheetId="13" r:id="rId3"/>
  </sheets>
  <definedNames>
    <definedName name="BGA_YUE20011">#REF!</definedName>
    <definedName name="BGA_YUE20012">#REF!</definedName>
    <definedName name="BGA_YUE20013">#REF!</definedName>
    <definedName name="BGA_YUE20021">#REF!</definedName>
    <definedName name="BGA_YUE20022">#REF!</definedName>
    <definedName name="BGA_YUE20023">#REF!</definedName>
    <definedName name="BGA_YUE20031">#REF!</definedName>
    <definedName name="BGA_YUE20032">#REF!</definedName>
    <definedName name="CAR91_">OBSI_time!$B$2:$B$31</definedName>
    <definedName name="CAR91_2">OBSI_Cost!$B$2:$B$31</definedName>
    <definedName name="CAR92_">OBSI_time!$C$2:$C$31</definedName>
    <definedName name="CAR92_2">OBSI_Cost!$C$2:$C$31</definedName>
    <definedName name="EAR83_">OBSI_time!$D$2:$D$31</definedName>
    <definedName name="EAR83_2">OBSI_Cost!$D$2:$D$31</definedName>
    <definedName name="HEC92_">OBSI_time!$E$2:$E$31</definedName>
    <definedName name="HEC92_2">OBSI_Cost!$E$2:$E$31</definedName>
    <definedName name="KFU">OBSI_time!$F$2:$F$31</definedName>
    <definedName name="KFU_2">OBSI_Cost!$F$2:$F$31</definedName>
    <definedName name="LES">OBSI_time!$G$2:$G$31</definedName>
    <definedName name="LES_2">OBSI_Cost!$G$2:$G$31</definedName>
    <definedName name="PUR">OBSI_time!$H$2:$H$31</definedName>
    <definedName name="PUR_2">OBSI_Cost!$H$2:$H$31</definedName>
    <definedName name="RYE92_">OBSI_time!$I$2:$I$31</definedName>
    <definedName name="RYE92_2">OBSI_Cost!$I$2:$I$31</definedName>
    <definedName name="STA">OBSI_time!$J$2:$J$31</definedName>
    <definedName name="STA_2">OBSI_Cost!$J$2:$J$31</definedName>
    <definedName name="TRE">OBSI_time!$K$2:$K$31</definedName>
    <definedName name="TRE_2">OBSI_Cost!$K$2:$K$31</definedName>
    <definedName name="UTA92_">OBSI_time!$L$2:$L$31</definedName>
    <definedName name="UTA92_2">OBSI_Cost!$L$2:$L$31</definedName>
    <definedName name="UTE92_">OBSI_time!$M$2:$M$31</definedName>
    <definedName name="UTE92_2">OBSI_Cost!$M$2:$M$31</definedName>
    <definedName name="Yed_Muklason">#REF!</definedName>
    <definedName name="Yed_Müller">#REF!</definedName>
    <definedName name="Yed_SGA">#REF!</definedName>
    <definedName name="YOR83">OBSI_time!$N$2:$N$31</definedName>
    <definedName name="YOR83_2">OBSI_Cost!$N$2:$N$31</definedName>
    <definedName name="YUE20011">#REF!</definedName>
    <definedName name="YUE20012">#REF!</definedName>
    <definedName name="YUE20013">#REF!</definedName>
    <definedName name="YUE20021">#REF!</definedName>
    <definedName name="YUE20022">#REF!</definedName>
    <definedName name="YUE20023">#REF!</definedName>
    <definedName name="YUE20031">#REF!</definedName>
    <definedName name="YUE2003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8" i="4" l="1"/>
  <c r="N37" i="4" a="1"/>
  <c r="N37" i="4" s="1"/>
  <c r="N36" i="4"/>
  <c r="M38" i="4"/>
  <c r="M37" i="4" a="1"/>
  <c r="M37" i="4" s="1"/>
  <c r="M36" i="4"/>
  <c r="L38" i="4"/>
  <c r="L37" i="4" a="1"/>
  <c r="L37" i="4" s="1"/>
  <c r="L36" i="4"/>
  <c r="K38" i="4"/>
  <c r="K37" i="4" a="1"/>
  <c r="K37" i="4" s="1"/>
  <c r="K36" i="4"/>
  <c r="J38" i="4"/>
  <c r="J37" i="4" a="1"/>
  <c r="J37" i="4" s="1"/>
  <c r="J36" i="4"/>
  <c r="I38" i="4"/>
  <c r="I37" i="4" a="1"/>
  <c r="I37" i="4" s="1"/>
  <c r="I36" i="4"/>
  <c r="G38" i="4"/>
  <c r="H38" i="4"/>
  <c r="H37" i="4" a="1"/>
  <c r="H37" i="4" s="1"/>
  <c r="H36" i="4"/>
  <c r="G37" i="4" a="1"/>
  <c r="G37" i="4" s="1"/>
  <c r="G36" i="4"/>
  <c r="F38" i="4"/>
  <c r="F37" i="4" a="1"/>
  <c r="F37" i="4" s="1"/>
  <c r="F36" i="4"/>
  <c r="E38" i="4"/>
  <c r="E37" i="4" a="1"/>
  <c r="E37" i="4" s="1"/>
  <c r="E36" i="4"/>
  <c r="D38" i="4"/>
  <c r="D37" i="4" a="1"/>
  <c r="D37" i="4" s="1"/>
  <c r="D36" i="4"/>
  <c r="C38" i="4"/>
  <c r="C37" i="4" a="1"/>
  <c r="C37" i="4" s="1"/>
  <c r="C36" i="4"/>
  <c r="B38" i="4"/>
  <c r="B37" i="4" a="1"/>
  <c r="B37" i="4" s="1"/>
  <c r="B36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B37" i="13" a="1"/>
  <c r="B37" i="13" s="1"/>
  <c r="C37" i="13" a="1"/>
  <c r="C37" i="13"/>
  <c r="D37" i="13" a="1"/>
  <c r="D37" i="13" s="1"/>
  <c r="E37" i="13" a="1"/>
  <c r="E37" i="13"/>
  <c r="F37" i="13" a="1"/>
  <c r="F37" i="13" s="1"/>
  <c r="G37" i="13" a="1"/>
  <c r="G37" i="13"/>
  <c r="H37" i="13" a="1"/>
  <c r="H37" i="13" s="1"/>
  <c r="I37" i="13" a="1"/>
  <c r="I37" i="13"/>
  <c r="J37" i="13" a="1"/>
  <c r="J37" i="13" s="1"/>
  <c r="K37" i="13" a="1"/>
  <c r="K37" i="13"/>
  <c r="L37" i="13" a="1"/>
  <c r="L37" i="13" s="1"/>
  <c r="M37" i="13" a="1"/>
  <c r="M37" i="13"/>
  <c r="N37" i="13" a="1"/>
  <c r="N37" i="13" s="1"/>
  <c r="B38" i="13"/>
  <c r="C38" i="13"/>
  <c r="D38" i="13"/>
  <c r="E38" i="13" a="1"/>
  <c r="E38" i="13"/>
  <c r="F38" i="13"/>
  <c r="G38" i="13"/>
  <c r="H38" i="13"/>
  <c r="I38" i="13"/>
  <c r="J38" i="13"/>
  <c r="K38" i="13"/>
  <c r="L38" i="13"/>
  <c r="M38" i="13"/>
  <c r="N38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J35" i="13"/>
  <c r="K35" i="13"/>
  <c r="L35" i="13"/>
  <c r="M35" i="13"/>
  <c r="N35" i="13"/>
  <c r="J34" i="13"/>
  <c r="K34" i="13"/>
  <c r="L34" i="13"/>
  <c r="M34" i="13"/>
  <c r="N34" i="13"/>
  <c r="J33" i="13"/>
  <c r="K33" i="13"/>
  <c r="L33" i="13"/>
  <c r="M33" i="13"/>
  <c r="N33" i="13"/>
  <c r="I35" i="13"/>
  <c r="H35" i="13"/>
  <c r="G35" i="13"/>
  <c r="F35" i="13"/>
  <c r="E35" i="13"/>
  <c r="D35" i="13"/>
  <c r="C35" i="13"/>
  <c r="B35" i="13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</calcChain>
</file>

<file path=xl/sharedStrings.xml><?xml version="1.0" encoding="utf-8"?>
<sst xmlns="http://schemas.openxmlformats.org/spreadsheetml/2006/main" count="63" uniqueCount="23">
  <si>
    <t>Instance</t>
  </si>
  <si>
    <t>STDEV</t>
  </si>
  <si>
    <t>AVG</t>
  </si>
  <si>
    <t>MIN</t>
  </si>
  <si>
    <t>MAX</t>
  </si>
  <si>
    <t>BGA</t>
  </si>
  <si>
    <t xml:space="preserve">Medain </t>
  </si>
  <si>
    <t>Median Absolute Deviation (MAD)</t>
  </si>
  <si>
    <t>Mean Deviation</t>
  </si>
  <si>
    <t>CAR91</t>
  </si>
  <si>
    <t>CAR92</t>
  </si>
  <si>
    <t>EAR83</t>
  </si>
  <si>
    <t>HEC92</t>
  </si>
  <si>
    <t>KFU</t>
  </si>
  <si>
    <t>PUR</t>
  </si>
  <si>
    <t>RYE92</t>
  </si>
  <si>
    <t>STA</t>
  </si>
  <si>
    <t>TRE</t>
  </si>
  <si>
    <t>UTA92</t>
  </si>
  <si>
    <t>UTE92</t>
  </si>
  <si>
    <t>YOR83</t>
  </si>
  <si>
    <t>LES</t>
  </si>
  <si>
    <t>Avg.time(S)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</si>
</sst>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32A-0BF4-9545-99A8-3267746F604E}">
  <dimension ref="A1:I16"/>
  <sheetViews>
    <sheetView tabSelected="1" workbookViewId="0">
      <selection activeCell="F4" sqref="F4"/>
    </sheetView>
  </sheetViews>
  <sheetFormatPr baseColWidth="10" defaultColWidth="10.83203125" defaultRowHeight="15" x14ac:dyDescent="0.2"/>
  <cols>
    <col min="1" max="1" width="10.83203125" style="1"/>
    <col min="2" max="2" width="8.33203125" style="1" bestFit="1" customWidth="1"/>
    <col min="3" max="3" width="9.83203125" style="1" bestFit="1" customWidth="1"/>
    <col min="4" max="4" width="12.1640625" style="19" bestFit="1" customWidth="1"/>
    <col min="5" max="5" width="15.6640625" style="1" bestFit="1" customWidth="1"/>
    <col min="6" max="6" width="8.33203125" style="20" bestFit="1" customWidth="1"/>
    <col min="7" max="7" width="28.83203125" style="1" bestFit="1" customWidth="1"/>
    <col min="8" max="8" width="14" style="7" bestFit="1" customWidth="1"/>
    <col min="9" max="9" width="10.83203125" style="19"/>
    <col min="10" max="16384" width="10.83203125" style="1"/>
  </cols>
  <sheetData>
    <row r="1" spans="1:9" x14ac:dyDescent="0.2">
      <c r="B1" s="22"/>
      <c r="C1" s="22"/>
      <c r="D1" s="22"/>
      <c r="E1" s="22"/>
      <c r="F1" s="22"/>
      <c r="G1" s="22"/>
      <c r="H1" s="22"/>
    </row>
    <row r="2" spans="1:9" x14ac:dyDescent="0.2">
      <c r="B2" s="21" t="s">
        <v>5</v>
      </c>
      <c r="C2" s="21"/>
      <c r="D2" s="21"/>
      <c r="E2" s="21"/>
      <c r="F2" s="22"/>
      <c r="G2" s="22"/>
      <c r="H2" s="22"/>
    </row>
    <row r="3" spans="1:9" x14ac:dyDescent="0.2">
      <c r="A3" s="2" t="s">
        <v>0</v>
      </c>
      <c r="B3" s="17" t="s">
        <v>1</v>
      </c>
      <c r="C3" s="17" t="s">
        <v>2</v>
      </c>
      <c r="D3" s="18" t="s">
        <v>3</v>
      </c>
      <c r="E3" s="17" t="s">
        <v>4</v>
      </c>
      <c r="F3" s="20" t="s">
        <v>6</v>
      </c>
      <c r="G3" s="9" t="s">
        <v>7</v>
      </c>
      <c r="H3" s="17" t="s">
        <v>8</v>
      </c>
      <c r="I3" s="19" t="s">
        <v>22</v>
      </c>
    </row>
    <row r="4" spans="1:9" x14ac:dyDescent="0.2">
      <c r="A4" s="6" t="s">
        <v>9</v>
      </c>
      <c r="B4" s="16">
        <v>0.48001526788585752</v>
      </c>
      <c r="C4" s="16">
        <v>8.5156898079763614</v>
      </c>
      <c r="D4" s="19">
        <v>7.3141211225997003</v>
      </c>
      <c r="E4" s="16">
        <v>9.1647267355982205</v>
      </c>
      <c r="F4" s="20">
        <v>8.5900443131462296</v>
      </c>
      <c r="G4" s="16">
        <v>0.31997045790251555</v>
      </c>
      <c r="H4" s="16">
        <v>0.37678030526834039</v>
      </c>
      <c r="I4" s="19">
        <v>11.02</v>
      </c>
    </row>
    <row r="5" spans="1:9" x14ac:dyDescent="0.2">
      <c r="A5" s="6" t="s">
        <v>10</v>
      </c>
      <c r="B5" s="16">
        <v>0.25062175366618844</v>
      </c>
      <c r="C5" s="16">
        <v>7.1373726405704216</v>
      </c>
      <c r="D5" s="19">
        <v>6.7579130245941599</v>
      </c>
      <c r="E5" s="16">
        <v>7.77881535371084</v>
      </c>
      <c r="F5" s="20">
        <v>7.04036592648895</v>
      </c>
      <c r="G5" s="16">
        <v>0.13076171344807008</v>
      </c>
      <c r="H5" s="16">
        <v>0.20379246068371434</v>
      </c>
      <c r="I5" s="19">
        <v>5.41</v>
      </c>
    </row>
    <row r="6" spans="1:9" x14ac:dyDescent="0.2">
      <c r="A6" s="6" t="s">
        <v>11</v>
      </c>
      <c r="B6" s="16">
        <v>4.9433310396909702</v>
      </c>
      <c r="C6" s="16">
        <v>55.225774074074039</v>
      </c>
      <c r="D6" s="19">
        <v>41.540333333333301</v>
      </c>
      <c r="E6" s="16">
        <v>63.008000000000003</v>
      </c>
      <c r="F6" s="20">
        <v>56.706666666666649</v>
      </c>
      <c r="G6" s="16">
        <v>1.7733333333333476</v>
      </c>
      <c r="H6" s="16">
        <v>3.6167750617283958</v>
      </c>
      <c r="I6" s="19">
        <v>12.05</v>
      </c>
    </row>
    <row r="7" spans="1:9" x14ac:dyDescent="0.2">
      <c r="A7" s="6" t="s">
        <v>12</v>
      </c>
      <c r="B7" s="16">
        <v>2.8175742853967742</v>
      </c>
      <c r="C7" s="16">
        <v>17.431656854410146</v>
      </c>
      <c r="D7" s="19">
        <v>11.152681190223101</v>
      </c>
      <c r="E7" s="16">
        <v>21.407368048175599</v>
      </c>
      <c r="F7" s="20">
        <v>18.20563230605735</v>
      </c>
      <c r="G7" s="16">
        <v>1.5570315267446002</v>
      </c>
      <c r="H7" s="16">
        <v>2.2760102491439373</v>
      </c>
      <c r="I7" s="19">
        <v>8.16</v>
      </c>
    </row>
    <row r="8" spans="1:9" x14ac:dyDescent="0.2">
      <c r="A8" s="6" t="s">
        <v>13</v>
      </c>
      <c r="B8" s="16">
        <v>3.7083729726022003</v>
      </c>
      <c r="C8" s="16">
        <v>21.29221503084683</v>
      </c>
      <c r="D8" s="19">
        <v>14.3809583099644</v>
      </c>
      <c r="E8" s="16">
        <v>25.914376518975502</v>
      </c>
      <c r="F8" s="20">
        <v>22.92662179846695</v>
      </c>
      <c r="G8" s="16">
        <v>1.9774724247522997</v>
      </c>
      <c r="H8" s="16">
        <v>3.2140317317878764</v>
      </c>
      <c r="I8" s="19">
        <v>42.47</v>
      </c>
    </row>
    <row r="9" spans="1:9" x14ac:dyDescent="0.2">
      <c r="A9" s="6" t="s">
        <v>21</v>
      </c>
      <c r="B9" s="16">
        <v>1.5740248559915928</v>
      </c>
      <c r="C9" s="16">
        <v>16.309498962037001</v>
      </c>
      <c r="D9" s="19">
        <v>13.78115611</v>
      </c>
      <c r="E9" s="16">
        <v>19.86468941</v>
      </c>
      <c r="F9" s="20">
        <v>16.16799999999995</v>
      </c>
      <c r="G9" s="16">
        <v>1.2013333333333494</v>
      </c>
      <c r="H9" s="16">
        <v>1.2854033003209935</v>
      </c>
      <c r="I9" s="19">
        <v>53.56</v>
      </c>
    </row>
    <row r="10" spans="1:9" x14ac:dyDescent="0.2">
      <c r="A10" s="6" t="s">
        <v>14</v>
      </c>
      <c r="B10" s="16">
        <v>0.86550805587287105</v>
      </c>
      <c r="C10" s="16">
        <v>9.2663377734856187</v>
      </c>
      <c r="D10" s="19">
        <v>6.7525628559059498</v>
      </c>
      <c r="E10" s="16">
        <v>10.3052382696726</v>
      </c>
      <c r="F10" s="20">
        <v>9.3802157914016391</v>
      </c>
      <c r="G10" s="16">
        <v>0.37943321455925982</v>
      </c>
      <c r="H10" s="16">
        <v>0.57009272592049998</v>
      </c>
      <c r="I10" s="19">
        <v>167.97</v>
      </c>
    </row>
    <row r="11" spans="1:9" x14ac:dyDescent="0.2">
      <c r="A11" s="6" t="s">
        <v>15</v>
      </c>
      <c r="B11" s="16">
        <v>3.7340966561368858</v>
      </c>
      <c r="C11" s="16">
        <v>16.479372411390685</v>
      </c>
      <c r="D11" s="19">
        <v>11.252199076896201</v>
      </c>
      <c r="E11" s="16">
        <v>20.9426108159888</v>
      </c>
      <c r="F11" s="20">
        <v>16.609248454236649</v>
      </c>
      <c r="G11" s="16">
        <v>3.6611512670905011</v>
      </c>
      <c r="H11" s="16">
        <v>3.4978809196203344</v>
      </c>
      <c r="I11" s="19">
        <v>4.24</v>
      </c>
    </row>
    <row r="12" spans="1:9" x14ac:dyDescent="0.2">
      <c r="A12" s="6" t="s">
        <v>16</v>
      </c>
      <c r="B12" s="16">
        <v>6.2827678388631947</v>
      </c>
      <c r="C12" s="16">
        <v>176.22837915984675</v>
      </c>
      <c r="D12" s="19">
        <v>160.407839607201</v>
      </c>
      <c r="E12" s="16">
        <v>185.79050736497501</v>
      </c>
      <c r="F12" s="20">
        <v>175.993453355155</v>
      </c>
      <c r="G12" s="16">
        <v>4.4476268412440021</v>
      </c>
      <c r="H12" s="16">
        <v>176.22837915984675</v>
      </c>
      <c r="I12" s="19">
        <v>0.12</v>
      </c>
    </row>
    <row r="13" spans="1:9" x14ac:dyDescent="0.2">
      <c r="A13" s="6" t="s">
        <v>17</v>
      </c>
      <c r="B13" s="16">
        <v>0.35526881224093215</v>
      </c>
      <c r="C13" s="16">
        <v>12.784227828746118</v>
      </c>
      <c r="D13" s="19">
        <v>11.9961009174311</v>
      </c>
      <c r="E13" s="16">
        <v>13.6302752293577</v>
      </c>
      <c r="F13" s="20">
        <v>12.7871559633027</v>
      </c>
      <c r="G13" s="16">
        <v>0.21616972477059981</v>
      </c>
      <c r="H13" s="16">
        <v>12.784227828746118</v>
      </c>
      <c r="I13" s="19">
        <v>0.52</v>
      </c>
    </row>
    <row r="14" spans="1:9" x14ac:dyDescent="0.2">
      <c r="A14" s="6" t="s">
        <v>18</v>
      </c>
      <c r="B14" s="16">
        <v>0.47691433633931479</v>
      </c>
      <c r="C14" s="16">
        <v>6.1034499514091296</v>
      </c>
      <c r="D14" s="19">
        <v>5.2774381642057699</v>
      </c>
      <c r="E14" s="16">
        <v>7.38747296153484</v>
      </c>
      <c r="F14" s="20">
        <v>5.9950155177278255</v>
      </c>
      <c r="G14" s="16">
        <v>0.1497695852534604</v>
      </c>
      <c r="H14" s="16">
        <v>6.1034499514091296</v>
      </c>
      <c r="I14" s="19">
        <v>147.19999999999999</v>
      </c>
    </row>
    <row r="15" spans="1:9" x14ac:dyDescent="0.2">
      <c r="A15" s="6" t="s">
        <v>19</v>
      </c>
      <c r="B15" s="16">
        <v>3.6576559304019192</v>
      </c>
      <c r="C15" s="16">
        <v>32.391233018067126</v>
      </c>
      <c r="D15" s="19">
        <v>26.751541287740899</v>
      </c>
      <c r="E15" s="16">
        <v>39.915605674790797</v>
      </c>
      <c r="F15" s="20">
        <v>31.174427064387</v>
      </c>
      <c r="G15" s="16">
        <v>2.4801746089487509</v>
      </c>
      <c r="H15" s="16">
        <v>32.391233018067126</v>
      </c>
      <c r="I15" s="19">
        <v>4.21</v>
      </c>
    </row>
    <row r="16" spans="1:9" x14ac:dyDescent="0.2">
      <c r="A16" s="6" t="s">
        <v>20</v>
      </c>
      <c r="B16" s="16">
        <v>1.4698710079918194</v>
      </c>
      <c r="C16" s="16">
        <v>49.525655508324441</v>
      </c>
      <c r="D16" s="19">
        <v>45.191556854410202</v>
      </c>
      <c r="E16" s="16">
        <v>51.357066950053103</v>
      </c>
      <c r="F16" s="20">
        <v>49.810839532412302</v>
      </c>
      <c r="G16" s="16">
        <v>0.8262486716259474</v>
      </c>
      <c r="H16" s="16">
        <v>49.525655508324441</v>
      </c>
      <c r="I16" s="19">
        <v>70.319999999999993</v>
      </c>
    </row>
  </sheetData>
  <mergeCells count="3">
    <mergeCell ref="B2:E2"/>
    <mergeCell ref="F2:H2"/>
    <mergeCell ref="B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02B8-1B69-BB42-AAFF-84107807683D}">
  <dimension ref="A1:O38"/>
  <sheetViews>
    <sheetView topLeftCell="A19" zoomScale="80" zoomScaleNormal="80" workbookViewId="0">
      <selection activeCell="R14" sqref="R14"/>
    </sheetView>
  </sheetViews>
  <sheetFormatPr baseColWidth="10" defaultColWidth="11.5" defaultRowHeight="15" x14ac:dyDescent="0.2"/>
  <cols>
    <col min="1" max="1" width="27" style="8" bestFit="1" customWidth="1"/>
    <col min="2" max="2" width="12" style="1" bestFit="1" customWidth="1"/>
    <col min="3" max="5" width="12.1640625" bestFit="1" customWidth="1"/>
    <col min="6" max="6" width="12" style="16" bestFit="1" customWidth="1"/>
    <col min="7" max="7" width="12" bestFit="1" customWidth="1"/>
    <col min="8" max="8" width="12.1640625" bestFit="1" customWidth="1"/>
    <col min="9" max="9" width="12" bestFit="1" customWidth="1"/>
    <col min="10" max="12" width="12.1640625" customWidth="1"/>
    <col min="13" max="13" width="12" style="16" bestFit="1" customWidth="1"/>
    <col min="14" max="14" width="12.1640625" customWidth="1"/>
  </cols>
  <sheetData>
    <row r="1" spans="2:15" x14ac:dyDescent="0.2"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21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2"/>
    </row>
    <row r="2" spans="2:15" x14ac:dyDescent="0.2">
      <c r="B2">
        <v>8.8184933530280603</v>
      </c>
      <c r="C2" s="16">
        <v>7.0349096042130403</v>
      </c>
      <c r="D2" s="16">
        <v>60.728000000000002</v>
      </c>
      <c r="E2" s="16">
        <v>18.1916400991852</v>
      </c>
      <c r="F2" s="16">
        <v>23.5761824640119</v>
      </c>
      <c r="G2" s="16">
        <v>15.3608888888888</v>
      </c>
      <c r="H2">
        <v>10.0103899563755</v>
      </c>
      <c r="I2">
        <v>19.6792650004354</v>
      </c>
      <c r="J2" s="16">
        <v>171.94271685761001</v>
      </c>
      <c r="K2">
        <v>12.668119266054999</v>
      </c>
      <c r="L2" s="16">
        <v>6.0031975924010101</v>
      </c>
      <c r="M2" s="16">
        <v>32.279010549290597</v>
      </c>
      <c r="N2" s="16">
        <v>48.676939426142397</v>
      </c>
      <c r="O2" s="1"/>
    </row>
    <row r="3" spans="2:15" x14ac:dyDescent="0.2">
      <c r="B3">
        <v>9.1647267355982205</v>
      </c>
      <c r="C3" s="16">
        <v>6.8404907975460096</v>
      </c>
      <c r="D3" s="16">
        <v>55.004444444444403</v>
      </c>
      <c r="E3" s="16">
        <v>18.0279844137442</v>
      </c>
      <c r="F3" s="16">
        <v>15.3481024490558</v>
      </c>
      <c r="G3" s="16">
        <v>16.234666666666602</v>
      </c>
      <c r="H3">
        <v>9.6168037563688404</v>
      </c>
      <c r="I3">
        <v>17.660541670295199</v>
      </c>
      <c r="J3" s="16">
        <v>185.34042553191401</v>
      </c>
      <c r="K3">
        <v>12.8300458715596</v>
      </c>
      <c r="L3" s="16">
        <v>6.1183579422552397</v>
      </c>
      <c r="M3" s="16">
        <v>36.348490360130903</v>
      </c>
      <c r="N3" s="16">
        <v>50.376195536663097</v>
      </c>
      <c r="O3" s="1"/>
    </row>
    <row r="4" spans="2:15" x14ac:dyDescent="0.2">
      <c r="B4">
        <v>8.4619202363367805</v>
      </c>
      <c r="C4" s="16">
        <v>6.9733970356696799</v>
      </c>
      <c r="D4" s="16">
        <v>57.873777777777697</v>
      </c>
      <c r="E4" s="16">
        <v>13.900814736096301</v>
      </c>
      <c r="F4" s="16">
        <v>21.3843709104505</v>
      </c>
      <c r="G4" s="16">
        <v>14.533333333333299</v>
      </c>
      <c r="H4">
        <v>9.2809284358453503</v>
      </c>
      <c r="I4">
        <v>20.247931725158899</v>
      </c>
      <c r="J4" s="16">
        <v>184.08674304418901</v>
      </c>
      <c r="K4">
        <v>12.7442660550458</v>
      </c>
      <c r="L4" s="16">
        <v>5.92330480579328</v>
      </c>
      <c r="M4" s="16">
        <v>33.550381957075302</v>
      </c>
      <c r="N4" s="16">
        <v>49.472901168969102</v>
      </c>
      <c r="O4" s="1"/>
    </row>
    <row r="5" spans="2:15" x14ac:dyDescent="0.2">
      <c r="B5">
        <v>8.8852584933530192</v>
      </c>
      <c r="C5" s="16">
        <v>6.9371301373581602</v>
      </c>
      <c r="D5" s="16">
        <v>57.1751111111111</v>
      </c>
      <c r="E5" s="16">
        <v>19.528161530286901</v>
      </c>
      <c r="F5" s="16">
        <v>14.3809583099644</v>
      </c>
      <c r="G5" s="16">
        <v>15.6471111111111</v>
      </c>
      <c r="H5">
        <v>8.9858803156948195</v>
      </c>
      <c r="I5">
        <v>15.557955238178099</v>
      </c>
      <c r="J5" s="16">
        <v>165.62520458265101</v>
      </c>
      <c r="K5">
        <v>12.6747706422018</v>
      </c>
      <c r="L5" s="16">
        <v>6.0168343835229896</v>
      </c>
      <c r="M5" s="16">
        <v>36.787922881047599</v>
      </c>
      <c r="N5" s="16">
        <v>50.141339001062697</v>
      </c>
      <c r="O5" s="1"/>
    </row>
    <row r="6" spans="2:15" x14ac:dyDescent="0.2">
      <c r="B6">
        <v>8.9120827178729698</v>
      </c>
      <c r="C6" s="16">
        <v>7.4278190998425497</v>
      </c>
      <c r="D6" s="16">
        <v>48.695111111111103</v>
      </c>
      <c r="E6" s="16">
        <v>19.6461211477151</v>
      </c>
      <c r="F6" s="16">
        <v>24.088801645167301</v>
      </c>
      <c r="G6" s="16">
        <v>14.861333333333301</v>
      </c>
      <c r="H6">
        <v>8.9815844683472594</v>
      </c>
      <c r="I6">
        <v>20.756074196638501</v>
      </c>
      <c r="J6" s="16">
        <v>175.90834697217599</v>
      </c>
      <c r="K6">
        <v>12.5155963302752</v>
      </c>
      <c r="L6" s="16">
        <v>5.71927019655788</v>
      </c>
      <c r="M6" s="16">
        <v>30.205165514732599</v>
      </c>
      <c r="N6" s="16">
        <v>49.543039319872399</v>
      </c>
      <c r="O6" s="1"/>
    </row>
    <row r="7" spans="2:15" x14ac:dyDescent="0.2">
      <c r="B7">
        <v>8.9079468242245206</v>
      </c>
      <c r="C7" s="16">
        <v>6.8186112166784296</v>
      </c>
      <c r="D7" s="16">
        <v>57.741333333333301</v>
      </c>
      <c r="E7" s="16">
        <v>18.893021608218199</v>
      </c>
      <c r="F7" s="16">
        <v>25.143017386427299</v>
      </c>
      <c r="G7" s="16">
        <v>17.400888888888801</v>
      </c>
      <c r="H7">
        <v>9.3264177961304</v>
      </c>
      <c r="I7">
        <v>19.9635112775407</v>
      </c>
      <c r="J7" s="16">
        <v>180.44844517184899</v>
      </c>
      <c r="K7">
        <v>12.3938073394495</v>
      </c>
      <c r="L7" s="16">
        <v>5.5784820840778702</v>
      </c>
      <c r="M7" s="16">
        <v>31.486722444525199</v>
      </c>
      <c r="N7" s="16">
        <v>51.128586609989298</v>
      </c>
      <c r="O7" s="1"/>
    </row>
    <row r="8" spans="2:15" x14ac:dyDescent="0.2">
      <c r="B8">
        <v>8.2115214180206699</v>
      </c>
      <c r="C8" s="16">
        <v>6.9195938976057301</v>
      </c>
      <c r="D8" s="16">
        <v>41.540333333333301</v>
      </c>
      <c r="E8" s="16">
        <v>18.219624512929499</v>
      </c>
      <c r="F8" s="16">
        <v>25.0028042624789</v>
      </c>
      <c r="G8" s="16">
        <v>16.6631111111111</v>
      </c>
      <c r="H8">
        <v>9.5249592061007693</v>
      </c>
      <c r="I8">
        <v>14.511364625968801</v>
      </c>
      <c r="J8" s="16">
        <v>168.11783960720101</v>
      </c>
      <c r="K8">
        <v>12.563990825688</v>
      </c>
      <c r="L8" s="16">
        <v>6.2998683344305402</v>
      </c>
      <c r="M8" s="16">
        <v>30.862131684248801</v>
      </c>
      <c r="N8" s="16">
        <v>51.192348565355999</v>
      </c>
      <c r="O8" s="1"/>
    </row>
    <row r="9" spans="2:15" x14ac:dyDescent="0.2">
      <c r="B9">
        <v>8.5820384047267293</v>
      </c>
      <c r="C9" s="16">
        <v>7.03219501601607</v>
      </c>
      <c r="D9" s="16">
        <v>53.155555555555502</v>
      </c>
      <c r="E9" s="16">
        <v>15.1176053843428</v>
      </c>
      <c r="F9" s="16">
        <v>25.775845952514398</v>
      </c>
      <c r="G9" s="16">
        <v>15.467555555555499</v>
      </c>
      <c r="H9">
        <v>8.8600352992107592</v>
      </c>
      <c r="I9">
        <v>19.652181485674401</v>
      </c>
      <c r="J9" s="16">
        <v>174.93617021276501</v>
      </c>
      <c r="K9">
        <v>12.5658256880733</v>
      </c>
      <c r="L9" s="16">
        <v>6.30974325213956</v>
      </c>
      <c r="M9" s="16">
        <v>35.774463441251299</v>
      </c>
      <c r="N9" s="16">
        <v>48.283740701381497</v>
      </c>
      <c r="O9" s="1"/>
    </row>
    <row r="10" spans="2:15" x14ac:dyDescent="0.2">
      <c r="B10">
        <v>7.3141211225997003</v>
      </c>
      <c r="C10" s="16">
        <v>6.9789890873554397</v>
      </c>
      <c r="D10" s="16">
        <v>57.231111111111098</v>
      </c>
      <c r="E10" s="16">
        <v>19.921006021962398</v>
      </c>
      <c r="F10" s="16">
        <v>22.619181155356099</v>
      </c>
      <c r="G10" s="16">
        <v>14.9608888888888</v>
      </c>
      <c r="H10">
        <v>9.6594958207066508</v>
      </c>
      <c r="I10">
        <v>20.547766263171599</v>
      </c>
      <c r="J10" s="16">
        <v>173.896890343698</v>
      </c>
      <c r="K10">
        <v>11.9961009174311</v>
      </c>
      <c r="L10" s="16">
        <v>6.0827141916674501</v>
      </c>
      <c r="M10" s="16">
        <v>29.130229174245098</v>
      </c>
      <c r="N10" s="16">
        <v>49.5568544102019</v>
      </c>
      <c r="O10" s="1"/>
    </row>
    <row r="11" spans="2:15" x14ac:dyDescent="0.2">
      <c r="B11">
        <v>8.8580206794682397</v>
      </c>
      <c r="C11" s="16">
        <v>7.77881535371084</v>
      </c>
      <c r="D11" s="16">
        <v>56.590222222222202</v>
      </c>
      <c r="E11" s="16">
        <v>18.222458377612401</v>
      </c>
      <c r="F11" s="16">
        <v>23.234062441577802</v>
      </c>
      <c r="G11" s="16">
        <v>17.648012229999999</v>
      </c>
      <c r="H11">
        <v>9.7447467448133391</v>
      </c>
      <c r="I11">
        <v>12.656535748497699</v>
      </c>
      <c r="J11" s="16">
        <v>179.71685761047399</v>
      </c>
      <c r="K11">
        <v>12.877752293577901</v>
      </c>
      <c r="L11" s="16">
        <v>7.38747296153484</v>
      </c>
      <c r="M11" s="16">
        <v>27.400873044743498</v>
      </c>
      <c r="N11" s="16">
        <v>49.8204038257173</v>
      </c>
      <c r="O11" s="1"/>
    </row>
    <row r="12" spans="2:15" x14ac:dyDescent="0.2">
      <c r="B12">
        <v>9.0495125553914306</v>
      </c>
      <c r="C12" s="16">
        <v>7.3408436940116104</v>
      </c>
      <c r="D12" s="16">
        <v>59.6835555555555</v>
      </c>
      <c r="E12" s="16">
        <v>19.702444208288998</v>
      </c>
      <c r="F12" s="16">
        <v>24.8053841839596</v>
      </c>
      <c r="G12" s="16">
        <v>15.8497777777777</v>
      </c>
      <c r="H12">
        <v>6.8506776782443</v>
      </c>
      <c r="I12">
        <v>20.005050944874998</v>
      </c>
      <c r="J12" s="16">
        <v>176.541734860883</v>
      </c>
      <c r="K12">
        <v>13.0006880733944</v>
      </c>
      <c r="L12" s="16">
        <v>6.8462334242452698</v>
      </c>
      <c r="M12" s="16">
        <v>28.207348126591398</v>
      </c>
      <c r="N12" s="16">
        <v>49.870350690754499</v>
      </c>
      <c r="O12" s="1"/>
    </row>
    <row r="13" spans="2:15" x14ac:dyDescent="0.2">
      <c r="B13">
        <v>8.0518168389955598</v>
      </c>
      <c r="C13" s="16">
        <v>6.8590042890493503</v>
      </c>
      <c r="D13" s="16">
        <v>57.4311111111111</v>
      </c>
      <c r="E13" s="16">
        <v>11.152681190223101</v>
      </c>
      <c r="F13" s="16">
        <v>16.4666292765002</v>
      </c>
      <c r="G13" s="16">
        <v>13.78115611</v>
      </c>
      <c r="H13">
        <v>9.3762696060474795</v>
      </c>
      <c r="I13">
        <v>11.485064878516001</v>
      </c>
      <c r="J13" s="16">
        <v>174.12602291325601</v>
      </c>
      <c r="K13">
        <v>13.1073394495412</v>
      </c>
      <c r="L13" s="16">
        <v>5.7251951471832898</v>
      </c>
      <c r="M13" s="16">
        <v>30.645689341578699</v>
      </c>
      <c r="N13" s="16">
        <v>50.531349628055203</v>
      </c>
      <c r="O13" s="1"/>
    </row>
    <row r="14" spans="2:15" x14ac:dyDescent="0.2">
      <c r="B14">
        <v>9.0838995568685306</v>
      </c>
      <c r="C14" s="16">
        <v>7.58043324827623</v>
      </c>
      <c r="D14" s="16">
        <v>55.315555555555498</v>
      </c>
      <c r="E14" s="16">
        <v>18.592631951824298</v>
      </c>
      <c r="F14" s="16">
        <v>23.284726117031202</v>
      </c>
      <c r="G14" s="16">
        <v>17.423111111111101</v>
      </c>
      <c r="H14">
        <v>9.8026574311498802</v>
      </c>
      <c r="I14">
        <v>15.003744666028</v>
      </c>
      <c r="J14" s="16">
        <v>181.40425531914801</v>
      </c>
      <c r="K14">
        <v>12.637844036697199</v>
      </c>
      <c r="L14" s="16">
        <v>7.2136744098561003</v>
      </c>
      <c r="M14" s="16">
        <v>36.750818479446998</v>
      </c>
      <c r="N14" s="16">
        <v>49.327311370882001</v>
      </c>
      <c r="O14" s="1"/>
    </row>
    <row r="15" spans="2:15" x14ac:dyDescent="0.2">
      <c r="B15">
        <v>8.59805022156573</v>
      </c>
      <c r="C15" s="16">
        <v>7.1364352027797304</v>
      </c>
      <c r="D15" s="16">
        <v>58.011555555555503</v>
      </c>
      <c r="E15" s="16">
        <v>17.439603258944299</v>
      </c>
      <c r="F15" s="16">
        <v>21.723873621237601</v>
      </c>
      <c r="G15" s="16">
        <v>16.404444444444401</v>
      </c>
      <c r="H15">
        <v>9.9069233074694392</v>
      </c>
      <c r="I15">
        <v>18.667334320299499</v>
      </c>
      <c r="J15" s="16">
        <v>174.873977086743</v>
      </c>
      <c r="K15">
        <v>12.869036697247701</v>
      </c>
      <c r="L15" s="16">
        <v>5.8772688799021902</v>
      </c>
      <c r="M15" s="16">
        <v>26.751541287740899</v>
      </c>
      <c r="N15" s="16">
        <v>50.6174282678002</v>
      </c>
      <c r="O15" s="1"/>
    </row>
    <row r="16" spans="2:15" x14ac:dyDescent="0.2">
      <c r="B16">
        <v>7.4265288035450503</v>
      </c>
      <c r="C16" s="16">
        <v>7.3890547803898103</v>
      </c>
      <c r="D16" s="16">
        <v>45.754666666666601</v>
      </c>
      <c r="E16" s="16">
        <v>17.620262132483099</v>
      </c>
      <c r="F16" s="16">
        <v>18.3320246775098</v>
      </c>
      <c r="G16" s="16">
        <v>18.002666666666599</v>
      </c>
      <c r="H16">
        <v>9.1946451763295407</v>
      </c>
      <c r="I16">
        <v>12.498563093268301</v>
      </c>
      <c r="J16" s="16">
        <v>160.407839607201</v>
      </c>
      <c r="K16">
        <v>12.5908256880733</v>
      </c>
      <c r="L16" s="16">
        <v>6.07340355497037</v>
      </c>
      <c r="M16" s="16">
        <v>36.798835940341903</v>
      </c>
      <c r="N16" s="16">
        <v>51.357066950053103</v>
      </c>
      <c r="O16" s="1"/>
    </row>
    <row r="17" spans="1:15" x14ac:dyDescent="0.2">
      <c r="B17">
        <v>8.5692762186115203</v>
      </c>
      <c r="C17" s="16">
        <v>7.5533959498344103</v>
      </c>
      <c r="D17" s="16">
        <v>55.223111111111102</v>
      </c>
      <c r="E17" s="16">
        <v>19.281969535954602</v>
      </c>
      <c r="F17" s="16">
        <v>18.1304916806879</v>
      </c>
      <c r="G17" s="16">
        <v>17.878222222222199</v>
      </c>
      <c r="H17">
        <v>6.7525628559059498</v>
      </c>
      <c r="I17">
        <v>11.374205347034</v>
      </c>
      <c r="J17" s="16">
        <v>170.40916530278199</v>
      </c>
      <c r="K17">
        <v>12.568348623853201</v>
      </c>
      <c r="L17" s="16">
        <v>5.8507946957584798</v>
      </c>
      <c r="M17" s="16">
        <v>33.396871589668898</v>
      </c>
      <c r="N17" s="16">
        <v>50.7438894792773</v>
      </c>
      <c r="O17" s="1"/>
    </row>
    <row r="18" spans="1:15" x14ac:dyDescent="0.2">
      <c r="B18">
        <v>8.9340029542097401</v>
      </c>
      <c r="C18" s="16">
        <v>7.0109669363157598</v>
      </c>
      <c r="D18" s="16">
        <v>51.549333333333301</v>
      </c>
      <c r="E18" s="16">
        <v>12.507616011335401</v>
      </c>
      <c r="F18" s="16">
        <v>15.997195737521</v>
      </c>
      <c r="G18" s="16">
        <v>16.0133333333333</v>
      </c>
      <c r="H18">
        <v>10.2786639581737</v>
      </c>
      <c r="I18">
        <v>20.895846033266501</v>
      </c>
      <c r="J18" s="16">
        <v>175.24877250409099</v>
      </c>
      <c r="K18">
        <v>13.151605504587099</v>
      </c>
      <c r="L18" s="16">
        <v>5.8396971691902504</v>
      </c>
      <c r="M18" s="16">
        <v>30.4281556929792</v>
      </c>
      <c r="N18" s="16">
        <v>49.657810839532402</v>
      </c>
      <c r="O18" s="1"/>
    </row>
    <row r="19" spans="1:15" x14ac:dyDescent="0.2">
      <c r="B19">
        <v>8.4563072378138795</v>
      </c>
      <c r="C19" s="16">
        <v>6.9882729789890803</v>
      </c>
      <c r="D19" s="16">
        <v>50.8382222222222</v>
      </c>
      <c r="E19" s="16">
        <v>16.014523556500102</v>
      </c>
      <c r="F19" s="16">
        <v>23.790615068236999</v>
      </c>
      <c r="G19" s="16">
        <v>14.990222222222201</v>
      </c>
      <c r="H19">
        <v>10.251323720403599</v>
      </c>
      <c r="I19">
        <v>12.0495515109292</v>
      </c>
      <c r="J19" s="16">
        <v>175.445171849427</v>
      </c>
      <c r="K19">
        <v>12.836009174311901</v>
      </c>
      <c r="L19" s="16">
        <v>5.6649581491582799</v>
      </c>
      <c r="M19" s="16">
        <v>30.526373226627801</v>
      </c>
      <c r="N19" s="16">
        <v>49.801275239107298</v>
      </c>
      <c r="O19" s="1"/>
    </row>
    <row r="20" spans="1:15" x14ac:dyDescent="0.2">
      <c r="B20">
        <v>9.0187296898079694</v>
      </c>
      <c r="C20" s="16">
        <v>6.7579130245941599</v>
      </c>
      <c r="D20" s="16">
        <v>63.008000000000003</v>
      </c>
      <c r="E20" s="16">
        <v>21.407368048175599</v>
      </c>
      <c r="F20" s="16">
        <v>23.858478220228001</v>
      </c>
      <c r="G20" s="16">
        <v>17.0942222222222</v>
      </c>
      <c r="H20">
        <v>9.3841619767558004</v>
      </c>
      <c r="I20">
        <v>20.432987895149299</v>
      </c>
      <c r="J20" s="16">
        <v>165.76432078559699</v>
      </c>
      <c r="K20">
        <v>12.9201834862385</v>
      </c>
      <c r="L20" s="16">
        <v>6.87148499952976</v>
      </c>
      <c r="M20" s="16">
        <v>38.393597671880599</v>
      </c>
      <c r="N20" s="16">
        <v>47.917109458023297</v>
      </c>
      <c r="O20" s="1"/>
    </row>
    <row r="21" spans="1:15" x14ac:dyDescent="0.2">
      <c r="B21">
        <v>8.9380797636632199</v>
      </c>
      <c r="C21" s="16">
        <v>7.1440903414951897</v>
      </c>
      <c r="D21" s="16">
        <v>56.782222222222202</v>
      </c>
      <c r="E21" s="16">
        <v>19.535954658165</v>
      </c>
      <c r="F21" s="16">
        <v>22.1332959431669</v>
      </c>
      <c r="G21" s="16">
        <v>14.972444444444401</v>
      </c>
      <c r="H21">
        <v>9.8470811548836092</v>
      </c>
      <c r="I21">
        <v>12.5490725420186</v>
      </c>
      <c r="J21" s="16">
        <v>176.85597381342001</v>
      </c>
      <c r="K21">
        <v>12.6839449541284</v>
      </c>
      <c r="L21" s="16">
        <v>5.9868334430546399</v>
      </c>
      <c r="M21" s="16">
        <v>30.7417242633684</v>
      </c>
      <c r="N21" s="16">
        <v>45.191556854410202</v>
      </c>
      <c r="O21" s="1"/>
    </row>
    <row r="22" spans="1:15" x14ac:dyDescent="0.2">
      <c r="B22">
        <v>7.70020679468242</v>
      </c>
      <c r="C22" s="16">
        <v>7.0134643574569697</v>
      </c>
      <c r="D22" s="16">
        <v>56.925333333333299</v>
      </c>
      <c r="E22" s="16">
        <v>13.0223166843783</v>
      </c>
      <c r="F22" s="16">
        <v>23.885212189194199</v>
      </c>
      <c r="G22" s="16">
        <v>19.507555555555498</v>
      </c>
      <c r="H22">
        <v>10.3052382696726</v>
      </c>
      <c r="I22">
        <v>12.144735696246601</v>
      </c>
      <c r="J22" s="16">
        <v>180.43371522094901</v>
      </c>
      <c r="K22">
        <v>13.0942660550458</v>
      </c>
      <c r="L22" s="16">
        <v>6.0421800056428099</v>
      </c>
      <c r="M22" s="16">
        <v>38.420880320116403</v>
      </c>
      <c r="N22" s="16">
        <v>47.407013815090302</v>
      </c>
      <c r="O22" s="1"/>
    </row>
    <row r="23" spans="1:15" x14ac:dyDescent="0.2">
      <c r="B23">
        <v>8.6238700147710396</v>
      </c>
      <c r="C23" s="16">
        <v>7.1836147456430801</v>
      </c>
      <c r="D23" s="16">
        <v>58.551111111111098</v>
      </c>
      <c r="E23" s="16">
        <v>13.062345023025101</v>
      </c>
      <c r="F23" s="16">
        <v>23.363058515610302</v>
      </c>
      <c r="G23" s="16">
        <v>16.101333333333301</v>
      </c>
      <c r="H23">
        <v>9.0673682107296205</v>
      </c>
      <c r="I23">
        <v>20.261778280937001</v>
      </c>
      <c r="J23" s="16">
        <v>169.24222585924699</v>
      </c>
      <c r="K23">
        <v>12.221788990825599</v>
      </c>
      <c r="L23" s="16">
        <v>5.8790087463556802</v>
      </c>
      <c r="M23" s="16">
        <v>31.801382320843899</v>
      </c>
      <c r="N23" s="16">
        <v>48.506907545164701</v>
      </c>
      <c r="O23" s="1"/>
    </row>
    <row r="24" spans="1:15" x14ac:dyDescent="0.2">
      <c r="B24">
        <v>8.0262333825701599</v>
      </c>
      <c r="C24" s="16">
        <v>7.0024431293772702</v>
      </c>
      <c r="D24" s="16">
        <v>54.522666666666602</v>
      </c>
      <c r="E24" s="16">
        <v>16.857598299681101</v>
      </c>
      <c r="F24" s="16">
        <v>16.1744251261918</v>
      </c>
      <c r="G24" s="16">
        <v>13.799111111111101</v>
      </c>
      <c r="H24">
        <v>9.2855905957574301</v>
      </c>
      <c r="I24">
        <v>11.252199076896201</v>
      </c>
      <c r="J24" s="16">
        <v>177.54500818330601</v>
      </c>
      <c r="K24">
        <v>13.417201834862301</v>
      </c>
      <c r="L24" s="16">
        <v>5.7414182262766804</v>
      </c>
      <c r="M24" s="16">
        <v>39.915605674790797</v>
      </c>
      <c r="N24" s="16">
        <v>50.354941551540897</v>
      </c>
      <c r="O24" s="1"/>
    </row>
    <row r="25" spans="1:15" x14ac:dyDescent="0.2">
      <c r="B25">
        <v>8.0922304283604092</v>
      </c>
      <c r="C25" s="16">
        <v>7.3912264509473902</v>
      </c>
      <c r="D25" s="16">
        <v>60.503999999999998</v>
      </c>
      <c r="E25" s="16">
        <v>19.981934112646101</v>
      </c>
      <c r="F25" s="16">
        <v>25.138343615629001</v>
      </c>
      <c r="G25" s="16">
        <v>18.099555555555501</v>
      </c>
      <c r="H25">
        <v>9.2031369675979793</v>
      </c>
      <c r="I25">
        <v>13.6056779587215</v>
      </c>
      <c r="J25" s="16">
        <v>181.63338788870701</v>
      </c>
      <c r="K25">
        <v>12.4784403669724</v>
      </c>
      <c r="L25" s="16">
        <v>6.7911690021630697</v>
      </c>
      <c r="M25" s="16">
        <v>30.525645689341498</v>
      </c>
      <c r="N25" s="16">
        <v>49.634431455897897</v>
      </c>
      <c r="O25" s="1"/>
    </row>
    <row r="26" spans="1:15" x14ac:dyDescent="0.2">
      <c r="B26">
        <v>8.2745051698670604</v>
      </c>
      <c r="C26" s="16">
        <v>7.0161246538900004</v>
      </c>
      <c r="D26" s="16">
        <v>43.950222222222202</v>
      </c>
      <c r="E26" s="16">
        <v>12.2430038965639</v>
      </c>
      <c r="F26" s="16">
        <v>25.914376518975502</v>
      </c>
      <c r="G26" s="16">
        <v>19.86468941</v>
      </c>
      <c r="H26">
        <v>9.4275533650804206</v>
      </c>
      <c r="I26">
        <v>20.279021161717299</v>
      </c>
      <c r="J26" s="16">
        <v>185.414075286415</v>
      </c>
      <c r="K26">
        <v>13.6302752293577</v>
      </c>
      <c r="L26" s="16">
        <v>5.2774381642057699</v>
      </c>
      <c r="M26" s="16">
        <v>29.0098217533648</v>
      </c>
      <c r="N26" s="16">
        <v>50.660998937300697</v>
      </c>
      <c r="O26" s="1"/>
    </row>
    <row r="27" spans="1:15" x14ac:dyDescent="0.2">
      <c r="B27">
        <v>8.1506646971935002</v>
      </c>
      <c r="C27" s="16">
        <v>7.4021390954992103</v>
      </c>
      <c r="D27" s="16">
        <v>56.049777777777699</v>
      </c>
      <c r="E27" s="16">
        <v>19.9574920297555</v>
      </c>
      <c r="F27" s="16">
        <v>16.579921480650501</v>
      </c>
      <c r="G27" s="16">
        <v>17.103111111111101</v>
      </c>
      <c r="H27">
        <v>9.2125944919910694</v>
      </c>
      <c r="I27">
        <v>11.929635112775401</v>
      </c>
      <c r="J27" s="16">
        <v>185.79050736497501</v>
      </c>
      <c r="K27">
        <v>12.2974770642201</v>
      </c>
      <c r="L27" s="16">
        <v>5.8517821875293796</v>
      </c>
      <c r="M27" s="16">
        <v>30.717715532921002</v>
      </c>
      <c r="N27" s="16">
        <v>50.231668437831999</v>
      </c>
      <c r="O27" s="1"/>
    </row>
    <row r="28" spans="1:15" x14ac:dyDescent="0.2">
      <c r="B28">
        <v>8.53441654357459</v>
      </c>
      <c r="C28" s="16">
        <v>7.0458222487648596</v>
      </c>
      <c r="D28" s="16">
        <v>52.998222222222203</v>
      </c>
      <c r="E28" s="16">
        <v>16.297910024796298</v>
      </c>
      <c r="F28" s="16">
        <v>15.5152364928023</v>
      </c>
      <c r="G28" s="16">
        <v>15.2186666666666</v>
      </c>
      <c r="H28">
        <v>7.5099070898131801</v>
      </c>
      <c r="I28">
        <v>13.9959940782025</v>
      </c>
      <c r="J28" s="16">
        <v>176.078559738134</v>
      </c>
      <c r="K28">
        <v>12.8706422018348</v>
      </c>
      <c r="L28" s="16">
        <v>5.9651556475124599</v>
      </c>
      <c r="M28" s="16">
        <v>27.676609676245899</v>
      </c>
      <c r="N28" s="16">
        <v>46.195536663124301</v>
      </c>
      <c r="O28" s="1"/>
    </row>
    <row r="29" spans="1:15" x14ac:dyDescent="0.2">
      <c r="B29">
        <v>8.5987001477104794</v>
      </c>
      <c r="C29" s="16">
        <v>7.1811173245018702</v>
      </c>
      <c r="D29" s="16">
        <v>57.5217777777777</v>
      </c>
      <c r="E29" s="16">
        <v>18.092809068366901</v>
      </c>
      <c r="F29" s="16">
        <v>23.953075341185201</v>
      </c>
      <c r="G29" s="16">
        <v>16.911111111111101</v>
      </c>
      <c r="H29">
        <v>8.7599320656698492</v>
      </c>
      <c r="I29">
        <v>19.666898894017201</v>
      </c>
      <c r="J29" s="16">
        <v>175.85270049099799</v>
      </c>
      <c r="K29">
        <v>13.3247706422018</v>
      </c>
      <c r="L29" s="16">
        <v>6.12625787642245</v>
      </c>
      <c r="M29" s="16">
        <v>28.345943979628899</v>
      </c>
      <c r="N29" s="16">
        <v>51.0053134962805</v>
      </c>
      <c r="O29" s="1"/>
    </row>
    <row r="30" spans="1:15" x14ac:dyDescent="0.2">
      <c r="B30">
        <v>8.8570162481536094</v>
      </c>
      <c r="C30" s="16">
        <v>7.0500570063521302</v>
      </c>
      <c r="D30" s="16">
        <v>56.631111111111103</v>
      </c>
      <c r="E30" s="16">
        <v>20.687920651788801</v>
      </c>
      <c r="F30" s="16">
        <v>17.786689100766498</v>
      </c>
      <c r="G30" s="16">
        <v>17.613333333333301</v>
      </c>
      <c r="H30">
        <v>9.7282626794098999</v>
      </c>
      <c r="I30">
        <v>14.1080728032744</v>
      </c>
      <c r="J30" s="16">
        <v>181.68903436988501</v>
      </c>
      <c r="K30">
        <v>12.9990825688073</v>
      </c>
      <c r="L30" s="16">
        <v>5.8679112197874499</v>
      </c>
      <c r="M30" s="16">
        <v>33.7588213895962</v>
      </c>
      <c r="N30" s="16">
        <v>47.908607863974403</v>
      </c>
      <c r="O30" s="1"/>
    </row>
    <row r="31" spans="1:15" x14ac:dyDescent="0.2">
      <c r="B31">
        <v>8.3705169867060505</v>
      </c>
      <c r="C31" s="16">
        <v>7.3328085129485796</v>
      </c>
      <c r="D31" s="16">
        <v>59.786666666666598</v>
      </c>
      <c r="E31" s="16">
        <v>19.822883457314902</v>
      </c>
      <c r="F31" s="16">
        <v>21.3800710413161</v>
      </c>
      <c r="G31" s="16">
        <v>13.879111111111101</v>
      </c>
      <c r="H31">
        <v>9.8543408038895706</v>
      </c>
      <c r="I31">
        <v>20.9426108159888</v>
      </c>
      <c r="J31" s="16">
        <v>182.07528641571099</v>
      </c>
      <c r="K31">
        <v>12.9967889908256</v>
      </c>
      <c r="L31" s="16">
        <v>6.17238784914887</v>
      </c>
      <c r="M31" s="16">
        <v>35.098217533648601</v>
      </c>
      <c r="N31" s="16">
        <v>50.656748140276299</v>
      </c>
      <c r="O31" s="1"/>
    </row>
    <row r="32" spans="1:15" x14ac:dyDescent="0.2">
      <c r="A32" s="17" t="s">
        <v>1</v>
      </c>
      <c r="B32" s="3">
        <f>STDEV(B2:B31)</f>
        <v>0.48001526788585752</v>
      </c>
      <c r="C32" s="3">
        <f t="shared" ref="C32:N32" si="0">STDEV(C2:C31)</f>
        <v>0.25062175366618844</v>
      </c>
      <c r="D32" s="3">
        <f t="shared" si="0"/>
        <v>4.9433310396909702</v>
      </c>
      <c r="E32" s="3">
        <f t="shared" si="0"/>
        <v>2.8175742853967742</v>
      </c>
      <c r="F32" s="3">
        <f t="shared" si="0"/>
        <v>3.7083729726022003</v>
      </c>
      <c r="G32" s="3">
        <f t="shared" si="0"/>
        <v>1.5740248559915928</v>
      </c>
      <c r="H32" s="3">
        <f t="shared" si="0"/>
        <v>0.86550805587287105</v>
      </c>
      <c r="I32" s="3">
        <f t="shared" si="0"/>
        <v>3.7340966561368858</v>
      </c>
      <c r="J32" s="3">
        <f t="shared" si="0"/>
        <v>6.2827678388631947</v>
      </c>
      <c r="K32" s="3">
        <f t="shared" si="0"/>
        <v>0.35526881224093215</v>
      </c>
      <c r="L32" s="3">
        <f t="shared" si="0"/>
        <v>0.47691433633931479</v>
      </c>
      <c r="M32" s="3">
        <f t="shared" si="0"/>
        <v>3.6576559304019192</v>
      </c>
      <c r="N32" s="3">
        <f t="shared" si="0"/>
        <v>1.4698710079918194</v>
      </c>
      <c r="O32" s="3"/>
    </row>
    <row r="33" spans="1:15" x14ac:dyDescent="0.2">
      <c r="A33" s="17" t="s">
        <v>2</v>
      </c>
      <c r="B33" s="4">
        <f t="shared" ref="B33:N33" si="1">AVERAGE(B2:B31)</f>
        <v>8.5156898079763614</v>
      </c>
      <c r="C33" s="4">
        <f t="shared" si="1"/>
        <v>7.1373726405704216</v>
      </c>
      <c r="D33" s="4">
        <f t="shared" si="1"/>
        <v>55.225774074074039</v>
      </c>
      <c r="E33" s="4">
        <f t="shared" si="1"/>
        <v>17.431656854410146</v>
      </c>
      <c r="F33" s="4">
        <f t="shared" si="1"/>
        <v>21.29221503084683</v>
      </c>
      <c r="G33" s="4">
        <f t="shared" si="1"/>
        <v>16.309498962037001</v>
      </c>
      <c r="H33" s="4">
        <f t="shared" si="1"/>
        <v>9.2663377734856187</v>
      </c>
      <c r="I33" s="4">
        <f t="shared" si="1"/>
        <v>16.479372411390685</v>
      </c>
      <c r="J33" s="4">
        <f t="shared" si="1"/>
        <v>176.22837915984675</v>
      </c>
      <c r="K33" s="4">
        <f t="shared" si="1"/>
        <v>12.784227828746118</v>
      </c>
      <c r="L33" s="4">
        <f t="shared" si="1"/>
        <v>6.1034499514091296</v>
      </c>
      <c r="M33" s="4">
        <f t="shared" si="1"/>
        <v>32.391233018067126</v>
      </c>
      <c r="N33" s="4">
        <f t="shared" si="1"/>
        <v>49.525655508324441</v>
      </c>
      <c r="O33" s="4"/>
    </row>
    <row r="34" spans="1:15" x14ac:dyDescent="0.2">
      <c r="A34" s="17" t="s">
        <v>3</v>
      </c>
      <c r="B34" s="6">
        <f t="shared" ref="B34:N34" si="2">MIN(B2:B31)</f>
        <v>7.3141211225997003</v>
      </c>
      <c r="C34" s="20">
        <f t="shared" si="2"/>
        <v>6.7579130245941599</v>
      </c>
      <c r="D34" s="20">
        <f t="shared" si="2"/>
        <v>41.540333333333301</v>
      </c>
      <c r="E34" s="20">
        <f t="shared" si="2"/>
        <v>11.152681190223101</v>
      </c>
      <c r="F34" s="20">
        <f t="shared" si="2"/>
        <v>14.3809583099644</v>
      </c>
      <c r="G34" s="20">
        <f t="shared" si="2"/>
        <v>13.78115611</v>
      </c>
      <c r="H34" s="20">
        <f t="shared" si="2"/>
        <v>6.7525628559059498</v>
      </c>
      <c r="I34" s="5">
        <f t="shared" si="2"/>
        <v>11.252199076896201</v>
      </c>
      <c r="J34" s="5">
        <f t="shared" si="2"/>
        <v>160.407839607201</v>
      </c>
      <c r="K34" s="5">
        <f t="shared" si="2"/>
        <v>11.9961009174311</v>
      </c>
      <c r="L34" s="5">
        <f t="shared" si="2"/>
        <v>5.2774381642057699</v>
      </c>
      <c r="M34" s="5">
        <f t="shared" si="2"/>
        <v>26.751541287740899</v>
      </c>
      <c r="N34" s="5">
        <f t="shared" si="2"/>
        <v>45.191556854410202</v>
      </c>
      <c r="O34" s="5"/>
    </row>
    <row r="35" spans="1:15" x14ac:dyDescent="0.2">
      <c r="A35" s="17" t="s">
        <v>4</v>
      </c>
      <c r="B35" s="10">
        <f t="shared" ref="B35:N35" si="3">MAX(B2:B31)</f>
        <v>9.1647267355982205</v>
      </c>
      <c r="C35" s="10">
        <f t="shared" si="3"/>
        <v>7.77881535371084</v>
      </c>
      <c r="D35" s="10">
        <f t="shared" si="3"/>
        <v>63.008000000000003</v>
      </c>
      <c r="E35" s="10">
        <f t="shared" si="3"/>
        <v>21.407368048175599</v>
      </c>
      <c r="F35" s="10">
        <f t="shared" si="3"/>
        <v>25.914376518975502</v>
      </c>
      <c r="G35" s="10">
        <f t="shared" si="3"/>
        <v>19.86468941</v>
      </c>
      <c r="H35" s="10">
        <f t="shared" si="3"/>
        <v>10.3052382696726</v>
      </c>
      <c r="I35" s="10">
        <f t="shared" si="3"/>
        <v>20.9426108159888</v>
      </c>
      <c r="J35" s="10">
        <f t="shared" si="3"/>
        <v>185.79050736497501</v>
      </c>
      <c r="K35" s="10">
        <f t="shared" si="3"/>
        <v>13.6302752293577</v>
      </c>
      <c r="L35" s="10">
        <f t="shared" si="3"/>
        <v>7.38747296153484</v>
      </c>
      <c r="M35" s="10">
        <f t="shared" si="3"/>
        <v>39.915605674790797</v>
      </c>
      <c r="N35" s="10">
        <f t="shared" si="3"/>
        <v>51.357066950053103</v>
      </c>
      <c r="O35" s="1"/>
    </row>
    <row r="36" spans="1:15" x14ac:dyDescent="0.2">
      <c r="A36" s="17" t="s">
        <v>6</v>
      </c>
      <c r="B36" s="16">
        <f>MEDIAN(CAR91_2)</f>
        <v>8.5900443131462296</v>
      </c>
      <c r="C36" s="16">
        <f>MEDIAN(CAR92_2)</f>
        <v>7.04036592648895</v>
      </c>
      <c r="D36" s="16">
        <f>MEDIAN(EAR83_2)</f>
        <v>56.706666666666649</v>
      </c>
      <c r="E36" s="16">
        <f>MEDIAN(HEC92_2)</f>
        <v>18.20563230605735</v>
      </c>
      <c r="F36" s="16">
        <f>MEDIAN(KFU_2)</f>
        <v>22.92662179846695</v>
      </c>
      <c r="G36" s="16">
        <f>MEDIAN(LES_2)</f>
        <v>16.16799999999995</v>
      </c>
      <c r="H36" s="16">
        <f>MEDIAN(PUR_2)</f>
        <v>9.3802157914016391</v>
      </c>
      <c r="I36" s="16">
        <f>MEDIAN(RYE92_2)</f>
        <v>16.609248454236649</v>
      </c>
      <c r="J36" s="16">
        <f>MEDIAN(STA_2)</f>
        <v>175.993453355155</v>
      </c>
      <c r="K36" s="16">
        <f>MEDIAN(TRE_2)</f>
        <v>12.7871559633027</v>
      </c>
      <c r="L36" s="16">
        <f>MEDIAN(UTA92_2)</f>
        <v>5.9950155177278255</v>
      </c>
      <c r="M36" s="16">
        <f>MEDIAN(UTE92_2)</f>
        <v>31.174427064387</v>
      </c>
      <c r="N36" s="16">
        <f>MEDIAN(YOR83_2)</f>
        <v>49.810839532412302</v>
      </c>
    </row>
    <row r="37" spans="1:15" x14ac:dyDescent="0.2">
      <c r="A37" s="9" t="s">
        <v>7</v>
      </c>
      <c r="B37" s="16">
        <f t="array" ref="B37">MEDIAN(ABS(CAR91_2-MEDIAN(CAR91_2)))</f>
        <v>0.31997045790251555</v>
      </c>
      <c r="C37" s="16">
        <f t="array" ref="C37">MEDIAN(ABS(CAR92_2-MEDIAN(CAR92_2)))</f>
        <v>0.13076171344807008</v>
      </c>
      <c r="D37" s="16">
        <f t="array" ref="D37">MEDIAN(ABS(EAR83_2-MEDIAN(EAR83_2)))</f>
        <v>1.7733333333333476</v>
      </c>
      <c r="E37" s="16">
        <f t="array" ref="E37">MEDIAN(ABS(HEC92_2-MEDIAN(HEC92_2)))</f>
        <v>1.5570315267446002</v>
      </c>
      <c r="F37" s="16">
        <f t="array" ref="F37">MEDIAN(ABS(KFU_2-MEDIAN(KFU_2)))</f>
        <v>1.9774724247522997</v>
      </c>
      <c r="G37" s="16">
        <f t="array" ref="G37">MEDIAN(ABS(LES_2-MEDIAN(LES_2)))</f>
        <v>1.2013333333333494</v>
      </c>
      <c r="H37" s="16">
        <f t="array" ref="H37">MEDIAN(ABS(PUR_2-MEDIAN(PUR_2)))</f>
        <v>0.37943321455925982</v>
      </c>
      <c r="I37" s="16">
        <f t="array" ref="I37">MEDIAN(ABS(RYE92_2-MEDIAN(RYE92_2)))</f>
        <v>3.6611512670905011</v>
      </c>
      <c r="J37" s="16">
        <f t="array" ref="J37">MEDIAN(ABS(STA_2-MEDIAN(STA_2)))</f>
        <v>4.4476268412440021</v>
      </c>
      <c r="K37" s="16">
        <f t="array" ref="K37">MEDIAN(ABS(TRE_2-MEDIAN(TRE_2)))</f>
        <v>0.21616972477059981</v>
      </c>
      <c r="L37" s="16">
        <f t="array" ref="L37">MEDIAN(ABS(UTA92_2-MEDIAN(UTA92_2)))</f>
        <v>0.1497695852534604</v>
      </c>
      <c r="M37" s="16">
        <f t="array" ref="M37">MEDIAN(ABS(UTE92_2-MEDIAN(UTE92_2)))</f>
        <v>2.4801746089487509</v>
      </c>
      <c r="N37" s="16">
        <f t="array" ref="N37">MEDIAN(ABS(YOR83_2-MEDIAN(YOR83_2)))</f>
        <v>0.8262486716259474</v>
      </c>
    </row>
    <row r="38" spans="1:15" x14ac:dyDescent="0.2">
      <c r="A38" s="17" t="s">
        <v>8</v>
      </c>
      <c r="B38" s="16">
        <f>AVEDEV(CAR91_2)</f>
        <v>0.37678030526834039</v>
      </c>
      <c r="C38" s="16">
        <f>AVEDEV(CAR92_2)</f>
        <v>0.20379246068371434</v>
      </c>
      <c r="D38" s="16">
        <f>AVEDEV(EAR83_2)</f>
        <v>3.6167750617283958</v>
      </c>
      <c r="E38" s="16">
        <f>AVEDEV(HEC92_2)</f>
        <v>2.2760102491439373</v>
      </c>
      <c r="F38" s="16">
        <f>AVEDEV(KFU_2)</f>
        <v>3.2140317317878764</v>
      </c>
      <c r="G38" s="16">
        <f>AVEDEV(LES_2)</f>
        <v>1.2854033003209935</v>
      </c>
      <c r="H38" s="16">
        <f>AVEDEV(PUR_2)</f>
        <v>0.57009272592049998</v>
      </c>
      <c r="I38" s="16">
        <f>AVEDEV(RYE92_2)</f>
        <v>3.4978809196203344</v>
      </c>
      <c r="J38" s="16">
        <f>AVERAGE(STA_2)</f>
        <v>176.22837915984675</v>
      </c>
      <c r="K38" s="16">
        <f>AVERAGE(TRE_2)</f>
        <v>12.784227828746118</v>
      </c>
      <c r="L38" s="16">
        <f>AVERAGE(UTA92_2)</f>
        <v>6.1034499514091296</v>
      </c>
      <c r="M38" s="16">
        <f>AVERAGE(UTE92_2)</f>
        <v>32.391233018067126</v>
      </c>
      <c r="N38" s="16">
        <f>AVERAGE(YOR83_2)</f>
        <v>49.525655508324441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D08-C5A3-4694-90B1-2EC2A02C3CFC}">
  <dimension ref="A1:X38"/>
  <sheetViews>
    <sheetView topLeftCell="A38" workbookViewId="0">
      <selection activeCell="B33" sqref="B33:N33"/>
    </sheetView>
  </sheetViews>
  <sheetFormatPr baseColWidth="10" defaultColWidth="11.5" defaultRowHeight="15" x14ac:dyDescent="0.2"/>
  <cols>
    <col min="1" max="1" width="27" style="16" bestFit="1" customWidth="1"/>
    <col min="2" max="2" width="12.1640625" style="16" bestFit="1" customWidth="1"/>
    <col min="3" max="9" width="12.1640625" bestFit="1" customWidth="1"/>
    <col min="10" max="12" width="12.1640625" customWidth="1"/>
    <col min="13" max="13" width="12.1640625" style="16" customWidth="1"/>
    <col min="14" max="14" width="12.1640625" customWidth="1"/>
    <col min="16" max="16" width="19.83203125" bestFit="1" customWidth="1"/>
    <col min="17" max="18" width="12.6640625" bestFit="1" customWidth="1"/>
    <col min="19" max="20" width="12.1640625" bestFit="1" customWidth="1"/>
    <col min="21" max="21" width="12.6640625" bestFit="1" customWidth="1"/>
    <col min="22" max="22" width="12.1640625" bestFit="1" customWidth="1"/>
    <col min="23" max="24" width="12.6640625" bestFit="1" customWidth="1"/>
  </cols>
  <sheetData>
    <row r="1" spans="2:24" x14ac:dyDescent="0.2"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21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17"/>
      <c r="P1" s="16"/>
      <c r="Q1" s="15"/>
      <c r="R1" s="15"/>
      <c r="S1" s="15"/>
      <c r="T1" s="15"/>
      <c r="U1" s="15"/>
      <c r="V1" s="15"/>
      <c r="W1" s="15"/>
      <c r="X1" s="15"/>
    </row>
    <row r="2" spans="2:24" x14ac:dyDescent="0.2">
      <c r="B2" s="16">
        <v>9293</v>
      </c>
      <c r="C2" s="16">
        <v>8489</v>
      </c>
      <c r="D2" s="16">
        <v>556</v>
      </c>
      <c r="E2" s="16">
        <v>492</v>
      </c>
      <c r="F2" s="16">
        <v>2144</v>
      </c>
      <c r="G2" s="16">
        <v>857</v>
      </c>
      <c r="H2" s="16">
        <v>161677</v>
      </c>
      <c r="I2" s="16">
        <v>7301</v>
      </c>
      <c r="J2" s="16">
        <v>386</v>
      </c>
      <c r="K2" s="16">
        <v>1109</v>
      </c>
      <c r="L2" s="16">
        <v>9073</v>
      </c>
      <c r="M2" s="16">
        <v>687</v>
      </c>
      <c r="N2" s="16">
        <v>1039</v>
      </c>
      <c r="O2" s="16"/>
      <c r="P2" s="13"/>
      <c r="Q2" s="11"/>
      <c r="R2" s="11"/>
      <c r="S2" s="11"/>
      <c r="T2" s="11"/>
      <c r="U2" s="11"/>
      <c r="V2" s="11"/>
      <c r="W2" s="11"/>
      <c r="X2" s="11"/>
    </row>
    <row r="3" spans="2:24" x14ac:dyDescent="0.2">
      <c r="B3" s="16">
        <v>10389</v>
      </c>
      <c r="C3" s="16">
        <v>8640</v>
      </c>
      <c r="D3" s="16">
        <v>328</v>
      </c>
      <c r="E3" s="16">
        <v>351</v>
      </c>
      <c r="F3" s="16">
        <v>1612</v>
      </c>
      <c r="G3" s="16">
        <v>402</v>
      </c>
      <c r="H3" s="16">
        <v>164569</v>
      </c>
      <c r="I3" s="16">
        <v>3665</v>
      </c>
      <c r="J3" s="16">
        <v>390</v>
      </c>
      <c r="K3" s="16">
        <v>956</v>
      </c>
      <c r="L3" s="16">
        <v>9576</v>
      </c>
      <c r="M3" s="16">
        <v>444</v>
      </c>
      <c r="N3" s="16">
        <v>279</v>
      </c>
      <c r="O3" s="16"/>
      <c r="P3" s="13"/>
      <c r="Q3" s="11"/>
      <c r="R3" s="11"/>
      <c r="S3" s="11"/>
      <c r="T3" s="11"/>
      <c r="U3" s="11"/>
      <c r="V3" s="11"/>
      <c r="W3" s="11"/>
      <c r="X3" s="11"/>
    </row>
    <row r="4" spans="2:24" x14ac:dyDescent="0.2">
      <c r="B4" s="16">
        <v>10031</v>
      </c>
      <c r="C4" s="16">
        <v>8451</v>
      </c>
      <c r="D4" s="16">
        <v>776</v>
      </c>
      <c r="E4" s="16">
        <v>283</v>
      </c>
      <c r="F4" s="16">
        <v>1730</v>
      </c>
      <c r="G4" s="16">
        <v>276</v>
      </c>
      <c r="H4" s="16">
        <v>159781</v>
      </c>
      <c r="I4" s="16">
        <v>3201</v>
      </c>
      <c r="J4" s="16">
        <v>309</v>
      </c>
      <c r="K4" s="16">
        <v>463</v>
      </c>
      <c r="L4" s="16">
        <v>11941</v>
      </c>
      <c r="M4" s="16">
        <v>308</v>
      </c>
      <c r="N4" s="16">
        <v>223</v>
      </c>
      <c r="O4" s="16"/>
      <c r="P4" s="13"/>
      <c r="Q4" s="11"/>
      <c r="R4" s="11"/>
      <c r="S4" s="11"/>
      <c r="T4" s="11"/>
      <c r="U4" s="11"/>
      <c r="V4" s="11"/>
      <c r="W4" s="11"/>
      <c r="X4" s="11"/>
    </row>
    <row r="5" spans="2:24" x14ac:dyDescent="0.2">
      <c r="B5" s="16">
        <v>12231</v>
      </c>
      <c r="C5" s="16">
        <v>5220</v>
      </c>
      <c r="D5" s="16">
        <v>188</v>
      </c>
      <c r="E5" s="16">
        <v>215</v>
      </c>
      <c r="F5" s="16">
        <v>1271</v>
      </c>
      <c r="G5" s="16">
        <v>246</v>
      </c>
      <c r="H5" s="16">
        <v>163304</v>
      </c>
      <c r="I5" s="16">
        <v>4981</v>
      </c>
      <c r="J5" s="16">
        <v>139</v>
      </c>
      <c r="K5" s="16">
        <v>630</v>
      </c>
      <c r="L5" s="16">
        <v>9301</v>
      </c>
      <c r="M5" s="16">
        <v>242</v>
      </c>
      <c r="N5" s="16">
        <v>363</v>
      </c>
      <c r="O5" s="16"/>
      <c r="P5" s="13"/>
      <c r="Q5" s="11"/>
      <c r="R5" s="11"/>
      <c r="S5" s="11"/>
      <c r="T5" s="11"/>
      <c r="U5" s="11"/>
      <c r="V5" s="11"/>
      <c r="W5" s="11"/>
      <c r="X5" s="11"/>
    </row>
    <row r="6" spans="2:24" x14ac:dyDescent="0.2">
      <c r="B6" s="16">
        <v>11707</v>
      </c>
      <c r="C6" s="16">
        <v>5340</v>
      </c>
      <c r="D6" s="16">
        <v>294</v>
      </c>
      <c r="E6" s="16">
        <v>136</v>
      </c>
      <c r="F6" s="16">
        <v>1800</v>
      </c>
      <c r="G6" s="16">
        <v>232</v>
      </c>
      <c r="H6" s="16">
        <v>158038</v>
      </c>
      <c r="I6" s="16">
        <v>4354</v>
      </c>
      <c r="J6" s="16">
        <v>138</v>
      </c>
      <c r="K6" s="16">
        <v>542</v>
      </c>
      <c r="L6" s="16">
        <v>9061</v>
      </c>
      <c r="M6" s="16">
        <v>204</v>
      </c>
      <c r="N6" s="16">
        <v>540</v>
      </c>
      <c r="O6" s="16"/>
      <c r="P6" s="13"/>
      <c r="Q6" s="11"/>
      <c r="R6" s="11"/>
      <c r="S6" s="11"/>
      <c r="T6" s="11"/>
      <c r="U6" s="11"/>
      <c r="V6" s="11"/>
      <c r="W6" s="11"/>
      <c r="X6" s="11"/>
    </row>
    <row r="7" spans="2:24" x14ac:dyDescent="0.2">
      <c r="B7" s="16">
        <v>11657</v>
      </c>
      <c r="C7" s="16">
        <v>5482</v>
      </c>
      <c r="D7" s="16">
        <v>196</v>
      </c>
      <c r="E7" s="16">
        <v>142</v>
      </c>
      <c r="F7" s="16">
        <v>1883</v>
      </c>
      <c r="G7" s="16">
        <v>198</v>
      </c>
      <c r="H7" s="16">
        <v>161207</v>
      </c>
      <c r="I7" s="16">
        <v>4139</v>
      </c>
      <c r="J7" s="16">
        <v>135</v>
      </c>
      <c r="K7" s="16">
        <v>524</v>
      </c>
      <c r="L7" s="16">
        <v>9100</v>
      </c>
      <c r="M7" s="16">
        <v>242</v>
      </c>
      <c r="N7" s="16">
        <v>371</v>
      </c>
      <c r="O7" s="16"/>
      <c r="P7" s="13"/>
      <c r="Q7" s="11"/>
      <c r="R7" s="11"/>
      <c r="S7" s="11"/>
      <c r="T7" s="11"/>
      <c r="U7" s="11"/>
      <c r="V7" s="11"/>
      <c r="W7" s="11"/>
      <c r="X7" s="11"/>
    </row>
    <row r="8" spans="2:24" x14ac:dyDescent="0.2">
      <c r="B8" s="16">
        <v>11548</v>
      </c>
      <c r="C8" s="16">
        <v>5212</v>
      </c>
      <c r="D8" s="16">
        <v>179</v>
      </c>
      <c r="E8" s="16">
        <v>142</v>
      </c>
      <c r="F8" s="16">
        <v>1781</v>
      </c>
      <c r="G8" s="16">
        <v>208</v>
      </c>
      <c r="H8" s="16">
        <v>171659</v>
      </c>
      <c r="I8" s="16">
        <v>5705</v>
      </c>
      <c r="J8" s="16">
        <v>135</v>
      </c>
      <c r="K8" s="16">
        <v>484</v>
      </c>
      <c r="L8" s="16">
        <v>8973</v>
      </c>
      <c r="M8" s="16">
        <v>178</v>
      </c>
      <c r="N8" s="16">
        <v>472</v>
      </c>
      <c r="O8" s="16"/>
      <c r="P8" s="13"/>
      <c r="Q8" s="11"/>
      <c r="R8" s="11"/>
      <c r="S8" s="11"/>
      <c r="T8" s="11"/>
      <c r="U8" s="11"/>
      <c r="V8" s="11"/>
      <c r="W8" s="11"/>
      <c r="X8" s="11"/>
    </row>
    <row r="9" spans="2:24" x14ac:dyDescent="0.2">
      <c r="B9" s="16">
        <v>11471</v>
      </c>
      <c r="C9" s="16">
        <v>5123</v>
      </c>
      <c r="D9" s="16">
        <v>183</v>
      </c>
      <c r="E9" s="16">
        <v>277</v>
      </c>
      <c r="F9" s="16">
        <v>1279</v>
      </c>
      <c r="G9" s="16">
        <v>173</v>
      </c>
      <c r="H9" s="16">
        <v>168181</v>
      </c>
      <c r="I9" s="16">
        <v>4260</v>
      </c>
      <c r="J9" s="16">
        <v>126</v>
      </c>
      <c r="K9" s="16">
        <v>450</v>
      </c>
      <c r="L9" s="16">
        <v>8688</v>
      </c>
      <c r="M9" s="16">
        <v>171</v>
      </c>
      <c r="N9" s="16">
        <v>299</v>
      </c>
      <c r="O9" s="16"/>
      <c r="P9" s="13"/>
      <c r="Q9" s="11"/>
      <c r="R9" s="11"/>
      <c r="S9" s="11"/>
      <c r="T9" s="11"/>
      <c r="U9" s="11"/>
      <c r="V9" s="11"/>
      <c r="W9" s="11"/>
      <c r="X9" s="11"/>
    </row>
    <row r="10" spans="2:24" x14ac:dyDescent="0.2">
      <c r="B10" s="16">
        <v>11419</v>
      </c>
      <c r="C10" s="16">
        <v>5134</v>
      </c>
      <c r="D10" s="16">
        <v>301</v>
      </c>
      <c r="E10" s="16">
        <v>174</v>
      </c>
      <c r="F10" s="16">
        <v>1278</v>
      </c>
      <c r="G10" s="16">
        <v>434</v>
      </c>
      <c r="H10" s="16">
        <v>166642</v>
      </c>
      <c r="I10" s="16">
        <v>5128</v>
      </c>
      <c r="J10" s="16">
        <v>103</v>
      </c>
      <c r="K10" s="16">
        <v>448</v>
      </c>
      <c r="L10" s="16">
        <v>8650</v>
      </c>
      <c r="M10" s="16">
        <v>225</v>
      </c>
      <c r="N10" s="16">
        <v>257</v>
      </c>
      <c r="O10" s="16"/>
      <c r="P10" s="13"/>
      <c r="Q10" s="11"/>
      <c r="R10" s="11"/>
      <c r="S10" s="11"/>
      <c r="T10" s="11"/>
      <c r="U10" s="11"/>
      <c r="V10" s="11"/>
      <c r="W10" s="11"/>
      <c r="X10" s="11"/>
    </row>
    <row r="11" spans="2:24" x14ac:dyDescent="0.2">
      <c r="B11" s="16">
        <v>11224</v>
      </c>
      <c r="C11" s="16">
        <v>5016</v>
      </c>
      <c r="D11" s="16">
        <v>201</v>
      </c>
      <c r="E11" s="16">
        <v>134</v>
      </c>
      <c r="F11" s="16">
        <v>1290</v>
      </c>
      <c r="G11" s="16">
        <v>245</v>
      </c>
      <c r="H11" s="16">
        <v>165563</v>
      </c>
      <c r="I11" s="16">
        <v>4296</v>
      </c>
      <c r="J11" s="16">
        <v>86</v>
      </c>
      <c r="K11" s="16">
        <v>439</v>
      </c>
      <c r="L11" s="16">
        <v>8617</v>
      </c>
      <c r="M11" s="16">
        <v>192</v>
      </c>
      <c r="N11" s="16">
        <v>231</v>
      </c>
      <c r="O11" s="16"/>
      <c r="P11" s="13"/>
      <c r="Q11" s="11"/>
      <c r="R11" s="11"/>
      <c r="S11" s="11"/>
      <c r="T11" s="11"/>
      <c r="U11" s="11"/>
      <c r="V11" s="11"/>
      <c r="W11" s="11"/>
      <c r="X11" s="11"/>
    </row>
    <row r="12" spans="2:24" x14ac:dyDescent="0.2">
      <c r="B12" s="16">
        <v>11208</v>
      </c>
      <c r="C12" s="16">
        <v>5030</v>
      </c>
      <c r="D12" s="16">
        <v>187</v>
      </c>
      <c r="E12" s="16">
        <v>228</v>
      </c>
      <c r="F12" s="16">
        <v>1280</v>
      </c>
      <c r="G12" s="16">
        <v>182</v>
      </c>
      <c r="H12" s="16">
        <v>166059</v>
      </c>
      <c r="I12" s="16">
        <v>3050</v>
      </c>
      <c r="J12" s="16">
        <v>99</v>
      </c>
      <c r="K12" s="16">
        <v>438</v>
      </c>
      <c r="L12" s="16">
        <v>5917</v>
      </c>
      <c r="M12" s="16">
        <v>251</v>
      </c>
      <c r="N12" s="16">
        <v>284</v>
      </c>
      <c r="O12" s="16"/>
      <c r="P12" s="13"/>
      <c r="Q12" s="11"/>
      <c r="R12" s="11"/>
      <c r="S12" s="11"/>
      <c r="T12" s="11"/>
      <c r="U12" s="11"/>
      <c r="V12" s="11"/>
      <c r="W12" s="11"/>
      <c r="X12" s="11"/>
    </row>
    <row r="13" spans="2:24" x14ac:dyDescent="0.2">
      <c r="B13" s="16">
        <v>11116</v>
      </c>
      <c r="C13" s="16">
        <v>5135</v>
      </c>
      <c r="D13" s="16">
        <v>177</v>
      </c>
      <c r="E13" s="16">
        <v>112</v>
      </c>
      <c r="F13" s="16">
        <v>1262</v>
      </c>
      <c r="G13" s="16">
        <v>164</v>
      </c>
      <c r="H13" s="16">
        <v>161330</v>
      </c>
      <c r="I13" s="16">
        <v>3607</v>
      </c>
      <c r="J13" s="16">
        <v>94</v>
      </c>
      <c r="K13" s="16">
        <v>447</v>
      </c>
      <c r="L13" s="16">
        <v>5927</v>
      </c>
      <c r="M13" s="16">
        <v>241</v>
      </c>
      <c r="N13" s="16">
        <v>161</v>
      </c>
      <c r="O13" s="16"/>
      <c r="P13" s="13"/>
      <c r="Q13" s="11"/>
      <c r="R13" s="11"/>
      <c r="S13" s="11"/>
      <c r="T13" s="11"/>
      <c r="U13" s="11"/>
      <c r="V13" s="11"/>
      <c r="W13" s="11"/>
      <c r="X13" s="11"/>
    </row>
    <row r="14" spans="2:24" x14ac:dyDescent="0.2">
      <c r="B14" s="16">
        <v>11196</v>
      </c>
      <c r="C14" s="16">
        <v>5021</v>
      </c>
      <c r="D14" s="16">
        <v>252</v>
      </c>
      <c r="E14" s="16">
        <v>114</v>
      </c>
      <c r="F14" s="16">
        <v>1763</v>
      </c>
      <c r="G14" s="16">
        <v>300</v>
      </c>
      <c r="H14" s="16">
        <v>168538</v>
      </c>
      <c r="I14" s="16">
        <v>3176</v>
      </c>
      <c r="J14" s="16">
        <v>90</v>
      </c>
      <c r="K14" s="16">
        <v>444</v>
      </c>
      <c r="L14" s="16">
        <v>5975</v>
      </c>
      <c r="M14" s="16">
        <v>180</v>
      </c>
      <c r="N14" s="16">
        <v>686</v>
      </c>
      <c r="O14" s="16"/>
      <c r="P14" s="13"/>
      <c r="Q14" s="11"/>
      <c r="R14" s="11"/>
      <c r="S14" s="11"/>
      <c r="T14" s="11"/>
      <c r="U14" s="11"/>
      <c r="V14" s="11"/>
      <c r="W14" s="11"/>
      <c r="X14" s="11"/>
    </row>
    <row r="15" spans="2:24" ht="16" thickBot="1" x14ac:dyDescent="0.25">
      <c r="B15" s="16">
        <v>11131</v>
      </c>
      <c r="C15" s="16">
        <v>5205</v>
      </c>
      <c r="D15" s="16">
        <v>171</v>
      </c>
      <c r="E15" s="16">
        <v>141</v>
      </c>
      <c r="F15" s="16">
        <v>1273</v>
      </c>
      <c r="G15" s="16">
        <v>230</v>
      </c>
      <c r="H15" s="16">
        <v>160230</v>
      </c>
      <c r="I15" s="16">
        <v>2731</v>
      </c>
      <c r="J15" s="16">
        <v>78</v>
      </c>
      <c r="K15" s="16">
        <v>443</v>
      </c>
      <c r="L15" s="16">
        <v>6001</v>
      </c>
      <c r="M15" s="16">
        <v>224</v>
      </c>
      <c r="N15" s="16">
        <v>302</v>
      </c>
      <c r="O15" s="16"/>
      <c r="P15" s="14"/>
      <c r="Q15" s="12"/>
      <c r="R15" s="12"/>
      <c r="S15" s="12"/>
      <c r="T15" s="12"/>
      <c r="U15" s="12"/>
      <c r="V15" s="12"/>
      <c r="W15" s="12"/>
      <c r="X15" s="12"/>
    </row>
    <row r="16" spans="2:24" x14ac:dyDescent="0.2">
      <c r="B16" s="16">
        <v>11047</v>
      </c>
      <c r="C16" s="16">
        <v>5550</v>
      </c>
      <c r="D16" s="16">
        <v>241</v>
      </c>
      <c r="E16" s="16">
        <v>107</v>
      </c>
      <c r="F16" s="16">
        <v>1274</v>
      </c>
      <c r="G16" s="16">
        <v>248</v>
      </c>
      <c r="H16" s="16">
        <v>165563</v>
      </c>
      <c r="I16" s="16">
        <v>3494</v>
      </c>
      <c r="J16" s="16">
        <v>75</v>
      </c>
      <c r="K16" s="16">
        <v>444</v>
      </c>
      <c r="L16" s="16">
        <v>5994</v>
      </c>
      <c r="M16" s="16">
        <v>174</v>
      </c>
      <c r="N16" s="16">
        <v>215</v>
      </c>
      <c r="O16" s="16"/>
    </row>
    <row r="17" spans="1:18" x14ac:dyDescent="0.2">
      <c r="B17" s="16">
        <v>11005</v>
      </c>
      <c r="C17" s="16">
        <v>5248</v>
      </c>
      <c r="D17" s="16">
        <v>235</v>
      </c>
      <c r="E17" s="16">
        <v>106</v>
      </c>
      <c r="F17" s="16">
        <v>1287</v>
      </c>
      <c r="G17" s="16">
        <v>212</v>
      </c>
      <c r="H17" s="16">
        <v>162793</v>
      </c>
      <c r="I17" s="16">
        <v>2942</v>
      </c>
      <c r="J17" s="16">
        <v>111</v>
      </c>
      <c r="K17" s="16">
        <v>459</v>
      </c>
      <c r="L17" s="16">
        <v>5945</v>
      </c>
      <c r="M17" s="16">
        <v>166</v>
      </c>
      <c r="N17" s="16">
        <v>293</v>
      </c>
      <c r="O17" s="16"/>
      <c r="P17" s="16"/>
      <c r="Q17" s="16"/>
      <c r="R17" s="16"/>
    </row>
    <row r="18" spans="1:18" x14ac:dyDescent="0.2">
      <c r="B18" s="16">
        <v>11110</v>
      </c>
      <c r="C18" s="16">
        <v>5229</v>
      </c>
      <c r="D18" s="16">
        <v>176</v>
      </c>
      <c r="E18" s="16">
        <v>109</v>
      </c>
      <c r="F18" s="16">
        <v>1245</v>
      </c>
      <c r="G18" s="16">
        <v>352</v>
      </c>
      <c r="H18" s="16">
        <v>158742</v>
      </c>
      <c r="I18" s="16">
        <v>4278</v>
      </c>
      <c r="J18" s="16">
        <v>129</v>
      </c>
      <c r="K18" s="16">
        <v>582</v>
      </c>
      <c r="L18" s="16">
        <v>5903</v>
      </c>
      <c r="M18" s="16">
        <v>167</v>
      </c>
      <c r="N18" s="16">
        <v>219</v>
      </c>
      <c r="O18" s="16"/>
      <c r="P18" s="16"/>
      <c r="Q18" s="16"/>
      <c r="R18" s="16"/>
    </row>
    <row r="19" spans="1:18" x14ac:dyDescent="0.2">
      <c r="B19" s="16">
        <v>10994</v>
      </c>
      <c r="C19" s="16">
        <v>5049</v>
      </c>
      <c r="D19" s="16">
        <v>173</v>
      </c>
      <c r="E19" s="16">
        <v>94</v>
      </c>
      <c r="F19" s="16">
        <v>1280</v>
      </c>
      <c r="G19" s="16">
        <v>166</v>
      </c>
      <c r="H19" s="16">
        <v>170962</v>
      </c>
      <c r="I19" s="16">
        <v>3318</v>
      </c>
      <c r="J19" s="16">
        <v>95</v>
      </c>
      <c r="K19" s="16">
        <v>465</v>
      </c>
      <c r="L19" s="16">
        <v>7054</v>
      </c>
      <c r="M19" s="16">
        <v>170</v>
      </c>
      <c r="N19" s="16">
        <v>294</v>
      </c>
      <c r="O19" s="16"/>
      <c r="P19" s="16"/>
      <c r="Q19" s="16"/>
      <c r="R19" s="16"/>
    </row>
    <row r="20" spans="1:18" x14ac:dyDescent="0.2">
      <c r="B20" s="16">
        <v>10891</v>
      </c>
      <c r="C20" s="16">
        <v>5258</v>
      </c>
      <c r="D20" s="16">
        <v>179</v>
      </c>
      <c r="E20" s="16">
        <v>126</v>
      </c>
      <c r="F20" s="16">
        <v>1997</v>
      </c>
      <c r="G20" s="16">
        <v>160</v>
      </c>
      <c r="H20" s="16">
        <v>179796</v>
      </c>
      <c r="I20" s="16">
        <v>4263</v>
      </c>
      <c r="J20" s="16">
        <v>114</v>
      </c>
      <c r="K20" s="16">
        <v>709</v>
      </c>
      <c r="L20" s="16">
        <v>6066</v>
      </c>
      <c r="M20" s="16">
        <v>166</v>
      </c>
      <c r="N20" s="16">
        <v>268</v>
      </c>
      <c r="O20" s="16"/>
      <c r="P20" s="16"/>
      <c r="Q20" s="16"/>
      <c r="R20" s="16"/>
    </row>
    <row r="21" spans="1:18" x14ac:dyDescent="0.2">
      <c r="B21" s="16">
        <v>10924</v>
      </c>
      <c r="C21" s="16">
        <v>4908</v>
      </c>
      <c r="D21" s="16">
        <v>174</v>
      </c>
      <c r="E21" s="16">
        <v>86</v>
      </c>
      <c r="F21" s="16">
        <v>1279</v>
      </c>
      <c r="G21" s="16">
        <v>294</v>
      </c>
      <c r="H21" s="16">
        <v>171319</v>
      </c>
      <c r="I21" s="16">
        <v>8774</v>
      </c>
      <c r="J21" s="16">
        <v>80</v>
      </c>
      <c r="K21" s="16">
        <v>475</v>
      </c>
      <c r="L21" s="16">
        <v>6077</v>
      </c>
      <c r="M21" s="16">
        <v>173</v>
      </c>
      <c r="N21" s="16">
        <v>154</v>
      </c>
      <c r="O21" s="16"/>
      <c r="P21" s="16"/>
      <c r="Q21" s="16"/>
      <c r="R21" s="16"/>
    </row>
    <row r="22" spans="1:18" x14ac:dyDescent="0.2">
      <c r="B22" s="16">
        <v>10811</v>
      </c>
      <c r="C22" s="16">
        <v>4900</v>
      </c>
      <c r="D22" s="16">
        <v>177</v>
      </c>
      <c r="E22" s="16">
        <v>174</v>
      </c>
      <c r="F22" s="16">
        <v>1895</v>
      </c>
      <c r="G22" s="16">
        <v>168</v>
      </c>
      <c r="H22" s="16">
        <v>170397</v>
      </c>
      <c r="I22" s="16">
        <v>4220</v>
      </c>
      <c r="J22" s="16">
        <v>88</v>
      </c>
      <c r="K22" s="16">
        <v>447</v>
      </c>
      <c r="L22" s="16">
        <v>6237</v>
      </c>
      <c r="M22" s="16">
        <v>167</v>
      </c>
      <c r="N22" s="16">
        <v>315</v>
      </c>
      <c r="O22" s="16"/>
      <c r="P22" s="16"/>
      <c r="Q22" s="16"/>
      <c r="R22" s="16"/>
    </row>
    <row r="23" spans="1:18" x14ac:dyDescent="0.2">
      <c r="B23" s="16">
        <v>10931</v>
      </c>
      <c r="C23" s="16">
        <v>4985</v>
      </c>
      <c r="D23" s="16">
        <v>230</v>
      </c>
      <c r="E23" s="16">
        <v>373</v>
      </c>
      <c r="F23" s="16">
        <v>1401</v>
      </c>
      <c r="G23" s="16">
        <v>230</v>
      </c>
      <c r="H23" s="16">
        <v>174899</v>
      </c>
      <c r="I23" s="16">
        <v>9007</v>
      </c>
      <c r="J23" s="16">
        <v>87</v>
      </c>
      <c r="K23" s="16">
        <v>427</v>
      </c>
      <c r="L23" s="16">
        <v>6254</v>
      </c>
      <c r="M23" s="16">
        <v>164</v>
      </c>
      <c r="N23" s="16">
        <v>411</v>
      </c>
      <c r="O23" s="16"/>
      <c r="P23" s="16"/>
      <c r="Q23" s="16"/>
      <c r="R23" s="16"/>
    </row>
    <row r="24" spans="1:18" x14ac:dyDescent="0.2">
      <c r="B24" s="16">
        <v>10937</v>
      </c>
      <c r="C24" s="16">
        <v>4813</v>
      </c>
      <c r="D24" s="16">
        <v>347</v>
      </c>
      <c r="E24" s="16">
        <v>104</v>
      </c>
      <c r="F24" s="16">
        <v>1267</v>
      </c>
      <c r="G24" s="16">
        <v>165</v>
      </c>
      <c r="H24" s="16">
        <v>177158</v>
      </c>
      <c r="I24" s="16">
        <v>4716</v>
      </c>
      <c r="J24" s="16">
        <v>91</v>
      </c>
      <c r="K24" s="16">
        <v>441</v>
      </c>
      <c r="L24" s="16">
        <v>6019</v>
      </c>
      <c r="M24" s="16">
        <v>171</v>
      </c>
      <c r="N24" s="16">
        <v>281</v>
      </c>
      <c r="O24" s="16"/>
      <c r="P24" s="16"/>
      <c r="Q24" s="16"/>
      <c r="R24" s="16"/>
    </row>
    <row r="25" spans="1:18" x14ac:dyDescent="0.2">
      <c r="B25" s="16">
        <v>10866</v>
      </c>
      <c r="C25" s="16">
        <v>4836</v>
      </c>
      <c r="D25" s="16">
        <v>175</v>
      </c>
      <c r="E25" s="16">
        <v>121</v>
      </c>
      <c r="F25" s="16">
        <v>1272</v>
      </c>
      <c r="G25" s="16">
        <v>177</v>
      </c>
      <c r="H25" s="16">
        <v>176921</v>
      </c>
      <c r="I25" s="16">
        <v>3276</v>
      </c>
      <c r="J25" s="16">
        <v>97</v>
      </c>
      <c r="K25" s="16">
        <v>435</v>
      </c>
      <c r="L25" s="16">
        <v>6207</v>
      </c>
      <c r="M25" s="16">
        <v>160</v>
      </c>
      <c r="N25" s="16">
        <v>216</v>
      </c>
      <c r="O25" s="16"/>
      <c r="P25" s="16"/>
      <c r="Q25" s="16"/>
      <c r="R25" s="16"/>
    </row>
    <row r="26" spans="1:18" x14ac:dyDescent="0.2">
      <c r="B26" s="16">
        <v>10898</v>
      </c>
      <c r="C26" s="16">
        <v>4874</v>
      </c>
      <c r="D26" s="16">
        <v>171</v>
      </c>
      <c r="E26" s="16">
        <v>144</v>
      </c>
      <c r="F26" s="16">
        <v>1258</v>
      </c>
      <c r="G26" s="16">
        <v>167</v>
      </c>
      <c r="H26" s="16">
        <v>183456</v>
      </c>
      <c r="I26" s="16">
        <v>3196</v>
      </c>
      <c r="J26" s="16">
        <v>67</v>
      </c>
      <c r="K26" s="16">
        <v>588</v>
      </c>
      <c r="L26" s="16">
        <v>6115</v>
      </c>
      <c r="M26" s="16">
        <v>172</v>
      </c>
      <c r="N26" s="16">
        <v>156</v>
      </c>
      <c r="O26" s="16"/>
      <c r="P26" s="16"/>
      <c r="Q26" s="16"/>
      <c r="R26" s="16"/>
    </row>
    <row r="27" spans="1:18" x14ac:dyDescent="0.2">
      <c r="B27" s="16">
        <v>10928</v>
      </c>
      <c r="C27" s="16">
        <v>4864</v>
      </c>
      <c r="D27" s="16">
        <v>177</v>
      </c>
      <c r="E27" s="16">
        <v>101</v>
      </c>
      <c r="F27" s="16">
        <v>1266</v>
      </c>
      <c r="G27" s="16">
        <v>168</v>
      </c>
      <c r="H27" s="16">
        <v>172488</v>
      </c>
      <c r="I27" s="16">
        <v>2796</v>
      </c>
      <c r="J27" s="16">
        <v>76</v>
      </c>
      <c r="K27" s="16">
        <v>568</v>
      </c>
      <c r="L27" s="16">
        <v>6320</v>
      </c>
      <c r="M27" s="16">
        <v>210</v>
      </c>
      <c r="N27" s="16">
        <v>421</v>
      </c>
      <c r="O27" s="16"/>
      <c r="P27" s="16"/>
      <c r="Q27" s="16"/>
      <c r="R27" s="16"/>
    </row>
    <row r="28" spans="1:18" x14ac:dyDescent="0.2">
      <c r="B28" s="16">
        <v>10889</v>
      </c>
      <c r="C28" s="16">
        <v>4899</v>
      </c>
      <c r="D28" s="16">
        <v>169</v>
      </c>
      <c r="E28" s="16">
        <v>108</v>
      </c>
      <c r="F28" s="16">
        <v>1274</v>
      </c>
      <c r="G28" s="16">
        <v>216</v>
      </c>
      <c r="H28" s="16">
        <v>169461</v>
      </c>
      <c r="I28" s="16">
        <v>3070</v>
      </c>
      <c r="J28" s="16">
        <v>83</v>
      </c>
      <c r="K28" s="16">
        <v>553</v>
      </c>
      <c r="L28" s="16">
        <v>7313</v>
      </c>
      <c r="M28" s="16">
        <v>175</v>
      </c>
      <c r="N28" s="16">
        <v>213</v>
      </c>
      <c r="O28" s="16"/>
      <c r="P28" s="16"/>
      <c r="Q28" s="16"/>
      <c r="R28" s="16"/>
    </row>
    <row r="29" spans="1:18" x14ac:dyDescent="0.2">
      <c r="B29" s="16">
        <v>10920</v>
      </c>
      <c r="C29" s="16">
        <v>4849</v>
      </c>
      <c r="D29" s="16">
        <v>532</v>
      </c>
      <c r="E29" s="16">
        <v>86</v>
      </c>
      <c r="F29" s="16">
        <v>1714</v>
      </c>
      <c r="G29" s="16">
        <v>352</v>
      </c>
      <c r="H29" s="16">
        <v>167533</v>
      </c>
      <c r="I29" s="16">
        <v>3604</v>
      </c>
      <c r="J29" s="16">
        <v>86</v>
      </c>
      <c r="K29" s="16">
        <v>441</v>
      </c>
      <c r="L29" s="16">
        <v>6015</v>
      </c>
      <c r="M29" s="16">
        <v>169</v>
      </c>
      <c r="N29" s="16">
        <v>166</v>
      </c>
      <c r="O29" s="16"/>
      <c r="P29" s="16"/>
      <c r="Q29" s="16"/>
      <c r="R29" s="16"/>
    </row>
    <row r="30" spans="1:18" x14ac:dyDescent="0.2">
      <c r="B30" s="16">
        <v>10877</v>
      </c>
      <c r="C30" s="16">
        <v>4906</v>
      </c>
      <c r="D30" s="16">
        <v>233</v>
      </c>
      <c r="E30" s="16">
        <v>84</v>
      </c>
      <c r="F30" s="16">
        <v>1318</v>
      </c>
      <c r="G30" s="16">
        <v>162</v>
      </c>
      <c r="H30" s="16">
        <v>170158</v>
      </c>
      <c r="I30" s="16">
        <v>3141</v>
      </c>
      <c r="J30" s="16">
        <v>80</v>
      </c>
      <c r="K30" s="16">
        <v>446</v>
      </c>
      <c r="L30" s="16">
        <v>5924</v>
      </c>
      <c r="M30" s="16">
        <v>165</v>
      </c>
      <c r="N30" s="16">
        <v>272</v>
      </c>
      <c r="O30" s="16"/>
      <c r="P30" s="16"/>
      <c r="Q30" s="16"/>
      <c r="R30" s="16"/>
    </row>
    <row r="31" spans="1:18" x14ac:dyDescent="0.2">
      <c r="B31" s="16">
        <v>10974</v>
      </c>
      <c r="C31" s="16">
        <v>4843</v>
      </c>
      <c r="D31" s="16">
        <v>171</v>
      </c>
      <c r="E31" s="16">
        <v>90</v>
      </c>
      <c r="F31" s="16">
        <v>1565</v>
      </c>
      <c r="G31" s="16">
        <v>171</v>
      </c>
      <c r="H31" s="16">
        <v>170936</v>
      </c>
      <c r="I31" s="16">
        <v>3714</v>
      </c>
      <c r="J31" s="16">
        <v>110</v>
      </c>
      <c r="K31" s="16">
        <v>425</v>
      </c>
      <c r="L31" s="16">
        <v>5920</v>
      </c>
      <c r="M31" s="16">
        <v>163</v>
      </c>
      <c r="N31" s="16">
        <v>356</v>
      </c>
      <c r="O31" s="16"/>
      <c r="P31" s="16"/>
      <c r="Q31" s="16"/>
      <c r="R31" s="16"/>
    </row>
    <row r="32" spans="1:18" x14ac:dyDescent="0.2">
      <c r="A32" s="17" t="s">
        <v>1</v>
      </c>
      <c r="B32" s="3">
        <f>STDEV(B2:B31)</f>
        <v>514.10381906927034</v>
      </c>
      <c r="C32" s="3">
        <f t="shared" ref="C32:N32" si="0">STDEV(C2:C31)</f>
        <v>1071.8869756209133</v>
      </c>
      <c r="D32" s="3">
        <f t="shared" si="0"/>
        <v>139.27929849229477</v>
      </c>
      <c r="E32" s="3">
        <f t="shared" si="0"/>
        <v>98.503888714882834</v>
      </c>
      <c r="F32" s="3">
        <f t="shared" si="0"/>
        <v>276.81957275826625</v>
      </c>
      <c r="G32" s="3">
        <f t="shared" si="0"/>
        <v>136.38765323159936</v>
      </c>
      <c r="H32" s="3">
        <f t="shared" si="0"/>
        <v>6395.0518982733201</v>
      </c>
      <c r="I32" s="3">
        <f t="shared" si="0"/>
        <v>1591.7793271797389</v>
      </c>
      <c r="J32" s="3">
        <f t="shared" si="0"/>
        <v>83.383348209463804</v>
      </c>
      <c r="K32" s="3">
        <f t="shared" si="0"/>
        <v>155.8496033057983</v>
      </c>
      <c r="L32" s="3">
        <f t="shared" si="0"/>
        <v>1628.5014199295745</v>
      </c>
      <c r="M32" s="3">
        <f t="shared" si="0"/>
        <v>105.98193838748097</v>
      </c>
      <c r="N32" s="3">
        <f t="shared" si="0"/>
        <v>178.67012241468399</v>
      </c>
      <c r="O32" s="3"/>
      <c r="P32" s="3"/>
      <c r="Q32" s="3"/>
      <c r="R32" s="3"/>
    </row>
    <row r="33" spans="1:18" x14ac:dyDescent="0.2">
      <c r="A33" s="17" t="s">
        <v>2</v>
      </c>
      <c r="B33" s="4">
        <f t="shared" ref="B33:N33" si="1">AVERAGE(B2:B31)</f>
        <v>11020.766666666666</v>
      </c>
      <c r="C33" s="4">
        <f t="shared" si="1"/>
        <v>5416.9666666666662</v>
      </c>
      <c r="D33" s="4">
        <f t="shared" si="1"/>
        <v>251.63333333333333</v>
      </c>
      <c r="E33" s="4">
        <f t="shared" si="1"/>
        <v>165.13333333333333</v>
      </c>
      <c r="F33" s="4">
        <f t="shared" si="1"/>
        <v>1474.6</v>
      </c>
      <c r="G33" s="4">
        <f t="shared" si="1"/>
        <v>251.83333333333334</v>
      </c>
      <c r="H33" s="4">
        <f t="shared" si="1"/>
        <v>167978.66666666666</v>
      </c>
      <c r="I33" s="4">
        <f t="shared" si="1"/>
        <v>4246.7666666666664</v>
      </c>
      <c r="J33" s="4">
        <f t="shared" si="1"/>
        <v>125.9</v>
      </c>
      <c r="K33" s="4">
        <f t="shared" si="1"/>
        <v>524.06666666666672</v>
      </c>
      <c r="L33" s="4">
        <f t="shared" si="1"/>
        <v>7205.4333333333334</v>
      </c>
      <c r="M33" s="4">
        <f t="shared" si="1"/>
        <v>217.36666666666667</v>
      </c>
      <c r="N33" s="4">
        <f t="shared" si="1"/>
        <v>325.23333333333335</v>
      </c>
      <c r="O33" s="4"/>
      <c r="P33" s="4"/>
      <c r="Q33" s="4"/>
      <c r="R33" s="4"/>
    </row>
    <row r="34" spans="1:18" x14ac:dyDescent="0.2">
      <c r="A34" s="17" t="s">
        <v>3</v>
      </c>
      <c r="B34" s="5">
        <f t="shared" ref="B34:N34" si="2">MIN(B2:B31)</f>
        <v>9293</v>
      </c>
      <c r="C34" s="5">
        <f t="shared" si="2"/>
        <v>4813</v>
      </c>
      <c r="D34" s="5">
        <f t="shared" si="2"/>
        <v>169</v>
      </c>
      <c r="E34" s="5">
        <f t="shared" si="2"/>
        <v>84</v>
      </c>
      <c r="F34" s="5">
        <f t="shared" si="2"/>
        <v>1245</v>
      </c>
      <c r="G34" s="5">
        <f t="shared" si="2"/>
        <v>160</v>
      </c>
      <c r="H34" s="5">
        <f t="shared" si="2"/>
        <v>158038</v>
      </c>
      <c r="I34" s="5">
        <f t="shared" si="2"/>
        <v>2731</v>
      </c>
      <c r="J34" s="5">
        <f t="shared" si="2"/>
        <v>67</v>
      </c>
      <c r="K34" s="5">
        <f t="shared" si="2"/>
        <v>425</v>
      </c>
      <c r="L34" s="5">
        <f t="shared" si="2"/>
        <v>5903</v>
      </c>
      <c r="M34" s="5">
        <f t="shared" si="2"/>
        <v>160</v>
      </c>
      <c r="N34" s="5">
        <f t="shared" si="2"/>
        <v>154</v>
      </c>
      <c r="O34" s="5"/>
      <c r="P34" s="5"/>
      <c r="Q34" s="5"/>
      <c r="R34" s="5"/>
    </row>
    <row r="35" spans="1:18" x14ac:dyDescent="0.2">
      <c r="A35" s="17" t="s">
        <v>4</v>
      </c>
      <c r="B35" s="10">
        <f t="shared" ref="B35:N35" si="3">MAX(B2:B31)</f>
        <v>12231</v>
      </c>
      <c r="C35" s="10">
        <f t="shared" si="3"/>
        <v>8640</v>
      </c>
      <c r="D35" s="10">
        <f t="shared" si="3"/>
        <v>776</v>
      </c>
      <c r="E35" s="10">
        <f t="shared" si="3"/>
        <v>492</v>
      </c>
      <c r="F35" s="10">
        <f t="shared" si="3"/>
        <v>2144</v>
      </c>
      <c r="G35" s="10">
        <f t="shared" si="3"/>
        <v>857</v>
      </c>
      <c r="H35" s="10">
        <f t="shared" si="3"/>
        <v>183456</v>
      </c>
      <c r="I35" s="10">
        <f t="shared" si="3"/>
        <v>9007</v>
      </c>
      <c r="J35" s="10">
        <f t="shared" si="3"/>
        <v>390</v>
      </c>
      <c r="K35" s="10">
        <f t="shared" si="3"/>
        <v>1109</v>
      </c>
      <c r="L35" s="10">
        <f t="shared" si="3"/>
        <v>11941</v>
      </c>
      <c r="M35" s="10">
        <f t="shared" si="3"/>
        <v>687</v>
      </c>
      <c r="N35" s="10">
        <f t="shared" si="3"/>
        <v>1039</v>
      </c>
      <c r="O35" s="16"/>
      <c r="P35" s="16"/>
      <c r="Q35" s="16"/>
      <c r="R35" s="16"/>
    </row>
    <row r="36" spans="1:18" x14ac:dyDescent="0.2">
      <c r="A36" s="17" t="s">
        <v>6</v>
      </c>
      <c r="B36" s="16">
        <f>MEDIAN(CAR91_)</f>
        <v>10984</v>
      </c>
      <c r="C36" s="16">
        <f>MEDIAN(CAR92_)</f>
        <v>5086</v>
      </c>
      <c r="D36" s="16">
        <f>MEDIAN(EAR83_)</f>
        <v>187.5</v>
      </c>
      <c r="E36" s="16">
        <f>MEDIAN(HEC92_)</f>
        <v>130</v>
      </c>
      <c r="F36" s="16">
        <f>MEDIAN(KFU)</f>
        <v>1283.5</v>
      </c>
      <c r="G36" s="16">
        <f>MEDIAN(LES)</f>
        <v>214</v>
      </c>
      <c r="H36" s="16">
        <f>MEDIAN(PUR)</f>
        <v>167857</v>
      </c>
      <c r="I36" s="16">
        <f>MEDIAN(RYE92_)</f>
        <v>3689.5</v>
      </c>
      <c r="J36" s="16">
        <f>MEDIAN(STA)</f>
        <v>96</v>
      </c>
      <c r="K36" s="16">
        <f>MEDIAN(TRE)</f>
        <v>454.5</v>
      </c>
      <c r="L36" s="16">
        <f>MEDIAN(UTA92_)</f>
        <v>6222</v>
      </c>
      <c r="M36" s="16">
        <f>MEDIAN(UTE92_)</f>
        <v>174.5</v>
      </c>
      <c r="N36" s="16">
        <f>MEDIAN(YOR83)</f>
        <v>282.5</v>
      </c>
    </row>
    <row r="37" spans="1:18" x14ac:dyDescent="0.2">
      <c r="A37" s="9" t="s">
        <v>7</v>
      </c>
      <c r="B37" s="16">
        <f t="array" ref="B37">MEDIAN(ABS(CAR91_-MEDIAN(CAR91_)))</f>
        <v>129</v>
      </c>
      <c r="C37" s="16">
        <f t="array" ref="C37">MEDIAN(ABS(CAR92_-MEDIAN(CAR92_)))</f>
        <v>179</v>
      </c>
      <c r="D37" s="16">
        <f t="array" ref="D37">MEDIAN(ABS(EAR83_-MEDIAN(EAR83_)))</f>
        <v>16.5</v>
      </c>
      <c r="E37" s="16">
        <f t="array" ref="E37">MEDIAN(ABS(HEC92_-MEDIAN(HEC92_)))</f>
        <v>27.5</v>
      </c>
      <c r="F37" s="16">
        <f t="array" ref="F37">MEDIAN(ABS(KFU-MEDIAN(KFU)))</f>
        <v>23.5</v>
      </c>
      <c r="G37" s="16">
        <f t="array" ref="G37">MEDIAN(ABS(LES-MEDIAN(LES)))</f>
        <v>46</v>
      </c>
      <c r="H37" s="16">
        <f t="array" ref="H37">MEDIAN(ABS(PUR-MEDIAN(PUR)))</f>
        <v>4177.5</v>
      </c>
      <c r="I37" s="16">
        <f t="array" ref="I37">MEDIAN(ABS(RYE92_-MEDIAN(RYE92_)))</f>
        <v>581</v>
      </c>
      <c r="J37" s="16">
        <f t="array" ref="J37">MEDIAN(ABS(STA-MEDIAN(STA)))</f>
        <v>16</v>
      </c>
      <c r="K37" s="16">
        <f t="array" ref="K37">MEDIAN(ABS(TRE-MEDIAN(TRE)))</f>
        <v>18</v>
      </c>
      <c r="L37" s="16">
        <f t="array" ref="L37">MEDIAN(ABS(UTA92_-MEDIAN(UTA92_)))</f>
        <v>300</v>
      </c>
      <c r="M37" s="16">
        <f t="array" ref="M37">MEDIAN(ABS(UTE92_-MEDIAN(UTE92_)))</f>
        <v>10</v>
      </c>
      <c r="N37" s="16">
        <f t="array" ref="N37">MEDIAN(ABS(YOR83-MEDIAN(YOR83)))</f>
        <v>67</v>
      </c>
    </row>
    <row r="38" spans="1:18" x14ac:dyDescent="0.2">
      <c r="A38" s="17" t="s">
        <v>8</v>
      </c>
      <c r="B38" s="16">
        <f>AVEDEV(CAR91_)</f>
        <v>319.66888888888883</v>
      </c>
      <c r="C38" s="16">
        <f>AVEDEV(CAR92_)</f>
        <v>635.14444444444484</v>
      </c>
      <c r="D38" s="16">
        <f>AVEDEV(EAR83_)</f>
        <v>91.528888888888829</v>
      </c>
      <c r="E38" s="16">
        <f t="array" ref="E38">AVEDEV(HEC92_)</f>
        <v>72.053333333333285</v>
      </c>
      <c r="F38" s="16">
        <f>AVEDEV(KFU)</f>
        <v>244.22666666666672</v>
      </c>
      <c r="G38" s="16">
        <f>AVEDEV(LES)</f>
        <v>83.48888888888888</v>
      </c>
      <c r="H38" s="16">
        <f>AVEDEV(PUR)</f>
        <v>5109.9333333333334</v>
      </c>
      <c r="I38" s="16">
        <f>AVEDEV(RYE92_)</f>
        <v>1073.4533333333334</v>
      </c>
      <c r="J38" s="16">
        <f>AVERAGE(STA)</f>
        <v>125.9</v>
      </c>
      <c r="K38" s="16">
        <f>AVERAGE(TRE)</f>
        <v>524.06666666666672</v>
      </c>
      <c r="L38" s="16">
        <f>AVERAGE(UTA92_)</f>
        <v>7205.4333333333334</v>
      </c>
      <c r="M38" s="16">
        <f>AVERAGE(UTE92_)</f>
        <v>217.36666666666667</v>
      </c>
      <c r="N38" s="16">
        <f>AVERAGE(YOR83)</f>
        <v>325.23333333333335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OBSI_cost_time</vt:lpstr>
      <vt:lpstr>OBSI_Cost</vt:lpstr>
      <vt:lpstr>OBSI_time</vt:lpstr>
      <vt:lpstr>CAR91_</vt:lpstr>
      <vt:lpstr>CAR91_2</vt:lpstr>
      <vt:lpstr>CAR92_</vt:lpstr>
      <vt:lpstr>CAR92_2</vt:lpstr>
      <vt:lpstr>EAR83_</vt:lpstr>
      <vt:lpstr>EAR83_2</vt:lpstr>
      <vt:lpstr>HEC92_</vt:lpstr>
      <vt:lpstr>HEC92_2</vt:lpstr>
      <vt:lpstr>KFU</vt:lpstr>
      <vt:lpstr>KFU_2</vt:lpstr>
      <vt:lpstr>LES</vt:lpstr>
      <vt:lpstr>LES_2</vt:lpstr>
      <vt:lpstr>PUR</vt:lpstr>
      <vt:lpstr>PUR_2</vt:lpstr>
      <vt:lpstr>RYE92_</vt:lpstr>
      <vt:lpstr>RYE92_2</vt:lpstr>
      <vt:lpstr>STA</vt:lpstr>
      <vt:lpstr>STA_2</vt:lpstr>
      <vt:lpstr>TRE</vt:lpstr>
      <vt:lpstr>TRE_2</vt:lpstr>
      <vt:lpstr>UTA92_</vt:lpstr>
      <vt:lpstr>UTA92_2</vt:lpstr>
      <vt:lpstr>UTE92_</vt:lpstr>
      <vt:lpstr>UTE92_2</vt:lpstr>
      <vt:lpstr>YOR83</vt:lpstr>
      <vt:lpstr>YOR83_2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</dc:creator>
  <cp:keywords/>
  <dc:description/>
  <cp:lastModifiedBy>Alsuwaylimi, Amjad</cp:lastModifiedBy>
  <dcterms:created xsi:type="dcterms:W3CDTF">2019-09-28T16:39:28Z</dcterms:created>
  <dcterms:modified xsi:type="dcterms:W3CDTF">2020-04-08T11:42:11Z</dcterms:modified>
  <cp:category/>
</cp:coreProperties>
</file>