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한승표\Desktop\ELS\"/>
    </mc:Choice>
  </mc:AlternateContent>
  <bookViews>
    <workbookView xWindow="0" yWindow="0" windowWidth="19200" windowHeight="6972"/>
  </bookViews>
  <sheets>
    <sheet name="Sheet3 (2)" sheetId="6" r:id="rId1"/>
    <sheet name="Sheet1" sheetId="7" r:id="rId2"/>
  </sheets>
  <definedNames>
    <definedName name="_xlnm._FilterDatabase" localSheetId="0" hidden="1">'Sheet3 (2)'!$A$1:$A$132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130" i="6" l="1"/>
  <c r="AC129" i="6"/>
  <c r="AC128" i="6"/>
  <c r="AC127" i="6"/>
  <c r="AC126" i="6"/>
  <c r="P62" i="6"/>
  <c r="V4" i="6"/>
  <c r="V5" i="6"/>
  <c r="V6" i="6"/>
  <c r="V7" i="6"/>
  <c r="V8" i="6"/>
  <c r="V9" i="6"/>
  <c r="V10" i="6"/>
  <c r="V11" i="6"/>
  <c r="X11" i="6" s="1"/>
  <c r="AB12" i="6" s="1"/>
  <c r="V12" i="6"/>
  <c r="V13" i="6"/>
  <c r="V14" i="6"/>
  <c r="V15" i="6"/>
  <c r="V16" i="6"/>
  <c r="V17" i="6"/>
  <c r="V18" i="6"/>
  <c r="V19" i="6"/>
  <c r="X19" i="6" s="1"/>
  <c r="AB20" i="6" s="1"/>
  <c r="V20" i="6"/>
  <c r="V21" i="6"/>
  <c r="V22" i="6"/>
  <c r="V23" i="6"/>
  <c r="V24" i="6"/>
  <c r="V25" i="6"/>
  <c r="V26" i="6"/>
  <c r="V27" i="6"/>
  <c r="X27" i="6" s="1"/>
  <c r="AB28" i="6" s="1"/>
  <c r="V28" i="6"/>
  <c r="V29" i="6"/>
  <c r="V30" i="6"/>
  <c r="V31" i="6"/>
  <c r="V32" i="6"/>
  <c r="V33" i="6"/>
  <c r="V34" i="6"/>
  <c r="V35" i="6"/>
  <c r="X35" i="6" s="1"/>
  <c r="AB36" i="6" s="1"/>
  <c r="V36" i="6"/>
  <c r="V37" i="6"/>
  <c r="V38" i="6"/>
  <c r="V39" i="6"/>
  <c r="V40" i="6"/>
  <c r="V41" i="6"/>
  <c r="V42" i="6"/>
  <c r="V43" i="6"/>
  <c r="X43" i="6" s="1"/>
  <c r="AB44" i="6" s="1"/>
  <c r="V44" i="6"/>
  <c r="V45" i="6"/>
  <c r="V46" i="6"/>
  <c r="V47" i="6"/>
  <c r="V48" i="6"/>
  <c r="V49" i="6"/>
  <c r="V50" i="6"/>
  <c r="V51" i="6"/>
  <c r="X51" i="6" s="1"/>
  <c r="AB52" i="6" s="1"/>
  <c r="V52" i="6"/>
  <c r="V53" i="6"/>
  <c r="V54" i="6"/>
  <c r="V55" i="6"/>
  <c r="V56" i="6"/>
  <c r="V57" i="6"/>
  <c r="V58" i="6"/>
  <c r="V59" i="6"/>
  <c r="X59" i="6" s="1"/>
  <c r="AB60" i="6" s="1"/>
  <c r="V60" i="6"/>
  <c r="V61" i="6"/>
  <c r="V63" i="6"/>
  <c r="V64" i="6"/>
  <c r="V65" i="6"/>
  <c r="V66" i="6"/>
  <c r="V67" i="6"/>
  <c r="X67" i="6" s="1"/>
  <c r="AB68" i="6" s="1"/>
  <c r="V68" i="6"/>
  <c r="V69" i="6"/>
  <c r="V70" i="6"/>
  <c r="V71" i="6"/>
  <c r="V72" i="6"/>
  <c r="V73" i="6"/>
  <c r="V74" i="6"/>
  <c r="V75" i="6"/>
  <c r="X75" i="6" s="1"/>
  <c r="AB76" i="6" s="1"/>
  <c r="V76" i="6"/>
  <c r="V77" i="6"/>
  <c r="V78" i="6"/>
  <c r="V79" i="6"/>
  <c r="V80" i="6"/>
  <c r="V81" i="6"/>
  <c r="V82" i="6"/>
  <c r="V83" i="6"/>
  <c r="X83" i="6" s="1"/>
  <c r="AB84" i="6" s="1"/>
  <c r="V84" i="6"/>
  <c r="V85" i="6"/>
  <c r="V86" i="6"/>
  <c r="V87" i="6"/>
  <c r="V88" i="6"/>
  <c r="V89" i="6"/>
  <c r="V90" i="6"/>
  <c r="V91" i="6"/>
  <c r="X91" i="6" s="1"/>
  <c r="AB92" i="6" s="1"/>
  <c r="V92" i="6"/>
  <c r="V93" i="6"/>
  <c r="V94" i="6"/>
  <c r="V95" i="6"/>
  <c r="V96" i="6"/>
  <c r="V97" i="6"/>
  <c r="V98" i="6"/>
  <c r="V99" i="6"/>
  <c r="X99" i="6" s="1"/>
  <c r="AB100" i="6" s="1"/>
  <c r="V100" i="6"/>
  <c r="V101" i="6"/>
  <c r="V102" i="6"/>
  <c r="V103" i="6"/>
  <c r="V104" i="6"/>
  <c r="V105" i="6"/>
  <c r="V106" i="6"/>
  <c r="V107" i="6"/>
  <c r="X107" i="6" s="1"/>
  <c r="AB108" i="6" s="1"/>
  <c r="V108" i="6"/>
  <c r="V109" i="6"/>
  <c r="V110" i="6"/>
  <c r="V111" i="6"/>
  <c r="V112" i="6"/>
  <c r="V113" i="6"/>
  <c r="V114" i="6"/>
  <c r="V115" i="6"/>
  <c r="X115" i="6" s="1"/>
  <c r="AB116" i="6" s="1"/>
  <c r="V116" i="6"/>
  <c r="V117" i="6"/>
  <c r="V118" i="6"/>
  <c r="V119" i="6"/>
  <c r="V120" i="6"/>
  <c r="V121" i="6"/>
  <c r="V122" i="6"/>
  <c r="V123" i="6"/>
  <c r="X123" i="6" s="1"/>
  <c r="V3" i="6"/>
  <c r="X3" i="6" s="1"/>
  <c r="U4" i="6"/>
  <c r="U5" i="6"/>
  <c r="U6" i="6"/>
  <c r="U7" i="6"/>
  <c r="U8" i="6"/>
  <c r="U9" i="6"/>
  <c r="U10" i="6"/>
  <c r="W10" i="6" s="1"/>
  <c r="U11" i="6"/>
  <c r="W11" i="6" s="1"/>
  <c r="U12" i="6"/>
  <c r="U13" i="6"/>
  <c r="U14" i="6"/>
  <c r="U15" i="6"/>
  <c r="U16" i="6"/>
  <c r="U17" i="6"/>
  <c r="U18" i="6"/>
  <c r="W18" i="6" s="1"/>
  <c r="U19" i="6"/>
  <c r="W19" i="6" s="1"/>
  <c r="U20" i="6"/>
  <c r="U21" i="6"/>
  <c r="U22" i="6"/>
  <c r="U23" i="6"/>
  <c r="U24" i="6"/>
  <c r="U25" i="6"/>
  <c r="U26" i="6"/>
  <c r="W26" i="6" s="1"/>
  <c r="U27" i="6"/>
  <c r="W27" i="6" s="1"/>
  <c r="U28" i="6"/>
  <c r="U29" i="6"/>
  <c r="U30" i="6"/>
  <c r="U31" i="6"/>
  <c r="U32" i="6"/>
  <c r="U33" i="6"/>
  <c r="U34" i="6"/>
  <c r="W34" i="6" s="1"/>
  <c r="U35" i="6"/>
  <c r="W35" i="6" s="1"/>
  <c r="U36" i="6"/>
  <c r="U37" i="6"/>
  <c r="U38" i="6"/>
  <c r="U39" i="6"/>
  <c r="U40" i="6"/>
  <c r="U41" i="6"/>
  <c r="U42" i="6"/>
  <c r="W42" i="6" s="1"/>
  <c r="U43" i="6"/>
  <c r="W43" i="6" s="1"/>
  <c r="U44" i="6"/>
  <c r="U45" i="6"/>
  <c r="U46" i="6"/>
  <c r="U47" i="6"/>
  <c r="U48" i="6"/>
  <c r="U49" i="6"/>
  <c r="U50" i="6"/>
  <c r="W50" i="6" s="1"/>
  <c r="U51" i="6"/>
  <c r="W51" i="6" s="1"/>
  <c r="U52" i="6"/>
  <c r="U53" i="6"/>
  <c r="U54" i="6"/>
  <c r="U55" i="6"/>
  <c r="U56" i="6"/>
  <c r="U57" i="6"/>
  <c r="U58" i="6"/>
  <c r="W58" i="6" s="1"/>
  <c r="U59" i="6"/>
  <c r="W59" i="6" s="1"/>
  <c r="U60" i="6"/>
  <c r="U61" i="6"/>
  <c r="U62" i="6"/>
  <c r="U63" i="6"/>
  <c r="U64" i="6"/>
  <c r="U65" i="6"/>
  <c r="U66" i="6"/>
  <c r="W66" i="6" s="1"/>
  <c r="U67" i="6"/>
  <c r="W67" i="6" s="1"/>
  <c r="U68" i="6"/>
  <c r="U69" i="6"/>
  <c r="U70" i="6"/>
  <c r="U71" i="6"/>
  <c r="U72" i="6"/>
  <c r="U73" i="6"/>
  <c r="U74" i="6"/>
  <c r="W74" i="6" s="1"/>
  <c r="U75" i="6"/>
  <c r="W75" i="6" s="1"/>
  <c r="U76" i="6"/>
  <c r="U77" i="6"/>
  <c r="U78" i="6"/>
  <c r="U79" i="6"/>
  <c r="U80" i="6"/>
  <c r="U81" i="6"/>
  <c r="U82" i="6"/>
  <c r="W82" i="6" s="1"/>
  <c r="U83" i="6"/>
  <c r="W83" i="6" s="1"/>
  <c r="U84" i="6"/>
  <c r="U85" i="6"/>
  <c r="U86" i="6"/>
  <c r="U87" i="6"/>
  <c r="U88" i="6"/>
  <c r="U89" i="6"/>
  <c r="U90" i="6"/>
  <c r="W90" i="6" s="1"/>
  <c r="U91" i="6"/>
  <c r="W91" i="6" s="1"/>
  <c r="U92" i="6"/>
  <c r="U93" i="6"/>
  <c r="U94" i="6"/>
  <c r="U95" i="6"/>
  <c r="U96" i="6"/>
  <c r="U97" i="6"/>
  <c r="U98" i="6"/>
  <c r="W98" i="6" s="1"/>
  <c r="U99" i="6"/>
  <c r="W99" i="6" s="1"/>
  <c r="U100" i="6"/>
  <c r="U101" i="6"/>
  <c r="U102" i="6"/>
  <c r="U103" i="6"/>
  <c r="U104" i="6"/>
  <c r="U105" i="6"/>
  <c r="U106" i="6"/>
  <c r="W106" i="6" s="1"/>
  <c r="U107" i="6"/>
  <c r="W107" i="6" s="1"/>
  <c r="U108" i="6"/>
  <c r="U109" i="6"/>
  <c r="U110" i="6"/>
  <c r="U111" i="6"/>
  <c r="U112" i="6"/>
  <c r="U113" i="6"/>
  <c r="U114" i="6"/>
  <c r="W114" i="6" s="1"/>
  <c r="U115" i="6"/>
  <c r="W115" i="6" s="1"/>
  <c r="U116" i="6"/>
  <c r="U117" i="6"/>
  <c r="U118" i="6"/>
  <c r="U119" i="6"/>
  <c r="U120" i="6"/>
  <c r="U121" i="6"/>
  <c r="U122" i="6"/>
  <c r="W122" i="6" s="1"/>
  <c r="U123" i="6"/>
  <c r="W123" i="6" s="1"/>
  <c r="U3" i="6"/>
  <c r="W3" i="6" s="1"/>
  <c r="X4" i="6"/>
  <c r="X5" i="6"/>
  <c r="X6" i="6"/>
  <c r="X7" i="6"/>
  <c r="X8" i="6"/>
  <c r="X9" i="6"/>
  <c r="AB9" i="6" s="1"/>
  <c r="X10" i="6"/>
  <c r="X12" i="6"/>
  <c r="X13" i="6"/>
  <c r="X14" i="6"/>
  <c r="X15" i="6"/>
  <c r="X16" i="6"/>
  <c r="X17" i="6"/>
  <c r="AB17" i="6" s="1"/>
  <c r="X18" i="6"/>
  <c r="X20" i="6"/>
  <c r="X21" i="6"/>
  <c r="X22" i="6"/>
  <c r="X23" i="6"/>
  <c r="X24" i="6"/>
  <c r="X25" i="6"/>
  <c r="AB25" i="6" s="1"/>
  <c r="X26" i="6"/>
  <c r="X28" i="6"/>
  <c r="X29" i="6"/>
  <c r="X30" i="6"/>
  <c r="X31" i="6"/>
  <c r="X32" i="6"/>
  <c r="X33" i="6"/>
  <c r="AB33" i="6" s="1"/>
  <c r="X34" i="6"/>
  <c r="X36" i="6"/>
  <c r="X37" i="6"/>
  <c r="X38" i="6"/>
  <c r="X39" i="6"/>
  <c r="X40" i="6"/>
  <c r="X41" i="6"/>
  <c r="AB41" i="6" s="1"/>
  <c r="X42" i="6"/>
  <c r="X44" i="6"/>
  <c r="X45" i="6"/>
  <c r="X46" i="6"/>
  <c r="X47" i="6"/>
  <c r="X48" i="6"/>
  <c r="X49" i="6"/>
  <c r="AB49" i="6" s="1"/>
  <c r="X50" i="6"/>
  <c r="X52" i="6"/>
  <c r="X53" i="6"/>
  <c r="X54" i="6"/>
  <c r="X55" i="6"/>
  <c r="X56" i="6"/>
  <c r="X57" i="6"/>
  <c r="AB57" i="6" s="1"/>
  <c r="X58" i="6"/>
  <c r="X60" i="6"/>
  <c r="X61" i="6"/>
  <c r="X63" i="6"/>
  <c r="X64" i="6"/>
  <c r="X65" i="6"/>
  <c r="AB65" i="6" s="1"/>
  <c r="X66" i="6"/>
  <c r="X68" i="6"/>
  <c r="X69" i="6"/>
  <c r="X70" i="6"/>
  <c r="X71" i="6"/>
  <c r="X72" i="6"/>
  <c r="X73" i="6"/>
  <c r="AB73" i="6" s="1"/>
  <c r="X74" i="6"/>
  <c r="X76" i="6"/>
  <c r="X77" i="6"/>
  <c r="X78" i="6"/>
  <c r="X79" i="6"/>
  <c r="X80" i="6"/>
  <c r="X81" i="6"/>
  <c r="AB81" i="6" s="1"/>
  <c r="X82" i="6"/>
  <c r="X84" i="6"/>
  <c r="X85" i="6"/>
  <c r="X86" i="6"/>
  <c r="X87" i="6"/>
  <c r="X88" i="6"/>
  <c r="X89" i="6"/>
  <c r="AB89" i="6" s="1"/>
  <c r="X90" i="6"/>
  <c r="X92" i="6"/>
  <c r="X93" i="6"/>
  <c r="X94" i="6"/>
  <c r="X95" i="6"/>
  <c r="X96" i="6"/>
  <c r="X97" i="6"/>
  <c r="AB97" i="6" s="1"/>
  <c r="X98" i="6"/>
  <c r="X100" i="6"/>
  <c r="X101" i="6"/>
  <c r="X102" i="6"/>
  <c r="X103" i="6"/>
  <c r="X104" i="6"/>
  <c r="X105" i="6"/>
  <c r="AB105" i="6" s="1"/>
  <c r="X106" i="6"/>
  <c r="X108" i="6"/>
  <c r="X109" i="6"/>
  <c r="X110" i="6"/>
  <c r="X111" i="6"/>
  <c r="X112" i="6"/>
  <c r="X113" i="6"/>
  <c r="AB113" i="6" s="1"/>
  <c r="X114" i="6"/>
  <c r="X116" i="6"/>
  <c r="X117" i="6"/>
  <c r="X118" i="6"/>
  <c r="X119" i="6"/>
  <c r="X120" i="6"/>
  <c r="X121" i="6"/>
  <c r="X122" i="6"/>
  <c r="W4" i="6"/>
  <c r="W5" i="6"/>
  <c r="W6" i="6"/>
  <c r="W7" i="6"/>
  <c r="W8" i="6"/>
  <c r="W9" i="6"/>
  <c r="W12" i="6"/>
  <c r="W13" i="6"/>
  <c r="W14" i="6"/>
  <c r="W15" i="6"/>
  <c r="W16" i="6"/>
  <c r="W17" i="6"/>
  <c r="W20" i="6"/>
  <c r="W21" i="6"/>
  <c r="W22" i="6"/>
  <c r="W23" i="6"/>
  <c r="W24" i="6"/>
  <c r="W25" i="6"/>
  <c r="W28" i="6"/>
  <c r="W29" i="6"/>
  <c r="W30" i="6"/>
  <c r="W31" i="6"/>
  <c r="W32" i="6"/>
  <c r="W33" i="6"/>
  <c r="W36" i="6"/>
  <c r="W37" i="6"/>
  <c r="W38" i="6"/>
  <c r="W39" i="6"/>
  <c r="W40" i="6"/>
  <c r="W41" i="6"/>
  <c r="W44" i="6"/>
  <c r="W45" i="6"/>
  <c r="W46" i="6"/>
  <c r="W47" i="6"/>
  <c r="W48" i="6"/>
  <c r="W49" i="6"/>
  <c r="W52" i="6"/>
  <c r="W53" i="6"/>
  <c r="W54" i="6"/>
  <c r="W55" i="6"/>
  <c r="W56" i="6"/>
  <c r="W57" i="6"/>
  <c r="W60" i="6"/>
  <c r="W61" i="6"/>
  <c r="W62" i="6"/>
  <c r="W63" i="6"/>
  <c r="W64" i="6"/>
  <c r="W65" i="6"/>
  <c r="W68" i="6"/>
  <c r="W69" i="6"/>
  <c r="W70" i="6"/>
  <c r="W71" i="6"/>
  <c r="W72" i="6"/>
  <c r="W73" i="6"/>
  <c r="W76" i="6"/>
  <c r="W77" i="6"/>
  <c r="W78" i="6"/>
  <c r="W79" i="6"/>
  <c r="W80" i="6"/>
  <c r="W81" i="6"/>
  <c r="W84" i="6"/>
  <c r="W85" i="6"/>
  <c r="W86" i="6"/>
  <c r="W87" i="6"/>
  <c r="W88" i="6"/>
  <c r="W89" i="6"/>
  <c r="W92" i="6"/>
  <c r="W93" i="6"/>
  <c r="W94" i="6"/>
  <c r="W95" i="6"/>
  <c r="W96" i="6"/>
  <c r="W97" i="6"/>
  <c r="W100" i="6"/>
  <c r="W101" i="6"/>
  <c r="W102" i="6"/>
  <c r="W103" i="6"/>
  <c r="W104" i="6"/>
  <c r="W105" i="6"/>
  <c r="W108" i="6"/>
  <c r="W109" i="6"/>
  <c r="W110" i="6"/>
  <c r="W111" i="6"/>
  <c r="W112" i="6"/>
  <c r="W113" i="6"/>
  <c r="W116" i="6"/>
  <c r="W117" i="6"/>
  <c r="W118" i="6"/>
  <c r="W119" i="6"/>
  <c r="W120" i="6"/>
  <c r="W121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V62" i="6" s="1"/>
  <c r="X62" i="6" s="1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3" i="6"/>
  <c r="L9" i="7"/>
  <c r="E119" i="7"/>
  <c r="I119" i="7" s="1"/>
  <c r="E122" i="7"/>
  <c r="E121" i="7"/>
  <c r="I118" i="7"/>
  <c r="I117" i="7"/>
  <c r="I116" i="7"/>
  <c r="I24" i="7"/>
  <c r="I23" i="7"/>
  <c r="I21" i="7"/>
  <c r="L8" i="7"/>
  <c r="L5" i="7"/>
  <c r="L2" i="7"/>
  <c r="L3" i="7"/>
  <c r="L1" i="7"/>
  <c r="G4" i="7"/>
  <c r="H4" i="7"/>
  <c r="I4" i="7"/>
  <c r="G5" i="7"/>
  <c r="H5" i="7"/>
  <c r="I5" i="7"/>
  <c r="G6" i="7"/>
  <c r="H6" i="7"/>
  <c r="I6" i="7"/>
  <c r="G7" i="7"/>
  <c r="H7" i="7"/>
  <c r="I7" i="7"/>
  <c r="G8" i="7"/>
  <c r="H8" i="7"/>
  <c r="I8" i="7"/>
  <c r="G9" i="7"/>
  <c r="H9" i="7"/>
  <c r="I9" i="7"/>
  <c r="G10" i="7"/>
  <c r="H10" i="7"/>
  <c r="I10" i="7"/>
  <c r="G11" i="7"/>
  <c r="H11" i="7"/>
  <c r="I11" i="7"/>
  <c r="G12" i="7"/>
  <c r="H12" i="7"/>
  <c r="I12" i="7"/>
  <c r="G13" i="7"/>
  <c r="H13" i="7"/>
  <c r="I13" i="7"/>
  <c r="G14" i="7"/>
  <c r="H14" i="7"/>
  <c r="I14" i="7"/>
  <c r="G15" i="7"/>
  <c r="H15" i="7"/>
  <c r="I15" i="7"/>
  <c r="G16" i="7"/>
  <c r="H16" i="7"/>
  <c r="I16" i="7"/>
  <c r="G17" i="7"/>
  <c r="H17" i="7"/>
  <c r="I17" i="7"/>
  <c r="G18" i="7"/>
  <c r="H18" i="7"/>
  <c r="I18" i="7"/>
  <c r="G19" i="7"/>
  <c r="H19" i="7"/>
  <c r="I19" i="7"/>
  <c r="G20" i="7"/>
  <c r="H20" i="7"/>
  <c r="I20" i="7"/>
  <c r="G21" i="7"/>
  <c r="H21" i="7"/>
  <c r="G22" i="7"/>
  <c r="H22" i="7"/>
  <c r="I22" i="7"/>
  <c r="G23" i="7"/>
  <c r="H23" i="7"/>
  <c r="G24" i="7"/>
  <c r="H24" i="7"/>
  <c r="G25" i="7"/>
  <c r="H25" i="7"/>
  <c r="I25" i="7"/>
  <c r="G26" i="7"/>
  <c r="H26" i="7"/>
  <c r="I26" i="7"/>
  <c r="G27" i="7"/>
  <c r="H27" i="7"/>
  <c r="I27" i="7"/>
  <c r="G28" i="7"/>
  <c r="H28" i="7"/>
  <c r="I28" i="7"/>
  <c r="G29" i="7"/>
  <c r="H29" i="7"/>
  <c r="I29" i="7"/>
  <c r="G30" i="7"/>
  <c r="H30" i="7"/>
  <c r="I30" i="7"/>
  <c r="G31" i="7"/>
  <c r="H31" i="7"/>
  <c r="I31" i="7"/>
  <c r="G32" i="7"/>
  <c r="H32" i="7"/>
  <c r="I32" i="7"/>
  <c r="G33" i="7"/>
  <c r="H33" i="7"/>
  <c r="I33" i="7"/>
  <c r="G34" i="7"/>
  <c r="H34" i="7"/>
  <c r="I34" i="7"/>
  <c r="G35" i="7"/>
  <c r="H35" i="7"/>
  <c r="I35" i="7"/>
  <c r="G36" i="7"/>
  <c r="H36" i="7"/>
  <c r="I36" i="7"/>
  <c r="G37" i="7"/>
  <c r="H37" i="7"/>
  <c r="I37" i="7"/>
  <c r="G38" i="7"/>
  <c r="H38" i="7"/>
  <c r="I38" i="7"/>
  <c r="G39" i="7"/>
  <c r="H39" i="7"/>
  <c r="I39" i="7"/>
  <c r="G40" i="7"/>
  <c r="H40" i="7"/>
  <c r="I40" i="7"/>
  <c r="G41" i="7"/>
  <c r="H41" i="7"/>
  <c r="I41" i="7"/>
  <c r="G42" i="7"/>
  <c r="H42" i="7"/>
  <c r="I42" i="7"/>
  <c r="G43" i="7"/>
  <c r="H43" i="7"/>
  <c r="I43" i="7"/>
  <c r="G44" i="7"/>
  <c r="H44" i="7"/>
  <c r="I44" i="7"/>
  <c r="G45" i="7"/>
  <c r="H45" i="7"/>
  <c r="I45" i="7"/>
  <c r="G46" i="7"/>
  <c r="H46" i="7"/>
  <c r="I46" i="7"/>
  <c r="G47" i="7"/>
  <c r="H47" i="7"/>
  <c r="I47" i="7"/>
  <c r="G48" i="7"/>
  <c r="H48" i="7"/>
  <c r="I48" i="7"/>
  <c r="G49" i="7"/>
  <c r="H49" i="7"/>
  <c r="I49" i="7"/>
  <c r="G50" i="7"/>
  <c r="H50" i="7"/>
  <c r="I50" i="7"/>
  <c r="G51" i="7"/>
  <c r="H51" i="7"/>
  <c r="I51" i="7"/>
  <c r="G52" i="7"/>
  <c r="H52" i="7"/>
  <c r="I52" i="7"/>
  <c r="G53" i="7"/>
  <c r="H53" i="7"/>
  <c r="I53" i="7"/>
  <c r="G54" i="7"/>
  <c r="H54" i="7"/>
  <c r="I54" i="7"/>
  <c r="G55" i="7"/>
  <c r="H55" i="7"/>
  <c r="I55" i="7"/>
  <c r="G56" i="7"/>
  <c r="H56" i="7"/>
  <c r="I56" i="7"/>
  <c r="G57" i="7"/>
  <c r="H57" i="7"/>
  <c r="I57" i="7"/>
  <c r="G58" i="7"/>
  <c r="H58" i="7"/>
  <c r="I58" i="7"/>
  <c r="G59" i="7"/>
  <c r="H59" i="7"/>
  <c r="I59" i="7"/>
  <c r="G60" i="7"/>
  <c r="H60" i="7"/>
  <c r="I60" i="7"/>
  <c r="G61" i="7"/>
  <c r="H61" i="7"/>
  <c r="I61" i="7"/>
  <c r="G62" i="7"/>
  <c r="H62" i="7"/>
  <c r="I62" i="7"/>
  <c r="G63" i="7"/>
  <c r="H63" i="7"/>
  <c r="I63" i="7"/>
  <c r="G64" i="7"/>
  <c r="H64" i="7"/>
  <c r="I64" i="7"/>
  <c r="G65" i="7"/>
  <c r="H65" i="7"/>
  <c r="I65" i="7"/>
  <c r="G66" i="7"/>
  <c r="H66" i="7"/>
  <c r="I66" i="7"/>
  <c r="G67" i="7"/>
  <c r="H67" i="7"/>
  <c r="I67" i="7"/>
  <c r="G68" i="7"/>
  <c r="H68" i="7"/>
  <c r="I68" i="7"/>
  <c r="G69" i="7"/>
  <c r="H69" i="7"/>
  <c r="I69" i="7"/>
  <c r="G70" i="7"/>
  <c r="H70" i="7"/>
  <c r="I70" i="7"/>
  <c r="G71" i="7"/>
  <c r="H71" i="7"/>
  <c r="I71" i="7"/>
  <c r="G72" i="7"/>
  <c r="H72" i="7"/>
  <c r="I72" i="7"/>
  <c r="G73" i="7"/>
  <c r="H73" i="7"/>
  <c r="I73" i="7"/>
  <c r="G74" i="7"/>
  <c r="H74" i="7"/>
  <c r="I74" i="7"/>
  <c r="G75" i="7"/>
  <c r="H75" i="7"/>
  <c r="I75" i="7"/>
  <c r="G76" i="7"/>
  <c r="H76" i="7"/>
  <c r="I76" i="7"/>
  <c r="G77" i="7"/>
  <c r="H77" i="7"/>
  <c r="I77" i="7"/>
  <c r="G78" i="7"/>
  <c r="H78" i="7"/>
  <c r="I78" i="7"/>
  <c r="G79" i="7"/>
  <c r="H79" i="7"/>
  <c r="I79" i="7"/>
  <c r="G80" i="7"/>
  <c r="H80" i="7"/>
  <c r="I80" i="7"/>
  <c r="G81" i="7"/>
  <c r="H81" i="7"/>
  <c r="I81" i="7"/>
  <c r="G82" i="7"/>
  <c r="H82" i="7"/>
  <c r="I82" i="7"/>
  <c r="G83" i="7"/>
  <c r="H83" i="7"/>
  <c r="I83" i="7"/>
  <c r="G84" i="7"/>
  <c r="H84" i="7"/>
  <c r="I84" i="7"/>
  <c r="G85" i="7"/>
  <c r="H85" i="7"/>
  <c r="I85" i="7"/>
  <c r="G86" i="7"/>
  <c r="H86" i="7"/>
  <c r="I86" i="7"/>
  <c r="G87" i="7"/>
  <c r="H87" i="7"/>
  <c r="I87" i="7"/>
  <c r="G88" i="7"/>
  <c r="H88" i="7"/>
  <c r="I88" i="7"/>
  <c r="G89" i="7"/>
  <c r="H89" i="7"/>
  <c r="I89" i="7"/>
  <c r="G90" i="7"/>
  <c r="H90" i="7"/>
  <c r="I90" i="7"/>
  <c r="G91" i="7"/>
  <c r="H91" i="7"/>
  <c r="I91" i="7"/>
  <c r="G92" i="7"/>
  <c r="H92" i="7"/>
  <c r="I92" i="7"/>
  <c r="G93" i="7"/>
  <c r="H93" i="7"/>
  <c r="I93" i="7"/>
  <c r="G94" i="7"/>
  <c r="H94" i="7"/>
  <c r="I94" i="7"/>
  <c r="G95" i="7"/>
  <c r="H95" i="7"/>
  <c r="I95" i="7"/>
  <c r="G96" i="7"/>
  <c r="H96" i="7"/>
  <c r="I96" i="7"/>
  <c r="G97" i="7"/>
  <c r="H97" i="7"/>
  <c r="I97" i="7"/>
  <c r="G98" i="7"/>
  <c r="H98" i="7"/>
  <c r="I98" i="7"/>
  <c r="G99" i="7"/>
  <c r="H99" i="7"/>
  <c r="I99" i="7"/>
  <c r="G100" i="7"/>
  <c r="H100" i="7"/>
  <c r="I100" i="7"/>
  <c r="G101" i="7"/>
  <c r="H101" i="7"/>
  <c r="I101" i="7"/>
  <c r="G102" i="7"/>
  <c r="H102" i="7"/>
  <c r="I102" i="7"/>
  <c r="G103" i="7"/>
  <c r="H103" i="7"/>
  <c r="I103" i="7"/>
  <c r="G104" i="7"/>
  <c r="H104" i="7"/>
  <c r="I104" i="7"/>
  <c r="G105" i="7"/>
  <c r="H105" i="7"/>
  <c r="I105" i="7"/>
  <c r="G106" i="7"/>
  <c r="H106" i="7"/>
  <c r="I106" i="7"/>
  <c r="G107" i="7"/>
  <c r="H107" i="7"/>
  <c r="I107" i="7"/>
  <c r="G108" i="7"/>
  <c r="H108" i="7"/>
  <c r="I108" i="7"/>
  <c r="G109" i="7"/>
  <c r="H109" i="7"/>
  <c r="I109" i="7"/>
  <c r="G110" i="7"/>
  <c r="H110" i="7"/>
  <c r="I110" i="7"/>
  <c r="G111" i="7"/>
  <c r="H111" i="7"/>
  <c r="I111" i="7"/>
  <c r="G112" i="7"/>
  <c r="H112" i="7"/>
  <c r="I112" i="7"/>
  <c r="G113" i="7"/>
  <c r="H113" i="7"/>
  <c r="I113" i="7"/>
  <c r="G114" i="7"/>
  <c r="H114" i="7"/>
  <c r="I114" i="7"/>
  <c r="G115" i="7"/>
  <c r="H115" i="7"/>
  <c r="I115" i="7"/>
  <c r="G116" i="7"/>
  <c r="H116" i="7"/>
  <c r="G117" i="7"/>
  <c r="H117" i="7"/>
  <c r="G118" i="7"/>
  <c r="H118" i="7"/>
  <c r="G119" i="7"/>
  <c r="H119" i="7"/>
  <c r="G120" i="7"/>
  <c r="H120" i="7"/>
  <c r="G121" i="7"/>
  <c r="H121" i="7"/>
  <c r="G122" i="7"/>
  <c r="H122" i="7"/>
  <c r="G3" i="7"/>
  <c r="H3" i="7"/>
  <c r="I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3" i="7"/>
  <c r="E116" i="7"/>
  <c r="E117" i="7" s="1"/>
  <c r="E118" i="7" s="1"/>
  <c r="E120" i="7" s="1"/>
  <c r="I121" i="7" s="1"/>
  <c r="D14" i="7"/>
  <c r="I15" i="6"/>
  <c r="H15" i="6"/>
  <c r="G15" i="6"/>
  <c r="C119" i="7"/>
  <c r="C120" i="7" s="1"/>
  <c r="P123" i="6"/>
  <c r="P122" i="6"/>
  <c r="P121" i="6"/>
  <c r="M122" i="6"/>
  <c r="M121" i="6"/>
  <c r="M120" i="6"/>
  <c r="M119" i="6"/>
  <c r="M118" i="6"/>
  <c r="M117" i="6"/>
  <c r="L122" i="6"/>
  <c r="L121" i="6"/>
  <c r="L120" i="6"/>
  <c r="L119" i="6"/>
  <c r="L118" i="6"/>
  <c r="L117" i="6"/>
  <c r="K121" i="6"/>
  <c r="K120" i="6"/>
  <c r="K119" i="6"/>
  <c r="K118" i="6"/>
  <c r="K117" i="6"/>
  <c r="C121" i="6"/>
  <c r="C120" i="6"/>
  <c r="AB5" i="6"/>
  <c r="AB6" i="6"/>
  <c r="AB7" i="6"/>
  <c r="AB8" i="6"/>
  <c r="AB13" i="6"/>
  <c r="AB14" i="6"/>
  <c r="AB15" i="6"/>
  <c r="AB16" i="6"/>
  <c r="AB21" i="6"/>
  <c r="AB22" i="6"/>
  <c r="AB23" i="6"/>
  <c r="AB24" i="6"/>
  <c r="AB29" i="6"/>
  <c r="AB30" i="6"/>
  <c r="AB31" i="6"/>
  <c r="AB32" i="6"/>
  <c r="AB37" i="6"/>
  <c r="AB38" i="6"/>
  <c r="AB39" i="6"/>
  <c r="AB40" i="6"/>
  <c r="AB45" i="6"/>
  <c r="AB46" i="6"/>
  <c r="AB47" i="6"/>
  <c r="AB48" i="6"/>
  <c r="AB53" i="6"/>
  <c r="AB54" i="6"/>
  <c r="AB55" i="6"/>
  <c r="AB56" i="6"/>
  <c r="AB61" i="6"/>
  <c r="AB64" i="6"/>
  <c r="AB69" i="6"/>
  <c r="AB70" i="6"/>
  <c r="AB71" i="6"/>
  <c r="AB72" i="6"/>
  <c r="AB77" i="6"/>
  <c r="AB78" i="6"/>
  <c r="AB79" i="6"/>
  <c r="AB80" i="6"/>
  <c r="AB85" i="6"/>
  <c r="AB86" i="6"/>
  <c r="AB87" i="6"/>
  <c r="AB88" i="6"/>
  <c r="AB93" i="6"/>
  <c r="AB94" i="6"/>
  <c r="AB95" i="6"/>
  <c r="AB96" i="6"/>
  <c r="AB101" i="6"/>
  <c r="AB102" i="6"/>
  <c r="AB103" i="6"/>
  <c r="AB104" i="6"/>
  <c r="AB109" i="6"/>
  <c r="AB110" i="6"/>
  <c r="AB111" i="6"/>
  <c r="AB112" i="6"/>
  <c r="AB62" i="6" l="1"/>
  <c r="AB63" i="6"/>
  <c r="AB114" i="6"/>
  <c r="AB106" i="6"/>
  <c r="AB99" i="6"/>
  <c r="AB90" i="6"/>
  <c r="AB82" i="6"/>
  <c r="AB74" i="6"/>
  <c r="AB66" i="6"/>
  <c r="AB58" i="6"/>
  <c r="AB51" i="6"/>
  <c r="AB43" i="6"/>
  <c r="AB34" i="6"/>
  <c r="AB27" i="6"/>
  <c r="AB18" i="6"/>
  <c r="AB10" i="6"/>
  <c r="AB4" i="6"/>
  <c r="AB115" i="6"/>
  <c r="AB75" i="6"/>
  <c r="AB19" i="6"/>
  <c r="AB107" i="6"/>
  <c r="AB83" i="6"/>
  <c r="AB59" i="6"/>
  <c r="AB11" i="6"/>
  <c r="AB91" i="6"/>
  <c r="AB67" i="6"/>
  <c r="AB35" i="6"/>
  <c r="AB98" i="6"/>
  <c r="AB50" i="6"/>
  <c r="AB42" i="6"/>
  <c r="AB26" i="6"/>
  <c r="I120" i="7"/>
  <c r="I122" i="7"/>
  <c r="L4" i="7" s="1"/>
  <c r="Z123" i="6" l="1"/>
  <c r="Q4" i="6"/>
  <c r="Y4" i="6" s="1"/>
  <c r="R4" i="6"/>
  <c r="Q5" i="6"/>
  <c r="Y5" i="6" s="1"/>
  <c r="R5" i="6"/>
  <c r="Q6" i="6"/>
  <c r="Y6" i="6" s="1"/>
  <c r="R6" i="6"/>
  <c r="Q7" i="6"/>
  <c r="R7" i="6"/>
  <c r="Q8" i="6"/>
  <c r="Y8" i="6" s="1"/>
  <c r="R8" i="6"/>
  <c r="Q9" i="6"/>
  <c r="Y9" i="6" s="1"/>
  <c r="R9" i="6"/>
  <c r="Q10" i="6"/>
  <c r="Y10" i="6" s="1"/>
  <c r="R10" i="6"/>
  <c r="Q11" i="6"/>
  <c r="R11" i="6"/>
  <c r="Q12" i="6"/>
  <c r="Y12" i="6" s="1"/>
  <c r="R12" i="6"/>
  <c r="Q13" i="6"/>
  <c r="Y13" i="6" s="1"/>
  <c r="R13" i="6"/>
  <c r="Q14" i="6"/>
  <c r="Y14" i="6" s="1"/>
  <c r="R14" i="6"/>
  <c r="Q15" i="6"/>
  <c r="R15" i="6"/>
  <c r="Q16" i="6"/>
  <c r="Y16" i="6" s="1"/>
  <c r="R16" i="6"/>
  <c r="Q17" i="6"/>
  <c r="Y17" i="6" s="1"/>
  <c r="R17" i="6"/>
  <c r="Q18" i="6"/>
  <c r="Y18" i="6" s="1"/>
  <c r="R18" i="6"/>
  <c r="Q19" i="6"/>
  <c r="R19" i="6"/>
  <c r="Q20" i="6"/>
  <c r="Y20" i="6" s="1"/>
  <c r="R20" i="6"/>
  <c r="Q21" i="6"/>
  <c r="Y21" i="6" s="1"/>
  <c r="R21" i="6"/>
  <c r="Q22" i="6"/>
  <c r="Y22" i="6" s="1"/>
  <c r="R22" i="6"/>
  <c r="Q23" i="6"/>
  <c r="R23" i="6"/>
  <c r="Q24" i="6"/>
  <c r="Y24" i="6" s="1"/>
  <c r="R24" i="6"/>
  <c r="Q25" i="6"/>
  <c r="Y25" i="6" s="1"/>
  <c r="R25" i="6"/>
  <c r="Q26" i="6"/>
  <c r="Y26" i="6" s="1"/>
  <c r="R26" i="6"/>
  <c r="Q27" i="6"/>
  <c r="R27" i="6"/>
  <c r="Q28" i="6"/>
  <c r="Y28" i="6" s="1"/>
  <c r="R28" i="6"/>
  <c r="Q29" i="6"/>
  <c r="Y29" i="6" s="1"/>
  <c r="R29" i="6"/>
  <c r="Q30" i="6"/>
  <c r="Y30" i="6" s="1"/>
  <c r="R30" i="6"/>
  <c r="Q31" i="6"/>
  <c r="R31" i="6"/>
  <c r="Q32" i="6"/>
  <c r="Y32" i="6" s="1"/>
  <c r="R32" i="6"/>
  <c r="Q33" i="6"/>
  <c r="Y33" i="6" s="1"/>
  <c r="R33" i="6"/>
  <c r="Q34" i="6"/>
  <c r="Y34" i="6" s="1"/>
  <c r="R34" i="6"/>
  <c r="Q35" i="6"/>
  <c r="R35" i="6"/>
  <c r="Q36" i="6"/>
  <c r="Y36" i="6" s="1"/>
  <c r="R36" i="6"/>
  <c r="Q37" i="6"/>
  <c r="Y37" i="6" s="1"/>
  <c r="R37" i="6"/>
  <c r="Q38" i="6"/>
  <c r="Y38" i="6" s="1"/>
  <c r="R38" i="6"/>
  <c r="Q39" i="6"/>
  <c r="R39" i="6"/>
  <c r="Q40" i="6"/>
  <c r="Y40" i="6" s="1"/>
  <c r="R40" i="6"/>
  <c r="Q41" i="6"/>
  <c r="Y41" i="6" s="1"/>
  <c r="R41" i="6"/>
  <c r="Q42" i="6"/>
  <c r="Y42" i="6" s="1"/>
  <c r="R42" i="6"/>
  <c r="Q43" i="6"/>
  <c r="R43" i="6"/>
  <c r="Q44" i="6"/>
  <c r="Y44" i="6" s="1"/>
  <c r="R44" i="6"/>
  <c r="Q45" i="6"/>
  <c r="Y45" i="6" s="1"/>
  <c r="R45" i="6"/>
  <c r="Q46" i="6"/>
  <c r="Y46" i="6" s="1"/>
  <c r="R46" i="6"/>
  <c r="Q47" i="6"/>
  <c r="R47" i="6"/>
  <c r="Q48" i="6"/>
  <c r="Y48" i="6" s="1"/>
  <c r="R48" i="6"/>
  <c r="Q49" i="6"/>
  <c r="Y49" i="6" s="1"/>
  <c r="R49" i="6"/>
  <c r="Q50" i="6"/>
  <c r="Y50" i="6" s="1"/>
  <c r="R50" i="6"/>
  <c r="Q51" i="6"/>
  <c r="R51" i="6"/>
  <c r="Q52" i="6"/>
  <c r="Y52" i="6" s="1"/>
  <c r="R52" i="6"/>
  <c r="Q53" i="6"/>
  <c r="Y53" i="6" s="1"/>
  <c r="R53" i="6"/>
  <c r="Q54" i="6"/>
  <c r="Y54" i="6" s="1"/>
  <c r="R54" i="6"/>
  <c r="Q55" i="6"/>
  <c r="R55" i="6"/>
  <c r="Q56" i="6"/>
  <c r="Y56" i="6" s="1"/>
  <c r="R56" i="6"/>
  <c r="Q57" i="6"/>
  <c r="Y57" i="6" s="1"/>
  <c r="R57" i="6"/>
  <c r="Q58" i="6"/>
  <c r="Y58" i="6" s="1"/>
  <c r="R58" i="6"/>
  <c r="Q59" i="6"/>
  <c r="R59" i="6"/>
  <c r="Q60" i="6"/>
  <c r="Y60" i="6" s="1"/>
  <c r="R60" i="6"/>
  <c r="Q61" i="6"/>
  <c r="Y61" i="6" s="1"/>
  <c r="R61" i="6"/>
  <c r="Q62" i="6"/>
  <c r="Y62" i="6" s="1"/>
  <c r="R62" i="6"/>
  <c r="Q63" i="6"/>
  <c r="R63" i="6"/>
  <c r="Q64" i="6"/>
  <c r="Y64" i="6" s="1"/>
  <c r="R64" i="6"/>
  <c r="Q65" i="6"/>
  <c r="Y65" i="6" s="1"/>
  <c r="R65" i="6"/>
  <c r="Q66" i="6"/>
  <c r="Y66" i="6" s="1"/>
  <c r="R66" i="6"/>
  <c r="Q67" i="6"/>
  <c r="R67" i="6"/>
  <c r="Q68" i="6"/>
  <c r="Y68" i="6" s="1"/>
  <c r="R68" i="6"/>
  <c r="Q69" i="6"/>
  <c r="Y69" i="6" s="1"/>
  <c r="R69" i="6"/>
  <c r="Q70" i="6"/>
  <c r="Y70" i="6" s="1"/>
  <c r="R70" i="6"/>
  <c r="Q71" i="6"/>
  <c r="R71" i="6"/>
  <c r="Q72" i="6"/>
  <c r="Y72" i="6" s="1"/>
  <c r="R72" i="6"/>
  <c r="Q73" i="6"/>
  <c r="Y73" i="6" s="1"/>
  <c r="R73" i="6"/>
  <c r="Q74" i="6"/>
  <c r="Y74" i="6" s="1"/>
  <c r="R74" i="6"/>
  <c r="Q75" i="6"/>
  <c r="R75" i="6"/>
  <c r="Q76" i="6"/>
  <c r="Y76" i="6" s="1"/>
  <c r="R76" i="6"/>
  <c r="Q77" i="6"/>
  <c r="Y77" i="6" s="1"/>
  <c r="R77" i="6"/>
  <c r="Q78" i="6"/>
  <c r="Y78" i="6" s="1"/>
  <c r="R78" i="6"/>
  <c r="Q79" i="6"/>
  <c r="R79" i="6"/>
  <c r="Q80" i="6"/>
  <c r="Y80" i="6" s="1"/>
  <c r="R80" i="6"/>
  <c r="Q81" i="6"/>
  <c r="Y81" i="6" s="1"/>
  <c r="R81" i="6"/>
  <c r="Q82" i="6"/>
  <c r="Y82" i="6" s="1"/>
  <c r="R82" i="6"/>
  <c r="Q83" i="6"/>
  <c r="R83" i="6"/>
  <c r="Q84" i="6"/>
  <c r="Y84" i="6" s="1"/>
  <c r="R84" i="6"/>
  <c r="Q85" i="6"/>
  <c r="Y85" i="6" s="1"/>
  <c r="R85" i="6"/>
  <c r="Q86" i="6"/>
  <c r="Y86" i="6" s="1"/>
  <c r="R86" i="6"/>
  <c r="Q87" i="6"/>
  <c r="R87" i="6"/>
  <c r="Q88" i="6"/>
  <c r="Y88" i="6" s="1"/>
  <c r="R88" i="6"/>
  <c r="Q89" i="6"/>
  <c r="Y89" i="6" s="1"/>
  <c r="R89" i="6"/>
  <c r="Q90" i="6"/>
  <c r="Y90" i="6" s="1"/>
  <c r="R90" i="6"/>
  <c r="Q91" i="6"/>
  <c r="R91" i="6"/>
  <c r="Q92" i="6"/>
  <c r="Y92" i="6" s="1"/>
  <c r="R92" i="6"/>
  <c r="Q93" i="6"/>
  <c r="Y93" i="6" s="1"/>
  <c r="R93" i="6"/>
  <c r="Q94" i="6"/>
  <c r="Y94" i="6" s="1"/>
  <c r="R94" i="6"/>
  <c r="Q95" i="6"/>
  <c r="R95" i="6"/>
  <c r="Q96" i="6"/>
  <c r="Y96" i="6" s="1"/>
  <c r="R96" i="6"/>
  <c r="Q97" i="6"/>
  <c r="Y97" i="6" s="1"/>
  <c r="R97" i="6"/>
  <c r="Q98" i="6"/>
  <c r="Y98" i="6" s="1"/>
  <c r="R98" i="6"/>
  <c r="Q99" i="6"/>
  <c r="R99" i="6"/>
  <c r="Q100" i="6"/>
  <c r="Y100" i="6" s="1"/>
  <c r="R100" i="6"/>
  <c r="Q101" i="6"/>
  <c r="Y101" i="6" s="1"/>
  <c r="R101" i="6"/>
  <c r="Q102" i="6"/>
  <c r="Y102" i="6" s="1"/>
  <c r="R102" i="6"/>
  <c r="Q103" i="6"/>
  <c r="R103" i="6"/>
  <c r="Q104" i="6"/>
  <c r="Y104" i="6" s="1"/>
  <c r="R104" i="6"/>
  <c r="Q105" i="6"/>
  <c r="Y105" i="6" s="1"/>
  <c r="R105" i="6"/>
  <c r="Q106" i="6"/>
  <c r="Y106" i="6" s="1"/>
  <c r="R106" i="6"/>
  <c r="Q107" i="6"/>
  <c r="R107" i="6"/>
  <c r="Q108" i="6"/>
  <c r="Y108" i="6" s="1"/>
  <c r="R108" i="6"/>
  <c r="Q109" i="6"/>
  <c r="Y109" i="6" s="1"/>
  <c r="R109" i="6"/>
  <c r="Q110" i="6"/>
  <c r="Y110" i="6" s="1"/>
  <c r="R110" i="6"/>
  <c r="Q111" i="6"/>
  <c r="R111" i="6"/>
  <c r="Q112" i="6"/>
  <c r="Y112" i="6" s="1"/>
  <c r="R112" i="6"/>
  <c r="Q113" i="6"/>
  <c r="Y113" i="6" s="1"/>
  <c r="R113" i="6"/>
  <c r="Q114" i="6"/>
  <c r="Y114" i="6" s="1"/>
  <c r="R114" i="6"/>
  <c r="Q115" i="6"/>
  <c r="R115" i="6"/>
  <c r="Q116" i="6"/>
  <c r="Y116" i="6" s="1"/>
  <c r="R116" i="6"/>
  <c r="Q117" i="6"/>
  <c r="Y117" i="6" s="1"/>
  <c r="R117" i="6"/>
  <c r="Q118" i="6"/>
  <c r="Y118" i="6" s="1"/>
  <c r="R118" i="6"/>
  <c r="Q119" i="6"/>
  <c r="R119" i="6"/>
  <c r="Q120" i="6"/>
  <c r="Y120" i="6" s="1"/>
  <c r="R120" i="6"/>
  <c r="Q121" i="6"/>
  <c r="Y121" i="6" s="1"/>
  <c r="R121" i="6"/>
  <c r="Q122" i="6"/>
  <c r="Y122" i="6" s="1"/>
  <c r="R122" i="6"/>
  <c r="Q123" i="6"/>
  <c r="R123" i="6"/>
  <c r="Q3" i="6"/>
  <c r="Y3" i="6" l="1"/>
  <c r="Y107" i="6"/>
  <c r="Y99" i="6"/>
  <c r="Y83" i="6"/>
  <c r="Y67" i="6"/>
  <c r="Y55" i="6"/>
  <c r="Y47" i="6"/>
  <c r="Y39" i="6"/>
  <c r="Y35" i="6"/>
  <c r="Y27" i="6"/>
  <c r="Y15" i="6"/>
  <c r="Y7" i="6"/>
  <c r="Y119" i="6"/>
  <c r="Y75" i="6"/>
  <c r="Y31" i="6"/>
  <c r="Y123" i="6"/>
  <c r="Y103" i="6"/>
  <c r="Y79" i="6"/>
  <c r="Y51" i="6"/>
  <c r="Y23" i="6"/>
  <c r="Y111" i="6"/>
  <c r="Y91" i="6"/>
  <c r="Y63" i="6"/>
  <c r="Y19" i="6"/>
  <c r="Y115" i="6"/>
  <c r="Y95" i="6"/>
  <c r="Y87" i="6"/>
  <c r="Y71" i="6"/>
  <c r="Y59" i="6"/>
  <c r="Y43" i="6"/>
  <c r="Y11" i="6"/>
  <c r="Z99" i="6"/>
  <c r="Z67" i="6"/>
  <c r="Z107" i="6"/>
  <c r="Z75" i="6"/>
  <c r="AA75" i="6"/>
  <c r="AC75" i="6" s="1"/>
  <c r="Z43" i="6"/>
  <c r="Z11" i="6"/>
  <c r="AA119" i="6"/>
  <c r="Z87" i="6"/>
  <c r="Z55" i="6"/>
  <c r="Z23" i="6"/>
  <c r="Z111" i="6"/>
  <c r="Z79" i="6"/>
  <c r="AA79" i="6"/>
  <c r="AC79" i="6" s="1"/>
  <c r="Z47" i="6"/>
  <c r="Z91" i="6"/>
  <c r="AA91" i="6"/>
  <c r="AC91" i="6" s="1"/>
  <c r="Z59" i="6"/>
  <c r="AA59" i="6"/>
  <c r="AC59" i="6" s="1"/>
  <c r="Z27" i="6"/>
  <c r="AA27" i="6"/>
  <c r="AC27" i="6" s="1"/>
  <c r="Z7" i="6"/>
  <c r="Z115" i="6"/>
  <c r="Z83" i="6"/>
  <c r="AA83" i="6"/>
  <c r="AC83" i="6" s="1"/>
  <c r="Z51" i="6"/>
  <c r="AA51" i="6"/>
  <c r="AC51" i="6" s="1"/>
  <c r="Z19" i="6"/>
  <c r="Z35" i="6"/>
  <c r="Z103" i="6"/>
  <c r="Z71" i="6"/>
  <c r="AA71" i="6"/>
  <c r="AC71" i="6" s="1"/>
  <c r="Z39" i="6"/>
  <c r="Z4" i="6"/>
  <c r="Z95" i="6"/>
  <c r="AA95" i="6"/>
  <c r="AC95" i="6" s="1"/>
  <c r="Z63" i="6"/>
  <c r="AA63" i="6"/>
  <c r="AC63" i="6" s="1"/>
  <c r="Z31" i="6"/>
  <c r="AA16" i="6"/>
  <c r="AC16" i="6" s="1"/>
  <c r="Z15" i="6"/>
  <c r="Z122" i="6"/>
  <c r="AB123" i="6"/>
  <c r="Z121" i="6"/>
  <c r="AB122" i="6"/>
  <c r="AB121" i="6"/>
  <c r="AB120" i="6"/>
  <c r="Z119" i="6"/>
  <c r="Z118" i="6"/>
  <c r="AB119" i="6"/>
  <c r="AB117" i="6"/>
  <c r="AB118" i="6"/>
  <c r="AA122" i="6"/>
  <c r="AA118" i="6"/>
  <c r="AA115" i="6"/>
  <c r="AC115" i="6" s="1"/>
  <c r="AA107" i="6"/>
  <c r="AC107" i="6" s="1"/>
  <c r="AA103" i="6"/>
  <c r="AC103" i="6" s="1"/>
  <c r="AA99" i="6"/>
  <c r="AC99" i="6" s="1"/>
  <c r="AA67" i="6"/>
  <c r="AC67" i="6" s="1"/>
  <c r="AA31" i="6"/>
  <c r="AC31" i="6" s="1"/>
  <c r="AA87" i="6"/>
  <c r="AC87" i="6" s="1"/>
  <c r="Z3" i="6"/>
  <c r="AA120" i="6"/>
  <c r="Z16" i="6"/>
  <c r="R3" i="6"/>
  <c r="AC119" i="6" l="1"/>
  <c r="AA56" i="6"/>
  <c r="AC56" i="6" s="1"/>
  <c r="Z56" i="6"/>
  <c r="AA29" i="6"/>
  <c r="AC29" i="6" s="1"/>
  <c r="Z29" i="6"/>
  <c r="AA93" i="6"/>
  <c r="AC93" i="6" s="1"/>
  <c r="Z93" i="6"/>
  <c r="Z34" i="6"/>
  <c r="AA34" i="6"/>
  <c r="AC34" i="6" s="1"/>
  <c r="AA97" i="6"/>
  <c r="AC97" i="6" s="1"/>
  <c r="Z97" i="6"/>
  <c r="Z38" i="6"/>
  <c r="AA38" i="6"/>
  <c r="AC38" i="6" s="1"/>
  <c r="AA32" i="6"/>
  <c r="AC32" i="6" s="1"/>
  <c r="Z32" i="6"/>
  <c r="AA37" i="6"/>
  <c r="AC37" i="6" s="1"/>
  <c r="Z37" i="6"/>
  <c r="Z10" i="6"/>
  <c r="AA10" i="6"/>
  <c r="AC10" i="6" s="1"/>
  <c r="Z110" i="6"/>
  <c r="AA110" i="6"/>
  <c r="AC110" i="6" s="1"/>
  <c r="AA68" i="6"/>
  <c r="AC68" i="6" s="1"/>
  <c r="Z68" i="6"/>
  <c r="AA73" i="6"/>
  <c r="AC73" i="6" s="1"/>
  <c r="Z73" i="6"/>
  <c r="Z14" i="6"/>
  <c r="AA14" i="6"/>
  <c r="AC14" i="6" s="1"/>
  <c r="AA8" i="6"/>
  <c r="AC8" i="6" s="1"/>
  <c r="Z8" i="6"/>
  <c r="AA104" i="6"/>
  <c r="AC104" i="6" s="1"/>
  <c r="Z104" i="6"/>
  <c r="AA77" i="6"/>
  <c r="AC77" i="6" s="1"/>
  <c r="Z77" i="6"/>
  <c r="Z18" i="6"/>
  <c r="AA18" i="6"/>
  <c r="AC18" i="6" s="1"/>
  <c r="AC120" i="6"/>
  <c r="AA35" i="6"/>
  <c r="AC35" i="6" s="1"/>
  <c r="Z86" i="6"/>
  <c r="AA86" i="6"/>
  <c r="AC86" i="6" s="1"/>
  <c r="Z102" i="6"/>
  <c r="AA102" i="6"/>
  <c r="AC102" i="6" s="1"/>
  <c r="AA28" i="6"/>
  <c r="AC28" i="6" s="1"/>
  <c r="Z28" i="6"/>
  <c r="Z33" i="6"/>
  <c r="AA33" i="6"/>
  <c r="AC33" i="6" s="1"/>
  <c r="Z70" i="6"/>
  <c r="AA70" i="6"/>
  <c r="AC70" i="6" s="1"/>
  <c r="AA64" i="6"/>
  <c r="AC64" i="6" s="1"/>
  <c r="Z64" i="6"/>
  <c r="Z42" i="6"/>
  <c r="AA42" i="6"/>
  <c r="AC42" i="6" s="1"/>
  <c r="AA100" i="6"/>
  <c r="AC100" i="6" s="1"/>
  <c r="Z100" i="6"/>
  <c r="Z78" i="6"/>
  <c r="AA78" i="6"/>
  <c r="AC78" i="6" s="1"/>
  <c r="AA111" i="6"/>
  <c r="AC111" i="6" s="1"/>
  <c r="AA45" i="6"/>
  <c r="AC45" i="6" s="1"/>
  <c r="Z45" i="6"/>
  <c r="Z50" i="6"/>
  <c r="AA50" i="6"/>
  <c r="AC50" i="6" s="1"/>
  <c r="AA108" i="6"/>
  <c r="AC108" i="6" s="1"/>
  <c r="Z108" i="6"/>
  <c r="AA49" i="6"/>
  <c r="AC49" i="6" s="1"/>
  <c r="Z49" i="6"/>
  <c r="AA81" i="6"/>
  <c r="AC81" i="6" s="1"/>
  <c r="Z81" i="6"/>
  <c r="AA113" i="6"/>
  <c r="AC113" i="6" s="1"/>
  <c r="Z113" i="6"/>
  <c r="Z22" i="6"/>
  <c r="AA22" i="6"/>
  <c r="AC22" i="6" s="1"/>
  <c r="Z54" i="6"/>
  <c r="AA54" i="6"/>
  <c r="AC54" i="6" s="1"/>
  <c r="Z90" i="6"/>
  <c r="AA90" i="6"/>
  <c r="AC90" i="6" s="1"/>
  <c r="AA15" i="6"/>
  <c r="AC15" i="6" s="1"/>
  <c r="AA4" i="6"/>
  <c r="AC4" i="6" s="1"/>
  <c r="AA23" i="6"/>
  <c r="AC23" i="6" s="1"/>
  <c r="AA11" i="6"/>
  <c r="AC11" i="6" s="1"/>
  <c r="AA69" i="6"/>
  <c r="AC69" i="6" s="1"/>
  <c r="Z69" i="6"/>
  <c r="Z9" i="6"/>
  <c r="AA9" i="6"/>
  <c r="AC9" i="6" s="1"/>
  <c r="Z46" i="6"/>
  <c r="AA46" i="6"/>
  <c r="AC46" i="6" s="1"/>
  <c r="AA72" i="6"/>
  <c r="AC72" i="6" s="1"/>
  <c r="Z72" i="6"/>
  <c r="AA44" i="6"/>
  <c r="AC44" i="6" s="1"/>
  <c r="Z44" i="6"/>
  <c r="Z17" i="6"/>
  <c r="AA17" i="6"/>
  <c r="AC17" i="6" s="1"/>
  <c r="AA48" i="6"/>
  <c r="AC48" i="6" s="1"/>
  <c r="Z48" i="6"/>
  <c r="AA80" i="6"/>
  <c r="AC80" i="6" s="1"/>
  <c r="Z80" i="6"/>
  <c r="AA112" i="6"/>
  <c r="AC112" i="6" s="1"/>
  <c r="Z112" i="6"/>
  <c r="AA21" i="6"/>
  <c r="AC21" i="6" s="1"/>
  <c r="Z21" i="6"/>
  <c r="AA53" i="6"/>
  <c r="AC53" i="6" s="1"/>
  <c r="Z53" i="6"/>
  <c r="AA85" i="6"/>
  <c r="AC85" i="6" s="1"/>
  <c r="Z85" i="6"/>
  <c r="AA117" i="6"/>
  <c r="AC117" i="6" s="1"/>
  <c r="Z26" i="6"/>
  <c r="AA26" i="6"/>
  <c r="AC26" i="6" s="1"/>
  <c r="Z58" i="6"/>
  <c r="AA58" i="6"/>
  <c r="AC58" i="6" s="1"/>
  <c r="Z94" i="6"/>
  <c r="AA94" i="6"/>
  <c r="AC94" i="6" s="1"/>
  <c r="AC118" i="6"/>
  <c r="Z120" i="6"/>
  <c r="AA39" i="6"/>
  <c r="AC39" i="6" s="1"/>
  <c r="AA19" i="6"/>
  <c r="AC19" i="6" s="1"/>
  <c r="AA123" i="6"/>
  <c r="AC123" i="6" s="1"/>
  <c r="AA43" i="6"/>
  <c r="AC43" i="6" s="1"/>
  <c r="AA24" i="6"/>
  <c r="AC24" i="6" s="1"/>
  <c r="Z24" i="6"/>
  <c r="AA88" i="6"/>
  <c r="AC88" i="6" s="1"/>
  <c r="Z88" i="6"/>
  <c r="AA61" i="6"/>
  <c r="AC61" i="6" s="1"/>
  <c r="Z61" i="6"/>
  <c r="Z66" i="6"/>
  <c r="AA66" i="6"/>
  <c r="AC66" i="6" s="1"/>
  <c r="AA60" i="6"/>
  <c r="AC60" i="6" s="1"/>
  <c r="Z60" i="6"/>
  <c r="AA92" i="6"/>
  <c r="AC92" i="6" s="1"/>
  <c r="Z92" i="6"/>
  <c r="AA65" i="6"/>
  <c r="AC65" i="6" s="1"/>
  <c r="Z65" i="6"/>
  <c r="Z6" i="6"/>
  <c r="AA6" i="6"/>
  <c r="AC6" i="6" s="1"/>
  <c r="Z106" i="6"/>
  <c r="AA106" i="6"/>
  <c r="AC106" i="6" s="1"/>
  <c r="AA96" i="6"/>
  <c r="AC96" i="6" s="1"/>
  <c r="Z96" i="6"/>
  <c r="Z5" i="6"/>
  <c r="AA5" i="6"/>
  <c r="AC5" i="6" s="1"/>
  <c r="AA101" i="6"/>
  <c r="AC101" i="6" s="1"/>
  <c r="Z101" i="6"/>
  <c r="Z74" i="6"/>
  <c r="AA74" i="6"/>
  <c r="AC74" i="6" s="1"/>
  <c r="AA36" i="6"/>
  <c r="AC36" i="6" s="1"/>
  <c r="Z36" i="6"/>
  <c r="AA41" i="6"/>
  <c r="AC41" i="6" s="1"/>
  <c r="Z41" i="6"/>
  <c r="AA105" i="6"/>
  <c r="AC105" i="6" s="1"/>
  <c r="Z105" i="6"/>
  <c r="Z114" i="6"/>
  <c r="AA114" i="6"/>
  <c r="AC114" i="6" s="1"/>
  <c r="AA40" i="6"/>
  <c r="AC40" i="6" s="1"/>
  <c r="Z40" i="6"/>
  <c r="Z13" i="6"/>
  <c r="AA13" i="6"/>
  <c r="AC13" i="6" s="1"/>
  <c r="AA109" i="6"/>
  <c r="AC109" i="6" s="1"/>
  <c r="Z109" i="6"/>
  <c r="Z82" i="6"/>
  <c r="AA82" i="6"/>
  <c r="AC82" i="6" s="1"/>
  <c r="AA12" i="6"/>
  <c r="AC12" i="6" s="1"/>
  <c r="Z12" i="6"/>
  <c r="AA76" i="6"/>
  <c r="AC76" i="6" s="1"/>
  <c r="Z76" i="6"/>
  <c r="AA20" i="6"/>
  <c r="AC20" i="6" s="1"/>
  <c r="Z20" i="6"/>
  <c r="AA52" i="6"/>
  <c r="AC52" i="6" s="1"/>
  <c r="Z52" i="6"/>
  <c r="AA84" i="6"/>
  <c r="AC84" i="6" s="1"/>
  <c r="Z84" i="6"/>
  <c r="AA116" i="6"/>
  <c r="AC116" i="6" s="1"/>
  <c r="Z116" i="6"/>
  <c r="AA25" i="6"/>
  <c r="AC25" i="6" s="1"/>
  <c r="Z25" i="6"/>
  <c r="AA57" i="6"/>
  <c r="AC57" i="6" s="1"/>
  <c r="Z57" i="6"/>
  <c r="AA89" i="6"/>
  <c r="AC89" i="6" s="1"/>
  <c r="Z89" i="6"/>
  <c r="AA121" i="6"/>
  <c r="AC121" i="6" s="1"/>
  <c r="Z30" i="6"/>
  <c r="AA30" i="6"/>
  <c r="AC30" i="6" s="1"/>
  <c r="Z62" i="6"/>
  <c r="AA62" i="6"/>
  <c r="AC62" i="6" s="1"/>
  <c r="Z98" i="6"/>
  <c r="AA98" i="6"/>
  <c r="AC98" i="6" s="1"/>
  <c r="Z117" i="6"/>
  <c r="AC122" i="6"/>
  <c r="AA7" i="6"/>
  <c r="AC7" i="6" s="1"/>
  <c r="AA47" i="6"/>
  <c r="AC47" i="6" s="1"/>
  <c r="AA55" i="6"/>
  <c r="AC55" i="6" s="1"/>
  <c r="AC124" i="6" l="1"/>
  <c r="AF2" i="6"/>
  <c r="AD187" i="6" l="1"/>
</calcChain>
</file>

<file path=xl/sharedStrings.xml><?xml version="1.0" encoding="utf-8"?>
<sst xmlns="http://schemas.openxmlformats.org/spreadsheetml/2006/main" count="56" uniqueCount="51">
  <si>
    <t>EURO STOXX 50</t>
  </si>
  <si>
    <t>date</t>
    <phoneticPr fontId="2" type="noConversion"/>
  </si>
  <si>
    <t>els_pr</t>
    <phoneticPr fontId="2" type="noConversion"/>
  </si>
  <si>
    <t>delta2</t>
    <phoneticPr fontId="2" type="noConversion"/>
  </si>
  <si>
    <t>S_명목금액</t>
    <phoneticPr fontId="2" type="noConversion"/>
  </si>
  <si>
    <t>E_명목금액</t>
    <phoneticPr fontId="2" type="noConversion"/>
  </si>
  <si>
    <t>date</t>
    <phoneticPr fontId="2" type="noConversion"/>
  </si>
  <si>
    <t>유로환율</t>
    <phoneticPr fontId="2" type="noConversion"/>
  </si>
  <si>
    <t>S 델타에 따른 ELS 가격변화(원)</t>
    <phoneticPr fontId="2" type="noConversion"/>
  </si>
  <si>
    <t>E 델타에 따른 ELS 가격변화(원)</t>
    <phoneticPr fontId="2" type="noConversion"/>
  </si>
  <si>
    <t>E_선물 보유필요 계약수량</t>
    <phoneticPr fontId="2" type="noConversion"/>
  </si>
  <si>
    <t>E_선물 한계약 보유시 손익(원)</t>
    <phoneticPr fontId="2" type="noConversion"/>
  </si>
  <si>
    <t>액면가</t>
    <phoneticPr fontId="2" type="noConversion"/>
  </si>
  <si>
    <t>발행금액(원)</t>
    <phoneticPr fontId="2" type="noConversion"/>
  </si>
  <si>
    <t>발행주수㈜</t>
    <phoneticPr fontId="2" type="noConversion"/>
  </si>
  <si>
    <t>E_선물 계약단위($)</t>
    <phoneticPr fontId="2" type="noConversion"/>
  </si>
  <si>
    <t>delta1(KSP)</t>
    <phoneticPr fontId="2" type="noConversion"/>
  </si>
  <si>
    <t>KSP</t>
    <phoneticPr fontId="2" type="noConversion"/>
  </si>
  <si>
    <t>매수</t>
    <phoneticPr fontId="2" type="noConversion"/>
  </si>
  <si>
    <t>매도</t>
    <phoneticPr fontId="2" type="noConversion"/>
  </si>
  <si>
    <t>매수</t>
    <phoneticPr fontId="2" type="noConversion"/>
  </si>
  <si>
    <t>매도</t>
    <phoneticPr fontId="2" type="noConversion"/>
  </si>
  <si>
    <t>S_선물 계약단위(만원)</t>
    <phoneticPr fontId="2" type="noConversion"/>
  </si>
  <si>
    <t>원화</t>
    <phoneticPr fontId="2" type="noConversion"/>
  </si>
  <si>
    <t>KOSPI200선물가격</t>
    <phoneticPr fontId="2" type="noConversion"/>
  </si>
  <si>
    <t>E선물가격</t>
    <phoneticPr fontId="2" type="noConversion"/>
  </si>
  <si>
    <t>KOSPI200선물계약수</t>
    <phoneticPr fontId="2" type="noConversion"/>
  </si>
  <si>
    <t>K_선물_한계약 보유시 손익(원)</t>
    <phoneticPr fontId="2" type="noConversion"/>
  </si>
  <si>
    <t>KSP매수매도</t>
    <phoneticPr fontId="2" type="noConversion"/>
  </si>
  <si>
    <t>Euro 매수매도</t>
    <phoneticPr fontId="2" type="noConversion"/>
  </si>
  <si>
    <t>헤지금액</t>
    <phoneticPr fontId="2" type="noConversion"/>
  </si>
  <si>
    <t>ELS 가치변동</t>
    <phoneticPr fontId="2" type="noConversion"/>
  </si>
  <si>
    <t>Hedge손익</t>
    <phoneticPr fontId="2" type="noConversion"/>
  </si>
  <si>
    <t>코스피지수변화</t>
    <phoneticPr fontId="2" type="noConversion"/>
  </si>
  <si>
    <t>유로지수변화</t>
    <phoneticPr fontId="2" type="noConversion"/>
  </si>
  <si>
    <t>선물가격변화</t>
    <phoneticPr fontId="2" type="noConversion"/>
  </si>
  <si>
    <t>선물가격변화2</t>
    <phoneticPr fontId="2" type="noConversion"/>
  </si>
  <si>
    <t>sig(코스피지수)</t>
    <phoneticPr fontId="2" type="noConversion"/>
  </si>
  <si>
    <t>sig(유로지수)</t>
    <phoneticPr fontId="2" type="noConversion"/>
  </si>
  <si>
    <t>sig(코스피선물)</t>
    <phoneticPr fontId="2" type="noConversion"/>
  </si>
  <si>
    <t>sig2(유로선물지수)</t>
    <phoneticPr fontId="2" type="noConversion"/>
  </si>
  <si>
    <t>코스피상관</t>
    <phoneticPr fontId="2" type="noConversion"/>
  </si>
  <si>
    <t>유로상관</t>
    <phoneticPr fontId="2" type="noConversion"/>
  </si>
  <si>
    <t>최소분산헷지비율1</t>
    <phoneticPr fontId="2" type="noConversion"/>
  </si>
  <si>
    <t>최소분산헷지비율2</t>
    <phoneticPr fontId="2" type="noConversion"/>
  </si>
  <si>
    <t>총 손익</t>
    <phoneticPr fontId="2" type="noConversion"/>
  </si>
  <si>
    <t>KSP선물</t>
    <phoneticPr fontId="2" type="noConversion"/>
  </si>
  <si>
    <t>유로선물</t>
    <phoneticPr fontId="2" type="noConversion"/>
  </si>
  <si>
    <t>액면</t>
    <phoneticPr fontId="2" type="noConversion"/>
  </si>
  <si>
    <t>쿠폰지급</t>
    <phoneticPr fontId="2" type="noConversion"/>
  </si>
  <si>
    <t>손익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</si>
</sst>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-* #,##0_-;\-* #,##0_-;_-* &quot;-&quot;_-;_-@_-"/>
    <numFmt numFmtId="43" formatCode="_-* #,##0.00_-;\-* #,##0.00_-;_-* &quot;-&quot;??_-;_-@_-"/>
    <numFmt numFmtId="176" formatCode="yyyy\-mm\-dd"/>
    <numFmt numFmtId="177" formatCode="#,##0_);[Red]\(#,##0\)"/>
    <numFmt numFmtId="178" formatCode="_-* #,##0_-;\-* #,##0_-;_-* &quot;-&quot;??_-;_-@_-"/>
    <numFmt numFmtId="179" formatCode="0_);[Red]\(0\)"/>
  </numFmts>
  <fonts count="20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6A6A6"/>
      </bottom>
      <diagonal/>
    </border>
  </borders>
  <cellStyleXfs count="43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12" fillId="9" borderId="5" applyNumberFormat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1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0" fillId="36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177" fontId="0" fillId="0" borderId="10" xfId="0" applyNumberFormat="1" applyBorder="1">
      <alignment vertical="center"/>
    </xf>
    <xf numFmtId="41" fontId="0" fillId="0" borderId="10" xfId="1" applyFont="1" applyBorder="1">
      <alignment vertical="center"/>
    </xf>
    <xf numFmtId="43" fontId="0" fillId="0" borderId="10" xfId="1" applyNumberFormat="1" applyFont="1" applyBorder="1">
      <alignment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177" fontId="0" fillId="0" borderId="10" xfId="0" applyNumberFormat="1" applyBorder="1" applyAlignment="1">
      <alignment vertical="center" wrapText="1"/>
    </xf>
    <xf numFmtId="41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41" fontId="0" fillId="0" borderId="0" xfId="0" applyNumberFormat="1" applyAlignment="1">
      <alignment vertical="center" wrapText="1"/>
    </xf>
    <xf numFmtId="0" fontId="0" fillId="36" borderId="10" xfId="0" applyFill="1" applyBorder="1" applyAlignment="1">
      <alignment vertical="center" wrapText="1"/>
    </xf>
    <xf numFmtId="43" fontId="0" fillId="36" borderId="10" xfId="1" applyNumberFormat="1" applyFont="1" applyFill="1" applyBorder="1">
      <alignment vertical="center"/>
    </xf>
    <xf numFmtId="176" fontId="1" fillId="4" borderId="0" xfId="0" applyNumberFormat="1" applyFont="1" applyFill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176" fontId="1" fillId="4" borderId="11" xfId="0" applyNumberFormat="1" applyFont="1" applyFill="1" applyBorder="1" applyAlignment="1">
      <alignment horizontal="center" vertical="center"/>
    </xf>
    <xf numFmtId="4" fontId="1" fillId="0" borderId="11" xfId="0" applyNumberFormat="1" applyFont="1" applyBorder="1" applyAlignment="1">
      <alignment horizontal="right" vertical="center"/>
    </xf>
    <xf numFmtId="11" fontId="0" fillId="0" borderId="0" xfId="0" applyNumberFormat="1">
      <alignment vertical="center"/>
    </xf>
    <xf numFmtId="178" fontId="0" fillId="0" borderId="10" xfId="1" applyNumberFormat="1" applyFont="1" applyBorder="1">
      <alignment vertical="center"/>
    </xf>
    <xf numFmtId="0" fontId="0" fillId="0" borderId="0" xfId="0" applyBorder="1" applyAlignment="1">
      <alignment vertical="center" wrapText="1"/>
    </xf>
    <xf numFmtId="43" fontId="0" fillId="0" borderId="0" xfId="1" applyNumberFormat="1" applyFont="1" applyBorder="1">
      <alignment vertical="center"/>
    </xf>
    <xf numFmtId="178" fontId="0" fillId="0" borderId="0" xfId="1" applyNumberFormat="1" applyFont="1" applyBorder="1">
      <alignment vertical="center"/>
    </xf>
    <xf numFmtId="179" fontId="0" fillId="0" borderId="0" xfId="1" applyNumberFormat="1" applyFont="1" applyBorder="1">
      <alignment vertical="center"/>
    </xf>
    <xf numFmtId="179" fontId="0" fillId="0" borderId="0" xfId="0" applyNumberFormat="1">
      <alignment vertical="center"/>
    </xf>
    <xf numFmtId="0" fontId="0" fillId="0" borderId="0" xfId="0" applyFill="1" applyBorder="1">
      <alignment vertical="center"/>
    </xf>
    <xf numFmtId="4" fontId="0" fillId="0" borderId="0" xfId="0" applyNumberFormat="1">
      <alignment vertical="center"/>
    </xf>
    <xf numFmtId="179" fontId="0" fillId="0" borderId="0" xfId="1" applyNumberFormat="1" applyFont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'Sheet3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5-4931-849B-266CE33E49E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'Sheet3 (2)'!#REF!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5-4931-849B-266CE33E4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084144"/>
        <c:axId val="1240081232"/>
      </c:lineChart>
      <c:catAx>
        <c:axId val="12400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81232"/>
        <c:crosses val="autoZero"/>
        <c:auto val="1"/>
        <c:lblAlgn val="ctr"/>
        <c:lblOffset val="100"/>
        <c:noMultiLvlLbl val="0"/>
      </c:catAx>
      <c:valAx>
        <c:axId val="12400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4008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15240</xdr:colOff>
          <xdr:row>0</xdr:row>
          <xdr:rowOff>0</xdr:rowOff>
        </xdr:from>
        <xdr:to>
          <xdr:col>0</xdr:col>
          <xdr:colOff>403860</xdr:colOff>
          <xdr:row>0</xdr:row>
          <xdr:rowOff>0</xdr:rowOff>
        </xdr:to>
        <xdr:sp macro="" textlink="">
          <xdr:nvSpPr>
            <xdr:cNvPr id="7169" name="FnBtn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29</xdr:col>
      <xdr:colOff>0</xdr:colOff>
      <xdr:row>187</xdr:row>
      <xdr:rowOff>70223</xdr:rowOff>
    </xdr:from>
    <xdr:to>
      <xdr:col>30</xdr:col>
      <xdr:colOff>758266</xdr:colOff>
      <xdr:row>199</xdr:row>
      <xdr:rowOff>213658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I211"/>
  <sheetViews>
    <sheetView showGridLines="0" tabSelected="1" zoomScale="85" zoomScaleNormal="85" workbookViewId="0">
      <pane xSplit="1" ySplit="1" topLeftCell="K2" activePane="bottomRight" state="frozen"/>
      <selection pane="topRight" activeCell="B1" sqref="B1"/>
      <selection pane="bottomLeft" activeCell="A4" sqref="A4"/>
      <selection pane="bottomRight" activeCell="U6" sqref="U6"/>
    </sheetView>
  </sheetViews>
  <sheetFormatPr defaultRowHeight="17.399999999999999" x14ac:dyDescent="0.4"/>
  <cols>
    <col min="1" max="1" width="10.19921875" customWidth="1"/>
    <col min="2" max="2" width="10.5" customWidth="1"/>
    <col min="3" max="3" width="13.19921875" bestFit="1" customWidth="1"/>
    <col min="4" max="4" width="13.5" bestFit="1" customWidth="1"/>
    <col min="7" max="10" width="8.796875" style="7"/>
    <col min="11" max="11" width="11.796875" bestFit="1" customWidth="1"/>
    <col min="12" max="13" width="11.69921875" style="7" bestFit="1" customWidth="1"/>
    <col min="14" max="14" width="10.69921875" bestFit="1" customWidth="1"/>
    <col min="15" max="15" width="8.69921875" style="5"/>
    <col min="16" max="16" width="9.19921875" style="5" bestFit="1" customWidth="1"/>
    <col min="17" max="17" width="16.296875" style="8" bestFit="1" customWidth="1"/>
    <col min="18" max="18" width="11.69921875" style="8" bestFit="1" customWidth="1"/>
    <col min="19" max="19" width="18.296875" style="6" bestFit="1" customWidth="1"/>
    <col min="20" max="20" width="12.69921875" style="5" bestFit="1" customWidth="1"/>
    <col min="21" max="21" width="14.69921875" style="4" bestFit="1" customWidth="1"/>
    <col min="22" max="22" width="12.69921875" style="4" customWidth="1"/>
    <col min="23" max="23" width="22.59765625" style="7" bestFit="1" customWidth="1"/>
    <col min="24" max="24" width="16.796875" style="7" bestFit="1" customWidth="1"/>
    <col min="25" max="29" width="16.796875" style="7" customWidth="1"/>
    <col min="30" max="30" width="18.5" style="1" customWidth="1"/>
    <col min="31" max="31" width="15.296875" bestFit="1" customWidth="1"/>
    <col min="32" max="32" width="16.796875" bestFit="1" customWidth="1"/>
    <col min="33" max="33" width="11.69921875" style="1" bestFit="1" customWidth="1"/>
    <col min="34" max="34" width="12.69921875" style="1" bestFit="1" customWidth="1"/>
  </cols>
  <sheetData>
    <row r="1" spans="1:35" s="18" customFormat="1" ht="52.2" x14ac:dyDescent="0.4">
      <c r="A1" s="13" t="s">
        <v>1</v>
      </c>
      <c r="B1" s="13" t="s">
        <v>17</v>
      </c>
      <c r="C1" s="14" t="s">
        <v>0</v>
      </c>
      <c r="D1" s="15" t="s">
        <v>16</v>
      </c>
      <c r="E1" s="15" t="s">
        <v>3</v>
      </c>
      <c r="F1" s="15" t="s">
        <v>2</v>
      </c>
      <c r="G1" s="15" t="s">
        <v>24</v>
      </c>
      <c r="H1" s="15" t="s">
        <v>20</v>
      </c>
      <c r="I1" s="15" t="s">
        <v>21</v>
      </c>
      <c r="J1" s="15"/>
      <c r="K1" s="15" t="s">
        <v>25</v>
      </c>
      <c r="L1" s="15" t="s">
        <v>18</v>
      </c>
      <c r="M1" s="15" t="s">
        <v>19</v>
      </c>
      <c r="N1" s="15" t="s">
        <v>6</v>
      </c>
      <c r="O1" s="15" t="s">
        <v>23</v>
      </c>
      <c r="P1" s="15" t="s">
        <v>7</v>
      </c>
      <c r="Q1" s="16" t="s">
        <v>8</v>
      </c>
      <c r="R1" s="16" t="s">
        <v>9</v>
      </c>
      <c r="S1" s="15" t="s">
        <v>27</v>
      </c>
      <c r="T1" s="15" t="s">
        <v>11</v>
      </c>
      <c r="U1" s="20" t="s">
        <v>26</v>
      </c>
      <c r="V1" s="20" t="s">
        <v>10</v>
      </c>
      <c r="W1" s="15" t="s">
        <v>4</v>
      </c>
      <c r="X1" s="15" t="s">
        <v>5</v>
      </c>
      <c r="Y1" s="28" t="s">
        <v>31</v>
      </c>
      <c r="Z1" s="28" t="s">
        <v>30</v>
      </c>
      <c r="AA1" s="28" t="s">
        <v>28</v>
      </c>
      <c r="AB1" s="28" t="s">
        <v>29</v>
      </c>
      <c r="AC1" s="28" t="s">
        <v>32</v>
      </c>
      <c r="AD1" s="17" t="s">
        <v>12</v>
      </c>
      <c r="AE1" s="19" t="s">
        <v>13</v>
      </c>
      <c r="AF1" s="19" t="s">
        <v>14</v>
      </c>
      <c r="AG1" s="17"/>
      <c r="AH1" s="17"/>
    </row>
    <row r="2" spans="1:35" x14ac:dyDescent="0.4">
      <c r="A2" s="22">
        <v>42278</v>
      </c>
      <c r="B2" s="23"/>
      <c r="C2" s="23"/>
      <c r="D2" s="9"/>
      <c r="E2" s="9"/>
      <c r="K2" s="7"/>
      <c r="N2" s="9"/>
      <c r="O2" s="9"/>
      <c r="P2" s="9"/>
      <c r="Q2" s="10"/>
      <c r="R2" s="10"/>
      <c r="S2" s="11"/>
      <c r="T2" s="11"/>
      <c r="U2" s="21"/>
      <c r="V2" s="21"/>
      <c r="W2" s="12"/>
      <c r="X2" s="12"/>
      <c r="Y2" s="29"/>
      <c r="Z2" s="29"/>
      <c r="AA2" s="29"/>
      <c r="AB2" s="29"/>
      <c r="AC2" s="29"/>
      <c r="AD2" s="1">
        <v>10000</v>
      </c>
      <c r="AE2" s="2">
        <v>4000000000</v>
      </c>
      <c r="AF2" s="2">
        <f>AE2/AD2</f>
        <v>400000</v>
      </c>
    </row>
    <row r="3" spans="1:35" x14ac:dyDescent="0.4">
      <c r="A3" s="22">
        <v>42279</v>
      </c>
      <c r="B3" s="23">
        <v>237.15</v>
      </c>
      <c r="C3" s="23">
        <v>3088.18</v>
      </c>
      <c r="D3" s="7">
        <v>6.3439489301628599E-2</v>
      </c>
      <c r="E3" s="7">
        <v>1.4069303019029601E-2</v>
      </c>
      <c r="F3" s="7">
        <v>9684.9048694445792</v>
      </c>
      <c r="G3" s="7">
        <v>237.19999694824199</v>
      </c>
      <c r="H3" s="7">
        <v>237.19999694824199</v>
      </c>
      <c r="I3" s="7">
        <v>237.25</v>
      </c>
      <c r="K3" s="7">
        <v>3076</v>
      </c>
      <c r="L3" s="7">
        <v>3127</v>
      </c>
      <c r="M3" s="7">
        <v>3128</v>
      </c>
      <c r="N3" s="22">
        <v>42279</v>
      </c>
      <c r="O3" s="9">
        <v>1</v>
      </c>
      <c r="P3" s="7">
        <v>1321.7331762028609</v>
      </c>
      <c r="Q3" s="10">
        <f>D3*$AE$2</f>
        <v>253757957.20651439</v>
      </c>
      <c r="R3" s="10">
        <f>E3*$AE$2</f>
        <v>56277212.076118402</v>
      </c>
      <c r="S3" s="11">
        <f>O3*AE$5*1*G3</f>
        <v>59299999.237060495</v>
      </c>
      <c r="T3" s="11">
        <f>P3*$AE$6*1*K3</f>
        <v>40656512.5</v>
      </c>
      <c r="U3" s="21">
        <f>ROUND(ROUND(Q3/S3,0)*Sheet1!$L$8,0)</f>
        <v>4</v>
      </c>
      <c r="V3" s="21">
        <f>ROUND(ROUND(R3/T3,0)*Sheet1!$L$9,0)</f>
        <v>1</v>
      </c>
      <c r="W3" s="27">
        <f>S3*U3</f>
        <v>237199996.94824198</v>
      </c>
      <c r="X3" s="27">
        <f>T3*V3</f>
        <v>40656512.5</v>
      </c>
      <c r="Y3" s="30">
        <f>SUM(Q3:R3)</f>
        <v>310035169.28263277</v>
      </c>
      <c r="Z3" s="30">
        <f>SUM(W3:X3)</f>
        <v>277856509.44824195</v>
      </c>
      <c r="AA3" s="30"/>
      <c r="AB3" s="30"/>
      <c r="AC3" s="30"/>
      <c r="AE3" s="2"/>
      <c r="AF3" s="2"/>
    </row>
    <row r="4" spans="1:35" x14ac:dyDescent="0.4">
      <c r="A4" s="22">
        <v>42282</v>
      </c>
      <c r="B4" s="23">
        <v>237.98</v>
      </c>
      <c r="C4" s="23">
        <v>3190.39</v>
      </c>
      <c r="D4" s="7">
        <v>5.9316137045997398E-2</v>
      </c>
      <c r="E4" s="7">
        <v>1.0844722770883599E-2</v>
      </c>
      <c r="F4" s="7">
        <v>9832.8149102465595</v>
      </c>
      <c r="G4" s="7">
        <v>238.25</v>
      </c>
      <c r="H4" s="7">
        <v>238.19999694824199</v>
      </c>
      <c r="I4" s="7">
        <v>238.25</v>
      </c>
      <c r="K4" s="7">
        <v>3176</v>
      </c>
      <c r="L4" s="7">
        <v>3207</v>
      </c>
      <c r="M4" s="7">
        <v>3208</v>
      </c>
      <c r="N4" s="22">
        <v>42282</v>
      </c>
      <c r="O4" s="9">
        <v>1</v>
      </c>
      <c r="P4" s="7">
        <v>1298.3184823677582</v>
      </c>
      <c r="Q4" s="10">
        <f t="shared" ref="Q4:Q67" si="0">D4*$AE$2</f>
        <v>237264548.18398958</v>
      </c>
      <c r="R4" s="10">
        <f t="shared" ref="R4:R67" si="1">E4*$AE$2</f>
        <v>43378891.083534397</v>
      </c>
      <c r="S4" s="11">
        <f t="shared" ref="S4:S67" si="2">O4*AE$5*1*G4</f>
        <v>59562500</v>
      </c>
      <c r="T4" s="11">
        <f t="shared" ref="T4:T67" si="3">P4*$AE$6*1*K4</f>
        <v>41234595</v>
      </c>
      <c r="U4" s="21">
        <f>ROUND(ROUND(Q4/S4,0)*Sheet1!$L$8,0)</f>
        <v>4</v>
      </c>
      <c r="V4" s="21">
        <f>ROUND(ROUND(R4/T4,0)*Sheet1!$L$9,0)</f>
        <v>1</v>
      </c>
      <c r="W4" s="27">
        <f t="shared" ref="W4:W67" si="4">S4*U4</f>
        <v>238250000</v>
      </c>
      <c r="X4" s="27">
        <f t="shared" ref="X4:X67" si="5">T4*V4</f>
        <v>41234595</v>
      </c>
      <c r="Y4" s="30">
        <f t="shared" ref="Y4:Y67" si="6">SUM(Q4:R4)</f>
        <v>280643439.267524</v>
      </c>
      <c r="Z4" s="30">
        <f t="shared" ref="Z4:Z67" si="7">SUM(W4:X4)</f>
        <v>279484595</v>
      </c>
      <c r="AA4" s="31">
        <f>W4-W3</f>
        <v>1050003.0517580211</v>
      </c>
      <c r="AB4" s="31">
        <f>X4-X3</f>
        <v>578082.5</v>
      </c>
      <c r="AC4" s="31">
        <f>SUM(AA4:AB4)</f>
        <v>1628085.5517580211</v>
      </c>
      <c r="AE4" s="2"/>
      <c r="AF4" s="2"/>
      <c r="AI4" s="2"/>
    </row>
    <row r="5" spans="1:35" x14ac:dyDescent="0.4">
      <c r="A5" s="22">
        <v>42283</v>
      </c>
      <c r="B5" s="23">
        <v>240.18</v>
      </c>
      <c r="C5" s="23">
        <v>3220.09</v>
      </c>
      <c r="D5" s="7">
        <v>4.4041447464447603E-2</v>
      </c>
      <c r="E5" s="7">
        <v>1.06810310637703E-2</v>
      </c>
      <c r="F5" s="7">
        <v>9857.7706686915208</v>
      </c>
      <c r="G5" s="7">
        <v>240.14999389648401</v>
      </c>
      <c r="H5" s="7">
        <v>240.100006103515</v>
      </c>
      <c r="I5" s="7">
        <v>240.14999389648401</v>
      </c>
      <c r="K5" s="7">
        <v>3217</v>
      </c>
      <c r="L5" s="7">
        <v>3199</v>
      </c>
      <c r="M5" s="7">
        <v>3200</v>
      </c>
      <c r="N5" s="22">
        <v>42283</v>
      </c>
      <c r="O5" s="9">
        <v>1</v>
      </c>
      <c r="P5" s="7">
        <v>1309.6504507304942</v>
      </c>
      <c r="Q5" s="10">
        <f t="shared" si="0"/>
        <v>176165789.85779041</v>
      </c>
      <c r="R5" s="10">
        <f t="shared" si="1"/>
        <v>42724124.255081199</v>
      </c>
      <c r="S5" s="11">
        <f t="shared" si="2"/>
        <v>60037498.474121004</v>
      </c>
      <c r="T5" s="11">
        <f t="shared" si="3"/>
        <v>42131455</v>
      </c>
      <c r="U5" s="21">
        <f>ROUND(ROUND(Q5/S5,0)*Sheet1!$L$8,0)</f>
        <v>3</v>
      </c>
      <c r="V5" s="21">
        <f>ROUND(ROUND(R5/T5,0)*Sheet1!$L$9,0)</f>
        <v>1</v>
      </c>
      <c r="W5" s="27">
        <f t="shared" si="4"/>
        <v>180112495.42236301</v>
      </c>
      <c r="X5" s="27">
        <f t="shared" si="5"/>
        <v>42131455</v>
      </c>
      <c r="Y5" s="30">
        <f t="shared" si="6"/>
        <v>218889914.11287162</v>
      </c>
      <c r="Z5" s="30">
        <f t="shared" si="7"/>
        <v>222243950.42236301</v>
      </c>
      <c r="AA5" s="31">
        <f t="shared" ref="AA5:AA68" si="8">W5-W4</f>
        <v>-58137504.577636987</v>
      </c>
      <c r="AB5" s="31">
        <f t="shared" ref="AB5:AB68" si="9">X5-X4</f>
        <v>896860</v>
      </c>
      <c r="AC5" s="31">
        <f t="shared" ref="AC5:AC68" si="10">SUM(AA5:AB5)</f>
        <v>-57240644.577636987</v>
      </c>
      <c r="AD5" s="1" t="s">
        <v>22</v>
      </c>
      <c r="AE5" s="3">
        <v>250000</v>
      </c>
      <c r="AF5" s="3"/>
    </row>
    <row r="6" spans="1:35" x14ac:dyDescent="0.4">
      <c r="A6" s="24">
        <v>42284</v>
      </c>
      <c r="B6" s="25">
        <v>243.52</v>
      </c>
      <c r="C6" s="25">
        <v>3226.4</v>
      </c>
      <c r="D6" s="7">
        <v>4.3904775487678099E-2</v>
      </c>
      <c r="E6" s="7">
        <v>1.0658520220499099E-2</v>
      </c>
      <c r="F6" s="7">
        <v>9861.7200640758092</v>
      </c>
      <c r="G6" s="7">
        <v>243.80000305175699</v>
      </c>
      <c r="H6" s="7">
        <v>243.75</v>
      </c>
      <c r="I6" s="7">
        <v>243.80000305175699</v>
      </c>
      <c r="K6" s="7">
        <v>3210</v>
      </c>
      <c r="L6" s="7">
        <v>3243</v>
      </c>
      <c r="M6" s="7">
        <v>3244</v>
      </c>
      <c r="N6" s="24">
        <v>42284</v>
      </c>
      <c r="O6" s="9">
        <v>1</v>
      </c>
      <c r="P6" s="7">
        <v>1298.2854361370717</v>
      </c>
      <c r="Q6" s="10">
        <f t="shared" si="0"/>
        <v>175619101.95071238</v>
      </c>
      <c r="R6" s="10">
        <f t="shared" si="1"/>
        <v>42634080.881996401</v>
      </c>
      <c r="S6" s="11">
        <f t="shared" si="2"/>
        <v>60950000.762939245</v>
      </c>
      <c r="T6" s="11">
        <f t="shared" si="3"/>
        <v>41674962.5</v>
      </c>
      <c r="U6" s="21">
        <f>ROUND(ROUND(Q6/S6,0)*Sheet1!$L$8,0)</f>
        <v>3</v>
      </c>
      <c r="V6" s="21">
        <f>ROUND(ROUND(R6/T6,0)*Sheet1!$L$9,0)</f>
        <v>1</v>
      </c>
      <c r="W6" s="27">
        <f t="shared" si="4"/>
        <v>182850002.28881773</v>
      </c>
      <c r="X6" s="27">
        <f t="shared" si="5"/>
        <v>41674962.5</v>
      </c>
      <c r="Y6" s="30">
        <f t="shared" si="6"/>
        <v>218253182.83270878</v>
      </c>
      <c r="Z6" s="30">
        <f t="shared" si="7"/>
        <v>224524964.78881773</v>
      </c>
      <c r="AA6" s="31">
        <f t="shared" si="8"/>
        <v>2737506.8664547205</v>
      </c>
      <c r="AB6" s="31">
        <f t="shared" si="9"/>
        <v>-456492.5</v>
      </c>
      <c r="AC6" s="31">
        <f t="shared" si="10"/>
        <v>2281014.3664547205</v>
      </c>
      <c r="AD6" s="1" t="s">
        <v>15</v>
      </c>
      <c r="AE6" s="3">
        <v>10</v>
      </c>
      <c r="AF6" s="1"/>
    </row>
    <row r="7" spans="1:35" x14ac:dyDescent="0.4">
      <c r="A7" s="22">
        <v>42285</v>
      </c>
      <c r="B7" s="23">
        <v>246.02</v>
      </c>
      <c r="C7" s="23">
        <v>3224.96</v>
      </c>
      <c r="D7" s="7">
        <v>3.1836992890997402E-2</v>
      </c>
      <c r="E7" s="7">
        <v>1.0516184090158099E-2</v>
      </c>
      <c r="F7" s="7">
        <v>9880.8518725718295</v>
      </c>
      <c r="G7" s="7">
        <v>245.80000305175699</v>
      </c>
      <c r="H7" s="7">
        <v>245.75</v>
      </c>
      <c r="I7" s="7">
        <v>245.80000305175699</v>
      </c>
      <c r="K7" s="7">
        <v>3220</v>
      </c>
      <c r="L7" s="7">
        <v>3252</v>
      </c>
      <c r="M7" s="7">
        <v>3255</v>
      </c>
      <c r="N7" s="22">
        <v>42285</v>
      </c>
      <c r="O7" s="9">
        <v>1</v>
      </c>
      <c r="P7" s="7">
        <v>1304.3796583850931</v>
      </c>
      <c r="Q7" s="10">
        <f t="shared" si="0"/>
        <v>127347971.56398961</v>
      </c>
      <c r="R7" s="10">
        <f t="shared" si="1"/>
        <v>42064736.360632397</v>
      </c>
      <c r="S7" s="11">
        <f t="shared" si="2"/>
        <v>61450000.762939245</v>
      </c>
      <c r="T7" s="11">
        <f t="shared" si="3"/>
        <v>42001024.999999993</v>
      </c>
      <c r="U7" s="21">
        <f>ROUND(ROUND(Q7/S7,0)*Sheet1!$L$8,0)</f>
        <v>2</v>
      </c>
      <c r="V7" s="21">
        <f>ROUND(ROUND(R7/T7,0)*Sheet1!$L$9,0)</f>
        <v>1</v>
      </c>
      <c r="W7" s="27">
        <f t="shared" si="4"/>
        <v>122900001.52587849</v>
      </c>
      <c r="X7" s="27">
        <f t="shared" si="5"/>
        <v>42001024.999999993</v>
      </c>
      <c r="Y7" s="30">
        <f t="shared" si="6"/>
        <v>169412707.924622</v>
      </c>
      <c r="Z7" s="30">
        <f t="shared" si="7"/>
        <v>164901026.52587849</v>
      </c>
      <c r="AA7" s="31">
        <f t="shared" si="8"/>
        <v>-59950000.762939245</v>
      </c>
      <c r="AB7" s="31">
        <f t="shared" si="9"/>
        <v>326062.49999999255</v>
      </c>
      <c r="AC7" s="31">
        <f t="shared" si="10"/>
        <v>-59623938.262939252</v>
      </c>
    </row>
    <row r="8" spans="1:35" x14ac:dyDescent="0.4">
      <c r="A8" s="22">
        <v>42289</v>
      </c>
      <c r="B8" s="23">
        <v>246.49</v>
      </c>
      <c r="C8" s="23">
        <v>3247.33</v>
      </c>
      <c r="D8" s="7">
        <v>3.00299064093358E-2</v>
      </c>
      <c r="E8" s="7">
        <v>9.0621728288083608E-3</v>
      </c>
      <c r="F8" s="7">
        <v>9940.8902464025105</v>
      </c>
      <c r="G8" s="7">
        <v>247.14999389648401</v>
      </c>
      <c r="H8" s="7">
        <v>247.100006103515</v>
      </c>
      <c r="I8" s="7">
        <v>247.14999389648401</v>
      </c>
      <c r="K8" s="7">
        <v>3243</v>
      </c>
      <c r="L8" s="7">
        <v>3235</v>
      </c>
      <c r="M8" s="7">
        <v>3236</v>
      </c>
      <c r="N8" s="22">
        <v>42289</v>
      </c>
      <c r="O8" s="9">
        <v>1</v>
      </c>
      <c r="P8" s="7">
        <v>1305.5478099938309</v>
      </c>
      <c r="Q8" s="10">
        <f t="shared" si="0"/>
        <v>120119625.6373432</v>
      </c>
      <c r="R8" s="10">
        <f t="shared" si="1"/>
        <v>36248691.315233447</v>
      </c>
      <c r="S8" s="11">
        <f t="shared" si="2"/>
        <v>61787498.474121004</v>
      </c>
      <c r="T8" s="11">
        <f t="shared" si="3"/>
        <v>42338915.478099935</v>
      </c>
      <c r="U8" s="21">
        <f>ROUND(ROUND(Q8/S8,0)*Sheet1!$L$8,0)</f>
        <v>2</v>
      </c>
      <c r="V8" s="21">
        <f>ROUND(ROUND(R8/T8,0)*Sheet1!$L$9,0)</f>
        <v>1</v>
      </c>
      <c r="W8" s="27">
        <f t="shared" si="4"/>
        <v>123574996.94824201</v>
      </c>
      <c r="X8" s="27">
        <f t="shared" si="5"/>
        <v>42338915.478099935</v>
      </c>
      <c r="Y8" s="30">
        <f t="shared" si="6"/>
        <v>156368316.95257664</v>
      </c>
      <c r="Z8" s="30">
        <f t="shared" si="7"/>
        <v>165913912.42634195</v>
      </c>
      <c r="AA8" s="31">
        <f t="shared" si="8"/>
        <v>674995.42236351967</v>
      </c>
      <c r="AB8" s="31">
        <f t="shared" si="9"/>
        <v>337890.47809994221</v>
      </c>
      <c r="AC8" s="31">
        <f t="shared" si="10"/>
        <v>1012885.9004634619</v>
      </c>
      <c r="AE8" s="3"/>
    </row>
    <row r="9" spans="1:35" x14ac:dyDescent="0.4">
      <c r="A9" s="22">
        <v>42290</v>
      </c>
      <c r="B9" s="23">
        <v>246.04</v>
      </c>
      <c r="C9" s="23">
        <v>3221.28</v>
      </c>
      <c r="D9" s="7">
        <v>3.1526590202737403E-2</v>
      </c>
      <c r="E9" s="7">
        <v>1.0468534130025599E-2</v>
      </c>
      <c r="F9" s="7">
        <v>9888.6547045713305</v>
      </c>
      <c r="G9" s="7">
        <v>246.5</v>
      </c>
      <c r="H9" s="7">
        <v>246.5</v>
      </c>
      <c r="I9" s="7">
        <v>246.55000305175699</v>
      </c>
      <c r="K9" s="7">
        <v>3211</v>
      </c>
      <c r="L9" s="7">
        <v>3197</v>
      </c>
      <c r="M9" s="7">
        <v>3200</v>
      </c>
      <c r="N9" s="22">
        <v>42290</v>
      </c>
      <c r="O9" s="9">
        <v>1</v>
      </c>
      <c r="P9" s="7">
        <v>1301.0521122417515</v>
      </c>
      <c r="Q9" s="10">
        <f t="shared" si="0"/>
        <v>126106360.81094961</v>
      </c>
      <c r="R9" s="10">
        <f t="shared" si="1"/>
        <v>41874136.520102397</v>
      </c>
      <c r="S9" s="11">
        <f t="shared" si="2"/>
        <v>61625000</v>
      </c>
      <c r="T9" s="11">
        <f t="shared" si="3"/>
        <v>41776783.324082643</v>
      </c>
      <c r="U9" s="21">
        <f>ROUND(ROUND(Q9/S9,0)*Sheet1!$L$8,0)</f>
        <v>2</v>
      </c>
      <c r="V9" s="21">
        <f>ROUND(ROUND(R9/T9,0)*Sheet1!$L$9,0)</f>
        <v>1</v>
      </c>
      <c r="W9" s="27">
        <f t="shared" si="4"/>
        <v>123250000</v>
      </c>
      <c r="X9" s="27">
        <f t="shared" si="5"/>
        <v>41776783.324082643</v>
      </c>
      <c r="Y9" s="30">
        <f t="shared" si="6"/>
        <v>167980497.33105201</v>
      </c>
      <c r="Z9" s="30">
        <f t="shared" si="7"/>
        <v>165026783.32408264</v>
      </c>
      <c r="AA9" s="31">
        <f t="shared" si="8"/>
        <v>-324996.94824200869</v>
      </c>
      <c r="AB9" s="31">
        <f t="shared" si="9"/>
        <v>-562132.15401729196</v>
      </c>
      <c r="AC9" s="31">
        <f t="shared" si="10"/>
        <v>-887129.10225930065</v>
      </c>
      <c r="AE9" s="3"/>
      <c r="AF9" s="2"/>
    </row>
    <row r="10" spans="1:35" x14ac:dyDescent="0.4">
      <c r="A10" s="22">
        <v>42291</v>
      </c>
      <c r="B10" s="23">
        <v>244.94</v>
      </c>
      <c r="C10" s="23">
        <v>3191.57</v>
      </c>
      <c r="D10" s="7">
        <v>3.1368544392328397E-2</v>
      </c>
      <c r="E10" s="7">
        <v>1.0444255951148699E-2</v>
      </c>
      <c r="F10" s="7">
        <v>9892.5699356264704</v>
      </c>
      <c r="G10" s="7">
        <v>246.100006103515</v>
      </c>
      <c r="H10" s="7">
        <v>246.100006103515</v>
      </c>
      <c r="I10" s="7">
        <v>246.14999389648401</v>
      </c>
      <c r="K10" s="7">
        <v>3191</v>
      </c>
      <c r="L10" s="7">
        <v>3187</v>
      </c>
      <c r="M10" s="7">
        <v>3188</v>
      </c>
      <c r="N10" s="22">
        <v>42291</v>
      </c>
      <c r="O10" s="9">
        <v>1</v>
      </c>
      <c r="P10" s="7">
        <v>1307.5719402055433</v>
      </c>
      <c r="Q10" s="10">
        <f t="shared" si="0"/>
        <v>125474177.56931359</v>
      </c>
      <c r="R10" s="10">
        <f t="shared" si="1"/>
        <v>41777023.8045948</v>
      </c>
      <c r="S10" s="11">
        <f t="shared" si="2"/>
        <v>61525001.52587875</v>
      </c>
      <c r="T10" s="11">
        <f t="shared" si="3"/>
        <v>41724620.611958891</v>
      </c>
      <c r="U10" s="21">
        <f>ROUND(ROUND(Q10/S10,0)*Sheet1!$L$8,0)</f>
        <v>2</v>
      </c>
      <c r="V10" s="21">
        <f>ROUND(ROUND(R10/T10,0)*Sheet1!$L$9,0)</f>
        <v>1</v>
      </c>
      <c r="W10" s="27">
        <f t="shared" si="4"/>
        <v>123050003.0517575</v>
      </c>
      <c r="X10" s="27">
        <f t="shared" si="5"/>
        <v>41724620.611958891</v>
      </c>
      <c r="Y10" s="30">
        <f t="shared" si="6"/>
        <v>167251201.3739084</v>
      </c>
      <c r="Z10" s="30">
        <f t="shared" si="7"/>
        <v>164774623.66371638</v>
      </c>
      <c r="AA10" s="31">
        <f t="shared" si="8"/>
        <v>-199996.94824250042</v>
      </c>
      <c r="AB10" s="31">
        <f t="shared" si="9"/>
        <v>-52162.71212375164</v>
      </c>
      <c r="AC10" s="31">
        <f t="shared" si="10"/>
        <v>-252159.66036625206</v>
      </c>
    </row>
    <row r="11" spans="1:35" x14ac:dyDescent="0.4">
      <c r="A11" s="24">
        <v>42292</v>
      </c>
      <c r="B11" s="25">
        <v>247.89</v>
      </c>
      <c r="C11" s="25">
        <v>3238.81</v>
      </c>
      <c r="D11" s="7">
        <v>3.1208543317120099E-2</v>
      </c>
      <c r="E11" s="7">
        <v>1.04196668851907E-2</v>
      </c>
      <c r="F11" s="7">
        <v>9896.4944853448105</v>
      </c>
      <c r="G11" s="7">
        <v>249.100006103515</v>
      </c>
      <c r="H11" s="7">
        <v>249.100006103515</v>
      </c>
      <c r="I11" s="7">
        <v>249.14999389648401</v>
      </c>
      <c r="K11" s="7">
        <v>3233</v>
      </c>
      <c r="L11" s="7">
        <v>3257</v>
      </c>
      <c r="M11" s="7">
        <v>3258</v>
      </c>
      <c r="N11" s="24">
        <v>42292</v>
      </c>
      <c r="O11" s="9">
        <v>1</v>
      </c>
      <c r="P11" s="7">
        <v>1302.9560482607333</v>
      </c>
      <c r="Q11" s="10">
        <f t="shared" si="0"/>
        <v>124834173.26848039</v>
      </c>
      <c r="R11" s="10">
        <f t="shared" si="1"/>
        <v>41678667.540762797</v>
      </c>
      <c r="S11" s="11">
        <f t="shared" si="2"/>
        <v>62275001.52587875</v>
      </c>
      <c r="T11" s="11">
        <f t="shared" si="3"/>
        <v>42124569.040269502</v>
      </c>
      <c r="U11" s="21">
        <f>ROUND(ROUND(Q11/S11,0)*Sheet1!$L$8,0)</f>
        <v>2</v>
      </c>
      <c r="V11" s="21">
        <f>ROUND(ROUND(R11/T11,0)*Sheet1!$L$9,0)</f>
        <v>1</v>
      </c>
      <c r="W11" s="27">
        <f t="shared" si="4"/>
        <v>124550003.0517575</v>
      </c>
      <c r="X11" s="27">
        <f t="shared" si="5"/>
        <v>42124569.040269502</v>
      </c>
      <c r="Y11" s="30">
        <f t="shared" si="6"/>
        <v>166512840.8092432</v>
      </c>
      <c r="Z11" s="30">
        <f t="shared" si="7"/>
        <v>166674572.09202701</v>
      </c>
      <c r="AA11" s="31">
        <f t="shared" si="8"/>
        <v>1500000</v>
      </c>
      <c r="AB11" s="31">
        <f t="shared" si="9"/>
        <v>399948.42831061035</v>
      </c>
      <c r="AC11" s="31">
        <f t="shared" si="10"/>
        <v>1899948.4283106104</v>
      </c>
    </row>
    <row r="12" spans="1:35" x14ac:dyDescent="0.4">
      <c r="A12" s="22">
        <v>42293</v>
      </c>
      <c r="B12" s="23">
        <v>247.37</v>
      </c>
      <c r="C12" s="23">
        <v>3264.93</v>
      </c>
      <c r="D12" s="7">
        <v>2.93654041503306E-2</v>
      </c>
      <c r="E12" s="7">
        <v>8.9484263261939492E-3</v>
      </c>
      <c r="F12" s="7">
        <v>9955.8760675698304</v>
      </c>
      <c r="G12" s="7">
        <v>248.30000305175699</v>
      </c>
      <c r="H12" s="7">
        <v>248.30000305175699</v>
      </c>
      <c r="I12" s="7">
        <v>248.350006103515</v>
      </c>
      <c r="K12" s="7">
        <v>3257</v>
      </c>
      <c r="L12" s="7">
        <v>3266</v>
      </c>
      <c r="M12" s="7">
        <v>3267</v>
      </c>
      <c r="N12" s="22">
        <v>42293</v>
      </c>
      <c r="O12" s="9">
        <v>1</v>
      </c>
      <c r="P12" s="7">
        <v>1280.4805134549954</v>
      </c>
      <c r="Q12" s="10">
        <f t="shared" si="0"/>
        <v>117461616.6013224</v>
      </c>
      <c r="R12" s="10">
        <f t="shared" si="1"/>
        <v>35793705.304775797</v>
      </c>
      <c r="S12" s="11">
        <f t="shared" si="2"/>
        <v>62075000.762939245</v>
      </c>
      <c r="T12" s="11">
        <f t="shared" si="3"/>
        <v>41705250.323229201</v>
      </c>
      <c r="U12" s="21">
        <f>ROUND(ROUND(Q12/S12,0)*Sheet1!$L$8,0)</f>
        <v>2</v>
      </c>
      <c r="V12" s="21">
        <f>ROUND(ROUND(R12/T12,0)*Sheet1!$L$9,0)</f>
        <v>1</v>
      </c>
      <c r="W12" s="27">
        <f t="shared" si="4"/>
        <v>124150001.52587849</v>
      </c>
      <c r="X12" s="27">
        <f t="shared" si="5"/>
        <v>41705250.323229201</v>
      </c>
      <c r="Y12" s="30">
        <f t="shared" si="6"/>
        <v>153255321.90609819</v>
      </c>
      <c r="Z12" s="30">
        <f t="shared" si="7"/>
        <v>165855251.84910768</v>
      </c>
      <c r="AA12" s="31">
        <f t="shared" si="8"/>
        <v>-400001.52587901056</v>
      </c>
      <c r="AB12" s="31">
        <f t="shared" si="9"/>
        <v>-419318.71704030037</v>
      </c>
      <c r="AC12" s="31">
        <f t="shared" si="10"/>
        <v>-819320.24291931093</v>
      </c>
    </row>
    <row r="13" spans="1:35" x14ac:dyDescent="0.4">
      <c r="A13" s="22">
        <v>42296</v>
      </c>
      <c r="B13" s="23">
        <v>247.47</v>
      </c>
      <c r="C13" s="23">
        <v>3272.04</v>
      </c>
      <c r="D13" s="7">
        <v>2.9194347781264701E-2</v>
      </c>
      <c r="E13" s="7">
        <v>8.9190881351263792E-3</v>
      </c>
      <c r="F13" s="7">
        <v>9959.6405738166195</v>
      </c>
      <c r="G13" s="7">
        <v>248.05000305175699</v>
      </c>
      <c r="H13" s="7">
        <v>248</v>
      </c>
      <c r="I13" s="7">
        <v>248.05000305175699</v>
      </c>
      <c r="K13" s="7">
        <v>3266</v>
      </c>
      <c r="L13" s="7">
        <v>3267</v>
      </c>
      <c r="M13" s="7">
        <v>3268</v>
      </c>
      <c r="N13" s="22">
        <v>42296</v>
      </c>
      <c r="O13" s="9">
        <v>1</v>
      </c>
      <c r="P13" s="7">
        <v>1287.1000153515506</v>
      </c>
      <c r="Q13" s="10">
        <f t="shared" si="0"/>
        <v>116777391.1250588</v>
      </c>
      <c r="R13" s="10">
        <f t="shared" si="1"/>
        <v>35676352.540505514</v>
      </c>
      <c r="S13" s="11">
        <f t="shared" si="2"/>
        <v>62012500.762939245</v>
      </c>
      <c r="T13" s="11">
        <f t="shared" si="3"/>
        <v>42036686.501381643</v>
      </c>
      <c r="U13" s="21">
        <f>ROUND(ROUND(Q13/S13,0)*Sheet1!$L$8,0)</f>
        <v>2</v>
      </c>
      <c r="V13" s="21">
        <f>ROUND(ROUND(R13/T13,0)*Sheet1!$L$9,0)</f>
        <v>1</v>
      </c>
      <c r="W13" s="27">
        <f t="shared" si="4"/>
        <v>124025001.52587849</v>
      </c>
      <c r="X13" s="27">
        <f t="shared" si="5"/>
        <v>42036686.501381643</v>
      </c>
      <c r="Y13" s="30">
        <f t="shared" si="6"/>
        <v>152453743.6655643</v>
      </c>
      <c r="Z13" s="30">
        <f t="shared" si="7"/>
        <v>166061688.02726012</v>
      </c>
      <c r="AA13" s="31">
        <f t="shared" si="8"/>
        <v>-125000</v>
      </c>
      <c r="AB13" s="31">
        <f t="shared" si="9"/>
        <v>331436.17815244198</v>
      </c>
      <c r="AC13" s="31">
        <f t="shared" si="10"/>
        <v>206436.17815244198</v>
      </c>
    </row>
    <row r="14" spans="1:35" x14ac:dyDescent="0.4">
      <c r="A14" s="22">
        <v>42297</v>
      </c>
      <c r="B14" s="23">
        <v>248.53</v>
      </c>
      <c r="C14" s="23">
        <v>3255.72</v>
      </c>
      <c r="D14" s="7">
        <v>2.9021231118034799E-2</v>
      </c>
      <c r="E14" s="7">
        <v>8.8893737729773999E-3</v>
      </c>
      <c r="F14" s="7">
        <v>9963.41237414848</v>
      </c>
      <c r="G14" s="7">
        <v>248.89999389648401</v>
      </c>
      <c r="H14" s="7">
        <v>248.850006103515</v>
      </c>
      <c r="I14" s="7">
        <v>248.89999389648401</v>
      </c>
      <c r="K14" s="7">
        <v>3255</v>
      </c>
      <c r="L14" s="7">
        <v>3250</v>
      </c>
      <c r="M14" s="7">
        <v>3252</v>
      </c>
      <c r="N14" s="22">
        <v>42297</v>
      </c>
      <c r="O14" s="9">
        <v>1</v>
      </c>
      <c r="P14" s="7">
        <v>1281.1295927740355</v>
      </c>
      <c r="Q14" s="10">
        <f t="shared" si="0"/>
        <v>116084924.47213919</v>
      </c>
      <c r="R14" s="10">
        <f t="shared" si="1"/>
        <v>35557495.091909602</v>
      </c>
      <c r="S14" s="11">
        <f t="shared" si="2"/>
        <v>62224998.474121004</v>
      </c>
      <c r="T14" s="11">
        <f t="shared" si="3"/>
        <v>41700768.244794853</v>
      </c>
      <c r="U14" s="21">
        <f>ROUND(ROUND(Q14/S14,0)*Sheet1!$L$8,0)</f>
        <v>2</v>
      </c>
      <c r="V14" s="21">
        <f>ROUND(ROUND(R14/T14,0)*Sheet1!$L$9,0)</f>
        <v>1</v>
      </c>
      <c r="W14" s="27">
        <f t="shared" si="4"/>
        <v>124449996.94824201</v>
      </c>
      <c r="X14" s="27">
        <f t="shared" si="5"/>
        <v>41700768.244794853</v>
      </c>
      <c r="Y14" s="30">
        <f t="shared" si="6"/>
        <v>151642419.5640488</v>
      </c>
      <c r="Z14" s="30">
        <f t="shared" si="7"/>
        <v>166150765.19303685</v>
      </c>
      <c r="AA14" s="31">
        <f t="shared" si="8"/>
        <v>424995.42236351967</v>
      </c>
      <c r="AB14" s="31">
        <f t="shared" si="9"/>
        <v>-335918.25658679008</v>
      </c>
      <c r="AC14" s="31">
        <f t="shared" si="10"/>
        <v>89077.165776729584</v>
      </c>
    </row>
    <row r="15" spans="1:35" x14ac:dyDescent="0.4">
      <c r="A15" s="22">
        <v>42298</v>
      </c>
      <c r="B15" s="23">
        <v>249.25</v>
      </c>
      <c r="C15" s="23">
        <v>3272.23</v>
      </c>
      <c r="D15" s="7">
        <v>2.01979872539392E-2</v>
      </c>
      <c r="E15" s="7">
        <v>8.7563297149228902E-3</v>
      </c>
      <c r="F15" s="7">
        <v>9976.8496128904408</v>
      </c>
      <c r="G15">
        <f>G14</f>
        <v>248.89999389648401</v>
      </c>
      <c r="H15" s="7">
        <f>H14</f>
        <v>248.850006103515</v>
      </c>
      <c r="I15" s="7">
        <f>I14</f>
        <v>248.89999389648401</v>
      </c>
      <c r="K15" s="7">
        <v>3266</v>
      </c>
      <c r="L15" s="7">
        <v>3247</v>
      </c>
      <c r="M15" s="7">
        <v>3248</v>
      </c>
      <c r="N15" s="22">
        <v>42298</v>
      </c>
      <c r="O15" s="9">
        <v>1</v>
      </c>
      <c r="P15" s="7">
        <v>1282.6965437788019</v>
      </c>
      <c r="Q15" s="10">
        <f t="shared" si="0"/>
        <v>80791949.015756801</v>
      </c>
      <c r="R15" s="10">
        <f t="shared" si="1"/>
        <v>35025318.85969156</v>
      </c>
      <c r="S15" s="11">
        <f t="shared" si="2"/>
        <v>62224998.474121004</v>
      </c>
      <c r="T15" s="11">
        <f t="shared" si="3"/>
        <v>41892869.11981567</v>
      </c>
      <c r="U15" s="21">
        <f>ROUND(ROUND(Q15/S15,0)*Sheet1!$L$8,0)</f>
        <v>1</v>
      </c>
      <c r="V15" s="21">
        <f>ROUND(ROUND(R15/T15,0)*Sheet1!$L$9,0)</f>
        <v>1</v>
      </c>
      <c r="W15" s="27">
        <f t="shared" si="4"/>
        <v>62224998.474121004</v>
      </c>
      <c r="X15" s="27">
        <f t="shared" si="5"/>
        <v>41892869.11981567</v>
      </c>
      <c r="Y15" s="30">
        <f t="shared" si="6"/>
        <v>115817267.87544836</v>
      </c>
      <c r="Z15" s="30">
        <f t="shared" si="7"/>
        <v>104117867.59393668</v>
      </c>
      <c r="AA15" s="31">
        <f t="shared" si="8"/>
        <v>-62224998.474121004</v>
      </c>
      <c r="AB15" s="31">
        <f t="shared" si="9"/>
        <v>192100.87502081692</v>
      </c>
      <c r="AC15" s="31">
        <f t="shared" si="10"/>
        <v>-62032897.599100187</v>
      </c>
    </row>
    <row r="16" spans="1:35" x14ac:dyDescent="0.4">
      <c r="A16" s="24">
        <v>42299</v>
      </c>
      <c r="B16" s="25">
        <v>247.22</v>
      </c>
      <c r="C16" s="25">
        <v>3353.11</v>
      </c>
      <c r="D16" s="7">
        <v>2.6905808726945601E-2</v>
      </c>
      <c r="E16" s="7">
        <v>7.5238914085229702E-3</v>
      </c>
      <c r="F16" s="7">
        <v>10017.654776678801</v>
      </c>
      <c r="G16" s="7">
        <v>248.350006103515</v>
      </c>
      <c r="H16" s="7">
        <v>248.350006103515</v>
      </c>
      <c r="I16" s="7">
        <v>248.39999389648401</v>
      </c>
      <c r="K16" s="7">
        <v>3353</v>
      </c>
      <c r="L16" s="7">
        <v>3369</v>
      </c>
      <c r="M16" s="7">
        <v>3370</v>
      </c>
      <c r="N16" s="24">
        <v>42299</v>
      </c>
      <c r="O16" s="9">
        <v>1</v>
      </c>
      <c r="P16" s="7">
        <v>1291.4243723208817</v>
      </c>
      <c r="Q16" s="10">
        <f t="shared" si="0"/>
        <v>107623234.90778241</v>
      </c>
      <c r="R16" s="10">
        <f t="shared" si="1"/>
        <v>30095565.63409188</v>
      </c>
      <c r="S16" s="11">
        <f t="shared" si="2"/>
        <v>62087501.52587875</v>
      </c>
      <c r="T16" s="11">
        <f t="shared" si="3"/>
        <v>43301459.203919165</v>
      </c>
      <c r="U16" s="21">
        <f>ROUND(ROUND(Q16/S16,0)*Sheet1!$L$8,0)</f>
        <v>2</v>
      </c>
      <c r="V16" s="21">
        <f>ROUND(ROUND(R16/T16,0)*Sheet1!$L$9,0)</f>
        <v>1</v>
      </c>
      <c r="W16" s="27">
        <f t="shared" si="4"/>
        <v>124175003.0517575</v>
      </c>
      <c r="X16" s="27">
        <f t="shared" si="5"/>
        <v>43301459.203919165</v>
      </c>
      <c r="Y16" s="30">
        <f t="shared" si="6"/>
        <v>137718800.54187429</v>
      </c>
      <c r="Z16" s="30">
        <f t="shared" si="7"/>
        <v>167476462.25567666</v>
      </c>
      <c r="AA16" s="31">
        <f t="shared" si="8"/>
        <v>61950004.577636495</v>
      </c>
      <c r="AB16" s="31">
        <f t="shared" si="9"/>
        <v>1408590.0841034949</v>
      </c>
      <c r="AC16" s="31">
        <f t="shared" si="10"/>
        <v>63358594.66173999</v>
      </c>
    </row>
    <row r="17" spans="1:29" x14ac:dyDescent="0.4">
      <c r="A17" s="22">
        <v>42300</v>
      </c>
      <c r="B17" s="23">
        <v>249.41</v>
      </c>
      <c r="C17" s="23">
        <v>3425.81</v>
      </c>
      <c r="D17" s="7">
        <v>1.7137169895537201E-2</v>
      </c>
      <c r="E17" s="7">
        <v>6.2319090983488203E-3</v>
      </c>
      <c r="F17" s="7">
        <v>10068.8076857749</v>
      </c>
      <c r="G17" s="7">
        <v>250.14999389648401</v>
      </c>
      <c r="H17" s="7">
        <v>250.100006103515</v>
      </c>
      <c r="I17" s="7">
        <v>250.14999389648401</v>
      </c>
      <c r="K17" s="7">
        <v>3418</v>
      </c>
      <c r="L17" s="7">
        <v>3436</v>
      </c>
      <c r="M17" s="7">
        <v>3437</v>
      </c>
      <c r="N17" s="22">
        <v>42300</v>
      </c>
      <c r="O17" s="9">
        <v>1</v>
      </c>
      <c r="P17" s="7">
        <v>1260.2740829108261</v>
      </c>
      <c r="Q17" s="10">
        <f t="shared" si="0"/>
        <v>68548679.582148805</v>
      </c>
      <c r="R17" s="10">
        <f t="shared" si="1"/>
        <v>24927636.393395282</v>
      </c>
      <c r="S17" s="11">
        <f t="shared" si="2"/>
        <v>62537498.474121004</v>
      </c>
      <c r="T17" s="11">
        <f t="shared" si="3"/>
        <v>43076168.153892033</v>
      </c>
      <c r="U17" s="21">
        <f>ROUND(ROUND(Q17/S17,0)*Sheet1!$L$8,0)</f>
        <v>1</v>
      </c>
      <c r="V17" s="21">
        <f>ROUND(ROUND(R17/T17,0)*Sheet1!$L$9,0)</f>
        <v>1</v>
      </c>
      <c r="W17" s="27">
        <f t="shared" si="4"/>
        <v>62537498.474121004</v>
      </c>
      <c r="X17" s="27">
        <f t="shared" si="5"/>
        <v>43076168.153892033</v>
      </c>
      <c r="Y17" s="30">
        <f t="shared" si="6"/>
        <v>93476315.975544095</v>
      </c>
      <c r="Z17" s="30">
        <f t="shared" si="7"/>
        <v>105613666.62801304</v>
      </c>
      <c r="AA17" s="31">
        <f t="shared" si="8"/>
        <v>-61637504.577636495</v>
      </c>
      <c r="AB17" s="31">
        <f t="shared" si="9"/>
        <v>-225291.05002713203</v>
      </c>
      <c r="AC17" s="31">
        <f t="shared" si="10"/>
        <v>-61862795.627663627</v>
      </c>
    </row>
    <row r="18" spans="1:29" x14ac:dyDescent="0.4">
      <c r="A18" s="22">
        <v>42303</v>
      </c>
      <c r="B18" s="23">
        <v>250.36</v>
      </c>
      <c r="C18" s="23">
        <v>3414.6</v>
      </c>
      <c r="D18" s="7">
        <v>1.6964947570267501E-2</v>
      </c>
      <c r="E18" s="7">
        <v>6.1958819075357196E-3</v>
      </c>
      <c r="F18" s="7">
        <v>10072.099245616701</v>
      </c>
      <c r="G18" s="7">
        <v>250.80000305175699</v>
      </c>
      <c r="H18" s="7">
        <v>250.75</v>
      </c>
      <c r="I18" s="7">
        <v>250.80000305175699</v>
      </c>
      <c r="K18" s="7">
        <v>3413</v>
      </c>
      <c r="L18" s="7">
        <v>3410</v>
      </c>
      <c r="M18" s="7">
        <v>3411</v>
      </c>
      <c r="N18" s="22">
        <v>42303</v>
      </c>
      <c r="O18" s="9">
        <v>1</v>
      </c>
      <c r="P18" s="7">
        <v>1252.453042715038</v>
      </c>
      <c r="Q18" s="10">
        <f t="shared" si="0"/>
        <v>67859790.281070009</v>
      </c>
      <c r="R18" s="10">
        <f t="shared" si="1"/>
        <v>24783527.630142879</v>
      </c>
      <c r="S18" s="11">
        <f t="shared" si="2"/>
        <v>62700000.762939245</v>
      </c>
      <c r="T18" s="11">
        <f t="shared" si="3"/>
        <v>42746222.347864248</v>
      </c>
      <c r="U18" s="21">
        <f>ROUND(ROUND(Q18/S18,0)*Sheet1!$L$8,0)</f>
        <v>1</v>
      </c>
      <c r="V18" s="21">
        <f>ROUND(ROUND(R18/T18,0)*Sheet1!$L$9,0)</f>
        <v>1</v>
      </c>
      <c r="W18" s="27">
        <f t="shared" si="4"/>
        <v>62700000.762939245</v>
      </c>
      <c r="X18" s="27">
        <f t="shared" si="5"/>
        <v>42746222.347864248</v>
      </c>
      <c r="Y18" s="30">
        <f t="shared" si="6"/>
        <v>92643317.911212891</v>
      </c>
      <c r="Z18" s="30">
        <f t="shared" si="7"/>
        <v>105446223.11080348</v>
      </c>
      <c r="AA18" s="31">
        <f t="shared" si="8"/>
        <v>162502.28881824017</v>
      </c>
      <c r="AB18" s="31">
        <f t="shared" si="9"/>
        <v>-329945.80602778494</v>
      </c>
      <c r="AC18" s="31">
        <f t="shared" si="10"/>
        <v>-167443.51720954478</v>
      </c>
    </row>
    <row r="19" spans="1:29" x14ac:dyDescent="0.4">
      <c r="A19" s="22">
        <v>42304</v>
      </c>
      <c r="B19" s="23">
        <v>250.04</v>
      </c>
      <c r="C19" s="23">
        <v>3381.01</v>
      </c>
      <c r="D19" s="7">
        <v>1.6791271024396402E-2</v>
      </c>
      <c r="E19" s="7">
        <v>6.1594360087841599E-3</v>
      </c>
      <c r="F19" s="7">
        <v>10075.3923273651</v>
      </c>
      <c r="G19" s="7">
        <v>251.100006103515</v>
      </c>
      <c r="H19" s="7">
        <v>251.05000305175699</v>
      </c>
      <c r="I19" s="7">
        <v>251.100006103515</v>
      </c>
      <c r="K19" s="7">
        <v>3383</v>
      </c>
      <c r="L19" s="7">
        <v>3392</v>
      </c>
      <c r="M19" s="7">
        <v>3394</v>
      </c>
      <c r="N19" s="22">
        <v>42304</v>
      </c>
      <c r="O19" s="9">
        <v>1</v>
      </c>
      <c r="P19" s="7">
        <v>1249.7431878113098</v>
      </c>
      <c r="Q19" s="10">
        <f t="shared" si="0"/>
        <v>67165084.097585604</v>
      </c>
      <c r="R19" s="10">
        <f t="shared" si="1"/>
        <v>24637744.03513664</v>
      </c>
      <c r="S19" s="11">
        <f t="shared" si="2"/>
        <v>62775001.52587875</v>
      </c>
      <c r="T19" s="11">
        <f t="shared" si="3"/>
        <v>42278812.04365661</v>
      </c>
      <c r="U19" s="21">
        <f>ROUND(ROUND(Q19/S19,0)*Sheet1!$L$8,0)</f>
        <v>1</v>
      </c>
      <c r="V19" s="21">
        <f>ROUND(ROUND(R19/T19,0)*Sheet1!$L$9,0)</f>
        <v>1</v>
      </c>
      <c r="W19" s="27">
        <f t="shared" si="4"/>
        <v>62775001.52587875</v>
      </c>
      <c r="X19" s="27">
        <f t="shared" si="5"/>
        <v>42278812.04365661</v>
      </c>
      <c r="Y19" s="30">
        <f t="shared" si="6"/>
        <v>91802828.132722244</v>
      </c>
      <c r="Z19" s="30">
        <f t="shared" si="7"/>
        <v>105053813.56953536</v>
      </c>
      <c r="AA19" s="31">
        <f t="shared" si="8"/>
        <v>75000.762939505279</v>
      </c>
      <c r="AB19" s="31">
        <f t="shared" si="9"/>
        <v>-467410.30420763791</v>
      </c>
      <c r="AC19" s="31">
        <f t="shared" si="10"/>
        <v>-392409.54126813263</v>
      </c>
    </row>
    <row r="20" spans="1:29" x14ac:dyDescent="0.4">
      <c r="A20" s="22">
        <v>42305</v>
      </c>
      <c r="B20" s="23">
        <v>249.79</v>
      </c>
      <c r="C20" s="23">
        <v>3421.09</v>
      </c>
      <c r="D20" s="7">
        <v>1.6616124911463699E-2</v>
      </c>
      <c r="E20" s="7">
        <v>6.1225635318205296E-3</v>
      </c>
      <c r="F20" s="7">
        <v>10078.6868483034</v>
      </c>
      <c r="G20" s="7">
        <v>251.100006103515</v>
      </c>
      <c r="H20" s="7">
        <v>251.100006103515</v>
      </c>
      <c r="I20" s="7">
        <v>251.14999389648401</v>
      </c>
      <c r="K20" s="7">
        <v>3420</v>
      </c>
      <c r="L20" s="7">
        <v>3443</v>
      </c>
      <c r="M20" s="7">
        <v>3444</v>
      </c>
      <c r="N20" s="22">
        <v>42305</v>
      </c>
      <c r="O20" s="9">
        <v>1</v>
      </c>
      <c r="P20" s="7">
        <v>1254.0382796334613</v>
      </c>
      <c r="Q20" s="10">
        <f t="shared" si="0"/>
        <v>66464499.645854793</v>
      </c>
      <c r="R20" s="10">
        <f t="shared" si="1"/>
        <v>24490254.127282117</v>
      </c>
      <c r="S20" s="11">
        <f t="shared" si="2"/>
        <v>62775001.52587875</v>
      </c>
      <c r="T20" s="11">
        <f t="shared" si="3"/>
        <v>42888109.163464382</v>
      </c>
      <c r="U20" s="21">
        <f>ROUND(ROUND(Q20/S20,0)*Sheet1!$L$8,0)</f>
        <v>1</v>
      </c>
      <c r="V20" s="21">
        <f>ROUND(ROUND(R20/T20,0)*Sheet1!$L$9,0)</f>
        <v>1</v>
      </c>
      <c r="W20" s="27">
        <f t="shared" si="4"/>
        <v>62775001.52587875</v>
      </c>
      <c r="X20" s="27">
        <f t="shared" si="5"/>
        <v>42888109.163464382</v>
      </c>
      <c r="Y20" s="30">
        <f t="shared" si="6"/>
        <v>90954753.773136914</v>
      </c>
      <c r="Z20" s="30">
        <f t="shared" si="7"/>
        <v>105663110.68934312</v>
      </c>
      <c r="AA20" s="31">
        <f t="shared" si="8"/>
        <v>0</v>
      </c>
      <c r="AB20" s="31">
        <f t="shared" si="9"/>
        <v>609297.11980777234</v>
      </c>
      <c r="AC20" s="31">
        <f t="shared" si="10"/>
        <v>609297.11980777234</v>
      </c>
    </row>
    <row r="21" spans="1:29" x14ac:dyDescent="0.4">
      <c r="A21" s="24">
        <v>42306</v>
      </c>
      <c r="B21" s="25">
        <v>248.93</v>
      </c>
      <c r="C21" s="25">
        <v>3413.39</v>
      </c>
      <c r="D21" s="7">
        <v>2.4144894063459599E-2</v>
      </c>
      <c r="E21" s="7">
        <v>6.1899766244723504E-3</v>
      </c>
      <c r="F21" s="7">
        <v>10074.101693606801</v>
      </c>
      <c r="G21" s="7">
        <v>249.5</v>
      </c>
      <c r="H21" s="7">
        <v>249.44999694824199</v>
      </c>
      <c r="I21" s="7">
        <v>249.5</v>
      </c>
      <c r="K21" s="7">
        <v>3403</v>
      </c>
      <c r="L21" s="7">
        <v>3406</v>
      </c>
      <c r="M21" s="7">
        <v>3408</v>
      </c>
      <c r="N21" s="24">
        <v>42306</v>
      </c>
      <c r="O21" s="9">
        <v>1</v>
      </c>
      <c r="P21" s="7">
        <v>1253.3989766081872</v>
      </c>
      <c r="Q21" s="10">
        <f t="shared" si="0"/>
        <v>96579576.25383839</v>
      </c>
      <c r="R21" s="10">
        <f t="shared" si="1"/>
        <v>24759906.497889403</v>
      </c>
      <c r="S21" s="11">
        <f t="shared" si="2"/>
        <v>62375000</v>
      </c>
      <c r="T21" s="11">
        <f t="shared" si="3"/>
        <v>42653167.173976608</v>
      </c>
      <c r="U21" s="21">
        <f>ROUND(ROUND(Q21/S21,0)*Sheet1!$L$8,0)</f>
        <v>2</v>
      </c>
      <c r="V21" s="21">
        <f>ROUND(ROUND(R21/T21,0)*Sheet1!$L$9,0)</f>
        <v>1</v>
      </c>
      <c r="W21" s="27">
        <f t="shared" si="4"/>
        <v>124750000</v>
      </c>
      <c r="X21" s="27">
        <f t="shared" si="5"/>
        <v>42653167.173976608</v>
      </c>
      <c r="Y21" s="30">
        <f t="shared" si="6"/>
        <v>121339482.75172779</v>
      </c>
      <c r="Z21" s="30">
        <f t="shared" si="7"/>
        <v>167403167.1739766</v>
      </c>
      <c r="AA21" s="31">
        <f t="shared" si="8"/>
        <v>61974998.47412125</v>
      </c>
      <c r="AB21" s="31">
        <f t="shared" si="9"/>
        <v>-234941.98948777467</v>
      </c>
      <c r="AC21" s="31">
        <f t="shared" si="10"/>
        <v>61740056.484633476</v>
      </c>
    </row>
    <row r="22" spans="1:29" x14ac:dyDescent="0.4">
      <c r="A22" s="22">
        <v>42307</v>
      </c>
      <c r="B22" s="23">
        <v>249.41</v>
      </c>
      <c r="C22" s="23">
        <v>3418.23</v>
      </c>
      <c r="D22" s="7">
        <v>1.6261364234477198E-2</v>
      </c>
      <c r="E22" s="7">
        <v>6.0475063867291099E-3</v>
      </c>
      <c r="F22" s="7">
        <v>10085.2798563822</v>
      </c>
      <c r="G22" s="7">
        <v>251.19999694824199</v>
      </c>
      <c r="H22" s="7">
        <v>251.19999694824199</v>
      </c>
      <c r="I22" s="7">
        <v>251.25</v>
      </c>
      <c r="K22" s="7">
        <v>3403</v>
      </c>
      <c r="L22" s="7">
        <v>3403</v>
      </c>
      <c r="M22" s="7">
        <v>3404</v>
      </c>
      <c r="N22" s="22">
        <v>42307</v>
      </c>
      <c r="O22" s="9">
        <v>1</v>
      </c>
      <c r="P22" s="7">
        <v>1254.1751395827212</v>
      </c>
      <c r="Q22" s="10">
        <f t="shared" si="0"/>
        <v>65045456.937908791</v>
      </c>
      <c r="R22" s="10">
        <f t="shared" si="1"/>
        <v>24190025.54691644</v>
      </c>
      <c r="S22" s="11">
        <f t="shared" si="2"/>
        <v>62799999.237060495</v>
      </c>
      <c r="T22" s="11">
        <f t="shared" si="3"/>
        <v>42679580</v>
      </c>
      <c r="U22" s="21">
        <f>ROUND(ROUND(Q22/S22,0)*Sheet1!$L$8,0)</f>
        <v>1</v>
      </c>
      <c r="V22" s="21">
        <f>ROUND(ROUND(R22/T22,0)*Sheet1!$L$9,0)</f>
        <v>1</v>
      </c>
      <c r="W22" s="27">
        <f t="shared" si="4"/>
        <v>62799999.237060495</v>
      </c>
      <c r="X22" s="27">
        <f t="shared" si="5"/>
        <v>42679580</v>
      </c>
      <c r="Y22" s="30">
        <f t="shared" si="6"/>
        <v>89235482.484825224</v>
      </c>
      <c r="Z22" s="30">
        <f t="shared" si="7"/>
        <v>105479579.23706049</v>
      </c>
      <c r="AA22" s="31">
        <f t="shared" si="8"/>
        <v>-61950000.762939505</v>
      </c>
      <c r="AB22" s="31">
        <f t="shared" si="9"/>
        <v>26412.826023392379</v>
      </c>
      <c r="AC22" s="31">
        <f t="shared" si="10"/>
        <v>-61923587.936916113</v>
      </c>
    </row>
    <row r="23" spans="1:29" x14ac:dyDescent="0.4">
      <c r="A23" s="22">
        <v>42310</v>
      </c>
      <c r="B23" s="23">
        <v>250.6</v>
      </c>
      <c r="C23" s="23">
        <v>3434.5</v>
      </c>
      <c r="D23" s="7">
        <v>1.47427422006501E-2</v>
      </c>
      <c r="E23" s="7">
        <v>5.00106575945911E-3</v>
      </c>
      <c r="F23" s="7">
        <v>10119.7042682801</v>
      </c>
      <c r="G23" s="7">
        <v>250.64999389648401</v>
      </c>
      <c r="H23" s="7">
        <v>250.64999389648401</v>
      </c>
      <c r="I23" s="7">
        <v>250.69999694824199</v>
      </c>
      <c r="K23" s="7">
        <v>3433</v>
      </c>
      <c r="L23" s="7">
        <v>3441</v>
      </c>
      <c r="M23" s="7">
        <v>3442</v>
      </c>
      <c r="N23" s="22">
        <v>42310</v>
      </c>
      <c r="O23" s="9">
        <v>1</v>
      </c>
      <c r="P23" s="7">
        <v>1257.8920070526005</v>
      </c>
      <c r="Q23" s="10">
        <f t="shared" si="0"/>
        <v>58970968.802600399</v>
      </c>
      <c r="R23" s="10">
        <f t="shared" si="1"/>
        <v>20004263.03783644</v>
      </c>
      <c r="S23" s="11">
        <f t="shared" si="2"/>
        <v>62662498.474121004</v>
      </c>
      <c r="T23" s="11">
        <f t="shared" si="3"/>
        <v>43183432.602115773</v>
      </c>
      <c r="U23" s="21">
        <f>ROUND(ROUND(Q23/S23,0)*Sheet1!$L$8,0)</f>
        <v>1</v>
      </c>
      <c r="V23" s="21">
        <f>ROUND(ROUND(R23/T23,0)*Sheet1!$L$9,0)</f>
        <v>0</v>
      </c>
      <c r="W23" s="27">
        <f t="shared" si="4"/>
        <v>62662498.474121004</v>
      </c>
      <c r="X23" s="27">
        <f t="shared" si="5"/>
        <v>0</v>
      </c>
      <c r="Y23" s="30">
        <f t="shared" si="6"/>
        <v>78975231.840436846</v>
      </c>
      <c r="Z23" s="30">
        <f t="shared" si="7"/>
        <v>62662498.474121004</v>
      </c>
      <c r="AA23" s="31">
        <f t="shared" si="8"/>
        <v>-137500.76293949038</v>
      </c>
      <c r="AB23" s="31">
        <f t="shared" si="9"/>
        <v>-42679580</v>
      </c>
      <c r="AC23" s="31">
        <f t="shared" si="10"/>
        <v>-42817080.76293949</v>
      </c>
    </row>
    <row r="24" spans="1:29" x14ac:dyDescent="0.4">
      <c r="A24" s="22">
        <v>42311</v>
      </c>
      <c r="B24" s="23">
        <v>252.12</v>
      </c>
      <c r="C24" s="23">
        <v>3442.68</v>
      </c>
      <c r="D24" s="7">
        <v>1.45633447661783E-2</v>
      </c>
      <c r="E24" s="7">
        <v>4.9621548257520699E-3</v>
      </c>
      <c r="F24" s="7">
        <v>10122.7659059367</v>
      </c>
      <c r="G24" s="7">
        <v>253.350006103515</v>
      </c>
      <c r="H24" s="7">
        <v>253.350006103515</v>
      </c>
      <c r="I24" s="7">
        <v>253.39999389648401</v>
      </c>
      <c r="K24" s="7">
        <v>3433</v>
      </c>
      <c r="L24" s="7">
        <v>3441</v>
      </c>
      <c r="M24" s="7">
        <v>3442</v>
      </c>
      <c r="N24" s="22">
        <v>42311</v>
      </c>
      <c r="O24" s="9">
        <v>1</v>
      </c>
      <c r="P24" s="7">
        <v>1253.2751237984271</v>
      </c>
      <c r="Q24" s="10">
        <f t="shared" si="0"/>
        <v>58253379.064713202</v>
      </c>
      <c r="R24" s="10">
        <f t="shared" si="1"/>
        <v>19848619.303008281</v>
      </c>
      <c r="S24" s="11">
        <f t="shared" si="2"/>
        <v>63337501.52587875</v>
      </c>
      <c r="T24" s="11">
        <f t="shared" si="3"/>
        <v>43024935</v>
      </c>
      <c r="U24" s="21">
        <f>ROUND(ROUND(Q24/S24,0)*Sheet1!$L$8,0)</f>
        <v>1</v>
      </c>
      <c r="V24" s="21">
        <f>ROUND(ROUND(R24/T24,0)*Sheet1!$L$9,0)</f>
        <v>0</v>
      </c>
      <c r="W24" s="27">
        <f t="shared" si="4"/>
        <v>63337501.52587875</v>
      </c>
      <c r="X24" s="27">
        <f t="shared" si="5"/>
        <v>0</v>
      </c>
      <c r="Y24" s="30">
        <f t="shared" si="6"/>
        <v>78101998.367721483</v>
      </c>
      <c r="Z24" s="30">
        <f t="shared" si="7"/>
        <v>63337501.52587875</v>
      </c>
      <c r="AA24" s="31">
        <f t="shared" si="8"/>
        <v>675003.05175774544</v>
      </c>
      <c r="AB24" s="31">
        <f t="shared" si="9"/>
        <v>0</v>
      </c>
      <c r="AC24" s="31">
        <f t="shared" si="10"/>
        <v>675003.05175774544</v>
      </c>
    </row>
    <row r="25" spans="1:29" x14ac:dyDescent="0.4">
      <c r="A25" s="22">
        <v>42312</v>
      </c>
      <c r="B25" s="23">
        <v>252.33</v>
      </c>
      <c r="C25" s="23">
        <v>3439.16</v>
      </c>
      <c r="D25" s="7">
        <v>1.43826214530875E-2</v>
      </c>
      <c r="E25" s="7">
        <v>4.9228161801066796E-3</v>
      </c>
      <c r="F25" s="7">
        <v>10125.825905179199</v>
      </c>
      <c r="G25" s="7">
        <v>252.94999694824199</v>
      </c>
      <c r="H25" s="7">
        <v>252.89999389648401</v>
      </c>
      <c r="I25" s="7">
        <v>252.94999694824199</v>
      </c>
      <c r="K25" s="7">
        <v>3433</v>
      </c>
      <c r="L25" s="7">
        <v>3435</v>
      </c>
      <c r="M25" s="7">
        <v>3438</v>
      </c>
      <c r="N25" s="22">
        <v>42312</v>
      </c>
      <c r="O25" s="9">
        <v>1</v>
      </c>
      <c r="P25" s="7">
        <v>1239.342411884649</v>
      </c>
      <c r="Q25" s="10">
        <f t="shared" si="0"/>
        <v>57530485.812349997</v>
      </c>
      <c r="R25" s="10">
        <f t="shared" si="1"/>
        <v>19691264.72042672</v>
      </c>
      <c r="S25" s="11">
        <f t="shared" si="2"/>
        <v>63237499.237060495</v>
      </c>
      <c r="T25" s="11">
        <f t="shared" si="3"/>
        <v>42546625</v>
      </c>
      <c r="U25" s="21">
        <f>ROUND(ROUND(Q25/S25,0)*Sheet1!$L$8,0)</f>
        <v>1</v>
      </c>
      <c r="V25" s="21">
        <f>ROUND(ROUND(R25/T25,0)*Sheet1!$L$9,0)</f>
        <v>0</v>
      </c>
      <c r="W25" s="27">
        <f t="shared" si="4"/>
        <v>63237499.237060495</v>
      </c>
      <c r="X25" s="27">
        <f t="shared" si="5"/>
        <v>0</v>
      </c>
      <c r="Y25" s="30">
        <f t="shared" si="6"/>
        <v>77221750.532776713</v>
      </c>
      <c r="Z25" s="30">
        <f t="shared" si="7"/>
        <v>63237499.237060495</v>
      </c>
      <c r="AA25" s="31">
        <f t="shared" si="8"/>
        <v>-100002.28881825507</v>
      </c>
      <c r="AB25" s="31">
        <f t="shared" si="9"/>
        <v>0</v>
      </c>
      <c r="AC25" s="31">
        <f t="shared" si="10"/>
        <v>-100002.28881825507</v>
      </c>
    </row>
    <row r="26" spans="1:29" x14ac:dyDescent="0.4">
      <c r="A26" s="24">
        <v>42313</v>
      </c>
      <c r="B26" s="25">
        <v>251.79</v>
      </c>
      <c r="C26" s="25">
        <v>3447.49</v>
      </c>
      <c r="D26" s="7">
        <v>1.4200566531588099E-2</v>
      </c>
      <c r="E26" s="7">
        <v>4.8830428205072496E-3</v>
      </c>
      <c r="F26" s="7">
        <v>10128.8841133884</v>
      </c>
      <c r="G26" s="7">
        <v>252.55000305175699</v>
      </c>
      <c r="H26" s="7">
        <v>252.55000305175699</v>
      </c>
      <c r="I26" s="7">
        <v>252.600006103515</v>
      </c>
      <c r="K26" s="7">
        <v>3445</v>
      </c>
      <c r="L26" s="7">
        <v>3440</v>
      </c>
      <c r="M26" s="7">
        <v>3441</v>
      </c>
      <c r="N26" s="24">
        <v>42313</v>
      </c>
      <c r="O26" s="9">
        <v>1</v>
      </c>
      <c r="P26" s="7">
        <v>1235.217448295951</v>
      </c>
      <c r="Q26" s="10">
        <f t="shared" si="0"/>
        <v>56802266.1263524</v>
      </c>
      <c r="R26" s="10">
        <f t="shared" si="1"/>
        <v>19532171.282028999</v>
      </c>
      <c r="S26" s="11">
        <f t="shared" si="2"/>
        <v>63137500.762939245</v>
      </c>
      <c r="T26" s="11">
        <f t="shared" si="3"/>
        <v>42553241.093795516</v>
      </c>
      <c r="U26" s="21">
        <f>ROUND(ROUND(Q26/S26,0)*Sheet1!$L$8,0)</f>
        <v>1</v>
      </c>
      <c r="V26" s="21">
        <f>ROUND(ROUND(R26/T26,0)*Sheet1!$L$9,0)</f>
        <v>0</v>
      </c>
      <c r="W26" s="27">
        <f t="shared" si="4"/>
        <v>63137500.762939245</v>
      </c>
      <c r="X26" s="27">
        <f t="shared" si="5"/>
        <v>0</v>
      </c>
      <c r="Y26" s="30">
        <f t="shared" si="6"/>
        <v>76334437.408381402</v>
      </c>
      <c r="Z26" s="30">
        <f t="shared" si="7"/>
        <v>63137500.762939245</v>
      </c>
      <c r="AA26" s="31">
        <f t="shared" si="8"/>
        <v>-99998.474121250212</v>
      </c>
      <c r="AB26" s="31">
        <f t="shared" si="9"/>
        <v>0</v>
      </c>
      <c r="AC26" s="31">
        <f t="shared" si="10"/>
        <v>-99998.474121250212</v>
      </c>
    </row>
    <row r="27" spans="1:29" x14ac:dyDescent="0.4">
      <c r="A27" s="22">
        <v>42314</v>
      </c>
      <c r="B27" s="23">
        <v>250.25</v>
      </c>
      <c r="C27" s="23">
        <v>3468.21</v>
      </c>
      <c r="D27" s="7">
        <v>1.4017175109810501E-2</v>
      </c>
      <c r="E27" s="7">
        <v>4.8428276271777404E-3</v>
      </c>
      <c r="F27" s="7">
        <v>10131.9403718794</v>
      </c>
      <c r="G27" s="7">
        <v>250.850006103515</v>
      </c>
      <c r="H27" s="7">
        <v>250.850006103515</v>
      </c>
      <c r="I27" s="7">
        <v>250.89999389648401</v>
      </c>
      <c r="K27" s="7">
        <v>3462</v>
      </c>
      <c r="L27" s="7">
        <v>3479</v>
      </c>
      <c r="M27" s="7">
        <v>3480</v>
      </c>
      <c r="N27" s="22">
        <v>42314</v>
      </c>
      <c r="O27" s="9">
        <v>1</v>
      </c>
      <c r="P27" s="7">
        <v>1238.7185776487663</v>
      </c>
      <c r="Q27" s="10">
        <f t="shared" si="0"/>
        <v>56068700.439242005</v>
      </c>
      <c r="R27" s="10">
        <f t="shared" si="1"/>
        <v>19371310.508710962</v>
      </c>
      <c r="S27" s="11">
        <f t="shared" si="2"/>
        <v>62712501.52587875</v>
      </c>
      <c r="T27" s="11">
        <f t="shared" si="3"/>
        <v>42884437.158200286</v>
      </c>
      <c r="U27" s="21">
        <f>ROUND(ROUND(Q27/S27,0)*Sheet1!$L$8,0)</f>
        <v>1</v>
      </c>
      <c r="V27" s="21">
        <f>ROUND(ROUND(R27/T27,0)*Sheet1!$L$9,0)</f>
        <v>0</v>
      </c>
      <c r="W27" s="27">
        <f t="shared" si="4"/>
        <v>62712501.52587875</v>
      </c>
      <c r="X27" s="27">
        <f t="shared" si="5"/>
        <v>0</v>
      </c>
      <c r="Y27" s="30">
        <f t="shared" si="6"/>
        <v>75440010.947952971</v>
      </c>
      <c r="Z27" s="30">
        <f t="shared" si="7"/>
        <v>62712501.52587875</v>
      </c>
      <c r="AA27" s="31">
        <f t="shared" si="8"/>
        <v>-424999.23706049472</v>
      </c>
      <c r="AB27" s="31">
        <f t="shared" si="9"/>
        <v>0</v>
      </c>
      <c r="AC27" s="31">
        <f t="shared" si="10"/>
        <v>-424999.23706049472</v>
      </c>
    </row>
    <row r="28" spans="1:29" x14ac:dyDescent="0.4">
      <c r="A28" s="22">
        <v>42317</v>
      </c>
      <c r="B28" s="23">
        <v>249.21</v>
      </c>
      <c r="C28" s="23">
        <v>3418.36</v>
      </c>
      <c r="D28" s="7">
        <v>1.51603380616983E-2</v>
      </c>
      <c r="E28" s="7">
        <v>5.8112160643109499E-3</v>
      </c>
      <c r="F28" s="7">
        <v>10105.0834688087</v>
      </c>
      <c r="G28" s="7">
        <v>250.25</v>
      </c>
      <c r="H28" s="7">
        <v>250.25</v>
      </c>
      <c r="I28" s="7">
        <v>250.30000305175699</v>
      </c>
      <c r="K28" s="7">
        <v>3412</v>
      </c>
      <c r="L28" s="7">
        <v>3426</v>
      </c>
      <c r="M28" s="7">
        <v>3427</v>
      </c>
      <c r="N28" s="22">
        <v>42317</v>
      </c>
      <c r="O28" s="9">
        <v>1</v>
      </c>
      <c r="P28" s="7">
        <v>1239.2430675909879</v>
      </c>
      <c r="Q28" s="10">
        <f t="shared" si="0"/>
        <v>60641352.246793203</v>
      </c>
      <c r="R28" s="10">
        <f t="shared" si="1"/>
        <v>23244864.257243801</v>
      </c>
      <c r="S28" s="11">
        <f t="shared" si="2"/>
        <v>62562500</v>
      </c>
      <c r="T28" s="11">
        <f t="shared" si="3"/>
        <v>42282973.466204509</v>
      </c>
      <c r="U28" s="21">
        <f>ROUND(ROUND(Q28/S28,0)*Sheet1!$L$8,0)</f>
        <v>1</v>
      </c>
      <c r="V28" s="21">
        <f>ROUND(ROUND(R28/T28,0)*Sheet1!$L$9,0)</f>
        <v>1</v>
      </c>
      <c r="W28" s="27">
        <f t="shared" si="4"/>
        <v>62562500</v>
      </c>
      <c r="X28" s="27">
        <f t="shared" si="5"/>
        <v>42282973.466204509</v>
      </c>
      <c r="Y28" s="30">
        <f t="shared" si="6"/>
        <v>83886216.504037008</v>
      </c>
      <c r="Z28" s="30">
        <f t="shared" si="7"/>
        <v>104845473.46620451</v>
      </c>
      <c r="AA28" s="31">
        <f t="shared" si="8"/>
        <v>-150001.52587874979</v>
      </c>
      <c r="AB28" s="31">
        <f t="shared" si="9"/>
        <v>42282973.466204509</v>
      </c>
      <c r="AC28" s="31">
        <f t="shared" si="10"/>
        <v>42132971.940325759</v>
      </c>
    </row>
    <row r="29" spans="1:29" x14ac:dyDescent="0.4">
      <c r="A29" s="22">
        <v>42318</v>
      </c>
      <c r="B29" s="23">
        <v>245.86</v>
      </c>
      <c r="C29" s="23">
        <v>3425.4</v>
      </c>
      <c r="D29" s="7">
        <v>2.2474421528023099E-2</v>
      </c>
      <c r="E29" s="7">
        <v>5.8743647353233898E-3</v>
      </c>
      <c r="F29" s="7">
        <v>10101.195935079801</v>
      </c>
      <c r="G29" s="7">
        <v>245.89999389648401</v>
      </c>
      <c r="H29" s="7">
        <v>245.89999389648401</v>
      </c>
      <c r="I29" s="7">
        <v>245.94999694824199</v>
      </c>
      <c r="K29" s="7">
        <v>3420</v>
      </c>
      <c r="L29" s="7">
        <v>3426</v>
      </c>
      <c r="M29" s="7">
        <v>3427</v>
      </c>
      <c r="N29" s="22">
        <v>42318</v>
      </c>
      <c r="O29" s="9">
        <v>1</v>
      </c>
      <c r="P29" s="7">
        <v>1249.1995896834701</v>
      </c>
      <c r="Q29" s="10">
        <f t="shared" si="0"/>
        <v>89897686.112092391</v>
      </c>
      <c r="R29" s="10">
        <f t="shared" si="1"/>
        <v>23497458.94129356</v>
      </c>
      <c r="S29" s="11">
        <f t="shared" si="2"/>
        <v>61474998.474121004</v>
      </c>
      <c r="T29" s="11">
        <f t="shared" si="3"/>
        <v>42722625.967174679</v>
      </c>
      <c r="U29" s="21">
        <f>ROUND(ROUND(Q29/S29,0)*Sheet1!$L$8,0)</f>
        <v>1</v>
      </c>
      <c r="V29" s="21">
        <f>ROUND(ROUND(R29/T29,0)*Sheet1!$L$9,0)</f>
        <v>1</v>
      </c>
      <c r="W29" s="27">
        <f t="shared" si="4"/>
        <v>61474998.474121004</v>
      </c>
      <c r="X29" s="27">
        <f t="shared" si="5"/>
        <v>42722625.967174679</v>
      </c>
      <c r="Y29" s="30">
        <f t="shared" si="6"/>
        <v>113395145.05338594</v>
      </c>
      <c r="Z29" s="30">
        <f t="shared" si="7"/>
        <v>104197624.44129568</v>
      </c>
      <c r="AA29" s="31">
        <f t="shared" si="8"/>
        <v>-1087501.5258789957</v>
      </c>
      <c r="AB29" s="31">
        <f t="shared" si="9"/>
        <v>439652.5009701699</v>
      </c>
      <c r="AC29" s="31">
        <f t="shared" si="10"/>
        <v>-647849.02490882576</v>
      </c>
    </row>
    <row r="30" spans="1:29" x14ac:dyDescent="0.4">
      <c r="A30" s="22">
        <v>42319</v>
      </c>
      <c r="B30" s="23">
        <v>245.86</v>
      </c>
      <c r="C30" s="23">
        <v>3448.42</v>
      </c>
      <c r="D30" s="7">
        <v>2.0430897497113899E-2</v>
      </c>
      <c r="E30" s="7">
        <v>4.8209634158566201E-3</v>
      </c>
      <c r="F30" s="7">
        <v>10134.6232936368</v>
      </c>
      <c r="G30" s="7">
        <v>246</v>
      </c>
      <c r="H30" s="7">
        <v>245.94999694824199</v>
      </c>
      <c r="I30" s="7">
        <v>246</v>
      </c>
      <c r="K30" s="7">
        <v>3445</v>
      </c>
      <c r="L30" s="7">
        <v>3428</v>
      </c>
      <c r="M30" s="7">
        <v>3429</v>
      </c>
      <c r="N30" s="22">
        <v>42319</v>
      </c>
      <c r="O30" s="9">
        <v>1</v>
      </c>
      <c r="P30" s="7">
        <v>1241.0520467836257</v>
      </c>
      <c r="Q30" s="10">
        <f t="shared" si="0"/>
        <v>81723589.988455594</v>
      </c>
      <c r="R30" s="10">
        <f t="shared" si="1"/>
        <v>19283853.663426481</v>
      </c>
      <c r="S30" s="11">
        <f t="shared" si="2"/>
        <v>61500000</v>
      </c>
      <c r="T30" s="11">
        <f t="shared" si="3"/>
        <v>42754243.011695907</v>
      </c>
      <c r="U30" s="21">
        <f>ROUND(ROUND(Q30/S30,0)*Sheet1!$L$8,0)</f>
        <v>1</v>
      </c>
      <c r="V30" s="21">
        <f>ROUND(ROUND(R30/T30,0)*Sheet1!$L$9,0)</f>
        <v>0</v>
      </c>
      <c r="W30" s="27">
        <f t="shared" si="4"/>
        <v>61500000</v>
      </c>
      <c r="X30" s="27">
        <f t="shared" si="5"/>
        <v>0</v>
      </c>
      <c r="Y30" s="30">
        <f t="shared" si="6"/>
        <v>101007443.65188208</v>
      </c>
      <c r="Z30" s="30">
        <f t="shared" si="7"/>
        <v>61500000</v>
      </c>
      <c r="AA30" s="31">
        <f t="shared" si="8"/>
        <v>25001.525878995657</v>
      </c>
      <c r="AB30" s="31">
        <f t="shared" si="9"/>
        <v>-42722625.967174679</v>
      </c>
      <c r="AC30" s="31">
        <f t="shared" si="10"/>
        <v>-42697624.441295683</v>
      </c>
    </row>
    <row r="31" spans="1:29" x14ac:dyDescent="0.4">
      <c r="A31" s="24">
        <v>42320</v>
      </c>
      <c r="B31" s="25">
        <v>245.14</v>
      </c>
      <c r="C31" s="25">
        <v>3387.7</v>
      </c>
      <c r="D31" s="7">
        <v>2.2032357469375301E-2</v>
      </c>
      <c r="E31" s="7">
        <v>5.79032510033248E-3</v>
      </c>
      <c r="F31" s="7">
        <v>10107.9829242123</v>
      </c>
      <c r="G31" s="7">
        <v>246</v>
      </c>
      <c r="H31" s="7">
        <v>246</v>
      </c>
      <c r="I31" s="7">
        <v>246.05000305175699</v>
      </c>
      <c r="K31" s="7">
        <v>3386</v>
      </c>
      <c r="L31" s="7">
        <v>3359</v>
      </c>
      <c r="M31" s="7">
        <v>3360</v>
      </c>
      <c r="N31" s="24">
        <v>42320</v>
      </c>
      <c r="O31" s="9">
        <v>1</v>
      </c>
      <c r="P31" s="7">
        <v>1240.9805515239477</v>
      </c>
      <c r="Q31" s="10">
        <f t="shared" si="0"/>
        <v>88129429.877501205</v>
      </c>
      <c r="R31" s="10">
        <f t="shared" si="1"/>
        <v>23161300.40132992</v>
      </c>
      <c r="S31" s="11">
        <f t="shared" si="2"/>
        <v>61500000</v>
      </c>
      <c r="T31" s="11">
        <f t="shared" si="3"/>
        <v>42019601.474600866</v>
      </c>
      <c r="U31" s="21">
        <f>ROUND(ROUND(Q31/S31,0)*Sheet1!$L$8,0)</f>
        <v>1</v>
      </c>
      <c r="V31" s="21">
        <f>ROUND(ROUND(R31/T31,0)*Sheet1!$L$9,0)</f>
        <v>1</v>
      </c>
      <c r="W31" s="27">
        <f t="shared" si="4"/>
        <v>61500000</v>
      </c>
      <c r="X31" s="27">
        <f t="shared" si="5"/>
        <v>42019601.474600866</v>
      </c>
      <c r="Y31" s="30">
        <f t="shared" si="6"/>
        <v>111290730.27883112</v>
      </c>
      <c r="Z31" s="30">
        <f t="shared" si="7"/>
        <v>103519601.47460087</v>
      </c>
      <c r="AA31" s="31">
        <f t="shared" si="8"/>
        <v>0</v>
      </c>
      <c r="AB31" s="31">
        <f t="shared" si="9"/>
        <v>42019601.474600866</v>
      </c>
      <c r="AC31" s="31">
        <f t="shared" si="10"/>
        <v>42019601.474600866</v>
      </c>
    </row>
    <row r="32" spans="1:29" x14ac:dyDescent="0.4">
      <c r="A32" s="22">
        <v>42321</v>
      </c>
      <c r="B32" s="23">
        <v>242.71</v>
      </c>
      <c r="C32" s="23">
        <v>3360.65</v>
      </c>
      <c r="D32" s="7">
        <v>3.4796745663636899E-2</v>
      </c>
      <c r="E32" s="7">
        <v>7.0665527282131003E-3</v>
      </c>
      <c r="F32" s="7">
        <v>10064.2901377943</v>
      </c>
      <c r="G32" s="7">
        <v>242.80000305175699</v>
      </c>
      <c r="H32" s="7">
        <v>242.75</v>
      </c>
      <c r="I32" s="7">
        <v>242.80000305175699</v>
      </c>
      <c r="K32" s="7">
        <v>3354</v>
      </c>
      <c r="L32" s="7">
        <v>3344</v>
      </c>
      <c r="M32" s="7">
        <v>3346</v>
      </c>
      <c r="N32" s="22">
        <v>42321</v>
      </c>
      <c r="O32" s="9">
        <v>1</v>
      </c>
      <c r="P32" s="7">
        <v>1250.3316597755463</v>
      </c>
      <c r="Q32" s="10">
        <f t="shared" si="0"/>
        <v>139186982.6545476</v>
      </c>
      <c r="R32" s="10">
        <f t="shared" si="1"/>
        <v>28266210.912852403</v>
      </c>
      <c r="S32" s="11">
        <f t="shared" si="2"/>
        <v>60700000.762939245</v>
      </c>
      <c r="T32" s="11">
        <f t="shared" si="3"/>
        <v>41936123.868871823</v>
      </c>
      <c r="U32" s="21">
        <f>ROUND(ROUND(Q32/S32,0)*Sheet1!$L$8,0)</f>
        <v>2</v>
      </c>
      <c r="V32" s="21">
        <f>ROUND(ROUND(R32/T32,0)*Sheet1!$L$9,0)</f>
        <v>1</v>
      </c>
      <c r="W32" s="27">
        <f t="shared" si="4"/>
        <v>121400001.52587849</v>
      </c>
      <c r="X32" s="27">
        <f t="shared" si="5"/>
        <v>41936123.868871823</v>
      </c>
      <c r="Y32" s="30">
        <f t="shared" si="6"/>
        <v>167453193.56740001</v>
      </c>
      <c r="Z32" s="30">
        <f t="shared" si="7"/>
        <v>163336125.3947503</v>
      </c>
      <c r="AA32" s="31">
        <f t="shared" si="8"/>
        <v>59900001.525878489</v>
      </c>
      <c r="AB32" s="31">
        <f t="shared" si="9"/>
        <v>-83477.605729043484</v>
      </c>
      <c r="AC32" s="31">
        <f t="shared" si="10"/>
        <v>59816523.920149446</v>
      </c>
    </row>
    <row r="33" spans="1:29" x14ac:dyDescent="0.4">
      <c r="A33" s="22">
        <v>42324</v>
      </c>
      <c r="B33" s="23">
        <v>238.87</v>
      </c>
      <c r="C33" s="23">
        <v>3362.23</v>
      </c>
      <c r="D33" s="7">
        <v>4.9651339465585899E-2</v>
      </c>
      <c r="E33" s="7">
        <v>7.21175875093291E-3</v>
      </c>
      <c r="F33" s="7">
        <v>10051.551904531099</v>
      </c>
      <c r="G33" s="7">
        <v>240.39999389648401</v>
      </c>
      <c r="H33" s="7">
        <v>240.350006103515</v>
      </c>
      <c r="I33" s="7">
        <v>240.39999389648401</v>
      </c>
      <c r="K33" s="7">
        <v>3353</v>
      </c>
      <c r="L33" s="7">
        <v>3399</v>
      </c>
      <c r="M33" s="7">
        <v>3400</v>
      </c>
      <c r="N33" s="22">
        <v>42324</v>
      </c>
      <c r="O33" s="9">
        <v>1</v>
      </c>
      <c r="P33" s="7">
        <v>1255.4461836613</v>
      </c>
      <c r="Q33" s="10">
        <f t="shared" si="0"/>
        <v>198605357.86234361</v>
      </c>
      <c r="R33" s="10">
        <f t="shared" si="1"/>
        <v>28847035.003731638</v>
      </c>
      <c r="S33" s="11">
        <f t="shared" si="2"/>
        <v>60099998.474121004</v>
      </c>
      <c r="T33" s="11">
        <f t="shared" si="3"/>
        <v>42095110.538163386</v>
      </c>
      <c r="U33" s="21">
        <f>ROUND(ROUND(Q33/S33,0)*Sheet1!$L$8,0)</f>
        <v>3</v>
      </c>
      <c r="V33" s="21">
        <f>ROUND(ROUND(R33/T33,0)*Sheet1!$L$9,0)</f>
        <v>1</v>
      </c>
      <c r="W33" s="27">
        <f t="shared" si="4"/>
        <v>180299995.42236301</v>
      </c>
      <c r="X33" s="27">
        <f t="shared" si="5"/>
        <v>42095110.538163386</v>
      </c>
      <c r="Y33" s="30">
        <f t="shared" si="6"/>
        <v>227452392.86607525</v>
      </c>
      <c r="Z33" s="30">
        <f t="shared" si="7"/>
        <v>222395105.96052641</v>
      </c>
      <c r="AA33" s="31">
        <f t="shared" si="8"/>
        <v>58899993.896484524</v>
      </c>
      <c r="AB33" s="31">
        <f t="shared" si="9"/>
        <v>158986.66929156333</v>
      </c>
      <c r="AC33" s="31">
        <f t="shared" si="10"/>
        <v>59058980.565776087</v>
      </c>
    </row>
    <row r="34" spans="1:29" x14ac:dyDescent="0.4">
      <c r="A34" s="22">
        <v>42325</v>
      </c>
      <c r="B34" s="23">
        <v>241.26</v>
      </c>
      <c r="C34" s="23">
        <v>3451.94</v>
      </c>
      <c r="D34" s="7">
        <v>2.9351251139973202E-2</v>
      </c>
      <c r="E34" s="7">
        <v>4.7887465937372703E-3</v>
      </c>
      <c r="F34" s="7">
        <v>10137.781902094801</v>
      </c>
      <c r="G34" s="7">
        <v>241.75</v>
      </c>
      <c r="H34" s="7">
        <v>241.69999694824199</v>
      </c>
      <c r="I34" s="7">
        <v>241.75</v>
      </c>
      <c r="K34" s="7">
        <v>3447</v>
      </c>
      <c r="L34" s="7">
        <v>3422</v>
      </c>
      <c r="M34" s="7">
        <v>3423</v>
      </c>
      <c r="N34" s="22">
        <v>42325</v>
      </c>
      <c r="O34" s="9">
        <v>1</v>
      </c>
      <c r="P34" s="7">
        <v>1254.3100208768267</v>
      </c>
      <c r="Q34" s="10">
        <f t="shared" si="0"/>
        <v>117405004.5598928</v>
      </c>
      <c r="R34" s="10">
        <f t="shared" si="1"/>
        <v>19154986.374949083</v>
      </c>
      <c r="S34" s="11">
        <f t="shared" si="2"/>
        <v>60437500</v>
      </c>
      <c r="T34" s="11">
        <f t="shared" si="3"/>
        <v>43236066.419624217</v>
      </c>
      <c r="U34" s="21">
        <f>ROUND(ROUND(Q34/S34,0)*Sheet1!$L$8,0)</f>
        <v>2</v>
      </c>
      <c r="V34" s="21">
        <f>ROUND(ROUND(R34/T34,0)*Sheet1!$L$9,0)</f>
        <v>0</v>
      </c>
      <c r="W34" s="27">
        <f t="shared" si="4"/>
        <v>120875000</v>
      </c>
      <c r="X34" s="27">
        <f t="shared" si="5"/>
        <v>0</v>
      </c>
      <c r="Y34" s="30">
        <f t="shared" si="6"/>
        <v>136559990.93484187</v>
      </c>
      <c r="Z34" s="30">
        <f t="shared" si="7"/>
        <v>120875000</v>
      </c>
      <c r="AA34" s="31">
        <f t="shared" si="8"/>
        <v>-59424995.422363013</v>
      </c>
      <c r="AB34" s="31">
        <f t="shared" si="9"/>
        <v>-42095110.538163386</v>
      </c>
      <c r="AC34" s="31">
        <f t="shared" si="10"/>
        <v>-101520105.96052641</v>
      </c>
    </row>
    <row r="35" spans="1:29" x14ac:dyDescent="0.4">
      <c r="A35" s="22">
        <v>42326</v>
      </c>
      <c r="B35" s="23">
        <v>241.44</v>
      </c>
      <c r="C35" s="23">
        <v>3431.92</v>
      </c>
      <c r="D35" s="7">
        <v>2.90959434546765E-2</v>
      </c>
      <c r="E35" s="7">
        <v>4.7443276901635101E-3</v>
      </c>
      <c r="F35" s="7">
        <v>10141.0165568373</v>
      </c>
      <c r="G35" s="7">
        <v>241.55000305175699</v>
      </c>
      <c r="H35" s="7">
        <v>241.55000305175699</v>
      </c>
      <c r="I35" s="7">
        <v>241.600006103515</v>
      </c>
      <c r="K35" s="7">
        <v>3433</v>
      </c>
      <c r="L35" s="7">
        <v>3453</v>
      </c>
      <c r="M35" s="7">
        <v>3454</v>
      </c>
      <c r="N35" s="22">
        <v>42326</v>
      </c>
      <c r="O35" s="9">
        <v>1</v>
      </c>
      <c r="P35" s="7">
        <v>1245.1453437771975</v>
      </c>
      <c r="Q35" s="10">
        <f t="shared" si="0"/>
        <v>116383773.81870601</v>
      </c>
      <c r="R35" s="10">
        <f t="shared" si="1"/>
        <v>18977310.76065404</v>
      </c>
      <c r="S35" s="11">
        <f t="shared" si="2"/>
        <v>60387500.762939245</v>
      </c>
      <c r="T35" s="11">
        <f t="shared" si="3"/>
        <v>42745839.651871189</v>
      </c>
      <c r="U35" s="21">
        <f>ROUND(ROUND(Q35/S35,0)*Sheet1!$L$8,0)</f>
        <v>2</v>
      </c>
      <c r="V35" s="21">
        <f>ROUND(ROUND(R35/T35,0)*Sheet1!$L$9,0)</f>
        <v>0</v>
      </c>
      <c r="W35" s="27">
        <f t="shared" si="4"/>
        <v>120775001.52587849</v>
      </c>
      <c r="X35" s="27">
        <f t="shared" si="5"/>
        <v>0</v>
      </c>
      <c r="Y35" s="30">
        <f t="shared" si="6"/>
        <v>135361084.57936004</v>
      </c>
      <c r="Z35" s="30">
        <f t="shared" si="7"/>
        <v>120775001.52587849</v>
      </c>
      <c r="AA35" s="31">
        <f t="shared" si="8"/>
        <v>-99998.474121510983</v>
      </c>
      <c r="AB35" s="31">
        <f t="shared" si="9"/>
        <v>0</v>
      </c>
      <c r="AC35" s="31">
        <f t="shared" si="10"/>
        <v>-99998.474121510983</v>
      </c>
    </row>
    <row r="36" spans="1:29" x14ac:dyDescent="0.4">
      <c r="A36" s="24">
        <v>42327</v>
      </c>
      <c r="B36" s="25">
        <v>244.79</v>
      </c>
      <c r="C36" s="25">
        <v>3448.93</v>
      </c>
      <c r="D36" s="7">
        <v>1.9057971284465802E-2</v>
      </c>
      <c r="E36" s="7">
        <v>4.5593816601030004E-3</v>
      </c>
      <c r="F36" s="7">
        <v>10153.3998883453</v>
      </c>
      <c r="G36" s="7">
        <v>244.94999694824199</v>
      </c>
      <c r="H36" s="7">
        <v>244.89999389648401</v>
      </c>
      <c r="I36" s="7">
        <v>244.94999694824199</v>
      </c>
      <c r="K36" s="7">
        <v>3451</v>
      </c>
      <c r="L36" s="7">
        <v>3439</v>
      </c>
      <c r="M36" s="7">
        <v>3441</v>
      </c>
      <c r="N36" s="24">
        <v>42327</v>
      </c>
      <c r="O36" s="9">
        <v>1</v>
      </c>
      <c r="P36" s="7">
        <v>1245.5289833964462</v>
      </c>
      <c r="Q36" s="10">
        <f t="shared" si="0"/>
        <v>76231885.137863204</v>
      </c>
      <c r="R36" s="10">
        <f t="shared" si="1"/>
        <v>18237526.640412003</v>
      </c>
      <c r="S36" s="11">
        <f t="shared" si="2"/>
        <v>61237499.237060495</v>
      </c>
      <c r="T36" s="11">
        <f t="shared" si="3"/>
        <v>42983205.217011355</v>
      </c>
      <c r="U36" s="21">
        <f>ROUND(ROUND(Q36/S36,0)*Sheet1!$L$8,0)</f>
        <v>1</v>
      </c>
      <c r="V36" s="21">
        <f>ROUND(ROUND(R36/T36,0)*Sheet1!$L$9,0)</f>
        <v>0</v>
      </c>
      <c r="W36" s="27">
        <f t="shared" si="4"/>
        <v>61237499.237060495</v>
      </c>
      <c r="X36" s="27">
        <f t="shared" si="5"/>
        <v>0</v>
      </c>
      <c r="Y36" s="30">
        <f t="shared" si="6"/>
        <v>94469411.778275207</v>
      </c>
      <c r="Z36" s="30">
        <f t="shared" si="7"/>
        <v>61237499.237060495</v>
      </c>
      <c r="AA36" s="31">
        <f t="shared" si="8"/>
        <v>-59537502.288817994</v>
      </c>
      <c r="AB36" s="31">
        <f t="shared" si="9"/>
        <v>0</v>
      </c>
      <c r="AC36" s="31">
        <f t="shared" si="10"/>
        <v>-59537502.288817994</v>
      </c>
    </row>
    <row r="37" spans="1:29" x14ac:dyDescent="0.4">
      <c r="A37" s="22">
        <v>42328</v>
      </c>
      <c r="B37" s="23">
        <v>244.8</v>
      </c>
      <c r="C37" s="23">
        <v>3452.45</v>
      </c>
      <c r="D37" s="7">
        <v>1.88206297969826E-2</v>
      </c>
      <c r="E37" s="7">
        <v>4.5139353236761598E-3</v>
      </c>
      <c r="F37" s="7">
        <v>10156.5191025534</v>
      </c>
      <c r="G37" s="7">
        <v>245.05000305175699</v>
      </c>
      <c r="H37" s="7">
        <v>245</v>
      </c>
      <c r="I37" s="7">
        <v>245.05000305175699</v>
      </c>
      <c r="K37" s="7">
        <v>3455</v>
      </c>
      <c r="L37" s="7">
        <v>3446</v>
      </c>
      <c r="M37" s="7">
        <v>3448</v>
      </c>
      <c r="N37" s="22">
        <v>42328</v>
      </c>
      <c r="O37" s="9">
        <v>1</v>
      </c>
      <c r="P37" s="7">
        <v>1241.3522167487686</v>
      </c>
      <c r="Q37" s="10">
        <f t="shared" si="0"/>
        <v>75282519.187930405</v>
      </c>
      <c r="R37" s="10">
        <f t="shared" si="1"/>
        <v>18055741.294704638</v>
      </c>
      <c r="S37" s="11">
        <f t="shared" si="2"/>
        <v>61262500.762939245</v>
      </c>
      <c r="T37" s="11">
        <f t="shared" si="3"/>
        <v>42888719.088669948</v>
      </c>
      <c r="U37" s="21">
        <f>ROUND(ROUND(Q37/S37,0)*Sheet1!$L$8,0)</f>
        <v>1</v>
      </c>
      <c r="V37" s="21">
        <f>ROUND(ROUND(R37/T37,0)*Sheet1!$L$9,0)</f>
        <v>0</v>
      </c>
      <c r="W37" s="27">
        <f t="shared" si="4"/>
        <v>61262500.762939245</v>
      </c>
      <c r="X37" s="27">
        <f t="shared" si="5"/>
        <v>0</v>
      </c>
      <c r="Y37" s="30">
        <f t="shared" si="6"/>
        <v>93338260.482635051</v>
      </c>
      <c r="Z37" s="30">
        <f t="shared" si="7"/>
        <v>61262500.762939245</v>
      </c>
      <c r="AA37" s="31">
        <f t="shared" si="8"/>
        <v>25001.525878749788</v>
      </c>
      <c r="AB37" s="31">
        <f t="shared" si="9"/>
        <v>0</v>
      </c>
      <c r="AC37" s="31">
        <f t="shared" si="10"/>
        <v>25001.525878749788</v>
      </c>
    </row>
    <row r="38" spans="1:29" x14ac:dyDescent="0.4">
      <c r="A38" s="22">
        <v>42331</v>
      </c>
      <c r="B38" s="23">
        <v>245.92</v>
      </c>
      <c r="C38" s="23">
        <v>3445.26</v>
      </c>
      <c r="D38" s="7">
        <v>1.85807760649522E-2</v>
      </c>
      <c r="E38" s="7">
        <v>4.4679369663571502E-3</v>
      </c>
      <c r="F38" s="7">
        <v>10159.6347682421</v>
      </c>
      <c r="G38" s="7">
        <v>247</v>
      </c>
      <c r="H38" s="7">
        <v>246.94999694824199</v>
      </c>
      <c r="I38" s="7">
        <v>247</v>
      </c>
      <c r="K38" s="7">
        <v>3453</v>
      </c>
      <c r="L38" s="7">
        <v>3431</v>
      </c>
      <c r="M38" s="7">
        <v>3432</v>
      </c>
      <c r="N38" s="22">
        <v>42331</v>
      </c>
      <c r="O38" s="9">
        <v>1</v>
      </c>
      <c r="P38" s="7">
        <v>1228.6479015918958</v>
      </c>
      <c r="Q38" s="10">
        <f t="shared" si="0"/>
        <v>74323104.259808794</v>
      </c>
      <c r="R38" s="10">
        <f t="shared" si="1"/>
        <v>17871747.8654286</v>
      </c>
      <c r="S38" s="11">
        <f t="shared" si="2"/>
        <v>61750000</v>
      </c>
      <c r="T38" s="11">
        <f t="shared" si="3"/>
        <v>42425212.041968159</v>
      </c>
      <c r="U38" s="21">
        <f>ROUND(ROUND(Q38/S38,0)*Sheet1!$L$8,0)</f>
        <v>1</v>
      </c>
      <c r="V38" s="21">
        <f>ROUND(ROUND(R38/T38,0)*Sheet1!$L$9,0)</f>
        <v>0</v>
      </c>
      <c r="W38" s="27">
        <f t="shared" si="4"/>
        <v>61750000</v>
      </c>
      <c r="X38" s="27">
        <f t="shared" si="5"/>
        <v>0</v>
      </c>
      <c r="Y38" s="30">
        <f t="shared" si="6"/>
        <v>92194852.12523739</v>
      </c>
      <c r="Z38" s="30">
        <f t="shared" si="7"/>
        <v>61750000</v>
      </c>
      <c r="AA38" s="31">
        <f t="shared" si="8"/>
        <v>487499.23706075549</v>
      </c>
      <c r="AB38" s="31">
        <f t="shared" si="9"/>
        <v>0</v>
      </c>
      <c r="AC38" s="31">
        <f t="shared" si="10"/>
        <v>487499.23706075549</v>
      </c>
    </row>
    <row r="39" spans="1:29" x14ac:dyDescent="0.4">
      <c r="A39" s="22">
        <v>42332</v>
      </c>
      <c r="B39" s="23">
        <v>247.51</v>
      </c>
      <c r="C39" s="23">
        <v>3409.6</v>
      </c>
      <c r="D39" s="7">
        <v>2.0155923436171098E-2</v>
      </c>
      <c r="E39" s="7">
        <v>5.4309694037135304E-3</v>
      </c>
      <c r="F39" s="7">
        <v>10135.1510391211</v>
      </c>
      <c r="G39" s="7">
        <v>247.600006103515</v>
      </c>
      <c r="H39" s="7">
        <v>247.600006103515</v>
      </c>
      <c r="I39" s="7">
        <v>247.64999389648401</v>
      </c>
      <c r="K39" s="7">
        <v>3406</v>
      </c>
      <c r="L39" s="7">
        <v>3418</v>
      </c>
      <c r="M39" s="7">
        <v>3419</v>
      </c>
      <c r="N39" s="22">
        <v>42332</v>
      </c>
      <c r="O39" s="9">
        <v>1</v>
      </c>
      <c r="P39" s="7">
        <v>1230.9005212858383</v>
      </c>
      <c r="Q39" s="10">
        <f t="shared" si="0"/>
        <v>80623693.744684398</v>
      </c>
      <c r="R39" s="10">
        <f t="shared" si="1"/>
        <v>21723877.61485412</v>
      </c>
      <c r="S39" s="11">
        <f t="shared" si="2"/>
        <v>61900001.52587875</v>
      </c>
      <c r="T39" s="11">
        <f t="shared" si="3"/>
        <v>41924471.754995652</v>
      </c>
      <c r="U39" s="21">
        <f>ROUND(ROUND(Q39/S39,0)*Sheet1!$L$8,0)</f>
        <v>1</v>
      </c>
      <c r="V39" s="21">
        <f>ROUND(ROUND(R39/T39,0)*Sheet1!$L$9,0)</f>
        <v>1</v>
      </c>
      <c r="W39" s="27">
        <f t="shared" si="4"/>
        <v>61900001.52587875</v>
      </c>
      <c r="X39" s="27">
        <f t="shared" si="5"/>
        <v>41924471.754995652</v>
      </c>
      <c r="Y39" s="30">
        <f t="shared" si="6"/>
        <v>102347571.35953853</v>
      </c>
      <c r="Z39" s="30">
        <f t="shared" si="7"/>
        <v>103824473.2808744</v>
      </c>
      <c r="AA39" s="31">
        <f t="shared" si="8"/>
        <v>150001.52587874979</v>
      </c>
      <c r="AB39" s="31">
        <f t="shared" si="9"/>
        <v>41924471.754995652</v>
      </c>
      <c r="AC39" s="31">
        <f t="shared" si="10"/>
        <v>42074473.280874401</v>
      </c>
    </row>
    <row r="40" spans="1:29" x14ac:dyDescent="0.4">
      <c r="A40" s="22">
        <v>42333</v>
      </c>
      <c r="B40" s="23">
        <v>246.58</v>
      </c>
      <c r="C40" s="23">
        <v>3462.06</v>
      </c>
      <c r="D40" s="7">
        <v>1.80934245082323E-2</v>
      </c>
      <c r="E40" s="7">
        <v>4.3742477730887002E-3</v>
      </c>
      <c r="F40" s="7">
        <v>10165.8544063014</v>
      </c>
      <c r="G40" s="7">
        <v>247.350006103515</v>
      </c>
      <c r="H40" s="7">
        <v>247.30000305175699</v>
      </c>
      <c r="I40" s="7">
        <v>247.350006103515</v>
      </c>
      <c r="K40" s="7">
        <v>3460</v>
      </c>
      <c r="L40" s="7">
        <v>3453</v>
      </c>
      <c r="M40" s="7">
        <v>3454</v>
      </c>
      <c r="N40" s="22">
        <v>42333</v>
      </c>
      <c r="O40" s="9">
        <v>1</v>
      </c>
      <c r="P40" s="7">
        <v>1222.1903992953612</v>
      </c>
      <c r="Q40" s="10">
        <f t="shared" si="0"/>
        <v>72373698.032929197</v>
      </c>
      <c r="R40" s="10">
        <f t="shared" si="1"/>
        <v>17496991.092354801</v>
      </c>
      <c r="S40" s="11">
        <f t="shared" si="2"/>
        <v>61837501.52587875</v>
      </c>
      <c r="T40" s="11">
        <f t="shared" si="3"/>
        <v>42287787.815619498</v>
      </c>
      <c r="U40" s="21">
        <f>ROUND(ROUND(Q40/S40,0)*Sheet1!$L$8,0)</f>
        <v>1</v>
      </c>
      <c r="V40" s="21">
        <f>ROUND(ROUND(R40/T40,0)*Sheet1!$L$9,0)</f>
        <v>0</v>
      </c>
      <c r="W40" s="27">
        <f t="shared" si="4"/>
        <v>61837501.52587875</v>
      </c>
      <c r="X40" s="27">
        <f t="shared" si="5"/>
        <v>0</v>
      </c>
      <c r="Y40" s="30">
        <f t="shared" si="6"/>
        <v>89870689.125284001</v>
      </c>
      <c r="Z40" s="30">
        <f t="shared" si="7"/>
        <v>61837501.52587875</v>
      </c>
      <c r="AA40" s="31">
        <f t="shared" si="8"/>
        <v>-62500</v>
      </c>
      <c r="AB40" s="31">
        <f t="shared" si="9"/>
        <v>-41924471.754995652</v>
      </c>
      <c r="AC40" s="31">
        <f t="shared" si="10"/>
        <v>-41986971.754995652</v>
      </c>
    </row>
    <row r="41" spans="1:29" x14ac:dyDescent="0.4">
      <c r="A41" s="24">
        <v>42334</v>
      </c>
      <c r="B41" s="25">
        <v>249.43</v>
      </c>
      <c r="C41" s="25">
        <v>3498.62</v>
      </c>
      <c r="D41" s="7">
        <v>1.01022783050813E-2</v>
      </c>
      <c r="E41" s="7">
        <v>3.3898151487765098E-3</v>
      </c>
      <c r="F41" s="7">
        <v>10195.632296354301</v>
      </c>
      <c r="G41" s="7">
        <v>250.30000305175699</v>
      </c>
      <c r="H41" s="7">
        <v>250.25</v>
      </c>
      <c r="I41" s="7">
        <v>250.30000305175699</v>
      </c>
      <c r="K41" s="7">
        <v>3496</v>
      </c>
      <c r="L41" s="7">
        <v>3488</v>
      </c>
      <c r="M41" s="7">
        <v>3489</v>
      </c>
      <c r="N41" s="24">
        <v>42334</v>
      </c>
      <c r="O41" s="9">
        <v>1</v>
      </c>
      <c r="P41" s="7">
        <v>1215.738583815029</v>
      </c>
      <c r="Q41" s="10">
        <f t="shared" si="0"/>
        <v>40409113.220325202</v>
      </c>
      <c r="R41" s="10">
        <f t="shared" si="1"/>
        <v>13559260.595106039</v>
      </c>
      <c r="S41" s="11">
        <f t="shared" si="2"/>
        <v>62575000.762939245</v>
      </c>
      <c r="T41" s="11">
        <f t="shared" si="3"/>
        <v>42502220.890173413</v>
      </c>
      <c r="U41" s="21">
        <f>ROUND(ROUND(Q41/S41,0)*Sheet1!$L$8,0)</f>
        <v>1</v>
      </c>
      <c r="V41" s="21">
        <f>ROUND(ROUND(R41/T41,0)*Sheet1!$L$9,0)</f>
        <v>0</v>
      </c>
      <c r="W41" s="27">
        <f t="shared" si="4"/>
        <v>62575000.762939245</v>
      </c>
      <c r="X41" s="27">
        <f t="shared" si="5"/>
        <v>0</v>
      </c>
      <c r="Y41" s="30">
        <f t="shared" si="6"/>
        <v>53968373.815431237</v>
      </c>
      <c r="Z41" s="30">
        <f t="shared" si="7"/>
        <v>62575000.762939245</v>
      </c>
      <c r="AA41" s="31">
        <f t="shared" si="8"/>
        <v>737499.23706049472</v>
      </c>
      <c r="AB41" s="31">
        <f t="shared" si="9"/>
        <v>0</v>
      </c>
      <c r="AC41" s="31">
        <f t="shared" si="10"/>
        <v>737499.23706049472</v>
      </c>
    </row>
    <row r="42" spans="1:29" x14ac:dyDescent="0.4">
      <c r="A42" s="22">
        <v>42335</v>
      </c>
      <c r="B42" s="23">
        <v>249.07</v>
      </c>
      <c r="C42" s="23">
        <v>3488.99</v>
      </c>
      <c r="D42" s="7">
        <v>1.1106140500970699E-2</v>
      </c>
      <c r="E42" s="7">
        <v>4.1813949461391503E-3</v>
      </c>
      <c r="F42" s="7">
        <v>10177.4206073362</v>
      </c>
      <c r="G42" s="7">
        <v>249.69999694824199</v>
      </c>
      <c r="H42" s="7">
        <v>249.64999389648401</v>
      </c>
      <c r="I42" s="7">
        <v>249.69999694824199</v>
      </c>
      <c r="K42" s="7">
        <v>3488</v>
      </c>
      <c r="L42" s="7">
        <v>3492</v>
      </c>
      <c r="M42" s="7">
        <v>3494</v>
      </c>
      <c r="N42" s="22">
        <v>42335</v>
      </c>
      <c r="O42" s="9">
        <v>1</v>
      </c>
      <c r="P42" s="7">
        <v>1219.2725972540045</v>
      </c>
      <c r="Q42" s="10">
        <f t="shared" si="0"/>
        <v>44424562.003882796</v>
      </c>
      <c r="R42" s="10">
        <f t="shared" si="1"/>
        <v>16725579.784556601</v>
      </c>
      <c r="S42" s="11">
        <f t="shared" si="2"/>
        <v>62424999.237060495</v>
      </c>
      <c r="T42" s="11">
        <f t="shared" si="3"/>
        <v>42528228.192219682</v>
      </c>
      <c r="U42" s="21">
        <f>ROUND(ROUND(Q42/S42,0)*Sheet1!$L$8,0)</f>
        <v>1</v>
      </c>
      <c r="V42" s="21">
        <f>ROUND(ROUND(R42/T42,0)*Sheet1!$L$9,0)</f>
        <v>0</v>
      </c>
      <c r="W42" s="27">
        <f t="shared" si="4"/>
        <v>62424999.237060495</v>
      </c>
      <c r="X42" s="27">
        <f t="shared" si="5"/>
        <v>0</v>
      </c>
      <c r="Y42" s="30">
        <f t="shared" si="6"/>
        <v>61150141.788439393</v>
      </c>
      <c r="Z42" s="30">
        <f t="shared" si="7"/>
        <v>62424999.237060495</v>
      </c>
      <c r="AA42" s="31">
        <f t="shared" si="8"/>
        <v>-150001.52587874979</v>
      </c>
      <c r="AB42" s="31">
        <f t="shared" si="9"/>
        <v>0</v>
      </c>
      <c r="AC42" s="31">
        <f t="shared" si="10"/>
        <v>-150001.52587874979</v>
      </c>
    </row>
    <row r="43" spans="1:29" x14ac:dyDescent="0.4">
      <c r="A43" s="22">
        <v>42338</v>
      </c>
      <c r="B43" s="23">
        <v>244.24</v>
      </c>
      <c r="C43" s="23">
        <v>3506.45</v>
      </c>
      <c r="D43" s="7">
        <v>2.44307249762689E-2</v>
      </c>
      <c r="E43" s="7">
        <v>3.5236787342793701E-3</v>
      </c>
      <c r="F43" s="7">
        <v>10188.858573900199</v>
      </c>
      <c r="G43" s="7">
        <v>244.850006103515</v>
      </c>
      <c r="H43" s="7">
        <v>244.80000305175699</v>
      </c>
      <c r="I43" s="7">
        <v>244.850006103515</v>
      </c>
      <c r="K43" s="7">
        <v>3505</v>
      </c>
      <c r="L43" s="7">
        <v>3498</v>
      </c>
      <c r="M43" s="7">
        <v>3499</v>
      </c>
      <c r="N43" s="22">
        <v>42338</v>
      </c>
      <c r="O43" s="9">
        <v>1</v>
      </c>
      <c r="P43" s="7">
        <v>1225.2009747706422</v>
      </c>
      <c r="Q43" s="10">
        <f t="shared" si="0"/>
        <v>97722899.905075595</v>
      </c>
      <c r="R43" s="10">
        <f t="shared" si="1"/>
        <v>14094714.93711748</v>
      </c>
      <c r="S43" s="11">
        <f t="shared" si="2"/>
        <v>61212501.52587875</v>
      </c>
      <c r="T43" s="11">
        <f t="shared" si="3"/>
        <v>42943294.165711015</v>
      </c>
      <c r="U43" s="21">
        <f>ROUND(ROUND(Q43/S43,0)*Sheet1!$L$8,0)</f>
        <v>2</v>
      </c>
      <c r="V43" s="21">
        <f>ROUND(ROUND(R43/T43,0)*Sheet1!$L$9,0)</f>
        <v>0</v>
      </c>
      <c r="W43" s="27">
        <f t="shared" si="4"/>
        <v>122425003.0517575</v>
      </c>
      <c r="X43" s="27">
        <f t="shared" si="5"/>
        <v>0</v>
      </c>
      <c r="Y43" s="30">
        <f t="shared" si="6"/>
        <v>111817614.84219307</v>
      </c>
      <c r="Z43" s="30">
        <f t="shared" si="7"/>
        <v>122425003.0517575</v>
      </c>
      <c r="AA43" s="31">
        <f t="shared" si="8"/>
        <v>60000003.814697005</v>
      </c>
      <c r="AB43" s="31">
        <f t="shared" si="9"/>
        <v>0</v>
      </c>
      <c r="AC43" s="31">
        <f t="shared" si="10"/>
        <v>60000003.814697005</v>
      </c>
    </row>
    <row r="44" spans="1:29" x14ac:dyDescent="0.4">
      <c r="A44" s="22">
        <v>42339</v>
      </c>
      <c r="B44" s="23">
        <v>248.7</v>
      </c>
      <c r="C44" s="23">
        <v>3479.64</v>
      </c>
      <c r="D44" s="7">
        <v>1.7087470093787499E-2</v>
      </c>
      <c r="E44" s="7">
        <v>4.1798404735670404E-3</v>
      </c>
      <c r="F44" s="7">
        <v>10178.238916942901</v>
      </c>
      <c r="G44" s="7">
        <v>248.5</v>
      </c>
      <c r="H44" s="7">
        <v>248.5</v>
      </c>
      <c r="I44" s="7">
        <v>248.55000305175699</v>
      </c>
      <c r="K44" s="7">
        <v>3482</v>
      </c>
      <c r="L44" s="7">
        <v>3486</v>
      </c>
      <c r="M44" s="7">
        <v>3487</v>
      </c>
      <c r="N44" s="22">
        <v>42339</v>
      </c>
      <c r="O44" s="9">
        <v>1</v>
      </c>
      <c r="P44" s="7">
        <v>1223.8617689015691</v>
      </c>
      <c r="Q44" s="10">
        <f t="shared" si="0"/>
        <v>68349880.375149995</v>
      </c>
      <c r="R44" s="10">
        <f t="shared" si="1"/>
        <v>16719361.894268161</v>
      </c>
      <c r="S44" s="11">
        <f t="shared" si="2"/>
        <v>62125000</v>
      </c>
      <c r="T44" s="11">
        <f t="shared" si="3"/>
        <v>42614866.793152638</v>
      </c>
      <c r="U44" s="21">
        <f>ROUND(ROUND(Q44/S44,0)*Sheet1!$L$8,0)</f>
        <v>1</v>
      </c>
      <c r="V44" s="21">
        <f>ROUND(ROUND(R44/T44,0)*Sheet1!$L$9,0)</f>
        <v>0</v>
      </c>
      <c r="W44" s="27">
        <f t="shared" si="4"/>
        <v>62125000</v>
      </c>
      <c r="X44" s="27">
        <f t="shared" si="5"/>
        <v>0</v>
      </c>
      <c r="Y44" s="30">
        <f t="shared" si="6"/>
        <v>85069242.26941815</v>
      </c>
      <c r="Z44" s="30">
        <f t="shared" si="7"/>
        <v>62125000</v>
      </c>
      <c r="AA44" s="31">
        <f t="shared" si="8"/>
        <v>-60300003.0517575</v>
      </c>
      <c r="AB44" s="31">
        <f t="shared" si="9"/>
        <v>0</v>
      </c>
      <c r="AC44" s="31">
        <f t="shared" si="10"/>
        <v>-60300003.0517575</v>
      </c>
    </row>
    <row r="45" spans="1:29" x14ac:dyDescent="0.4">
      <c r="A45" s="22">
        <v>42340</v>
      </c>
      <c r="B45" s="23">
        <v>246.6</v>
      </c>
      <c r="C45" s="23">
        <v>3468.66</v>
      </c>
      <c r="D45" s="7">
        <v>1.68293500708071E-2</v>
      </c>
      <c r="E45" s="7">
        <v>4.1297197371087902E-3</v>
      </c>
      <c r="F45" s="7">
        <v>10181.3218220173</v>
      </c>
      <c r="G45" s="7">
        <v>246.80000305175699</v>
      </c>
      <c r="H45" s="7">
        <v>246.80000305175699</v>
      </c>
      <c r="I45" s="7">
        <v>246.850006103515</v>
      </c>
      <c r="K45" s="7">
        <v>3469</v>
      </c>
      <c r="L45" s="7">
        <v>3442</v>
      </c>
      <c r="M45" s="7">
        <v>3443</v>
      </c>
      <c r="N45" s="22">
        <v>42340</v>
      </c>
      <c r="O45" s="9">
        <v>1</v>
      </c>
      <c r="P45" s="7">
        <v>1228.5472429638139</v>
      </c>
      <c r="Q45" s="10">
        <f t="shared" si="0"/>
        <v>67317400.283228397</v>
      </c>
      <c r="R45" s="10">
        <f t="shared" si="1"/>
        <v>16518878.948435161</v>
      </c>
      <c r="S45" s="11">
        <f t="shared" si="2"/>
        <v>61700000.762939245</v>
      </c>
      <c r="T45" s="11">
        <f t="shared" si="3"/>
        <v>42618303.858414702</v>
      </c>
      <c r="U45" s="21">
        <f>ROUND(ROUND(Q45/S45,0)*Sheet1!$L$8,0)</f>
        <v>1</v>
      </c>
      <c r="V45" s="21">
        <f>ROUND(ROUND(R45/T45,0)*Sheet1!$L$9,0)</f>
        <v>0</v>
      </c>
      <c r="W45" s="27">
        <f t="shared" si="4"/>
        <v>61700000.762939245</v>
      </c>
      <c r="X45" s="27">
        <f t="shared" si="5"/>
        <v>0</v>
      </c>
      <c r="Y45" s="30">
        <f t="shared" si="6"/>
        <v>83836279.231663555</v>
      </c>
      <c r="Z45" s="30">
        <f t="shared" si="7"/>
        <v>61700000.762939245</v>
      </c>
      <c r="AA45" s="31">
        <f t="shared" si="8"/>
        <v>-424999.23706075549</v>
      </c>
      <c r="AB45" s="31">
        <f t="shared" si="9"/>
        <v>0</v>
      </c>
      <c r="AC45" s="31">
        <f t="shared" si="10"/>
        <v>-424999.23706075549</v>
      </c>
    </row>
    <row r="46" spans="1:29" x14ac:dyDescent="0.4">
      <c r="A46" s="24">
        <v>42341</v>
      </c>
      <c r="B46" s="25">
        <v>244.68</v>
      </c>
      <c r="C46" s="25">
        <v>3343.34</v>
      </c>
      <c r="D46" s="7">
        <v>2.0200692810367599E-2</v>
      </c>
      <c r="E46" s="7">
        <v>6.2759752617711001E-3</v>
      </c>
      <c r="F46" s="7">
        <v>10127.181208988201</v>
      </c>
      <c r="G46" s="7">
        <v>244.600006103515</v>
      </c>
      <c r="H46" s="7">
        <v>244.600006103515</v>
      </c>
      <c r="I46" s="7">
        <v>244.64999389648401</v>
      </c>
      <c r="K46" s="7">
        <v>3354</v>
      </c>
      <c r="L46" s="7">
        <v>3306</v>
      </c>
      <c r="M46" s="7">
        <v>3307</v>
      </c>
      <c r="N46" s="24">
        <v>42341</v>
      </c>
      <c r="O46" s="9">
        <v>1</v>
      </c>
      <c r="P46" s="7">
        <v>1232.7925915249352</v>
      </c>
      <c r="Q46" s="10">
        <f t="shared" si="0"/>
        <v>80802771.241470397</v>
      </c>
      <c r="R46" s="10">
        <f t="shared" si="1"/>
        <v>25103901.047084399</v>
      </c>
      <c r="S46" s="11">
        <f t="shared" si="2"/>
        <v>61150001.52587875</v>
      </c>
      <c r="T46" s="11">
        <f t="shared" si="3"/>
        <v>41347863.519746326</v>
      </c>
      <c r="U46" s="21">
        <f>ROUND(ROUND(Q46/S46,0)*Sheet1!$L$8,0)</f>
        <v>1</v>
      </c>
      <c r="V46" s="21">
        <f>ROUND(ROUND(R46/T46,0)*Sheet1!$L$9,0)</f>
        <v>1</v>
      </c>
      <c r="W46" s="27">
        <f t="shared" si="4"/>
        <v>61150001.52587875</v>
      </c>
      <c r="X46" s="27">
        <f t="shared" si="5"/>
        <v>41347863.519746326</v>
      </c>
      <c r="Y46" s="30">
        <f t="shared" si="6"/>
        <v>105906672.28855479</v>
      </c>
      <c r="Z46" s="30">
        <f t="shared" si="7"/>
        <v>102497865.04562508</v>
      </c>
      <c r="AA46" s="31">
        <f t="shared" si="8"/>
        <v>-549999.23706049472</v>
      </c>
      <c r="AB46" s="31">
        <f t="shared" si="9"/>
        <v>41347863.519746326</v>
      </c>
      <c r="AC46" s="31">
        <f t="shared" si="10"/>
        <v>40797864.282685831</v>
      </c>
    </row>
    <row r="47" spans="1:29" x14ac:dyDescent="0.4">
      <c r="A47" s="22">
        <v>42342</v>
      </c>
      <c r="B47" s="23">
        <v>242.15</v>
      </c>
      <c r="C47" s="23">
        <v>3330.75</v>
      </c>
      <c r="D47" s="7">
        <v>3.0875644282148101E-2</v>
      </c>
      <c r="E47" s="7">
        <v>6.3673655936466898E-3</v>
      </c>
      <c r="F47" s="7">
        <v>10121.3050371748</v>
      </c>
      <c r="G47" s="7">
        <v>241.69999694824199</v>
      </c>
      <c r="H47" s="7">
        <v>241.64999389648401</v>
      </c>
      <c r="I47" s="7">
        <v>241.69999694824199</v>
      </c>
      <c r="K47" s="7">
        <v>3331</v>
      </c>
      <c r="L47" s="7">
        <v>3370</v>
      </c>
      <c r="M47" s="7">
        <v>3371</v>
      </c>
      <c r="N47" s="22">
        <v>42342</v>
      </c>
      <c r="O47" s="9">
        <v>1</v>
      </c>
      <c r="P47" s="7">
        <v>1268.5348837209303</v>
      </c>
      <c r="Q47" s="10">
        <f t="shared" si="0"/>
        <v>123502577.1285924</v>
      </c>
      <c r="R47" s="10">
        <f t="shared" si="1"/>
        <v>25469462.374586761</v>
      </c>
      <c r="S47" s="11">
        <f t="shared" si="2"/>
        <v>60424999.237060495</v>
      </c>
      <c r="T47" s="11">
        <f t="shared" si="3"/>
        <v>42254896.97674419</v>
      </c>
      <c r="U47" s="21">
        <f>ROUND(ROUND(Q47/S47,0)*Sheet1!$L$8,0)</f>
        <v>2</v>
      </c>
      <c r="V47" s="21">
        <f>ROUND(ROUND(R47/T47,0)*Sheet1!$L$9,0)</f>
        <v>1</v>
      </c>
      <c r="W47" s="27">
        <f t="shared" si="4"/>
        <v>120849998.47412099</v>
      </c>
      <c r="X47" s="27">
        <f t="shared" si="5"/>
        <v>42254896.97674419</v>
      </c>
      <c r="Y47" s="30">
        <f t="shared" si="6"/>
        <v>148972039.50317916</v>
      </c>
      <c r="Z47" s="30">
        <f t="shared" si="7"/>
        <v>163104895.45086518</v>
      </c>
      <c r="AA47" s="31">
        <f t="shared" si="8"/>
        <v>59699996.94824224</v>
      </c>
      <c r="AB47" s="31">
        <f t="shared" si="9"/>
        <v>907033.45699786395</v>
      </c>
      <c r="AC47" s="31">
        <f t="shared" si="10"/>
        <v>60607030.405240104</v>
      </c>
    </row>
    <row r="48" spans="1:29" x14ac:dyDescent="0.4">
      <c r="A48" s="22">
        <v>42345</v>
      </c>
      <c r="B48" s="23">
        <v>240.68</v>
      </c>
      <c r="C48" s="23">
        <v>3360.21</v>
      </c>
      <c r="D48" s="7">
        <v>3.05750453486467E-2</v>
      </c>
      <c r="E48" s="7">
        <v>6.3143716691566598E-3</v>
      </c>
      <c r="F48" s="7">
        <v>10125.1412314959</v>
      </c>
      <c r="G48" s="7">
        <v>241.5</v>
      </c>
      <c r="H48" s="7">
        <v>241.5</v>
      </c>
      <c r="I48" s="7">
        <v>241.55000305175699</v>
      </c>
      <c r="K48" s="7">
        <v>3354</v>
      </c>
      <c r="L48" s="7">
        <v>3372</v>
      </c>
      <c r="M48" s="7">
        <v>3373</v>
      </c>
      <c r="N48" s="22">
        <v>42345</v>
      </c>
      <c r="O48" s="9">
        <v>1</v>
      </c>
      <c r="P48" s="7">
        <v>1265.2602821975383</v>
      </c>
      <c r="Q48" s="10">
        <f t="shared" si="0"/>
        <v>122300181.3945868</v>
      </c>
      <c r="R48" s="10">
        <f t="shared" si="1"/>
        <v>25257486.676626638</v>
      </c>
      <c r="S48" s="11">
        <f t="shared" si="2"/>
        <v>60375000</v>
      </c>
      <c r="T48" s="11">
        <f t="shared" si="3"/>
        <v>42436829.864905432</v>
      </c>
      <c r="U48" s="21">
        <f>ROUND(ROUND(Q48/S48,0)*Sheet1!$L$8,0)</f>
        <v>2</v>
      </c>
      <c r="V48" s="21">
        <f>ROUND(ROUND(R48/T48,0)*Sheet1!$L$9,0)</f>
        <v>1</v>
      </c>
      <c r="W48" s="27">
        <f t="shared" si="4"/>
        <v>120750000</v>
      </c>
      <c r="X48" s="27">
        <f t="shared" si="5"/>
        <v>42436829.864905432</v>
      </c>
      <c r="Y48" s="30">
        <f t="shared" si="6"/>
        <v>147557668.07121342</v>
      </c>
      <c r="Z48" s="30">
        <f t="shared" si="7"/>
        <v>163186829.86490542</v>
      </c>
      <c r="AA48" s="31">
        <f t="shared" si="8"/>
        <v>-99998.474120989442</v>
      </c>
      <c r="AB48" s="31">
        <f t="shared" si="9"/>
        <v>181932.88816124201</v>
      </c>
      <c r="AC48" s="31">
        <f t="shared" si="10"/>
        <v>81934.414040252566</v>
      </c>
    </row>
    <row r="49" spans="1:29" x14ac:dyDescent="0.4">
      <c r="A49" s="22">
        <v>42346</v>
      </c>
      <c r="B49" s="23">
        <v>239.23</v>
      </c>
      <c r="C49" s="23">
        <v>3297.46</v>
      </c>
      <c r="D49" s="7">
        <v>4.9290870941700003E-2</v>
      </c>
      <c r="E49" s="7">
        <v>7.8639419977330604E-3</v>
      </c>
      <c r="F49" s="7">
        <v>10074.256369303301</v>
      </c>
      <c r="G49" s="7">
        <v>239.89999389648401</v>
      </c>
      <c r="H49" s="7">
        <v>239.850006103515</v>
      </c>
      <c r="I49" s="7">
        <v>239.89999389648401</v>
      </c>
      <c r="K49" s="7">
        <v>3303</v>
      </c>
      <c r="L49" s="7">
        <v>3294</v>
      </c>
      <c r="M49" s="7">
        <v>3295</v>
      </c>
      <c r="N49" s="22">
        <v>42346</v>
      </c>
      <c r="O49" s="9">
        <v>1</v>
      </c>
      <c r="P49" s="7">
        <v>1275.1444543828266</v>
      </c>
      <c r="Q49" s="10">
        <f t="shared" si="0"/>
        <v>197163483.76680002</v>
      </c>
      <c r="R49" s="10">
        <f t="shared" si="1"/>
        <v>31455767.990932241</v>
      </c>
      <c r="S49" s="11">
        <f t="shared" si="2"/>
        <v>59974998.474121004</v>
      </c>
      <c r="T49" s="11">
        <f t="shared" si="3"/>
        <v>42118021.328264758</v>
      </c>
      <c r="U49" s="21">
        <f>ROUND(ROUND(Q49/S49,0)*Sheet1!$L$8,0)</f>
        <v>3</v>
      </c>
      <c r="V49" s="21">
        <f>ROUND(ROUND(R49/T49,0)*Sheet1!$L$9,0)</f>
        <v>1</v>
      </c>
      <c r="W49" s="27">
        <f t="shared" si="4"/>
        <v>179924995.42236301</v>
      </c>
      <c r="X49" s="27">
        <f t="shared" si="5"/>
        <v>42118021.328264758</v>
      </c>
      <c r="Y49" s="30">
        <f t="shared" si="6"/>
        <v>228619251.75773227</v>
      </c>
      <c r="Z49" s="30">
        <f t="shared" si="7"/>
        <v>222043016.75062776</v>
      </c>
      <c r="AA49" s="31">
        <f t="shared" si="8"/>
        <v>59174995.422363013</v>
      </c>
      <c r="AB49" s="31">
        <f t="shared" si="9"/>
        <v>-318808.53664067388</v>
      </c>
      <c r="AC49" s="31">
        <f t="shared" si="10"/>
        <v>58856186.885722339</v>
      </c>
    </row>
    <row r="50" spans="1:29" x14ac:dyDescent="0.4">
      <c r="A50" s="22">
        <v>42347</v>
      </c>
      <c r="B50" s="23">
        <v>239.4</v>
      </c>
      <c r="C50" s="23">
        <v>3277.21</v>
      </c>
      <c r="D50" s="7">
        <v>4.9025176150638401E-2</v>
      </c>
      <c r="E50" s="7">
        <v>7.8131348702739703E-3</v>
      </c>
      <c r="F50" s="7">
        <v>10078.573984656599</v>
      </c>
      <c r="G50" s="7">
        <v>239.94999694824199</v>
      </c>
      <c r="H50" s="7">
        <v>239.94999694824199</v>
      </c>
      <c r="I50" s="7">
        <v>240</v>
      </c>
      <c r="K50" s="7">
        <v>3283</v>
      </c>
      <c r="L50" s="7">
        <v>3246</v>
      </c>
      <c r="M50" s="7">
        <v>3247</v>
      </c>
      <c r="N50" s="22">
        <v>42347</v>
      </c>
      <c r="O50" s="9">
        <v>1</v>
      </c>
      <c r="P50" s="7">
        <v>1286.0888586133817</v>
      </c>
      <c r="Q50" s="10">
        <f t="shared" si="0"/>
        <v>196100704.60255361</v>
      </c>
      <c r="R50" s="10">
        <f t="shared" si="1"/>
        <v>31252539.48109588</v>
      </c>
      <c r="S50" s="11">
        <f t="shared" si="2"/>
        <v>59987499.237060495</v>
      </c>
      <c r="T50" s="11">
        <f t="shared" si="3"/>
        <v>42222297.228277318</v>
      </c>
      <c r="U50" s="21">
        <f>ROUND(ROUND(Q50/S50,0)*Sheet1!$L$8,0)</f>
        <v>3</v>
      </c>
      <c r="V50" s="21">
        <f>ROUND(ROUND(R50/T50,0)*Sheet1!$L$9,0)</f>
        <v>1</v>
      </c>
      <c r="W50" s="27">
        <f t="shared" si="4"/>
        <v>179962497.71118149</v>
      </c>
      <c r="X50" s="27">
        <f t="shared" si="5"/>
        <v>42222297.228277318</v>
      </c>
      <c r="Y50" s="30">
        <f t="shared" si="6"/>
        <v>227353244.08364949</v>
      </c>
      <c r="Z50" s="30">
        <f t="shared" si="7"/>
        <v>222184794.93945882</v>
      </c>
      <c r="AA50" s="31">
        <f t="shared" si="8"/>
        <v>37502.288818478584</v>
      </c>
      <c r="AB50" s="31">
        <f t="shared" si="9"/>
        <v>104275.90001256019</v>
      </c>
      <c r="AC50" s="31">
        <f t="shared" si="10"/>
        <v>141778.18883103877</v>
      </c>
    </row>
    <row r="51" spans="1:29" x14ac:dyDescent="0.4">
      <c r="A51" s="24">
        <v>42348</v>
      </c>
      <c r="B51" s="25">
        <v>240.6</v>
      </c>
      <c r="C51" s="25">
        <v>3269.97</v>
      </c>
      <c r="D51" s="7">
        <v>3.2237717014276898E-2</v>
      </c>
      <c r="E51" s="7">
        <v>7.5655779228929803E-3</v>
      </c>
      <c r="F51" s="7">
        <v>10098.341508444901</v>
      </c>
      <c r="G51" s="7">
        <v>242</v>
      </c>
      <c r="H51" s="7">
        <v>241.94999694824199</v>
      </c>
      <c r="I51" s="7">
        <v>242.05000305175699</v>
      </c>
      <c r="K51" s="7">
        <v>3275</v>
      </c>
      <c r="L51" s="7">
        <v>3260</v>
      </c>
      <c r="M51" s="7">
        <v>3261</v>
      </c>
      <c r="N51" s="24">
        <v>42348</v>
      </c>
      <c r="O51" s="9">
        <v>1</v>
      </c>
      <c r="P51" s="7">
        <v>1301.2477916539751</v>
      </c>
      <c r="Q51" s="10">
        <f t="shared" si="0"/>
        <v>128950868.0571076</v>
      </c>
      <c r="R51" s="10">
        <f t="shared" si="1"/>
        <v>30262311.691571921</v>
      </c>
      <c r="S51" s="11">
        <f t="shared" si="2"/>
        <v>60500000</v>
      </c>
      <c r="T51" s="11">
        <f t="shared" si="3"/>
        <v>42615865.17666769</v>
      </c>
      <c r="U51" s="21">
        <f>ROUND(ROUND(Q51/S51,0)*Sheet1!$L$8,0)</f>
        <v>2</v>
      </c>
      <c r="V51" s="21">
        <f>ROUND(ROUND(R51/T51,0)*Sheet1!$L$9,0)</f>
        <v>1</v>
      </c>
      <c r="W51" s="27">
        <f t="shared" si="4"/>
        <v>121000000</v>
      </c>
      <c r="X51" s="27">
        <f t="shared" si="5"/>
        <v>42615865.17666769</v>
      </c>
      <c r="Y51" s="30">
        <f t="shared" si="6"/>
        <v>159213179.74867952</v>
      </c>
      <c r="Z51" s="30">
        <f t="shared" si="7"/>
        <v>163615865.17666769</v>
      </c>
      <c r="AA51" s="31">
        <f t="shared" si="8"/>
        <v>-58962497.711181492</v>
      </c>
      <c r="AB51" s="31">
        <f t="shared" si="9"/>
        <v>393567.9483903721</v>
      </c>
      <c r="AC51" s="31">
        <f t="shared" si="10"/>
        <v>-58568929.76279112</v>
      </c>
    </row>
    <row r="52" spans="1:29" x14ac:dyDescent="0.4">
      <c r="A52" s="22">
        <v>42349</v>
      </c>
      <c r="B52" s="23">
        <v>240.35</v>
      </c>
      <c r="C52" s="23">
        <v>3203.21</v>
      </c>
      <c r="D52" s="7">
        <v>3.4477498723542097E-2</v>
      </c>
      <c r="E52" s="7">
        <v>9.16158185236381E-3</v>
      </c>
      <c r="F52" s="7">
        <v>10055.807099346701</v>
      </c>
      <c r="G52" s="7">
        <v>238</v>
      </c>
      <c r="H52" s="7">
        <v>237.94999694824199</v>
      </c>
      <c r="I52" s="7">
        <v>238</v>
      </c>
      <c r="K52" s="7">
        <v>3207</v>
      </c>
      <c r="L52" s="7">
        <v>3181</v>
      </c>
      <c r="M52" s="7">
        <v>3184</v>
      </c>
      <c r="N52" s="22">
        <v>42349</v>
      </c>
      <c r="O52" s="9">
        <v>1</v>
      </c>
      <c r="P52" s="7">
        <v>1288.8668702290076</v>
      </c>
      <c r="Q52" s="10">
        <f t="shared" si="0"/>
        <v>137909994.89416838</v>
      </c>
      <c r="R52" s="10">
        <f t="shared" si="1"/>
        <v>36646327.40945524</v>
      </c>
      <c r="S52" s="11">
        <f t="shared" si="2"/>
        <v>59500000</v>
      </c>
      <c r="T52" s="11">
        <f t="shared" si="3"/>
        <v>41333960.528244279</v>
      </c>
      <c r="U52" s="21">
        <f>ROUND(ROUND(Q52/S52,0)*Sheet1!$L$8,0)</f>
        <v>2</v>
      </c>
      <c r="V52" s="21">
        <f>ROUND(ROUND(R52/T52,0)*Sheet1!$L$9,0)</f>
        <v>1</v>
      </c>
      <c r="W52" s="27">
        <f t="shared" si="4"/>
        <v>119000000</v>
      </c>
      <c r="X52" s="27">
        <f t="shared" si="5"/>
        <v>41333960.528244279</v>
      </c>
      <c r="Y52" s="30">
        <f t="shared" si="6"/>
        <v>174556322.30362362</v>
      </c>
      <c r="Z52" s="30">
        <f t="shared" si="7"/>
        <v>160333960.52824429</v>
      </c>
      <c r="AA52" s="31">
        <f t="shared" si="8"/>
        <v>-2000000</v>
      </c>
      <c r="AB52" s="31">
        <f t="shared" si="9"/>
        <v>-1281904.648423411</v>
      </c>
      <c r="AC52" s="31">
        <f t="shared" si="10"/>
        <v>-3281904.648423411</v>
      </c>
    </row>
    <row r="53" spans="1:29" x14ac:dyDescent="0.4">
      <c r="A53" s="22">
        <v>42352</v>
      </c>
      <c r="B53" s="23">
        <v>238.17</v>
      </c>
      <c r="C53" s="23">
        <v>3139.24</v>
      </c>
      <c r="D53" s="7">
        <v>5.4809183928785102E-2</v>
      </c>
      <c r="E53" s="7">
        <v>1.1183121973018901E-2</v>
      </c>
      <c r="F53" s="7">
        <v>9986.2374470115101</v>
      </c>
      <c r="G53" s="7">
        <v>236.30000305175699</v>
      </c>
      <c r="H53" s="7">
        <v>236.30000305175699</v>
      </c>
      <c r="I53" s="7">
        <v>236.350006103515</v>
      </c>
      <c r="K53" s="7">
        <v>3141</v>
      </c>
      <c r="L53" s="7">
        <v>3185</v>
      </c>
      <c r="M53" s="7">
        <v>3186</v>
      </c>
      <c r="N53" s="22">
        <v>42352</v>
      </c>
      <c r="O53" s="9">
        <v>1</v>
      </c>
      <c r="P53" s="7">
        <v>1307.9451200498909</v>
      </c>
      <c r="Q53" s="10">
        <f t="shared" si="0"/>
        <v>219236735.7151404</v>
      </c>
      <c r="R53" s="10">
        <f t="shared" si="1"/>
        <v>44732487.892075606</v>
      </c>
      <c r="S53" s="11">
        <f t="shared" si="2"/>
        <v>59075000.762939245</v>
      </c>
      <c r="T53" s="11">
        <f t="shared" si="3"/>
        <v>41082556.220767073</v>
      </c>
      <c r="U53" s="21">
        <f>ROUND(ROUND(Q53/S53,0)*Sheet1!$L$8,0)</f>
        <v>4</v>
      </c>
      <c r="V53" s="21">
        <f>ROUND(ROUND(R53/T53,0)*Sheet1!$L$9,0)</f>
        <v>1</v>
      </c>
      <c r="W53" s="27">
        <f t="shared" si="4"/>
        <v>236300003.05175698</v>
      </c>
      <c r="X53" s="27">
        <f t="shared" si="5"/>
        <v>41082556.220767073</v>
      </c>
      <c r="Y53" s="30">
        <f t="shared" si="6"/>
        <v>263969223.607216</v>
      </c>
      <c r="Z53" s="30">
        <f t="shared" si="7"/>
        <v>277382559.27252406</v>
      </c>
      <c r="AA53" s="31">
        <f t="shared" si="8"/>
        <v>117300003.05175698</v>
      </c>
      <c r="AB53" s="31">
        <f t="shared" si="9"/>
        <v>-251404.30747720599</v>
      </c>
      <c r="AC53" s="31">
        <f t="shared" si="10"/>
        <v>117048598.74427977</v>
      </c>
    </row>
    <row r="54" spans="1:29" x14ac:dyDescent="0.4">
      <c r="A54" s="22">
        <v>42353</v>
      </c>
      <c r="B54" s="23">
        <v>238.8</v>
      </c>
      <c r="C54" s="23">
        <v>3241.51</v>
      </c>
      <c r="D54" s="7">
        <v>5.1344373333522E-2</v>
      </c>
      <c r="E54" s="7">
        <v>9.2545932371693E-3</v>
      </c>
      <c r="F54" s="7">
        <v>10048.6854249722</v>
      </c>
      <c r="G54" s="7">
        <v>236.850006103515</v>
      </c>
      <c r="H54" s="7">
        <v>236.80000305175699</v>
      </c>
      <c r="I54" s="7">
        <v>236.850006103515</v>
      </c>
      <c r="K54" s="7">
        <v>3242</v>
      </c>
      <c r="L54" s="7">
        <v>3241</v>
      </c>
      <c r="M54" s="7">
        <v>3242</v>
      </c>
      <c r="N54" s="22">
        <v>42353</v>
      </c>
      <c r="O54" s="9">
        <v>1</v>
      </c>
      <c r="P54" s="7">
        <v>1306.5662209487425</v>
      </c>
      <c r="Q54" s="10">
        <f t="shared" si="0"/>
        <v>205377493.334088</v>
      </c>
      <c r="R54" s="10">
        <f t="shared" si="1"/>
        <v>37018372.948677197</v>
      </c>
      <c r="S54" s="11">
        <f t="shared" si="2"/>
        <v>59212501.52587875</v>
      </c>
      <c r="T54" s="11">
        <f t="shared" si="3"/>
        <v>42358876.883158237</v>
      </c>
      <c r="U54" s="21">
        <f>ROUND(ROUND(Q54/S54,0)*Sheet1!$L$8,0)</f>
        <v>3</v>
      </c>
      <c r="V54" s="21">
        <f>ROUND(ROUND(R54/T54,0)*Sheet1!$L$9,0)</f>
        <v>1</v>
      </c>
      <c r="W54" s="27">
        <f t="shared" si="4"/>
        <v>177637504.57763624</v>
      </c>
      <c r="X54" s="27">
        <f t="shared" si="5"/>
        <v>42358876.883158237</v>
      </c>
      <c r="Y54" s="30">
        <f t="shared" si="6"/>
        <v>242395866.28276521</v>
      </c>
      <c r="Z54" s="30">
        <f t="shared" si="7"/>
        <v>219996381.46079448</v>
      </c>
      <c r="AA54" s="31">
        <f t="shared" si="8"/>
        <v>-58662498.474120736</v>
      </c>
      <c r="AB54" s="31">
        <f t="shared" si="9"/>
        <v>1276320.6623911634</v>
      </c>
      <c r="AC54" s="31">
        <f t="shared" si="10"/>
        <v>-57386177.811729573</v>
      </c>
    </row>
    <row r="55" spans="1:29" x14ac:dyDescent="0.4">
      <c r="A55" s="22">
        <v>42354</v>
      </c>
      <c r="B55" s="23">
        <v>243.49</v>
      </c>
      <c r="C55" s="23">
        <v>3246.78</v>
      </c>
      <c r="D55" s="7">
        <v>3.09230591474343E-2</v>
      </c>
      <c r="E55" s="7">
        <v>7.3445569203266997E-3</v>
      </c>
      <c r="F55" s="7">
        <v>10115.165585033301</v>
      </c>
      <c r="G55" s="7">
        <v>241.89999389648401</v>
      </c>
      <c r="H55" s="7">
        <v>241.80000305175699</v>
      </c>
      <c r="I55" s="7">
        <v>241.89999389648401</v>
      </c>
      <c r="K55" s="7">
        <v>3245</v>
      </c>
      <c r="L55" s="7">
        <v>3303</v>
      </c>
      <c r="M55" s="7">
        <v>3304</v>
      </c>
      <c r="N55" s="22">
        <v>42354</v>
      </c>
      <c r="O55" s="9">
        <v>1</v>
      </c>
      <c r="P55" s="7">
        <v>1286.595928439235</v>
      </c>
      <c r="Q55" s="10">
        <f t="shared" si="0"/>
        <v>123692236.58973721</v>
      </c>
      <c r="R55" s="10">
        <f t="shared" si="1"/>
        <v>29378227.681306798</v>
      </c>
      <c r="S55" s="11">
        <f t="shared" si="2"/>
        <v>60474998.474121004</v>
      </c>
      <c r="T55" s="11">
        <f t="shared" si="3"/>
        <v>41750037.87785317</v>
      </c>
      <c r="U55" s="21">
        <f>ROUND(ROUND(Q55/S55,0)*Sheet1!$L$8,0)</f>
        <v>2</v>
      </c>
      <c r="V55" s="21">
        <f>ROUND(ROUND(R55/T55,0)*Sheet1!$L$9,0)</f>
        <v>1</v>
      </c>
      <c r="W55" s="27">
        <f t="shared" si="4"/>
        <v>120949996.94824201</v>
      </c>
      <c r="X55" s="27">
        <f t="shared" si="5"/>
        <v>41750037.87785317</v>
      </c>
      <c r="Y55" s="30">
        <f t="shared" si="6"/>
        <v>153070464.27104402</v>
      </c>
      <c r="Z55" s="30">
        <f t="shared" si="7"/>
        <v>162700034.82609516</v>
      </c>
      <c r="AA55" s="31">
        <f t="shared" si="8"/>
        <v>-56687507.629394233</v>
      </c>
      <c r="AB55" s="31">
        <f t="shared" si="9"/>
        <v>-608839.0053050667</v>
      </c>
      <c r="AC55" s="31">
        <f t="shared" si="10"/>
        <v>-57296346.6346993</v>
      </c>
    </row>
    <row r="56" spans="1:29" x14ac:dyDescent="0.4">
      <c r="A56" s="24">
        <v>42355</v>
      </c>
      <c r="B56" s="25">
        <v>244.17</v>
      </c>
      <c r="C56" s="25">
        <v>3306.47</v>
      </c>
      <c r="D56" s="7">
        <v>2.79523834497893E-2</v>
      </c>
      <c r="E56" s="7">
        <v>5.8550687146989603E-3</v>
      </c>
      <c r="F56" s="7">
        <v>10155.932654108799</v>
      </c>
      <c r="G56" s="7">
        <v>241</v>
      </c>
      <c r="H56" s="7">
        <v>240.94999694824199</v>
      </c>
      <c r="I56" s="7">
        <v>241</v>
      </c>
      <c r="K56" s="7">
        <v>3312</v>
      </c>
      <c r="L56" s="7">
        <v>3290</v>
      </c>
      <c r="M56" s="7">
        <v>3291</v>
      </c>
      <c r="N56" s="24">
        <v>42355</v>
      </c>
      <c r="O56" s="9">
        <v>1</v>
      </c>
      <c r="P56" s="7">
        <v>1285.2691063174113</v>
      </c>
      <c r="Q56" s="10">
        <f t="shared" si="0"/>
        <v>111809533.7991572</v>
      </c>
      <c r="R56" s="10">
        <f t="shared" si="1"/>
        <v>23420274.85879584</v>
      </c>
      <c r="S56" s="11">
        <f t="shared" si="2"/>
        <v>60250000</v>
      </c>
      <c r="T56" s="11">
        <f t="shared" si="3"/>
        <v>42568112.801232666</v>
      </c>
      <c r="U56" s="21">
        <f>ROUND(ROUND(Q56/S56,0)*Sheet1!$L$8,0)</f>
        <v>2</v>
      </c>
      <c r="V56" s="21">
        <f>ROUND(ROUND(R56/T56,0)*Sheet1!$L$9,0)</f>
        <v>1</v>
      </c>
      <c r="W56" s="27">
        <f t="shared" si="4"/>
        <v>120500000</v>
      </c>
      <c r="X56" s="27">
        <f t="shared" si="5"/>
        <v>42568112.801232666</v>
      </c>
      <c r="Y56" s="30">
        <f t="shared" si="6"/>
        <v>135229808.65795305</v>
      </c>
      <c r="Z56" s="30">
        <f t="shared" si="7"/>
        <v>163068112.80123267</v>
      </c>
      <c r="AA56" s="31">
        <f t="shared" si="8"/>
        <v>-449996.94824200869</v>
      </c>
      <c r="AB56" s="31">
        <f t="shared" si="9"/>
        <v>818074.92337949574</v>
      </c>
      <c r="AC56" s="31">
        <f t="shared" si="10"/>
        <v>368077.97513748705</v>
      </c>
    </row>
    <row r="57" spans="1:29" x14ac:dyDescent="0.4">
      <c r="A57" s="22">
        <v>42356</v>
      </c>
      <c r="B57" s="23">
        <v>243</v>
      </c>
      <c r="C57" s="23">
        <v>3260.72</v>
      </c>
      <c r="D57" s="7">
        <v>3.0221990352911701E-2</v>
      </c>
      <c r="E57" s="7">
        <v>7.2271149826098197E-3</v>
      </c>
      <c r="F57" s="7">
        <v>10123.6267520166</v>
      </c>
      <c r="G57" s="7">
        <v>241.39999389648401</v>
      </c>
      <c r="H57" s="7">
        <v>241.350006103515</v>
      </c>
      <c r="I57" s="7">
        <v>241.39999389648401</v>
      </c>
      <c r="K57" s="7">
        <v>3297.52001953125</v>
      </c>
      <c r="L57" s="7">
        <v>3297</v>
      </c>
      <c r="M57" s="7">
        <v>3298</v>
      </c>
      <c r="N57" s="22">
        <v>42356</v>
      </c>
      <c r="O57" s="9">
        <v>1</v>
      </c>
      <c r="P57" s="7">
        <v>1285.1025060386473</v>
      </c>
      <c r="Q57" s="10">
        <f t="shared" si="0"/>
        <v>120887961.4116468</v>
      </c>
      <c r="R57" s="10">
        <f t="shared" si="1"/>
        <v>28908459.930439278</v>
      </c>
      <c r="S57" s="11">
        <f t="shared" si="2"/>
        <v>60349998.474121004</v>
      </c>
      <c r="T57" s="11">
        <f t="shared" si="3"/>
        <v>42376512.408122189</v>
      </c>
      <c r="U57" s="21">
        <f>ROUND(ROUND(Q57/S57,0)*Sheet1!$L$8,0)</f>
        <v>2</v>
      </c>
      <c r="V57" s="21">
        <f>ROUND(ROUND(R57/T57,0)*Sheet1!$L$9,0)</f>
        <v>1</v>
      </c>
      <c r="W57" s="27">
        <f t="shared" si="4"/>
        <v>120699996.94824201</v>
      </c>
      <c r="X57" s="27">
        <f t="shared" si="5"/>
        <v>42376512.408122189</v>
      </c>
      <c r="Y57" s="30">
        <f t="shared" si="6"/>
        <v>149796421.34208608</v>
      </c>
      <c r="Z57" s="30">
        <f t="shared" si="7"/>
        <v>163076509.35636419</v>
      </c>
      <c r="AA57" s="31">
        <f t="shared" si="8"/>
        <v>199996.94824200869</v>
      </c>
      <c r="AB57" s="31">
        <f t="shared" si="9"/>
        <v>-191600.39311047643</v>
      </c>
      <c r="AC57" s="31">
        <f t="shared" si="10"/>
        <v>8396.5551315322518</v>
      </c>
    </row>
    <row r="58" spans="1:29" x14ac:dyDescent="0.4">
      <c r="A58" s="22">
        <v>42359</v>
      </c>
      <c r="B58" s="23">
        <v>243.76</v>
      </c>
      <c r="C58" s="23">
        <v>3213.01</v>
      </c>
      <c r="D58" s="7">
        <v>3.2465158540065202E-2</v>
      </c>
      <c r="E58" s="7">
        <v>8.8558723356048901E-3</v>
      </c>
      <c r="F58" s="7">
        <v>10083.231669758599</v>
      </c>
      <c r="G58" s="7">
        <v>241.5</v>
      </c>
      <c r="H58" s="7">
        <v>241.5</v>
      </c>
      <c r="I58" s="7">
        <v>241.55000305175699</v>
      </c>
      <c r="K58" s="7">
        <v>3222</v>
      </c>
      <c r="L58" s="7">
        <v>3221</v>
      </c>
      <c r="M58" s="7">
        <v>3223</v>
      </c>
      <c r="N58" s="22">
        <v>42359</v>
      </c>
      <c r="O58" s="9">
        <v>1</v>
      </c>
      <c r="P58" s="7">
        <v>1278.3758627792163</v>
      </c>
      <c r="Q58" s="10">
        <f t="shared" si="0"/>
        <v>129860634.16026081</v>
      </c>
      <c r="R58" s="10">
        <f t="shared" si="1"/>
        <v>35423489.342419557</v>
      </c>
      <c r="S58" s="11">
        <f t="shared" si="2"/>
        <v>60375000</v>
      </c>
      <c r="T58" s="11">
        <f t="shared" si="3"/>
        <v>41189270.298746347</v>
      </c>
      <c r="U58" s="21">
        <f>ROUND(ROUND(Q58/S58,0)*Sheet1!$L$8,0)</f>
        <v>2</v>
      </c>
      <c r="V58" s="21">
        <f>ROUND(ROUND(R58/T58,0)*Sheet1!$L$9,0)</f>
        <v>1</v>
      </c>
      <c r="W58" s="27">
        <f t="shared" si="4"/>
        <v>120750000</v>
      </c>
      <c r="X58" s="27">
        <f t="shared" si="5"/>
        <v>41189270.298746347</v>
      </c>
      <c r="Y58" s="30">
        <f t="shared" si="6"/>
        <v>165284123.50268036</v>
      </c>
      <c r="Z58" s="30">
        <f t="shared" si="7"/>
        <v>161939270.29874635</v>
      </c>
      <c r="AA58" s="31">
        <f t="shared" si="8"/>
        <v>50003.051757991314</v>
      </c>
      <c r="AB58" s="31">
        <f t="shared" si="9"/>
        <v>-1187242.1093758419</v>
      </c>
      <c r="AC58" s="31">
        <f t="shared" si="10"/>
        <v>-1137239.0576178506</v>
      </c>
    </row>
    <row r="59" spans="1:29" x14ac:dyDescent="0.4">
      <c r="A59" s="22">
        <v>42360</v>
      </c>
      <c r="B59" s="23">
        <v>245.48</v>
      </c>
      <c r="C59" s="23">
        <v>3214.32</v>
      </c>
      <c r="D59" s="7">
        <v>2.0041868613878699E-2</v>
      </c>
      <c r="E59" s="7">
        <v>8.6560573578154092E-3</v>
      </c>
      <c r="F59" s="7">
        <v>10097.517947071001</v>
      </c>
      <c r="G59" s="7">
        <v>242.30000305175699</v>
      </c>
      <c r="H59" s="7">
        <v>242.25</v>
      </c>
      <c r="I59" s="7">
        <v>242.30000305175699</v>
      </c>
      <c r="K59" s="7">
        <v>3204</v>
      </c>
      <c r="L59" s="7">
        <v>3231</v>
      </c>
      <c r="M59" s="7">
        <v>3233</v>
      </c>
      <c r="N59" s="22">
        <v>42360</v>
      </c>
      <c r="O59" s="9">
        <v>1</v>
      </c>
      <c r="P59" s="7">
        <v>1281.3088919925513</v>
      </c>
      <c r="Q59" s="10">
        <f t="shared" si="0"/>
        <v>80167474.455514789</v>
      </c>
      <c r="R59" s="10">
        <f t="shared" si="1"/>
        <v>34624229.431261636</v>
      </c>
      <c r="S59" s="11">
        <f t="shared" si="2"/>
        <v>60575000.762939245</v>
      </c>
      <c r="T59" s="11">
        <f t="shared" si="3"/>
        <v>41053136.899441339</v>
      </c>
      <c r="U59" s="21">
        <f>ROUND(ROUND(Q59/S59,0)*Sheet1!$L$8,0)</f>
        <v>1</v>
      </c>
      <c r="V59" s="21">
        <f>ROUND(ROUND(R59/T59,0)*Sheet1!$L$9,0)</f>
        <v>1</v>
      </c>
      <c r="W59" s="27">
        <f t="shared" si="4"/>
        <v>60575000.762939245</v>
      </c>
      <c r="X59" s="27">
        <f t="shared" si="5"/>
        <v>41053136.899441339</v>
      </c>
      <c r="Y59" s="30">
        <f t="shared" si="6"/>
        <v>114791703.88677642</v>
      </c>
      <c r="Z59" s="30">
        <f t="shared" si="7"/>
        <v>101628137.66238058</v>
      </c>
      <c r="AA59" s="31">
        <f t="shared" si="8"/>
        <v>-60174999.237060755</v>
      </c>
      <c r="AB59" s="31">
        <f t="shared" si="9"/>
        <v>-136133.39930500835</v>
      </c>
      <c r="AC59" s="31">
        <f t="shared" si="10"/>
        <v>-60311132.636365764</v>
      </c>
    </row>
    <row r="60" spans="1:29" x14ac:dyDescent="0.4">
      <c r="A60" s="22">
        <v>42361</v>
      </c>
      <c r="B60" s="23">
        <v>246.53</v>
      </c>
      <c r="C60" s="23">
        <v>3286.68</v>
      </c>
      <c r="D60" s="7">
        <v>1.7843063817631798E-2</v>
      </c>
      <c r="E60" s="7">
        <v>6.8983080746845699E-3</v>
      </c>
      <c r="F60" s="7">
        <v>10144.9956756016</v>
      </c>
      <c r="G60" s="7">
        <v>244.75</v>
      </c>
      <c r="H60" s="7">
        <v>244.69999694824199</v>
      </c>
      <c r="I60" s="7">
        <v>244.75</v>
      </c>
      <c r="K60" s="7">
        <v>3281</v>
      </c>
      <c r="L60" s="7">
        <v>3293</v>
      </c>
      <c r="M60" s="7">
        <v>3294</v>
      </c>
      <c r="N60" s="22">
        <v>42361</v>
      </c>
      <c r="O60" s="9">
        <v>1</v>
      </c>
      <c r="P60" s="7">
        <v>1284.0019506866417</v>
      </c>
      <c r="Q60" s="10">
        <f t="shared" si="0"/>
        <v>71372255.270527199</v>
      </c>
      <c r="R60" s="10">
        <f t="shared" si="1"/>
        <v>27593232.298738278</v>
      </c>
      <c r="S60" s="11">
        <f t="shared" si="2"/>
        <v>61187500</v>
      </c>
      <c r="T60" s="11">
        <f t="shared" si="3"/>
        <v>42128104.002028719</v>
      </c>
      <c r="U60" s="21">
        <f>ROUND(ROUND(Q60/S60,0)*Sheet1!$L$8,0)</f>
        <v>1</v>
      </c>
      <c r="V60" s="21">
        <f>ROUND(ROUND(R60/T60,0)*Sheet1!$L$9,0)</f>
        <v>1</v>
      </c>
      <c r="W60" s="27">
        <f t="shared" si="4"/>
        <v>61187500</v>
      </c>
      <c r="X60" s="27">
        <f t="shared" si="5"/>
        <v>42128104.002028719</v>
      </c>
      <c r="Y60" s="30">
        <f t="shared" si="6"/>
        <v>98965487.569265485</v>
      </c>
      <c r="Z60" s="30">
        <f t="shared" si="7"/>
        <v>103315604.00202872</v>
      </c>
      <c r="AA60" s="31">
        <f t="shared" si="8"/>
        <v>612499.23706075549</v>
      </c>
      <c r="AB60" s="31">
        <f t="shared" si="9"/>
        <v>1074967.1025873795</v>
      </c>
      <c r="AC60" s="31">
        <f t="shared" si="10"/>
        <v>1687466.339648135</v>
      </c>
    </row>
    <row r="61" spans="1:29" x14ac:dyDescent="0.4">
      <c r="A61" s="24">
        <v>42362</v>
      </c>
      <c r="B61" s="25">
        <v>245.33</v>
      </c>
      <c r="C61" s="25">
        <v>3284.47</v>
      </c>
      <c r="D61" s="7">
        <v>1.75062821825911E-2</v>
      </c>
      <c r="E61" s="7">
        <v>6.8339998109502196E-3</v>
      </c>
      <c r="F61" s="7">
        <v>10149.101797409799</v>
      </c>
      <c r="G61" s="7">
        <v>242.39999389648401</v>
      </c>
      <c r="H61" s="7">
        <v>242.39999389648401</v>
      </c>
      <c r="I61" s="7">
        <v>242.44999694824199</v>
      </c>
      <c r="K61" s="7">
        <v>3248</v>
      </c>
      <c r="L61" s="7">
        <v>3261</v>
      </c>
      <c r="M61" s="7">
        <v>3264</v>
      </c>
      <c r="N61" s="24">
        <v>42362</v>
      </c>
      <c r="O61" s="9">
        <v>1</v>
      </c>
      <c r="P61" s="7">
        <v>1277.1006552880219</v>
      </c>
      <c r="Q61" s="10">
        <f t="shared" si="0"/>
        <v>70025128.730364397</v>
      </c>
      <c r="R61" s="10">
        <f t="shared" si="1"/>
        <v>27335999.243800879</v>
      </c>
      <c r="S61" s="11">
        <f t="shared" si="2"/>
        <v>60599998.474121004</v>
      </c>
      <c r="T61" s="11">
        <f t="shared" si="3"/>
        <v>41480229.283754952</v>
      </c>
      <c r="U61" s="21">
        <f>ROUND(ROUND(Q61/S61,0)*Sheet1!$L$8,0)</f>
        <v>1</v>
      </c>
      <c r="V61" s="21">
        <f>ROUND(ROUND(R61/T61,0)*Sheet1!$L$9,0)</f>
        <v>1</v>
      </c>
      <c r="W61" s="27">
        <f t="shared" si="4"/>
        <v>60599998.474121004</v>
      </c>
      <c r="X61" s="27">
        <f t="shared" si="5"/>
        <v>41480229.283754952</v>
      </c>
      <c r="Y61" s="30">
        <f t="shared" si="6"/>
        <v>97361127.974165276</v>
      </c>
      <c r="Z61" s="30">
        <f t="shared" si="7"/>
        <v>102080227.75787595</v>
      </c>
      <c r="AA61" s="31">
        <f t="shared" si="8"/>
        <v>-587501.52587899566</v>
      </c>
      <c r="AB61" s="31">
        <f t="shared" si="9"/>
        <v>-647874.71827376634</v>
      </c>
      <c r="AC61" s="31">
        <f t="shared" si="10"/>
        <v>-1235376.244152762</v>
      </c>
    </row>
    <row r="62" spans="1:29" x14ac:dyDescent="0.4">
      <c r="A62" s="22">
        <v>42366</v>
      </c>
      <c r="B62" s="23">
        <v>241.79</v>
      </c>
      <c r="C62" s="23">
        <v>3256.49</v>
      </c>
      <c r="D62" s="7">
        <v>2.8328274336115698E-2</v>
      </c>
      <c r="E62" s="7">
        <v>6.91068043716761E-3</v>
      </c>
      <c r="F62" s="7">
        <v>10144.908912868899</v>
      </c>
      <c r="G62" s="7">
        <v>239.80000305175699</v>
      </c>
      <c r="H62" s="7">
        <v>239.75</v>
      </c>
      <c r="I62" s="7">
        <v>239.80000305175699</v>
      </c>
      <c r="K62" s="7">
        <v>3299</v>
      </c>
      <c r="L62" s="7">
        <v>3308</v>
      </c>
      <c r="M62" s="7">
        <v>3309</v>
      </c>
      <c r="N62" s="22">
        <v>42366</v>
      </c>
      <c r="O62" s="9">
        <v>1</v>
      </c>
      <c r="P62" s="7">
        <f>P61</f>
        <v>1277.1006552880219</v>
      </c>
      <c r="Q62" s="10">
        <f t="shared" si="0"/>
        <v>113313097.3444628</v>
      </c>
      <c r="R62" s="10">
        <f t="shared" si="1"/>
        <v>27642721.74867044</v>
      </c>
      <c r="S62" s="11">
        <f t="shared" si="2"/>
        <v>59950000.762939245</v>
      </c>
      <c r="T62" s="11">
        <f t="shared" si="3"/>
        <v>42131550.61795184</v>
      </c>
      <c r="U62" s="21">
        <f>ROUND(ROUND(Q62/S62,0)*Sheet1!$L$8,0)</f>
        <v>2</v>
      </c>
      <c r="V62" s="21">
        <f>ROUND(ROUND(R62/T62,0)*Sheet1!$L$9,0)</f>
        <v>1</v>
      </c>
      <c r="W62" s="27">
        <f t="shared" si="4"/>
        <v>119900001.52587849</v>
      </c>
      <c r="X62" s="27">
        <f t="shared" si="5"/>
        <v>42131550.61795184</v>
      </c>
      <c r="Y62" s="30">
        <f t="shared" si="6"/>
        <v>140955819.09313324</v>
      </c>
      <c r="Z62" s="30">
        <f t="shared" si="7"/>
        <v>162031552.14383033</v>
      </c>
      <c r="AA62" s="31">
        <f t="shared" si="8"/>
        <v>59300003.051757485</v>
      </c>
      <c r="AB62" s="31">
        <f t="shared" si="9"/>
        <v>651321.33419688791</v>
      </c>
      <c r="AC62" s="31">
        <f t="shared" si="10"/>
        <v>59951324.385954373</v>
      </c>
    </row>
    <row r="63" spans="1:29" x14ac:dyDescent="0.4">
      <c r="A63" s="22">
        <v>42367</v>
      </c>
      <c r="B63" s="23">
        <v>241.22</v>
      </c>
      <c r="C63" s="23">
        <v>3314.28</v>
      </c>
      <c r="D63" s="7">
        <v>2.5294180760574599E-2</v>
      </c>
      <c r="E63" s="7">
        <v>5.3934407870587196E-3</v>
      </c>
      <c r="F63" s="7">
        <v>10182.928183709701</v>
      </c>
      <c r="G63" s="7">
        <v>242.39999389648401</v>
      </c>
      <c r="H63" s="7">
        <v>242.350006103515</v>
      </c>
      <c r="I63" s="7">
        <v>242.39999389648401</v>
      </c>
      <c r="K63" s="7">
        <v>3282</v>
      </c>
      <c r="L63" s="7">
        <v>3269</v>
      </c>
      <c r="M63" s="7">
        <v>3273</v>
      </c>
      <c r="N63" s="22">
        <v>42367</v>
      </c>
      <c r="O63" s="9">
        <v>1</v>
      </c>
      <c r="P63" s="7">
        <v>1263.4137617459837</v>
      </c>
      <c r="Q63" s="10">
        <f t="shared" si="0"/>
        <v>101176723.04229839</v>
      </c>
      <c r="R63" s="10">
        <f t="shared" si="1"/>
        <v>21573763.148234878</v>
      </c>
      <c r="S63" s="11">
        <f t="shared" si="2"/>
        <v>60599998.474121004</v>
      </c>
      <c r="T63" s="11">
        <f t="shared" si="3"/>
        <v>41465239.660503186</v>
      </c>
      <c r="U63" s="21">
        <f>ROUND(ROUND(Q63/S63,0)*Sheet1!$L$8,0)</f>
        <v>2</v>
      </c>
      <c r="V63" s="21">
        <f>ROUND(ROUND(R63/T63,0)*Sheet1!$L$9,0)</f>
        <v>1</v>
      </c>
      <c r="W63" s="27">
        <f t="shared" si="4"/>
        <v>121199996.94824201</v>
      </c>
      <c r="X63" s="27">
        <f t="shared" si="5"/>
        <v>41465239.660503186</v>
      </c>
      <c r="Y63" s="30">
        <f t="shared" si="6"/>
        <v>122750486.19053327</v>
      </c>
      <c r="Z63" s="30">
        <f t="shared" si="7"/>
        <v>162665236.60874519</v>
      </c>
      <c r="AA63" s="31">
        <f t="shared" si="8"/>
        <v>1299995.4223635197</v>
      </c>
      <c r="AB63" s="31">
        <f t="shared" si="9"/>
        <v>-666310.95744865388</v>
      </c>
      <c r="AC63" s="31">
        <f t="shared" si="10"/>
        <v>633684.46491486579</v>
      </c>
    </row>
    <row r="64" spans="1:29" x14ac:dyDescent="0.4">
      <c r="A64" s="22">
        <v>42368</v>
      </c>
      <c r="B64" s="23">
        <v>240.38</v>
      </c>
      <c r="C64" s="23">
        <v>3287.98</v>
      </c>
      <c r="D64" s="7">
        <v>2.75098303349046E-2</v>
      </c>
      <c r="E64" s="7">
        <v>6.7739969223796197E-3</v>
      </c>
      <c r="F64" s="7">
        <v>10153.467110396101</v>
      </c>
      <c r="G64" s="7">
        <v>240.44999694824199</v>
      </c>
      <c r="H64" s="7">
        <v>240.44999694824199</v>
      </c>
      <c r="I64" s="7">
        <v>240.5</v>
      </c>
      <c r="K64" s="7">
        <v>3151</v>
      </c>
      <c r="L64" s="7">
        <v>3185</v>
      </c>
      <c r="M64" s="7">
        <v>3186</v>
      </c>
      <c r="N64" s="22">
        <v>42368</v>
      </c>
      <c r="O64" s="9">
        <v>1</v>
      </c>
      <c r="P64" s="7">
        <v>1287.0866849482022</v>
      </c>
      <c r="Q64" s="10">
        <f t="shared" si="0"/>
        <v>110039321.3396184</v>
      </c>
      <c r="R64" s="10">
        <f t="shared" si="1"/>
        <v>27095987.689518478</v>
      </c>
      <c r="S64" s="11">
        <f t="shared" si="2"/>
        <v>60112499.237060495</v>
      </c>
      <c r="T64" s="11">
        <f t="shared" si="3"/>
        <v>40556101.442717858</v>
      </c>
      <c r="U64" s="21">
        <f>ROUND(ROUND(Q64/S64,0)*Sheet1!$L$8,0)</f>
        <v>2</v>
      </c>
      <c r="V64" s="21">
        <f>ROUND(ROUND(R64/T64,0)*Sheet1!$L$9,0)</f>
        <v>1</v>
      </c>
      <c r="W64" s="27">
        <f t="shared" si="4"/>
        <v>120224998.47412099</v>
      </c>
      <c r="X64" s="27">
        <f t="shared" si="5"/>
        <v>40556101.442717858</v>
      </c>
      <c r="Y64" s="30">
        <f t="shared" si="6"/>
        <v>137135309.02913687</v>
      </c>
      <c r="Z64" s="30">
        <f t="shared" si="7"/>
        <v>160781099.91683885</v>
      </c>
      <c r="AA64" s="31">
        <f t="shared" si="8"/>
        <v>-974998.47412101924</v>
      </c>
      <c r="AB64" s="31">
        <f t="shared" si="9"/>
        <v>-909138.21778532863</v>
      </c>
      <c r="AC64" s="31">
        <f t="shared" si="10"/>
        <v>-1884136.6919063479</v>
      </c>
    </row>
    <row r="65" spans="1:29" x14ac:dyDescent="0.4">
      <c r="A65" s="22">
        <v>42373</v>
      </c>
      <c r="B65" s="23">
        <v>234.63</v>
      </c>
      <c r="C65" s="23">
        <v>3164.76</v>
      </c>
      <c r="D65" s="7">
        <v>7.7651872673952904E-2</v>
      </c>
      <c r="E65" s="7">
        <v>1.09029278703475E-2</v>
      </c>
      <c r="F65" s="7">
        <v>10023.407106124299</v>
      </c>
      <c r="G65" s="7">
        <v>235</v>
      </c>
      <c r="H65" s="7">
        <v>235</v>
      </c>
      <c r="I65" s="7">
        <v>235.100006103515</v>
      </c>
      <c r="K65" s="7">
        <v>3161</v>
      </c>
      <c r="L65" s="7">
        <v>3180</v>
      </c>
      <c r="M65" s="7">
        <v>3181</v>
      </c>
      <c r="N65" s="22">
        <v>42373</v>
      </c>
      <c r="O65" s="9">
        <v>1</v>
      </c>
      <c r="P65" s="7">
        <v>1338.956204379562</v>
      </c>
      <c r="Q65" s="10">
        <f t="shared" si="0"/>
        <v>310607490.69581163</v>
      </c>
      <c r="R65" s="10">
        <f t="shared" si="1"/>
        <v>43611711.481389999</v>
      </c>
      <c r="S65" s="11">
        <f t="shared" si="2"/>
        <v>58750000</v>
      </c>
      <c r="T65" s="11">
        <f t="shared" si="3"/>
        <v>42324405.620437957</v>
      </c>
      <c r="U65" s="21">
        <f>ROUND(ROUND(Q65/S65,0)*Sheet1!$L$8,0)</f>
        <v>4</v>
      </c>
      <c r="V65" s="21">
        <f>ROUND(ROUND(R65/T65,0)*Sheet1!$L$9,0)</f>
        <v>1</v>
      </c>
      <c r="W65" s="27">
        <f t="shared" si="4"/>
        <v>235000000</v>
      </c>
      <c r="X65" s="27">
        <f t="shared" si="5"/>
        <v>42324405.620437957</v>
      </c>
      <c r="Y65" s="30">
        <f t="shared" si="6"/>
        <v>354219202.17720163</v>
      </c>
      <c r="Z65" s="30">
        <f t="shared" si="7"/>
        <v>277324405.62043798</v>
      </c>
      <c r="AA65" s="31">
        <f t="shared" si="8"/>
        <v>114775001.52587901</v>
      </c>
      <c r="AB65" s="31">
        <f t="shared" si="9"/>
        <v>1768304.1777200997</v>
      </c>
      <c r="AC65" s="31">
        <f t="shared" si="10"/>
        <v>116543305.70359911</v>
      </c>
    </row>
    <row r="66" spans="1:29" x14ac:dyDescent="0.4">
      <c r="A66" s="24">
        <v>42374</v>
      </c>
      <c r="B66" s="25">
        <v>236.13</v>
      </c>
      <c r="C66" s="25">
        <v>3178.01</v>
      </c>
      <c r="D66" s="7">
        <v>5.0834130033659802E-2</v>
      </c>
      <c r="E66" s="7">
        <v>1.06059629255362E-2</v>
      </c>
      <c r="F66" s="7">
        <v>10053.188898195</v>
      </c>
      <c r="G66" s="7">
        <v>236.39999389648401</v>
      </c>
      <c r="H66" s="7">
        <v>236.350006103515</v>
      </c>
      <c r="I66" s="7">
        <v>236.39999389648401</v>
      </c>
      <c r="K66" s="7">
        <v>3131</v>
      </c>
      <c r="L66" s="7">
        <v>3115</v>
      </c>
      <c r="M66" s="7">
        <v>3117</v>
      </c>
      <c r="N66" s="24">
        <v>42374</v>
      </c>
      <c r="O66" s="9">
        <v>1</v>
      </c>
      <c r="P66" s="7">
        <v>1285.3183328060741</v>
      </c>
      <c r="Q66" s="10">
        <f t="shared" si="0"/>
        <v>203336520.1346392</v>
      </c>
      <c r="R66" s="10">
        <f t="shared" si="1"/>
        <v>42423851.702144802</v>
      </c>
      <c r="S66" s="11">
        <f t="shared" si="2"/>
        <v>59099998.474121004</v>
      </c>
      <c r="T66" s="11">
        <f t="shared" si="3"/>
        <v>40243317.000158176</v>
      </c>
      <c r="U66" s="21">
        <f>ROUND(ROUND(Q66/S66,0)*Sheet1!$L$8,0)</f>
        <v>3</v>
      </c>
      <c r="V66" s="21">
        <f>ROUND(ROUND(R66/T66,0)*Sheet1!$L$9,0)</f>
        <v>1</v>
      </c>
      <c r="W66" s="27">
        <f t="shared" si="4"/>
        <v>177299995.42236301</v>
      </c>
      <c r="X66" s="27">
        <f t="shared" si="5"/>
        <v>40243317.000158176</v>
      </c>
      <c r="Y66" s="30">
        <f t="shared" si="6"/>
        <v>245760371.83678401</v>
      </c>
      <c r="Z66" s="30">
        <f t="shared" si="7"/>
        <v>217543312.42252117</v>
      </c>
      <c r="AA66" s="31">
        <f t="shared" si="8"/>
        <v>-57700004.577636987</v>
      </c>
      <c r="AB66" s="31">
        <f t="shared" si="9"/>
        <v>-2081088.6202797815</v>
      </c>
      <c r="AC66" s="31">
        <f t="shared" si="10"/>
        <v>-59781093.197916768</v>
      </c>
    </row>
    <row r="67" spans="1:29" x14ac:dyDescent="0.4">
      <c r="A67" s="22">
        <v>42375</v>
      </c>
      <c r="B67" s="23">
        <v>234.6</v>
      </c>
      <c r="C67" s="23">
        <v>3139.32</v>
      </c>
      <c r="D67" s="7">
        <v>7.7315531849640295E-2</v>
      </c>
      <c r="E67" s="7">
        <v>1.0801703759037299E-2</v>
      </c>
      <c r="F67" s="7">
        <v>10034.428058762</v>
      </c>
      <c r="G67" s="7">
        <v>235.44999694824199</v>
      </c>
      <c r="H67" s="7">
        <v>235.39999389648401</v>
      </c>
      <c r="I67" s="7">
        <v>235.44999694824199</v>
      </c>
      <c r="K67" s="7">
        <v>3075</v>
      </c>
      <c r="L67" s="7">
        <v>3030</v>
      </c>
      <c r="M67" s="7">
        <v>3031</v>
      </c>
      <c r="N67" s="22">
        <v>42375</v>
      </c>
      <c r="O67" s="9">
        <v>1</v>
      </c>
      <c r="P67" s="7">
        <v>1291.1351804535293</v>
      </c>
      <c r="Q67" s="10">
        <f t="shared" si="0"/>
        <v>309262127.39856118</v>
      </c>
      <c r="R67" s="10">
        <f t="shared" si="1"/>
        <v>43206815.036149196</v>
      </c>
      <c r="S67" s="11">
        <f t="shared" si="2"/>
        <v>58862499.237060495</v>
      </c>
      <c r="T67" s="11">
        <f t="shared" si="3"/>
        <v>39702406.79894603</v>
      </c>
      <c r="U67" s="21">
        <f>ROUND(ROUND(Q67/S67,0)*Sheet1!$L$8,0)</f>
        <v>4</v>
      </c>
      <c r="V67" s="21">
        <f>ROUND(ROUND(R67/T67,0)*Sheet1!$L$9,0)</f>
        <v>1</v>
      </c>
      <c r="W67" s="27">
        <f t="shared" si="4"/>
        <v>235449996.94824198</v>
      </c>
      <c r="X67" s="27">
        <f t="shared" si="5"/>
        <v>39702406.79894603</v>
      </c>
      <c r="Y67" s="30">
        <f t="shared" si="6"/>
        <v>352468942.43471038</v>
      </c>
      <c r="Z67" s="30">
        <f t="shared" si="7"/>
        <v>275152403.74718803</v>
      </c>
      <c r="AA67" s="31">
        <f t="shared" si="8"/>
        <v>58150001.525878966</v>
      </c>
      <c r="AB67" s="31">
        <f t="shared" si="9"/>
        <v>-540910.20121214539</v>
      </c>
      <c r="AC67" s="31">
        <f t="shared" si="10"/>
        <v>57609091.32466682</v>
      </c>
    </row>
    <row r="68" spans="1:29" x14ac:dyDescent="0.4">
      <c r="A68" s="22">
        <v>42376</v>
      </c>
      <c r="B68" s="23">
        <v>231.93</v>
      </c>
      <c r="C68" s="23">
        <v>3084.68</v>
      </c>
      <c r="D68" s="7">
        <v>8.1266266165963594E-2</v>
      </c>
      <c r="E68" s="7">
        <v>1.30652123721676E-2</v>
      </c>
      <c r="F68" s="7">
        <v>9973.2794121608695</v>
      </c>
      <c r="G68" s="7">
        <v>232.5</v>
      </c>
      <c r="H68" s="7">
        <v>232.5</v>
      </c>
      <c r="I68" s="7">
        <v>232.55000305175699</v>
      </c>
      <c r="K68" s="7">
        <v>3029</v>
      </c>
      <c r="L68" s="7">
        <v>3001</v>
      </c>
      <c r="M68" s="7">
        <v>3002</v>
      </c>
      <c r="N68" s="22">
        <v>42376</v>
      </c>
      <c r="O68" s="9">
        <v>1</v>
      </c>
      <c r="P68" s="7">
        <v>1317.2355284552846</v>
      </c>
      <c r="Q68" s="10">
        <f t="shared" ref="Q68:Q123" si="11">D68*$AE$2</f>
        <v>325065064.66385436</v>
      </c>
      <c r="R68" s="10">
        <f t="shared" ref="R68:R123" si="12">E68*$AE$2</f>
        <v>52260849.488670401</v>
      </c>
      <c r="S68" s="11">
        <f t="shared" ref="S68:S123" si="13">O68*AE$5*1*G68</f>
        <v>58125000</v>
      </c>
      <c r="T68" s="11">
        <f t="shared" ref="T68:T123" si="14">P68*$AE$6*1*K68</f>
        <v>39899064.156910576</v>
      </c>
      <c r="U68" s="21">
        <f>ROUND(ROUND(Q68/S68,0)*Sheet1!$L$8,0)</f>
        <v>5</v>
      </c>
      <c r="V68" s="21">
        <f>ROUND(ROUND(R68/T68,0)*Sheet1!$L$9,0)</f>
        <v>1</v>
      </c>
      <c r="W68" s="27">
        <f t="shared" ref="W68:W123" si="15">S68*U68</f>
        <v>290625000</v>
      </c>
      <c r="X68" s="27">
        <f t="shared" ref="X68:X123" si="16">T68*V68</f>
        <v>39899064.156910576</v>
      </c>
      <c r="Y68" s="30">
        <f t="shared" ref="Y68:Y123" si="17">SUM(Q68:R68)</f>
        <v>377325914.15252477</v>
      </c>
      <c r="Z68" s="30">
        <f t="shared" ref="Z68:Z123" si="18">SUM(W68:X68)</f>
        <v>330524064.1569106</v>
      </c>
      <c r="AA68" s="31">
        <f t="shared" si="8"/>
        <v>55175003.051758021</v>
      </c>
      <c r="AB68" s="31">
        <f t="shared" si="9"/>
        <v>196657.35796454549</v>
      </c>
      <c r="AC68" s="31">
        <f t="shared" si="10"/>
        <v>55371660.409722567</v>
      </c>
    </row>
    <row r="69" spans="1:29" x14ac:dyDescent="0.4">
      <c r="A69" s="22">
        <v>42377</v>
      </c>
      <c r="B69" s="23">
        <v>233.68</v>
      </c>
      <c r="C69" s="23">
        <v>3033.47</v>
      </c>
      <c r="D69" s="7">
        <v>8.44901350984643E-2</v>
      </c>
      <c r="E69" s="7">
        <v>1.5619273694653E-2</v>
      </c>
      <c r="F69" s="7">
        <v>9898.5164642879099</v>
      </c>
      <c r="G69" s="7">
        <v>233.80000305175699</v>
      </c>
      <c r="H69" s="7">
        <v>233.80000305175699</v>
      </c>
      <c r="I69" s="7">
        <v>233.850006103515</v>
      </c>
      <c r="K69" s="7">
        <v>3031</v>
      </c>
      <c r="L69" s="7">
        <v>3044</v>
      </c>
      <c r="M69" s="7">
        <v>3045</v>
      </c>
      <c r="N69" s="22">
        <v>42377</v>
      </c>
      <c r="O69" s="9">
        <v>1</v>
      </c>
      <c r="P69" s="7">
        <v>1315.9679762297787</v>
      </c>
      <c r="Q69" s="10">
        <f t="shared" si="11"/>
        <v>337960540.39385718</v>
      </c>
      <c r="R69" s="10">
        <f t="shared" si="12"/>
        <v>62477094.778611995</v>
      </c>
      <c r="S69" s="11">
        <f t="shared" si="13"/>
        <v>58450000.762939245</v>
      </c>
      <c r="T69" s="11">
        <f t="shared" si="14"/>
        <v>39886989.359524593</v>
      </c>
      <c r="U69" s="21">
        <f>ROUND(ROUND(Q69/S69,0)*Sheet1!$L$8,0)</f>
        <v>5</v>
      </c>
      <c r="V69" s="21">
        <f>ROUND(ROUND(R69/T69,0)*Sheet1!$L$9,0)</f>
        <v>2</v>
      </c>
      <c r="W69" s="27">
        <f t="shared" si="15"/>
        <v>292250003.81469619</v>
      </c>
      <c r="X69" s="27">
        <f t="shared" si="16"/>
        <v>79773978.719049186</v>
      </c>
      <c r="Y69" s="30">
        <f t="shared" si="17"/>
        <v>400437635.1724692</v>
      </c>
      <c r="Z69" s="30">
        <f t="shared" si="18"/>
        <v>372023982.53374541</v>
      </c>
      <c r="AA69" s="31">
        <f t="shared" ref="AA69:AA123" si="19">W69-W68</f>
        <v>1625003.8146961927</v>
      </c>
      <c r="AB69" s="31">
        <f t="shared" ref="AB69:AB123" si="20">X69-X68</f>
        <v>39874914.56213861</v>
      </c>
      <c r="AC69" s="31">
        <f t="shared" ref="AC69:AC123" si="21">SUM(AA69:AB69)</f>
        <v>41499918.376834802</v>
      </c>
    </row>
    <row r="70" spans="1:29" x14ac:dyDescent="0.4">
      <c r="A70" s="22">
        <v>42380</v>
      </c>
      <c r="B70" s="23">
        <v>230.83</v>
      </c>
      <c r="C70" s="23">
        <v>3027.49</v>
      </c>
      <c r="D70" s="7">
        <v>8.4378291998197005E-2</v>
      </c>
      <c r="E70" s="7">
        <v>1.5609831777637201E-2</v>
      </c>
      <c r="F70" s="7">
        <v>9904.7117672978293</v>
      </c>
      <c r="G70" s="7">
        <v>231.75</v>
      </c>
      <c r="H70" s="7">
        <v>231.69999694824199</v>
      </c>
      <c r="I70" s="7">
        <v>231.75</v>
      </c>
      <c r="K70" s="7">
        <v>3061</v>
      </c>
      <c r="L70" s="7">
        <v>3072</v>
      </c>
      <c r="M70" s="7">
        <v>3073</v>
      </c>
      <c r="N70" s="22">
        <v>42380</v>
      </c>
      <c r="O70" s="9">
        <v>1</v>
      </c>
      <c r="P70" s="7">
        <v>1314.4242824150444</v>
      </c>
      <c r="Q70" s="10">
        <f t="shared" si="11"/>
        <v>337513167.99278802</v>
      </c>
      <c r="R70" s="10">
        <f t="shared" si="12"/>
        <v>62439327.110548802</v>
      </c>
      <c r="S70" s="11">
        <f t="shared" si="13"/>
        <v>57937500</v>
      </c>
      <c r="T70" s="11">
        <f t="shared" si="14"/>
        <v>40234527.284724511</v>
      </c>
      <c r="U70" s="21">
        <f>ROUND(ROUND(Q70/S70,0)*Sheet1!$L$8,0)</f>
        <v>5</v>
      </c>
      <c r="V70" s="21">
        <f>ROUND(ROUND(R70/T70,0)*Sheet1!$L$9,0)</f>
        <v>2</v>
      </c>
      <c r="W70" s="27">
        <f t="shared" si="15"/>
        <v>289687500</v>
      </c>
      <c r="X70" s="27">
        <f t="shared" si="16"/>
        <v>80469054.569449022</v>
      </c>
      <c r="Y70" s="30">
        <f t="shared" si="17"/>
        <v>399952495.10333681</v>
      </c>
      <c r="Z70" s="30">
        <f t="shared" si="18"/>
        <v>370156554.56944901</v>
      </c>
      <c r="AA70" s="31">
        <f t="shared" si="19"/>
        <v>-2562503.8146961927</v>
      </c>
      <c r="AB70" s="31">
        <f t="shared" si="20"/>
        <v>695075.8503998369</v>
      </c>
      <c r="AC70" s="31">
        <f t="shared" si="21"/>
        <v>-1867427.9642963558</v>
      </c>
    </row>
    <row r="71" spans="1:29" x14ac:dyDescent="0.4">
      <c r="A71" s="24">
        <v>42381</v>
      </c>
      <c r="B71" s="25">
        <v>230.55</v>
      </c>
      <c r="C71" s="25">
        <v>3064.66</v>
      </c>
      <c r="D71" s="7">
        <v>8.0789537695901803E-2</v>
      </c>
      <c r="E71" s="7">
        <v>1.29579780616235E-2</v>
      </c>
      <c r="F71" s="7">
        <v>9991.2276751007503</v>
      </c>
      <c r="G71" s="7">
        <v>230.39999389648401</v>
      </c>
      <c r="H71" s="7">
        <v>230.350006103515</v>
      </c>
      <c r="I71" s="7">
        <v>230.39999389648401</v>
      </c>
      <c r="K71" s="7">
        <v>3063</v>
      </c>
      <c r="L71" s="7">
        <v>3003</v>
      </c>
      <c r="M71" s="7">
        <v>3005</v>
      </c>
      <c r="N71" s="24">
        <v>42381</v>
      </c>
      <c r="O71" s="9">
        <v>1</v>
      </c>
      <c r="P71" s="7">
        <v>1302.0704018294675</v>
      </c>
      <c r="Q71" s="10">
        <f t="shared" si="11"/>
        <v>323158150.78360718</v>
      </c>
      <c r="R71" s="10">
        <f t="shared" si="12"/>
        <v>51831912.246494003</v>
      </c>
      <c r="S71" s="11">
        <f t="shared" si="13"/>
        <v>57599998.474121004</v>
      </c>
      <c r="T71" s="11">
        <f t="shared" si="14"/>
        <v>39882416.40803659</v>
      </c>
      <c r="U71" s="21">
        <f>ROUND(ROUND(Q71/S71,0)*Sheet1!$L$8,0)</f>
        <v>5</v>
      </c>
      <c r="V71" s="21">
        <f>ROUND(ROUND(R71/T71,0)*Sheet1!$L$9,0)</f>
        <v>1</v>
      </c>
      <c r="W71" s="27">
        <f t="shared" si="15"/>
        <v>287999992.37060499</v>
      </c>
      <c r="X71" s="27">
        <f t="shared" si="16"/>
        <v>39882416.40803659</v>
      </c>
      <c r="Y71" s="30">
        <f t="shared" si="17"/>
        <v>374990063.03010118</v>
      </c>
      <c r="Z71" s="30">
        <f t="shared" si="18"/>
        <v>327882408.77864158</v>
      </c>
      <c r="AA71" s="31">
        <f t="shared" si="19"/>
        <v>-1687507.6293950081</v>
      </c>
      <c r="AB71" s="31">
        <f t="shared" si="20"/>
        <v>-40586638.161412433</v>
      </c>
      <c r="AC71" s="31">
        <f t="shared" si="21"/>
        <v>-42274145.790807441</v>
      </c>
    </row>
    <row r="72" spans="1:29" x14ac:dyDescent="0.4">
      <c r="A72" s="22">
        <v>42382</v>
      </c>
      <c r="B72" s="23">
        <v>233.52</v>
      </c>
      <c r="C72" s="23">
        <v>3073.02</v>
      </c>
      <c r="D72" s="7">
        <v>8.0601083458758105E-2</v>
      </c>
      <c r="E72" s="7">
        <v>1.29195488829375E-2</v>
      </c>
      <c r="F72" s="7">
        <v>9997.3136071315603</v>
      </c>
      <c r="G72" s="7">
        <v>234.5</v>
      </c>
      <c r="H72" s="7">
        <v>234.44999694824199</v>
      </c>
      <c r="I72" s="7">
        <v>234.5</v>
      </c>
      <c r="K72" s="7">
        <v>3028</v>
      </c>
      <c r="L72" s="7">
        <v>3052</v>
      </c>
      <c r="M72" s="7">
        <v>3054</v>
      </c>
      <c r="N72" s="22">
        <v>42382</v>
      </c>
      <c r="O72" s="9">
        <v>1</v>
      </c>
      <c r="P72" s="7">
        <v>1310.8468005223638</v>
      </c>
      <c r="Q72" s="10">
        <f t="shared" si="11"/>
        <v>322404333.8350324</v>
      </c>
      <c r="R72" s="10">
        <f t="shared" si="12"/>
        <v>51678195.531750001</v>
      </c>
      <c r="S72" s="11">
        <f t="shared" si="13"/>
        <v>58625000</v>
      </c>
      <c r="T72" s="11">
        <f t="shared" si="14"/>
        <v>39692441.119817175</v>
      </c>
      <c r="U72" s="21">
        <f>ROUND(ROUND(Q72/S72,0)*Sheet1!$L$8,0)</f>
        <v>4</v>
      </c>
      <c r="V72" s="21">
        <f>ROUND(ROUND(R72/T72,0)*Sheet1!$L$9,0)</f>
        <v>1</v>
      </c>
      <c r="W72" s="27">
        <f t="shared" si="15"/>
        <v>234500000</v>
      </c>
      <c r="X72" s="27">
        <f t="shared" si="16"/>
        <v>39692441.119817175</v>
      </c>
      <c r="Y72" s="30">
        <f t="shared" si="17"/>
        <v>374082529.36678243</v>
      </c>
      <c r="Z72" s="30">
        <f t="shared" si="18"/>
        <v>274192441.1198172</v>
      </c>
      <c r="AA72" s="31">
        <f t="shared" si="19"/>
        <v>-53499992.370604992</v>
      </c>
      <c r="AB72" s="31">
        <f t="shared" si="20"/>
        <v>-189975.28821941465</v>
      </c>
      <c r="AC72" s="31">
        <f t="shared" si="21"/>
        <v>-53689967.658824407</v>
      </c>
    </row>
    <row r="73" spans="1:29" x14ac:dyDescent="0.4">
      <c r="A73" s="22">
        <v>42383</v>
      </c>
      <c r="B73" s="23">
        <v>231.38</v>
      </c>
      <c r="C73" s="23">
        <v>3024</v>
      </c>
      <c r="D73" s="7">
        <v>8.3959347164915904E-2</v>
      </c>
      <c r="E73" s="7">
        <v>1.5579038740874599E-2</v>
      </c>
      <c r="F73" s="7">
        <v>9923.6576444114799</v>
      </c>
      <c r="G73" s="7">
        <v>233.100006103515</v>
      </c>
      <c r="H73" s="7">
        <v>233.05000305175699</v>
      </c>
      <c r="I73" s="7">
        <v>233.100006103515</v>
      </c>
      <c r="K73" s="7">
        <v>2936</v>
      </c>
      <c r="L73" s="7">
        <v>2934</v>
      </c>
      <c r="M73" s="7">
        <v>2935</v>
      </c>
      <c r="N73" s="22">
        <v>42383</v>
      </c>
      <c r="O73" s="9">
        <v>1</v>
      </c>
      <c r="P73" s="7">
        <v>1323.8982001321003</v>
      </c>
      <c r="Q73" s="10">
        <f t="shared" si="11"/>
        <v>335837388.65966362</v>
      </c>
      <c r="R73" s="10">
        <f t="shared" si="12"/>
        <v>62316154.963498399</v>
      </c>
      <c r="S73" s="11">
        <f t="shared" si="13"/>
        <v>58275001.52587875</v>
      </c>
      <c r="T73" s="11">
        <f t="shared" si="14"/>
        <v>38869651.155878462</v>
      </c>
      <c r="U73" s="21">
        <f>ROUND(ROUND(Q73/S73,0)*Sheet1!$L$8,0)</f>
        <v>5</v>
      </c>
      <c r="V73" s="21">
        <f>ROUND(ROUND(R73/T73,0)*Sheet1!$L$9,0)</f>
        <v>2</v>
      </c>
      <c r="W73" s="27">
        <f t="shared" si="15"/>
        <v>291375007.62939376</v>
      </c>
      <c r="X73" s="27">
        <f t="shared" si="16"/>
        <v>77739302.311756924</v>
      </c>
      <c r="Y73" s="30">
        <f t="shared" si="17"/>
        <v>398153543.62316203</v>
      </c>
      <c r="Z73" s="30">
        <f t="shared" si="18"/>
        <v>369114309.94115067</v>
      </c>
      <c r="AA73" s="31">
        <f t="shared" si="19"/>
        <v>56875007.629393756</v>
      </c>
      <c r="AB73" s="31">
        <f t="shared" si="20"/>
        <v>38046861.191939749</v>
      </c>
      <c r="AC73" s="31">
        <f t="shared" si="21"/>
        <v>94921868.821333498</v>
      </c>
    </row>
    <row r="74" spans="1:29" x14ac:dyDescent="0.4">
      <c r="A74" s="22">
        <v>42384</v>
      </c>
      <c r="B74" s="23">
        <v>228.78</v>
      </c>
      <c r="C74" s="23">
        <v>2952.48</v>
      </c>
      <c r="D74" s="7">
        <v>0.125420364466104</v>
      </c>
      <c r="E74" s="7">
        <v>1.86138979738593E-2</v>
      </c>
      <c r="F74" s="7">
        <v>9792.8524375828001</v>
      </c>
      <c r="G74" s="7">
        <v>229.05000305175699</v>
      </c>
      <c r="H74" s="7">
        <v>229</v>
      </c>
      <c r="I74" s="7">
        <v>229.05000305175699</v>
      </c>
      <c r="K74" s="7">
        <v>2929</v>
      </c>
      <c r="L74" s="7">
        <v>2926</v>
      </c>
      <c r="M74" s="7">
        <v>2928</v>
      </c>
      <c r="N74" s="22">
        <v>42384</v>
      </c>
      <c r="O74" s="9">
        <v>1</v>
      </c>
      <c r="P74" s="7">
        <v>1356.357970027248</v>
      </c>
      <c r="Q74" s="10">
        <f t="shared" si="11"/>
        <v>501681457.864416</v>
      </c>
      <c r="R74" s="10">
        <f t="shared" si="12"/>
        <v>74455591.895437196</v>
      </c>
      <c r="S74" s="11">
        <f t="shared" si="13"/>
        <v>57262500.762939245</v>
      </c>
      <c r="T74" s="11">
        <f t="shared" si="14"/>
        <v>39727724.942098089</v>
      </c>
      <c r="U74" s="21">
        <f>ROUND(ROUND(Q74/S74,0)*Sheet1!$L$8,0)</f>
        <v>8</v>
      </c>
      <c r="V74" s="21">
        <f>ROUND(ROUND(R74/T74,0)*Sheet1!$L$9,0)</f>
        <v>2</v>
      </c>
      <c r="W74" s="27">
        <f t="shared" si="15"/>
        <v>458100006.10351396</v>
      </c>
      <c r="X74" s="27">
        <f t="shared" si="16"/>
        <v>79455449.884196177</v>
      </c>
      <c r="Y74" s="30">
        <f t="shared" si="17"/>
        <v>576137049.75985324</v>
      </c>
      <c r="Z74" s="30">
        <f t="shared" si="18"/>
        <v>537555455.98771012</v>
      </c>
      <c r="AA74" s="31">
        <f t="shared" si="19"/>
        <v>166724998.4741202</v>
      </c>
      <c r="AB74" s="31">
        <f t="shared" si="20"/>
        <v>1716147.5724392533</v>
      </c>
      <c r="AC74" s="31">
        <f t="shared" si="21"/>
        <v>168441146.04655945</v>
      </c>
    </row>
    <row r="75" spans="1:29" x14ac:dyDescent="0.4">
      <c r="A75" s="22">
        <v>42387</v>
      </c>
      <c r="B75" s="23">
        <v>228.59</v>
      </c>
      <c r="C75" s="23">
        <v>2935.39</v>
      </c>
      <c r="D75" s="7">
        <v>0.125875286117587</v>
      </c>
      <c r="E75" s="7">
        <v>1.8639427572742701E-2</v>
      </c>
      <c r="F75" s="7">
        <v>9799.4930244915595</v>
      </c>
      <c r="G75" s="7">
        <v>229.14999389648401</v>
      </c>
      <c r="H75" s="7">
        <v>229.100006103515</v>
      </c>
      <c r="I75" s="7">
        <v>229.14999389648401</v>
      </c>
      <c r="K75" s="7">
        <v>2973</v>
      </c>
      <c r="L75" s="7">
        <v>2958</v>
      </c>
      <c r="M75" s="7">
        <v>2960</v>
      </c>
      <c r="N75" s="22">
        <v>42387</v>
      </c>
      <c r="O75" s="9">
        <v>1</v>
      </c>
      <c r="P75" s="7">
        <v>1339.5003414134517</v>
      </c>
      <c r="Q75" s="10">
        <f t="shared" si="11"/>
        <v>503501144.470348</v>
      </c>
      <c r="R75" s="10">
        <f t="shared" si="12"/>
        <v>74557710.290970802</v>
      </c>
      <c r="S75" s="11">
        <f t="shared" si="13"/>
        <v>57287498.474121004</v>
      </c>
      <c r="T75" s="11">
        <f t="shared" si="14"/>
        <v>39823345.150221922</v>
      </c>
      <c r="U75" s="21">
        <f>ROUND(ROUND(Q75/S75,0)*Sheet1!$L$8,0)</f>
        <v>8</v>
      </c>
      <c r="V75" s="21">
        <f>ROUND(ROUND(R75/T75,0)*Sheet1!$L$9,0)</f>
        <v>2</v>
      </c>
      <c r="W75" s="27">
        <f t="shared" si="15"/>
        <v>458299987.79296803</v>
      </c>
      <c r="X75" s="27">
        <f t="shared" si="16"/>
        <v>79646690.300443843</v>
      </c>
      <c r="Y75" s="30">
        <f t="shared" si="17"/>
        <v>578058854.7613188</v>
      </c>
      <c r="Z75" s="30">
        <f t="shared" si="18"/>
        <v>537946678.09341192</v>
      </c>
      <c r="AA75" s="31">
        <f t="shared" si="19"/>
        <v>199981.68945407867</v>
      </c>
      <c r="AB75" s="31">
        <f t="shared" si="20"/>
        <v>191240.41624766588</v>
      </c>
      <c r="AC75" s="31">
        <f t="shared" si="21"/>
        <v>391222.10570174456</v>
      </c>
    </row>
    <row r="76" spans="1:29" x14ac:dyDescent="0.4">
      <c r="A76" s="24">
        <v>42388</v>
      </c>
      <c r="B76" s="25">
        <v>230.08</v>
      </c>
      <c r="C76" s="25">
        <v>2980.49</v>
      </c>
      <c r="D76" s="7">
        <v>8.6046360429985203E-2</v>
      </c>
      <c r="E76" s="7">
        <v>1.8553142389556E-2</v>
      </c>
      <c r="F76" s="7">
        <v>9847.1052225842705</v>
      </c>
      <c r="G76" s="7">
        <v>230.5</v>
      </c>
      <c r="H76" s="7">
        <v>230.44999694824199</v>
      </c>
      <c r="I76" s="7">
        <v>230.5</v>
      </c>
      <c r="K76" s="7">
        <v>2868</v>
      </c>
      <c r="L76" s="7">
        <v>2900</v>
      </c>
      <c r="M76" s="7">
        <v>2901</v>
      </c>
      <c r="N76" s="24">
        <v>42388</v>
      </c>
      <c r="O76" s="9">
        <v>1</v>
      </c>
      <c r="P76" s="7">
        <v>1297.8902623612512</v>
      </c>
      <c r="Q76" s="10">
        <f t="shared" si="11"/>
        <v>344185441.71994078</v>
      </c>
      <c r="R76" s="10">
        <f t="shared" si="12"/>
        <v>74212569.558224007</v>
      </c>
      <c r="S76" s="11">
        <f t="shared" si="13"/>
        <v>57625000</v>
      </c>
      <c r="T76" s="11">
        <f t="shared" si="14"/>
        <v>37223492.724520683</v>
      </c>
      <c r="U76" s="21">
        <f>ROUND(ROUND(Q76/S76,0)*Sheet1!$L$8,0)</f>
        <v>5</v>
      </c>
      <c r="V76" s="21">
        <f>ROUND(ROUND(R76/T76,0)*Sheet1!$L$9,0)</f>
        <v>2</v>
      </c>
      <c r="W76" s="27">
        <f t="shared" si="15"/>
        <v>288125000</v>
      </c>
      <c r="X76" s="27">
        <f t="shared" si="16"/>
        <v>74446985.449041367</v>
      </c>
      <c r="Y76" s="30">
        <f t="shared" si="17"/>
        <v>418398011.2781648</v>
      </c>
      <c r="Z76" s="30">
        <f t="shared" si="18"/>
        <v>362571985.44904137</v>
      </c>
      <c r="AA76" s="31">
        <f t="shared" si="19"/>
        <v>-170174987.79296803</v>
      </c>
      <c r="AB76" s="31">
        <f t="shared" si="20"/>
        <v>-5199704.8514024764</v>
      </c>
      <c r="AC76" s="31">
        <f t="shared" si="21"/>
        <v>-175374692.6443705</v>
      </c>
    </row>
    <row r="77" spans="1:29" x14ac:dyDescent="0.4">
      <c r="A77" s="22">
        <v>42389</v>
      </c>
      <c r="B77" s="23">
        <v>224.54</v>
      </c>
      <c r="C77" s="23">
        <v>2882.59</v>
      </c>
      <c r="D77" s="7">
        <v>0.17244967744154399</v>
      </c>
      <c r="E77" s="7">
        <v>2.1634357587675099E-2</v>
      </c>
      <c r="F77" s="7">
        <v>9637.5656882094809</v>
      </c>
      <c r="G77" s="7">
        <v>223.69999694824199</v>
      </c>
      <c r="H77" s="7">
        <v>223.69999694824199</v>
      </c>
      <c r="I77" s="7">
        <v>223.75</v>
      </c>
      <c r="K77" s="7">
        <v>2934</v>
      </c>
      <c r="L77" s="7">
        <v>2933</v>
      </c>
      <c r="M77" s="7">
        <v>2934</v>
      </c>
      <c r="N77" s="22">
        <v>42389</v>
      </c>
      <c r="O77" s="9">
        <v>1</v>
      </c>
      <c r="P77" s="7">
        <v>1367.4130055788005</v>
      </c>
      <c r="Q77" s="10">
        <f t="shared" si="11"/>
        <v>689798709.76617599</v>
      </c>
      <c r="R77" s="10">
        <f t="shared" si="12"/>
        <v>86537430.350700393</v>
      </c>
      <c r="S77" s="11">
        <f t="shared" si="13"/>
        <v>55924999.237060495</v>
      </c>
      <c r="T77" s="11">
        <f t="shared" si="14"/>
        <v>40119897.583682008</v>
      </c>
      <c r="U77" s="21">
        <f>ROUND(ROUND(Q77/S77,0)*Sheet1!$L$8,0)</f>
        <v>11</v>
      </c>
      <c r="V77" s="21">
        <f>ROUND(ROUND(R77/T77,0)*Sheet1!$L$9,0)</f>
        <v>2</v>
      </c>
      <c r="W77" s="27">
        <f t="shared" si="15"/>
        <v>615174991.60766542</v>
      </c>
      <c r="X77" s="27">
        <f t="shared" si="16"/>
        <v>80239795.167364016</v>
      </c>
      <c r="Y77" s="30">
        <f t="shared" si="17"/>
        <v>776336140.11687636</v>
      </c>
      <c r="Z77" s="30">
        <f t="shared" si="18"/>
        <v>695414786.77502942</v>
      </c>
      <c r="AA77" s="31">
        <f t="shared" si="19"/>
        <v>327049991.60766542</v>
      </c>
      <c r="AB77" s="31">
        <f t="shared" si="20"/>
        <v>5792809.7183226496</v>
      </c>
      <c r="AC77" s="31">
        <f t="shared" si="21"/>
        <v>332842801.32598805</v>
      </c>
    </row>
    <row r="78" spans="1:29" x14ac:dyDescent="0.4">
      <c r="A78" s="22">
        <v>42390</v>
      </c>
      <c r="B78" s="23">
        <v>223.81</v>
      </c>
      <c r="C78" s="23">
        <v>2943.92</v>
      </c>
      <c r="D78" s="7">
        <v>0.174535542795513</v>
      </c>
      <c r="E78" s="7">
        <v>1.8759984548389799E-2</v>
      </c>
      <c r="F78" s="7">
        <v>9759.7682374535798</v>
      </c>
      <c r="G78" s="7">
        <v>224.89999389648401</v>
      </c>
      <c r="H78" s="7">
        <v>224.850006103515</v>
      </c>
      <c r="I78" s="7">
        <v>224.89999389648401</v>
      </c>
      <c r="K78" s="7">
        <v>3025</v>
      </c>
      <c r="L78" s="7">
        <v>3033</v>
      </c>
      <c r="M78" s="7">
        <v>3034</v>
      </c>
      <c r="N78" s="22">
        <v>42390</v>
      </c>
      <c r="O78" s="9">
        <v>1</v>
      </c>
      <c r="P78" s="7">
        <v>1299.127044989775</v>
      </c>
      <c r="Q78" s="10">
        <f t="shared" si="11"/>
        <v>698142171.18205202</v>
      </c>
      <c r="R78" s="10">
        <f t="shared" si="12"/>
        <v>75039938.1935592</v>
      </c>
      <c r="S78" s="11">
        <f t="shared" si="13"/>
        <v>56224998.474121004</v>
      </c>
      <c r="T78" s="11">
        <f t="shared" si="14"/>
        <v>39298593.110940695</v>
      </c>
      <c r="U78" s="21">
        <f>ROUND(ROUND(Q78/S78,0)*Sheet1!$L$8,0)</f>
        <v>11</v>
      </c>
      <c r="V78" s="21">
        <f>ROUND(ROUND(R78/T78,0)*Sheet1!$L$9,0)</f>
        <v>2</v>
      </c>
      <c r="W78" s="27">
        <f t="shared" si="15"/>
        <v>618474983.21533108</v>
      </c>
      <c r="X78" s="27">
        <f t="shared" si="16"/>
        <v>78597186.22188139</v>
      </c>
      <c r="Y78" s="30">
        <f t="shared" si="17"/>
        <v>773182109.37561119</v>
      </c>
      <c r="Z78" s="30">
        <f t="shared" si="18"/>
        <v>697072169.43721247</v>
      </c>
      <c r="AA78" s="31">
        <f t="shared" si="19"/>
        <v>3299991.607665658</v>
      </c>
      <c r="AB78" s="31">
        <f t="shared" si="20"/>
        <v>-1642608.9454826266</v>
      </c>
      <c r="AC78" s="31">
        <f t="shared" si="21"/>
        <v>1657382.6621830314</v>
      </c>
    </row>
    <row r="79" spans="1:29" x14ac:dyDescent="0.4">
      <c r="A79" s="22">
        <v>42391</v>
      </c>
      <c r="B79" s="23">
        <v>228.79</v>
      </c>
      <c r="C79" s="23">
        <v>3023.21</v>
      </c>
      <c r="D79" s="7">
        <v>0.125156394541973</v>
      </c>
      <c r="E79" s="7">
        <v>1.5716726547343102E-2</v>
      </c>
      <c r="F79" s="7">
        <v>9924.03258166659</v>
      </c>
      <c r="G79" s="7">
        <v>229.69999694824199</v>
      </c>
      <c r="H79" s="7">
        <v>229.64999389648401</v>
      </c>
      <c r="I79" s="7">
        <v>229.69999694824199</v>
      </c>
      <c r="K79" s="7">
        <v>2997</v>
      </c>
      <c r="L79" s="7">
        <v>2971</v>
      </c>
      <c r="M79" s="7">
        <v>2972</v>
      </c>
      <c r="N79" s="22">
        <v>42391</v>
      </c>
      <c r="O79" s="9">
        <v>1</v>
      </c>
      <c r="P79" s="7">
        <v>1267.1720661157026</v>
      </c>
      <c r="Q79" s="10">
        <f t="shared" si="11"/>
        <v>500625578.16789198</v>
      </c>
      <c r="R79" s="10">
        <f t="shared" si="12"/>
        <v>62866906.189372405</v>
      </c>
      <c r="S79" s="11">
        <f t="shared" si="13"/>
        <v>57424999.237060495</v>
      </c>
      <c r="T79" s="11">
        <f t="shared" si="14"/>
        <v>37977146.821487606</v>
      </c>
      <c r="U79" s="21">
        <f>ROUND(ROUND(Q79/S79,0)*Sheet1!$L$8,0)</f>
        <v>8</v>
      </c>
      <c r="V79" s="21">
        <f>ROUND(ROUND(R79/T79,0)*Sheet1!$L$9,0)</f>
        <v>2</v>
      </c>
      <c r="W79" s="27">
        <f t="shared" si="15"/>
        <v>459399993.89648396</v>
      </c>
      <c r="X79" s="27">
        <f t="shared" si="16"/>
        <v>75954293.642975211</v>
      </c>
      <c r="Y79" s="30">
        <f t="shared" si="17"/>
        <v>563492484.3572644</v>
      </c>
      <c r="Z79" s="30">
        <f t="shared" si="18"/>
        <v>535354287.53945917</v>
      </c>
      <c r="AA79" s="31">
        <f t="shared" si="19"/>
        <v>-159074989.31884712</v>
      </c>
      <c r="AB79" s="31">
        <f t="shared" si="20"/>
        <v>-2642892.5789061785</v>
      </c>
      <c r="AC79" s="31">
        <f t="shared" si="21"/>
        <v>-161717881.8977533</v>
      </c>
    </row>
    <row r="80" spans="1:29" x14ac:dyDescent="0.4">
      <c r="A80" s="22">
        <v>42394</v>
      </c>
      <c r="B80" s="23">
        <v>230.21</v>
      </c>
      <c r="C80" s="23">
        <v>3001.78</v>
      </c>
      <c r="D80" s="7">
        <v>8.2312716825948595E-2</v>
      </c>
      <c r="E80" s="7">
        <v>1.5486483687404099E-2</v>
      </c>
      <c r="F80" s="7">
        <v>9970.2292222043307</v>
      </c>
      <c r="G80" s="7">
        <v>231.19999694824199</v>
      </c>
      <c r="H80" s="7">
        <v>231.14999389648401</v>
      </c>
      <c r="I80" s="7">
        <v>231.19999694824199</v>
      </c>
      <c r="K80" s="7">
        <v>3029</v>
      </c>
      <c r="L80" s="7">
        <v>3039</v>
      </c>
      <c r="M80" s="7">
        <v>3040</v>
      </c>
      <c r="N80" s="22">
        <v>42394</v>
      </c>
      <c r="O80" s="9">
        <v>1</v>
      </c>
      <c r="P80" s="7">
        <v>1307.9145812479146</v>
      </c>
      <c r="Q80" s="10">
        <f t="shared" si="11"/>
        <v>329250867.30379438</v>
      </c>
      <c r="R80" s="10">
        <f t="shared" si="12"/>
        <v>61945934.749616399</v>
      </c>
      <c r="S80" s="11">
        <f t="shared" si="13"/>
        <v>57799999.237060495</v>
      </c>
      <c r="T80" s="11">
        <f t="shared" si="14"/>
        <v>39616732.665999331</v>
      </c>
      <c r="U80" s="21">
        <f>ROUND(ROUND(Q80/S80,0)*Sheet1!$L$8,0)</f>
        <v>5</v>
      </c>
      <c r="V80" s="21">
        <f>ROUND(ROUND(R80/T80,0)*Sheet1!$L$9,0)</f>
        <v>2</v>
      </c>
      <c r="W80" s="27">
        <f t="shared" si="15"/>
        <v>288999996.1853025</v>
      </c>
      <c r="X80" s="27">
        <f t="shared" si="16"/>
        <v>79233465.331998661</v>
      </c>
      <c r="Y80" s="30">
        <f t="shared" si="17"/>
        <v>391196802.05341077</v>
      </c>
      <c r="Z80" s="30">
        <f t="shared" si="18"/>
        <v>368233461.51730114</v>
      </c>
      <c r="AA80" s="31">
        <f t="shared" si="19"/>
        <v>-170399997.71118146</v>
      </c>
      <c r="AB80" s="31">
        <f t="shared" si="20"/>
        <v>3279171.68902345</v>
      </c>
      <c r="AC80" s="31">
        <f t="shared" si="21"/>
        <v>-167120826.02215803</v>
      </c>
    </row>
    <row r="81" spans="1:29" x14ac:dyDescent="0.4">
      <c r="A81" s="24">
        <v>42395</v>
      </c>
      <c r="B81" s="25">
        <v>227.19</v>
      </c>
      <c r="C81" s="25">
        <v>3032.84</v>
      </c>
      <c r="D81" s="7">
        <v>0.12601634766928799</v>
      </c>
      <c r="E81" s="7">
        <v>1.5692340687965201E-2</v>
      </c>
      <c r="F81" s="7">
        <v>9938.1460606677592</v>
      </c>
      <c r="G81" s="7">
        <v>227.80000305175699</v>
      </c>
      <c r="H81" s="7">
        <v>227.80000305175699</v>
      </c>
      <c r="I81" s="7">
        <v>227.850006103515</v>
      </c>
      <c r="K81" s="7">
        <v>3034</v>
      </c>
      <c r="L81" s="7">
        <v>2999</v>
      </c>
      <c r="M81" s="7">
        <v>3000</v>
      </c>
      <c r="N81" s="24">
        <v>42395</v>
      </c>
      <c r="O81" s="9">
        <v>1</v>
      </c>
      <c r="P81" s="7">
        <v>1281.1129910861671</v>
      </c>
      <c r="Q81" s="10">
        <f t="shared" si="11"/>
        <v>504065390.67715192</v>
      </c>
      <c r="R81" s="10">
        <f t="shared" si="12"/>
        <v>62769362.751860805</v>
      </c>
      <c r="S81" s="11">
        <f t="shared" si="13"/>
        <v>56950000.762939245</v>
      </c>
      <c r="T81" s="11">
        <f t="shared" si="14"/>
        <v>38868968.149554312</v>
      </c>
      <c r="U81" s="21">
        <f>ROUND(ROUND(Q81/S81,0)*Sheet1!$L$8,0)</f>
        <v>8</v>
      </c>
      <c r="V81" s="21">
        <f>ROUND(ROUND(R81/T81,0)*Sheet1!$L$9,0)</f>
        <v>2</v>
      </c>
      <c r="W81" s="27">
        <f t="shared" si="15"/>
        <v>455600006.10351396</v>
      </c>
      <c r="X81" s="27">
        <f t="shared" si="16"/>
        <v>77737936.299108624</v>
      </c>
      <c r="Y81" s="30">
        <f t="shared" si="17"/>
        <v>566834753.42901278</v>
      </c>
      <c r="Z81" s="30">
        <f t="shared" si="18"/>
        <v>533337942.40262258</v>
      </c>
      <c r="AA81" s="31">
        <f t="shared" si="19"/>
        <v>166600009.91821146</v>
      </c>
      <c r="AB81" s="31">
        <f t="shared" si="20"/>
        <v>-1495529.0328900367</v>
      </c>
      <c r="AC81" s="31">
        <f t="shared" si="21"/>
        <v>165104480.88532144</v>
      </c>
    </row>
    <row r="82" spans="1:29" x14ac:dyDescent="0.4">
      <c r="A82" s="22">
        <v>42396</v>
      </c>
      <c r="B82" s="23">
        <v>230.96</v>
      </c>
      <c r="C82" s="23">
        <v>3043.47</v>
      </c>
      <c r="D82" s="7">
        <v>8.1602877753314998E-2</v>
      </c>
      <c r="E82" s="7">
        <v>1.54521416933475E-2</v>
      </c>
      <c r="F82" s="7">
        <v>9984.2289198710005</v>
      </c>
      <c r="G82" s="7">
        <v>230.94999694824199</v>
      </c>
      <c r="H82" s="7">
        <v>230.94999694824199</v>
      </c>
      <c r="I82" s="7">
        <v>231</v>
      </c>
      <c r="K82" s="7">
        <v>2974</v>
      </c>
      <c r="L82" s="7">
        <v>2983</v>
      </c>
      <c r="M82" s="7">
        <v>2984</v>
      </c>
      <c r="N82" s="22">
        <v>42396</v>
      </c>
      <c r="O82" s="9">
        <v>1</v>
      </c>
      <c r="P82" s="7">
        <v>1297.0460613052076</v>
      </c>
      <c r="Q82" s="10">
        <f t="shared" si="11"/>
        <v>326411511.01326001</v>
      </c>
      <c r="R82" s="10">
        <f t="shared" si="12"/>
        <v>61808566.773390003</v>
      </c>
      <c r="S82" s="11">
        <f t="shared" si="13"/>
        <v>57737499.237060495</v>
      </c>
      <c r="T82" s="11">
        <f t="shared" si="14"/>
        <v>38574149.86321687</v>
      </c>
      <c r="U82" s="21">
        <f>ROUND(ROUND(Q82/S82,0)*Sheet1!$L$8,0)</f>
        <v>5</v>
      </c>
      <c r="V82" s="21">
        <f>ROUND(ROUND(R82/T82,0)*Sheet1!$L$9,0)</f>
        <v>2</v>
      </c>
      <c r="W82" s="27">
        <f t="shared" si="15"/>
        <v>288687496.1853025</v>
      </c>
      <c r="X82" s="27">
        <f t="shared" si="16"/>
        <v>77148299.726433739</v>
      </c>
      <c r="Y82" s="30">
        <f t="shared" si="17"/>
        <v>388220077.78665</v>
      </c>
      <c r="Z82" s="30">
        <f t="shared" si="18"/>
        <v>365835795.91173625</v>
      </c>
      <c r="AA82" s="31">
        <f t="shared" si="19"/>
        <v>-166912509.91821146</v>
      </c>
      <c r="AB82" s="31">
        <f t="shared" si="20"/>
        <v>-589636.57267488539</v>
      </c>
      <c r="AC82" s="31">
        <f t="shared" si="21"/>
        <v>-167502146.49088633</v>
      </c>
    </row>
    <row r="83" spans="1:29" x14ac:dyDescent="0.4">
      <c r="A83" s="22">
        <v>42397</v>
      </c>
      <c r="B83" s="23">
        <v>231.51</v>
      </c>
      <c r="C83" s="23">
        <v>2979.42</v>
      </c>
      <c r="D83" s="7">
        <v>8.4203815909086793E-2</v>
      </c>
      <c r="E83" s="7">
        <v>1.87525050553549E-2</v>
      </c>
      <c r="F83" s="7">
        <v>9895.9200124928993</v>
      </c>
      <c r="G83" s="7">
        <v>231</v>
      </c>
      <c r="H83" s="7">
        <v>230.94999694824199</v>
      </c>
      <c r="I83" s="7">
        <v>231</v>
      </c>
      <c r="K83" s="7">
        <v>3028</v>
      </c>
      <c r="L83" s="7">
        <v>3054</v>
      </c>
      <c r="M83" s="7">
        <v>3055</v>
      </c>
      <c r="N83" s="22">
        <v>42397</v>
      </c>
      <c r="O83" s="9">
        <v>1</v>
      </c>
      <c r="P83" s="7">
        <v>1334.5323638197713</v>
      </c>
      <c r="Q83" s="10">
        <f t="shared" si="11"/>
        <v>336815263.63634717</v>
      </c>
      <c r="R83" s="10">
        <f t="shared" si="12"/>
        <v>75010020.221419603</v>
      </c>
      <c r="S83" s="11">
        <f t="shared" si="13"/>
        <v>57750000</v>
      </c>
      <c r="T83" s="11">
        <f t="shared" si="14"/>
        <v>40409639.976462677</v>
      </c>
      <c r="U83" s="21">
        <f>ROUND(ROUND(Q83/S83,0)*Sheet1!$L$8,0)</f>
        <v>5</v>
      </c>
      <c r="V83" s="21">
        <f>ROUND(ROUND(R83/T83,0)*Sheet1!$L$9,0)</f>
        <v>2</v>
      </c>
      <c r="W83" s="27">
        <f t="shared" si="15"/>
        <v>288750000</v>
      </c>
      <c r="X83" s="27">
        <f t="shared" si="16"/>
        <v>80819279.952925354</v>
      </c>
      <c r="Y83" s="30">
        <f t="shared" si="17"/>
        <v>411825283.85776675</v>
      </c>
      <c r="Z83" s="30">
        <f t="shared" si="18"/>
        <v>369569279.95292532</v>
      </c>
      <c r="AA83" s="31">
        <f t="shared" si="19"/>
        <v>62503.814697504044</v>
      </c>
      <c r="AB83" s="31">
        <f t="shared" si="20"/>
        <v>3670980.2264916152</v>
      </c>
      <c r="AC83" s="31">
        <f t="shared" si="21"/>
        <v>3733484.0411891192</v>
      </c>
    </row>
    <row r="84" spans="1:29" x14ac:dyDescent="0.4">
      <c r="A84" s="22">
        <v>42398</v>
      </c>
      <c r="B84" s="23">
        <v>232.1</v>
      </c>
      <c r="C84" s="23">
        <v>3045.09</v>
      </c>
      <c r="D84" s="7">
        <v>8.0750124553669103E-2</v>
      </c>
      <c r="E84" s="7">
        <v>1.54127230092831E-2</v>
      </c>
      <c r="F84" s="7">
        <v>9998.5773266422602</v>
      </c>
      <c r="G84" s="7">
        <v>232.30000305175699</v>
      </c>
      <c r="H84" s="7">
        <v>232.30000305175699</v>
      </c>
      <c r="I84" s="7">
        <v>232.350006103515</v>
      </c>
      <c r="K84" s="7">
        <v>3017</v>
      </c>
      <c r="L84" s="7">
        <v>3028</v>
      </c>
      <c r="M84" s="7">
        <v>3029</v>
      </c>
      <c r="N84" s="22">
        <v>42398</v>
      </c>
      <c r="O84" s="9">
        <v>1</v>
      </c>
      <c r="P84" s="7">
        <v>1295.9220607661823</v>
      </c>
      <c r="Q84" s="10">
        <f t="shared" si="11"/>
        <v>323000498.21467644</v>
      </c>
      <c r="R84" s="10">
        <f t="shared" si="12"/>
        <v>61650892.037132397</v>
      </c>
      <c r="S84" s="11">
        <f t="shared" si="13"/>
        <v>58075000.762939245</v>
      </c>
      <c r="T84" s="11">
        <f t="shared" si="14"/>
        <v>39097968.573315725</v>
      </c>
      <c r="U84" s="21">
        <f>ROUND(ROUND(Q84/S84,0)*Sheet1!$L$8,0)</f>
        <v>5</v>
      </c>
      <c r="V84" s="21">
        <f>ROUND(ROUND(R84/T84,0)*Sheet1!$L$9,0)</f>
        <v>2</v>
      </c>
      <c r="W84" s="27">
        <f t="shared" si="15"/>
        <v>290375003.81469619</v>
      </c>
      <c r="X84" s="27">
        <f t="shared" si="16"/>
        <v>78195937.146631449</v>
      </c>
      <c r="Y84" s="30">
        <f t="shared" si="17"/>
        <v>384651390.25180882</v>
      </c>
      <c r="Z84" s="30">
        <f t="shared" si="18"/>
        <v>368570940.96132767</v>
      </c>
      <c r="AA84" s="31">
        <f t="shared" si="19"/>
        <v>1625003.8146961927</v>
      </c>
      <c r="AB84" s="31">
        <f t="shared" si="20"/>
        <v>-2623342.8062939048</v>
      </c>
      <c r="AC84" s="31">
        <f t="shared" si="21"/>
        <v>-998338.99159771204</v>
      </c>
    </row>
    <row r="85" spans="1:29" x14ac:dyDescent="0.4">
      <c r="A85" s="22">
        <v>42401</v>
      </c>
      <c r="B85" s="23">
        <v>233.67</v>
      </c>
      <c r="C85" s="23">
        <v>3021.01</v>
      </c>
      <c r="D85" s="7">
        <v>8.0262242003472498E-2</v>
      </c>
      <c r="E85" s="7">
        <v>1.53907316709602E-2</v>
      </c>
      <c r="F85" s="7">
        <v>10005.8901237305</v>
      </c>
      <c r="G85" s="7">
        <v>233.5</v>
      </c>
      <c r="H85" s="7">
        <v>233.44999694824199</v>
      </c>
      <c r="I85" s="7">
        <v>233.5</v>
      </c>
      <c r="K85" s="7">
        <v>2948</v>
      </c>
      <c r="L85" s="7">
        <v>2924</v>
      </c>
      <c r="M85" s="7">
        <v>2925</v>
      </c>
      <c r="N85" s="22">
        <v>42401</v>
      </c>
      <c r="O85" s="9">
        <v>1</v>
      </c>
      <c r="P85" s="7">
        <v>1319.9424925422604</v>
      </c>
      <c r="Q85" s="10">
        <f t="shared" si="11"/>
        <v>321048968.01388997</v>
      </c>
      <c r="R85" s="10">
        <f t="shared" si="12"/>
        <v>61562926.683840804</v>
      </c>
      <c r="S85" s="11">
        <f t="shared" si="13"/>
        <v>58375000</v>
      </c>
      <c r="T85" s="11">
        <f t="shared" si="14"/>
        <v>38911904.680145837</v>
      </c>
      <c r="U85" s="21">
        <f>ROUND(ROUND(Q85/S85,0)*Sheet1!$L$8,0)</f>
        <v>4</v>
      </c>
      <c r="V85" s="21">
        <f>ROUND(ROUND(R85/T85,0)*Sheet1!$L$9,0)</f>
        <v>2</v>
      </c>
      <c r="W85" s="27">
        <f t="shared" si="15"/>
        <v>233500000</v>
      </c>
      <c r="X85" s="27">
        <f t="shared" si="16"/>
        <v>77823809.360291675</v>
      </c>
      <c r="Y85" s="30">
        <f t="shared" si="17"/>
        <v>382611894.69773078</v>
      </c>
      <c r="Z85" s="30">
        <f t="shared" si="18"/>
        <v>311323809.36029166</v>
      </c>
      <c r="AA85" s="31">
        <f t="shared" si="19"/>
        <v>-56875003.814696193</v>
      </c>
      <c r="AB85" s="31">
        <f t="shared" si="20"/>
        <v>-372127.78633977473</v>
      </c>
      <c r="AC85" s="31">
        <f t="shared" si="21"/>
        <v>-57247131.601035967</v>
      </c>
    </row>
    <row r="86" spans="1:29" x14ac:dyDescent="0.4">
      <c r="A86" s="24">
        <v>42402</v>
      </c>
      <c r="B86" s="25">
        <v>231.1</v>
      </c>
      <c r="C86" s="25">
        <v>2951.85</v>
      </c>
      <c r="D86" s="7">
        <v>8.2923756288887096E-2</v>
      </c>
      <c r="E86" s="7">
        <v>1.88545385397604E-2</v>
      </c>
      <c r="F86" s="7">
        <v>9918.2410635206306</v>
      </c>
      <c r="G86" s="7">
        <v>231.89999389648401</v>
      </c>
      <c r="H86" s="7">
        <v>231.850006103515</v>
      </c>
      <c r="I86" s="7">
        <v>231.89999389648401</v>
      </c>
      <c r="K86" s="7">
        <v>2896</v>
      </c>
      <c r="L86" s="7">
        <v>2924</v>
      </c>
      <c r="M86" s="7">
        <v>2925</v>
      </c>
      <c r="N86" s="24">
        <v>42402</v>
      </c>
      <c r="O86" s="9">
        <v>1</v>
      </c>
      <c r="P86" s="7">
        <v>1343.8737279511533</v>
      </c>
      <c r="Q86" s="10">
        <f t="shared" si="11"/>
        <v>331695025.15554839</v>
      </c>
      <c r="R86" s="10">
        <f t="shared" si="12"/>
        <v>75418154.159041598</v>
      </c>
      <c r="S86" s="11">
        <f t="shared" si="13"/>
        <v>57974998.474121004</v>
      </c>
      <c r="T86" s="11">
        <f t="shared" si="14"/>
        <v>38918583.161465399</v>
      </c>
      <c r="U86" s="21">
        <f>ROUND(ROUND(Q86/S86,0)*Sheet1!$L$8,0)</f>
        <v>5</v>
      </c>
      <c r="V86" s="21">
        <f>ROUND(ROUND(R86/T86,0)*Sheet1!$L$9,0)</f>
        <v>2</v>
      </c>
      <c r="W86" s="27">
        <f t="shared" si="15"/>
        <v>289874992.37060499</v>
      </c>
      <c r="X86" s="27">
        <f t="shared" si="16"/>
        <v>77837166.322930798</v>
      </c>
      <c r="Y86" s="30">
        <f t="shared" si="17"/>
        <v>407113179.31458998</v>
      </c>
      <c r="Z86" s="30">
        <f t="shared" si="18"/>
        <v>367712158.6935358</v>
      </c>
      <c r="AA86" s="31">
        <f t="shared" si="19"/>
        <v>56374992.370604992</v>
      </c>
      <c r="AB86" s="31">
        <f t="shared" si="20"/>
        <v>13356.962639123201</v>
      </c>
      <c r="AC86" s="31">
        <f t="shared" si="21"/>
        <v>56388349.333244115</v>
      </c>
    </row>
    <row r="87" spans="1:29" x14ac:dyDescent="0.4">
      <c r="A87" s="22">
        <v>42403</v>
      </c>
      <c r="B87" s="23">
        <v>228.97</v>
      </c>
      <c r="C87" s="23">
        <v>2896.63</v>
      </c>
      <c r="D87" s="7">
        <v>0.1318944542088</v>
      </c>
      <c r="E87" s="7">
        <v>2.25751029573533E-2</v>
      </c>
      <c r="F87" s="7">
        <v>9769.2362649984698</v>
      </c>
      <c r="G87" s="7">
        <v>228.89999389648401</v>
      </c>
      <c r="H87" s="7">
        <v>228.89999389648401</v>
      </c>
      <c r="I87" s="7">
        <v>228.94999694824199</v>
      </c>
      <c r="K87" s="7">
        <v>2908</v>
      </c>
      <c r="L87" s="7">
        <v>2905</v>
      </c>
      <c r="M87" s="7">
        <v>2907</v>
      </c>
      <c r="N87" s="22">
        <v>42403</v>
      </c>
      <c r="O87" s="9">
        <v>1</v>
      </c>
      <c r="P87" s="7">
        <v>1347.1453729281768</v>
      </c>
      <c r="Q87" s="10">
        <f t="shared" si="11"/>
        <v>527577816.83520001</v>
      </c>
      <c r="R87" s="10">
        <f t="shared" si="12"/>
        <v>90300411.829413205</v>
      </c>
      <c r="S87" s="11">
        <f t="shared" si="13"/>
        <v>57224998.474121004</v>
      </c>
      <c r="T87" s="11">
        <f t="shared" si="14"/>
        <v>39174987.444751382</v>
      </c>
      <c r="U87" s="21">
        <f>ROUND(ROUND(Q87/S87,0)*Sheet1!$L$8,0)</f>
        <v>8</v>
      </c>
      <c r="V87" s="21">
        <f>ROUND(ROUND(R87/T87,0)*Sheet1!$L$9,0)</f>
        <v>2</v>
      </c>
      <c r="W87" s="27">
        <f t="shared" si="15"/>
        <v>457799987.79296803</v>
      </c>
      <c r="X87" s="27">
        <f t="shared" si="16"/>
        <v>78349974.889502764</v>
      </c>
      <c r="Y87" s="30">
        <f t="shared" si="17"/>
        <v>617878228.66461325</v>
      </c>
      <c r="Z87" s="30">
        <f t="shared" si="18"/>
        <v>536149962.6824708</v>
      </c>
      <c r="AA87" s="31">
        <f t="shared" si="19"/>
        <v>167924995.42236304</v>
      </c>
      <c r="AB87" s="31">
        <f t="shared" si="20"/>
        <v>512808.56657196581</v>
      </c>
      <c r="AC87" s="31">
        <f t="shared" si="21"/>
        <v>168437803.98893499</v>
      </c>
    </row>
    <row r="88" spans="1:29" x14ac:dyDescent="0.4">
      <c r="A88" s="22">
        <v>42404</v>
      </c>
      <c r="B88" s="23">
        <v>232.91</v>
      </c>
      <c r="C88" s="23">
        <v>2905.3</v>
      </c>
      <c r="D88" s="7">
        <v>8.3813938870552093E-2</v>
      </c>
      <c r="E88" s="7">
        <v>2.2640086838697102E-2</v>
      </c>
      <c r="F88" s="7">
        <v>9816.9931963281797</v>
      </c>
      <c r="G88" s="7">
        <v>233.600006103515</v>
      </c>
      <c r="H88" s="7">
        <v>233.600006103515</v>
      </c>
      <c r="I88" s="7">
        <v>233.64999389648401</v>
      </c>
      <c r="K88" s="7">
        <v>2877</v>
      </c>
      <c r="L88" s="7">
        <v>2872</v>
      </c>
      <c r="M88" s="7">
        <v>2873</v>
      </c>
      <c r="N88" s="22">
        <v>42404</v>
      </c>
      <c r="O88" s="9">
        <v>1</v>
      </c>
      <c r="P88" s="7">
        <v>1330.0112620357634</v>
      </c>
      <c r="Q88" s="10">
        <f t="shared" si="11"/>
        <v>335255755.48220837</v>
      </c>
      <c r="R88" s="10">
        <f t="shared" si="12"/>
        <v>90560347.354788408</v>
      </c>
      <c r="S88" s="11">
        <f t="shared" si="13"/>
        <v>58400001.52587875</v>
      </c>
      <c r="T88" s="11">
        <f t="shared" si="14"/>
        <v>38264424.008768909</v>
      </c>
      <c r="U88" s="21">
        <f>ROUND(ROUND(Q88/S88,0)*Sheet1!$L$8,0)</f>
        <v>5</v>
      </c>
      <c r="V88" s="21">
        <f>ROUND(ROUND(R88/T88,0)*Sheet1!$L$9,0)</f>
        <v>2</v>
      </c>
      <c r="W88" s="27">
        <f t="shared" si="15"/>
        <v>292000007.62939376</v>
      </c>
      <c r="X88" s="27">
        <f t="shared" si="16"/>
        <v>76528848.017537817</v>
      </c>
      <c r="Y88" s="30">
        <f t="shared" si="17"/>
        <v>425816102.83699679</v>
      </c>
      <c r="Z88" s="30">
        <f t="shared" si="18"/>
        <v>368528855.64693159</v>
      </c>
      <c r="AA88" s="31">
        <f t="shared" si="19"/>
        <v>-165799980.16357428</v>
      </c>
      <c r="AB88" s="31">
        <f t="shared" si="20"/>
        <v>-1821126.8719649464</v>
      </c>
      <c r="AC88" s="31">
        <f t="shared" si="21"/>
        <v>-167621107.03553921</v>
      </c>
    </row>
    <row r="89" spans="1:29" x14ac:dyDescent="0.4">
      <c r="A89" s="22">
        <v>42405</v>
      </c>
      <c r="B89" s="23">
        <v>233.3</v>
      </c>
      <c r="C89" s="23">
        <v>2879.39</v>
      </c>
      <c r="D89" s="7">
        <v>8.32604435530893E-2</v>
      </c>
      <c r="E89" s="7">
        <v>2.27483241667908E-2</v>
      </c>
      <c r="F89" s="7">
        <v>9824.6548321255505</v>
      </c>
      <c r="G89" s="7">
        <v>234</v>
      </c>
      <c r="H89" s="7">
        <v>233.94999694824199</v>
      </c>
      <c r="I89" s="7">
        <v>234</v>
      </c>
      <c r="K89" s="7">
        <v>2784</v>
      </c>
      <c r="L89" s="7">
        <v>2795</v>
      </c>
      <c r="M89" s="7">
        <v>2796</v>
      </c>
      <c r="N89" s="22">
        <v>42405</v>
      </c>
      <c r="O89" s="9">
        <v>1</v>
      </c>
      <c r="P89" s="7">
        <v>1344.2650330205074</v>
      </c>
      <c r="Q89" s="10">
        <f t="shared" si="11"/>
        <v>333041774.21235722</v>
      </c>
      <c r="R89" s="10">
        <f t="shared" si="12"/>
        <v>90993296.667163208</v>
      </c>
      <c r="S89" s="11">
        <f t="shared" si="13"/>
        <v>58500000</v>
      </c>
      <c r="T89" s="11">
        <f t="shared" si="14"/>
        <v>37424338.519290924</v>
      </c>
      <c r="U89" s="21">
        <f>ROUND(ROUND(Q89/S89,0)*Sheet1!$L$8,0)</f>
        <v>5</v>
      </c>
      <c r="V89" s="21">
        <f>ROUND(ROUND(R89/T89,0)*Sheet1!$L$9,0)</f>
        <v>2</v>
      </c>
      <c r="W89" s="27">
        <f t="shared" si="15"/>
        <v>292500000</v>
      </c>
      <c r="X89" s="27">
        <f t="shared" si="16"/>
        <v>74848677.038581848</v>
      </c>
      <c r="Y89" s="30">
        <f t="shared" si="17"/>
        <v>424035070.87952042</v>
      </c>
      <c r="Z89" s="30">
        <f t="shared" si="18"/>
        <v>367348677.03858185</v>
      </c>
      <c r="AA89" s="31">
        <f t="shared" si="19"/>
        <v>499992.37060624361</v>
      </c>
      <c r="AB89" s="31">
        <f t="shared" si="20"/>
        <v>-1680170.9789559692</v>
      </c>
      <c r="AC89" s="31">
        <f t="shared" si="21"/>
        <v>-1180178.6083497256</v>
      </c>
    </row>
    <row r="90" spans="1:29" x14ac:dyDescent="0.4">
      <c r="A90" s="22">
        <v>42411</v>
      </c>
      <c r="B90" s="23">
        <v>226.7</v>
      </c>
      <c r="C90" s="23">
        <v>2680.35</v>
      </c>
      <c r="D90" s="7">
        <v>0.111243536559888</v>
      </c>
      <c r="E90" s="7">
        <v>3.4310541345606703E-2</v>
      </c>
      <c r="F90" s="7">
        <v>9109.8388590477898</v>
      </c>
      <c r="G90" s="7">
        <v>227</v>
      </c>
      <c r="H90" s="7">
        <v>227</v>
      </c>
      <c r="I90" s="7">
        <v>227.05000305175699</v>
      </c>
      <c r="K90" s="7">
        <v>2744</v>
      </c>
      <c r="L90" s="7">
        <v>2741</v>
      </c>
      <c r="M90" s="7">
        <v>2742</v>
      </c>
      <c r="N90" s="22">
        <v>42411</v>
      </c>
      <c r="O90" s="9">
        <v>1</v>
      </c>
      <c r="P90" s="7">
        <v>1387.9163972701149</v>
      </c>
      <c r="Q90" s="10">
        <f t="shared" si="11"/>
        <v>444974146.23955202</v>
      </c>
      <c r="R90" s="10">
        <f t="shared" si="12"/>
        <v>137242165.3824268</v>
      </c>
      <c r="S90" s="11">
        <f t="shared" si="13"/>
        <v>56750000</v>
      </c>
      <c r="T90" s="11">
        <f t="shared" si="14"/>
        <v>38084425.941091955</v>
      </c>
      <c r="U90" s="21">
        <f>ROUND(ROUND(Q90/S90,0)*Sheet1!$L$8,0)</f>
        <v>7</v>
      </c>
      <c r="V90" s="21">
        <f>ROUND(ROUND(R90/T90,0)*Sheet1!$L$9,0)</f>
        <v>3</v>
      </c>
      <c r="W90" s="27">
        <f t="shared" si="15"/>
        <v>397250000</v>
      </c>
      <c r="X90" s="27">
        <f t="shared" si="16"/>
        <v>114253277.82327586</v>
      </c>
      <c r="Y90" s="30">
        <f t="shared" si="17"/>
        <v>582216311.62197876</v>
      </c>
      <c r="Z90" s="30">
        <f t="shared" si="18"/>
        <v>511503277.82327586</v>
      </c>
      <c r="AA90" s="31">
        <f t="shared" si="19"/>
        <v>104750000</v>
      </c>
      <c r="AB90" s="31">
        <f t="shared" si="20"/>
        <v>39404600.784694016</v>
      </c>
      <c r="AC90" s="31">
        <f t="shared" si="21"/>
        <v>144154600.78469402</v>
      </c>
    </row>
    <row r="91" spans="1:29" x14ac:dyDescent="0.4">
      <c r="A91" s="24">
        <v>42412</v>
      </c>
      <c r="B91" s="25">
        <v>224.98</v>
      </c>
      <c r="C91" s="25">
        <v>2756.16</v>
      </c>
      <c r="D91" s="7">
        <v>0.17895379147284601</v>
      </c>
      <c r="E91" s="7">
        <v>2.9310090181750698E-2</v>
      </c>
      <c r="F91" s="7">
        <v>9436.4526920519493</v>
      </c>
      <c r="G91" s="7">
        <v>225.69999694824199</v>
      </c>
      <c r="H91" s="7">
        <v>225.64999389648401</v>
      </c>
      <c r="I91" s="7">
        <v>225.69999694824199</v>
      </c>
      <c r="K91" s="7">
        <v>2835</v>
      </c>
      <c r="L91" s="7">
        <v>2829</v>
      </c>
      <c r="M91" s="7">
        <v>2830</v>
      </c>
      <c r="N91" s="24">
        <v>42412</v>
      </c>
      <c r="O91" s="9">
        <v>1</v>
      </c>
      <c r="P91" s="7">
        <v>1364.8698979591836</v>
      </c>
      <c r="Q91" s="10">
        <f t="shared" si="11"/>
        <v>715815165.89138401</v>
      </c>
      <c r="R91" s="10">
        <f t="shared" si="12"/>
        <v>117240360.7270028</v>
      </c>
      <c r="S91" s="11">
        <f t="shared" si="13"/>
        <v>56424999.237060495</v>
      </c>
      <c r="T91" s="11">
        <f t="shared" si="14"/>
        <v>38694061.607142858</v>
      </c>
      <c r="U91" s="21">
        <f>ROUND(ROUND(Q91/S91,0)*Sheet1!$L$8,0)</f>
        <v>11</v>
      </c>
      <c r="V91" s="21">
        <f>ROUND(ROUND(R91/T91,0)*Sheet1!$L$9,0)</f>
        <v>3</v>
      </c>
      <c r="W91" s="27">
        <f t="shared" si="15"/>
        <v>620674991.60766542</v>
      </c>
      <c r="X91" s="27">
        <f t="shared" si="16"/>
        <v>116082184.82142857</v>
      </c>
      <c r="Y91" s="30">
        <f t="shared" si="17"/>
        <v>833055526.61838675</v>
      </c>
      <c r="Z91" s="30">
        <f t="shared" si="18"/>
        <v>736757176.42909396</v>
      </c>
      <c r="AA91" s="31">
        <f t="shared" si="19"/>
        <v>223424991.60766542</v>
      </c>
      <c r="AB91" s="31">
        <f t="shared" si="20"/>
        <v>1828906.998152703</v>
      </c>
      <c r="AC91" s="31">
        <f t="shared" si="21"/>
        <v>225253898.60581812</v>
      </c>
    </row>
    <row r="92" spans="1:29" x14ac:dyDescent="0.4">
      <c r="A92" s="22">
        <v>42415</v>
      </c>
      <c r="B92" s="23">
        <v>228.4</v>
      </c>
      <c r="C92" s="23">
        <v>2833.87</v>
      </c>
      <c r="D92" s="7">
        <v>0.13118761720341901</v>
      </c>
      <c r="E92" s="7">
        <v>2.6857802106976199E-2</v>
      </c>
      <c r="F92" s="7">
        <v>9667.2051409573996</v>
      </c>
      <c r="G92" s="7">
        <v>228.75</v>
      </c>
      <c r="H92" s="7">
        <v>228.69999694824199</v>
      </c>
      <c r="I92" s="7">
        <v>228.75</v>
      </c>
      <c r="K92" s="7">
        <v>2814</v>
      </c>
      <c r="L92" s="7">
        <v>2839</v>
      </c>
      <c r="M92" s="7">
        <v>2840</v>
      </c>
      <c r="N92" s="22">
        <v>42415</v>
      </c>
      <c r="O92" s="9">
        <v>1</v>
      </c>
      <c r="P92" s="7">
        <v>1337.233865184654</v>
      </c>
      <c r="Q92" s="10">
        <f t="shared" si="11"/>
        <v>524750468.81367606</v>
      </c>
      <c r="R92" s="10">
        <f t="shared" si="12"/>
        <v>107431208.4279048</v>
      </c>
      <c r="S92" s="11">
        <f t="shared" si="13"/>
        <v>57187500</v>
      </c>
      <c r="T92" s="11">
        <f t="shared" si="14"/>
        <v>37629760.966296159</v>
      </c>
      <c r="U92" s="21">
        <f>ROUND(ROUND(Q92/S92,0)*Sheet1!$L$8,0)</f>
        <v>8</v>
      </c>
      <c r="V92" s="21">
        <f>ROUND(ROUND(R92/T92,0)*Sheet1!$L$9,0)</f>
        <v>3</v>
      </c>
      <c r="W92" s="27">
        <f t="shared" si="15"/>
        <v>457500000</v>
      </c>
      <c r="X92" s="27">
        <f t="shared" si="16"/>
        <v>112889282.89888847</v>
      </c>
      <c r="Y92" s="30">
        <f t="shared" si="17"/>
        <v>632181677.24158084</v>
      </c>
      <c r="Z92" s="30">
        <f t="shared" si="18"/>
        <v>570389282.89888847</v>
      </c>
      <c r="AA92" s="31">
        <f t="shared" si="19"/>
        <v>-163174991.60766542</v>
      </c>
      <c r="AB92" s="31">
        <f t="shared" si="20"/>
        <v>-3192901.9225400984</v>
      </c>
      <c r="AC92" s="31">
        <f t="shared" si="21"/>
        <v>-166367893.53020552</v>
      </c>
    </row>
    <row r="93" spans="1:29" x14ac:dyDescent="0.4">
      <c r="A93" s="22">
        <v>42416</v>
      </c>
      <c r="B93" s="23">
        <v>231.52</v>
      </c>
      <c r="C93" s="23">
        <v>2821.26</v>
      </c>
      <c r="D93" s="7">
        <v>8.1349441677916606E-2</v>
      </c>
      <c r="E93" s="7">
        <v>2.7101818964008598E-2</v>
      </c>
      <c r="F93" s="7">
        <v>9713.8330475847797</v>
      </c>
      <c r="G93" s="7">
        <v>232.05000305175699</v>
      </c>
      <c r="H93" s="7">
        <v>232.05000305175699</v>
      </c>
      <c r="I93" s="7">
        <v>232.100006103515</v>
      </c>
      <c r="K93" s="7">
        <v>2895</v>
      </c>
      <c r="L93" s="7">
        <v>2906</v>
      </c>
      <c r="M93" s="7">
        <v>2907</v>
      </c>
      <c r="N93" s="22">
        <v>42416</v>
      </c>
      <c r="O93" s="9">
        <v>1</v>
      </c>
      <c r="P93" s="7">
        <v>1387.4304056568665</v>
      </c>
      <c r="Q93" s="10">
        <f t="shared" si="11"/>
        <v>325397766.71166641</v>
      </c>
      <c r="R93" s="10">
        <f t="shared" si="12"/>
        <v>108407275.8560344</v>
      </c>
      <c r="S93" s="11">
        <f t="shared" si="13"/>
        <v>58012500.762939245</v>
      </c>
      <c r="T93" s="11">
        <f t="shared" si="14"/>
        <v>40166110.243766285</v>
      </c>
      <c r="U93" s="21">
        <f>ROUND(ROUND(Q93/S93,0)*Sheet1!$L$8,0)</f>
        <v>5</v>
      </c>
      <c r="V93" s="21">
        <f>ROUND(ROUND(R93/T93,0)*Sheet1!$L$9,0)</f>
        <v>3</v>
      </c>
      <c r="W93" s="27">
        <f t="shared" si="15"/>
        <v>290062503.81469619</v>
      </c>
      <c r="X93" s="27">
        <f t="shared" si="16"/>
        <v>120498330.73129886</v>
      </c>
      <c r="Y93" s="30">
        <f t="shared" si="17"/>
        <v>433805042.5677008</v>
      </c>
      <c r="Z93" s="30">
        <f t="shared" si="18"/>
        <v>410560834.54599506</v>
      </c>
      <c r="AA93" s="31">
        <f t="shared" si="19"/>
        <v>-167437496.18530381</v>
      </c>
      <c r="AB93" s="31">
        <f t="shared" si="20"/>
        <v>7609047.8324103951</v>
      </c>
      <c r="AC93" s="31">
        <f t="shared" si="21"/>
        <v>-159828448.35289341</v>
      </c>
    </row>
    <row r="94" spans="1:29" x14ac:dyDescent="0.4">
      <c r="A94" s="22">
        <v>42417</v>
      </c>
      <c r="B94" s="23">
        <v>231.94</v>
      </c>
      <c r="C94" s="23">
        <v>2897.72</v>
      </c>
      <c r="D94" s="7">
        <v>7.9584831394314895E-2</v>
      </c>
      <c r="E94" s="7">
        <v>2.3382731676959399E-2</v>
      </c>
      <c r="F94" s="7">
        <v>9864.8839529830693</v>
      </c>
      <c r="G94" s="7">
        <v>232.5</v>
      </c>
      <c r="H94" s="7">
        <v>232.44999694824199</v>
      </c>
      <c r="I94" s="7">
        <v>232.5</v>
      </c>
      <c r="K94" s="7">
        <v>2891</v>
      </c>
      <c r="L94" s="7">
        <v>2885</v>
      </c>
      <c r="M94" s="7">
        <v>2886</v>
      </c>
      <c r="N94" s="22">
        <v>42417</v>
      </c>
      <c r="O94" s="9">
        <v>1</v>
      </c>
      <c r="P94" s="7">
        <v>1326.6010192937749</v>
      </c>
      <c r="Q94" s="10">
        <f t="shared" si="11"/>
        <v>318339325.5772596</v>
      </c>
      <c r="R94" s="10">
        <f t="shared" si="12"/>
        <v>93530926.707837597</v>
      </c>
      <c r="S94" s="11">
        <f t="shared" si="13"/>
        <v>58125000</v>
      </c>
      <c r="T94" s="11">
        <f t="shared" si="14"/>
        <v>38352035.467783034</v>
      </c>
      <c r="U94" s="21">
        <f>ROUND(ROUND(Q94/S94,0)*Sheet1!$L$8,0)</f>
        <v>4</v>
      </c>
      <c r="V94" s="21">
        <f>ROUND(ROUND(R94/T94,0)*Sheet1!$L$9,0)</f>
        <v>2</v>
      </c>
      <c r="W94" s="27">
        <f t="shared" si="15"/>
        <v>232500000</v>
      </c>
      <c r="X94" s="27">
        <f t="shared" si="16"/>
        <v>76704070.935566068</v>
      </c>
      <c r="Y94" s="30">
        <f t="shared" si="17"/>
        <v>411870252.28509718</v>
      </c>
      <c r="Z94" s="30">
        <f t="shared" si="18"/>
        <v>309204070.93556607</v>
      </c>
      <c r="AA94" s="31">
        <f t="shared" si="19"/>
        <v>-57562503.814696193</v>
      </c>
      <c r="AB94" s="31">
        <f t="shared" si="20"/>
        <v>-43794259.795732796</v>
      </c>
      <c r="AC94" s="31">
        <f t="shared" si="21"/>
        <v>-101356763.61042899</v>
      </c>
    </row>
    <row r="95" spans="1:29" x14ac:dyDescent="0.4">
      <c r="A95" s="22">
        <v>42418</v>
      </c>
      <c r="B95" s="23">
        <v>234.74</v>
      </c>
      <c r="C95" s="23">
        <v>2895.15</v>
      </c>
      <c r="D95" s="7">
        <v>7.8630472702727702E-2</v>
      </c>
      <c r="E95" s="7">
        <v>2.3531871074768E-2</v>
      </c>
      <c r="F95" s="7">
        <v>9873.3646809341808</v>
      </c>
      <c r="G95" s="7">
        <v>234.600006103515</v>
      </c>
      <c r="H95" s="7">
        <v>234.55000305175699</v>
      </c>
      <c r="I95" s="7">
        <v>234.600006103515</v>
      </c>
      <c r="K95" s="7">
        <v>2862</v>
      </c>
      <c r="L95" s="7">
        <v>2866</v>
      </c>
      <c r="M95" s="7">
        <v>2867</v>
      </c>
      <c r="N95" s="22">
        <v>42418</v>
      </c>
      <c r="O95" s="9">
        <v>1</v>
      </c>
      <c r="P95" s="7">
        <v>1314.549647266314</v>
      </c>
      <c r="Q95" s="10">
        <f t="shared" si="11"/>
        <v>314521890.81091082</v>
      </c>
      <c r="R95" s="10">
        <f t="shared" si="12"/>
        <v>94127484.299071997</v>
      </c>
      <c r="S95" s="11">
        <f t="shared" si="13"/>
        <v>58650001.52587875</v>
      </c>
      <c r="T95" s="11">
        <f t="shared" si="14"/>
        <v>37622410.90476191</v>
      </c>
      <c r="U95" s="21">
        <f>ROUND(ROUND(Q95/S95,0)*Sheet1!$L$8,0)</f>
        <v>4</v>
      </c>
      <c r="V95" s="21">
        <f>ROUND(ROUND(R95/T95,0)*Sheet1!$L$9,0)</f>
        <v>3</v>
      </c>
      <c r="W95" s="27">
        <f t="shared" si="15"/>
        <v>234600006.103515</v>
      </c>
      <c r="X95" s="27">
        <f t="shared" si="16"/>
        <v>112867232.71428573</v>
      </c>
      <c r="Y95" s="30">
        <f t="shared" si="17"/>
        <v>408649375.10998285</v>
      </c>
      <c r="Z95" s="30">
        <f t="shared" si="18"/>
        <v>347467238.81780076</v>
      </c>
      <c r="AA95" s="31">
        <f t="shared" si="19"/>
        <v>2100006.1035149992</v>
      </c>
      <c r="AB95" s="31">
        <f t="shared" si="20"/>
        <v>36163161.778719664</v>
      </c>
      <c r="AC95" s="31">
        <f t="shared" si="21"/>
        <v>38263167.882234663</v>
      </c>
    </row>
    <row r="96" spans="1:29" x14ac:dyDescent="0.4">
      <c r="A96" s="24">
        <v>42419</v>
      </c>
      <c r="B96" s="25">
        <v>235.27</v>
      </c>
      <c r="C96" s="25">
        <v>2871.05</v>
      </c>
      <c r="D96" s="7">
        <v>4.6160560693102197E-2</v>
      </c>
      <c r="E96" s="7">
        <v>2.7575076567514401E-2</v>
      </c>
      <c r="F96" s="7">
        <v>9758.9946070147998</v>
      </c>
      <c r="G96" s="7">
        <v>234.850006103515</v>
      </c>
      <c r="H96" s="7">
        <v>234.850006103515</v>
      </c>
      <c r="I96" s="7">
        <v>234.89999389648401</v>
      </c>
      <c r="K96" s="7">
        <v>2931</v>
      </c>
      <c r="L96" s="7">
        <v>2931</v>
      </c>
      <c r="M96" s="7">
        <v>2932</v>
      </c>
      <c r="N96" s="24">
        <v>42419</v>
      </c>
      <c r="O96" s="9">
        <v>1</v>
      </c>
      <c r="P96" s="7">
        <v>1360.433013503909</v>
      </c>
      <c r="Q96" s="10">
        <f t="shared" si="11"/>
        <v>184642242.77240878</v>
      </c>
      <c r="R96" s="10">
        <f t="shared" si="12"/>
        <v>110300306.2700576</v>
      </c>
      <c r="S96" s="11">
        <f t="shared" si="13"/>
        <v>58712501.52587875</v>
      </c>
      <c r="T96" s="11">
        <f t="shared" si="14"/>
        <v>39874291.625799574</v>
      </c>
      <c r="U96" s="21">
        <f>ROUND(ROUND(Q96/S96,0)*Sheet1!$L$8,0)</f>
        <v>3</v>
      </c>
      <c r="V96" s="21">
        <f>ROUND(ROUND(R96/T96,0)*Sheet1!$L$9,0)</f>
        <v>3</v>
      </c>
      <c r="W96" s="27">
        <f t="shared" si="15"/>
        <v>176137504.57763624</v>
      </c>
      <c r="X96" s="27">
        <f t="shared" si="16"/>
        <v>119622874.87739873</v>
      </c>
      <c r="Y96" s="30">
        <f t="shared" si="17"/>
        <v>294942549.0424664</v>
      </c>
      <c r="Z96" s="30">
        <f t="shared" si="18"/>
        <v>295760379.45503497</v>
      </c>
      <c r="AA96" s="31">
        <f t="shared" si="19"/>
        <v>-58462501.525878757</v>
      </c>
      <c r="AB96" s="31">
        <f t="shared" si="20"/>
        <v>6755642.163112998</v>
      </c>
      <c r="AC96" s="31">
        <f t="shared" si="21"/>
        <v>-51706859.362765759</v>
      </c>
    </row>
    <row r="97" spans="1:29" x14ac:dyDescent="0.4">
      <c r="A97" s="22">
        <v>42422</v>
      </c>
      <c r="B97" s="23">
        <v>234.95</v>
      </c>
      <c r="C97" s="23">
        <v>2933.91</v>
      </c>
      <c r="D97" s="7">
        <v>3.8251387822418999E-2</v>
      </c>
      <c r="E97" s="7">
        <v>1.9041775488179199E-2</v>
      </c>
      <c r="F97" s="7">
        <v>10028.604862047499</v>
      </c>
      <c r="G97" s="7">
        <v>235.75</v>
      </c>
      <c r="H97" s="7">
        <v>235.75</v>
      </c>
      <c r="I97" s="7">
        <v>235.80000305175699</v>
      </c>
      <c r="K97" s="7">
        <v>2888</v>
      </c>
      <c r="L97" s="7">
        <v>2877</v>
      </c>
      <c r="M97" s="7">
        <v>2878</v>
      </c>
      <c r="N97" s="22">
        <v>42422</v>
      </c>
      <c r="O97" s="9">
        <v>1</v>
      </c>
      <c r="P97" s="7">
        <v>1321.1961139896373</v>
      </c>
      <c r="Q97" s="10">
        <f t="shared" si="11"/>
        <v>153005551.28967598</v>
      </c>
      <c r="R97" s="10">
        <f t="shared" si="12"/>
        <v>76167101.952716798</v>
      </c>
      <c r="S97" s="11">
        <f t="shared" si="13"/>
        <v>58937500</v>
      </c>
      <c r="T97" s="11">
        <f t="shared" si="14"/>
        <v>38156143.772020727</v>
      </c>
      <c r="U97" s="21">
        <f>ROUND(ROUND(Q97/S97,0)*Sheet1!$L$8,0)</f>
        <v>3</v>
      </c>
      <c r="V97" s="21">
        <f>ROUND(ROUND(R97/T97,0)*Sheet1!$L$9,0)</f>
        <v>2</v>
      </c>
      <c r="W97" s="27">
        <f t="shared" si="15"/>
        <v>176812500</v>
      </c>
      <c r="X97" s="27">
        <f t="shared" si="16"/>
        <v>76312287.544041455</v>
      </c>
      <c r="Y97" s="30">
        <f t="shared" si="17"/>
        <v>229172653.24239278</v>
      </c>
      <c r="Z97" s="30">
        <f t="shared" si="18"/>
        <v>253124787.54404145</v>
      </c>
      <c r="AA97" s="31">
        <f t="shared" si="19"/>
        <v>674995.42236375809</v>
      </c>
      <c r="AB97" s="31">
        <f t="shared" si="20"/>
        <v>-43310587.333357275</v>
      </c>
      <c r="AC97" s="31">
        <f t="shared" si="21"/>
        <v>-42635591.910993516</v>
      </c>
    </row>
    <row r="98" spans="1:29" x14ac:dyDescent="0.4">
      <c r="A98" s="22">
        <v>42423</v>
      </c>
      <c r="B98" s="23">
        <v>235.03</v>
      </c>
      <c r="C98" s="23">
        <v>2887.38</v>
      </c>
      <c r="D98" s="7">
        <v>4.0733721459882202E-2</v>
      </c>
      <c r="E98" s="7">
        <v>2.37665667547333E-2</v>
      </c>
      <c r="F98" s="7">
        <v>9919.7111344128698</v>
      </c>
      <c r="G98" s="7">
        <v>236</v>
      </c>
      <c r="H98" s="7">
        <v>235.94999694824199</v>
      </c>
      <c r="I98" s="7">
        <v>236</v>
      </c>
      <c r="K98" s="7">
        <v>2812</v>
      </c>
      <c r="L98" s="7">
        <v>2864</v>
      </c>
      <c r="M98" s="7">
        <v>2865</v>
      </c>
      <c r="N98" s="22">
        <v>42423</v>
      </c>
      <c r="O98" s="9">
        <v>1</v>
      </c>
      <c r="P98" s="7">
        <v>1363.8033552404013</v>
      </c>
      <c r="Q98" s="10">
        <f t="shared" si="11"/>
        <v>162934885.8395288</v>
      </c>
      <c r="R98" s="10">
        <f t="shared" si="12"/>
        <v>95066267.018933192</v>
      </c>
      <c r="S98" s="11">
        <f t="shared" si="13"/>
        <v>59000000</v>
      </c>
      <c r="T98" s="11">
        <f t="shared" si="14"/>
        <v>38350150.349360086</v>
      </c>
      <c r="U98" s="21">
        <f>ROUND(ROUND(Q98/S98,0)*Sheet1!$L$8,0)</f>
        <v>3</v>
      </c>
      <c r="V98" s="21">
        <f>ROUND(ROUND(R98/T98,0)*Sheet1!$L$9,0)</f>
        <v>2</v>
      </c>
      <c r="W98" s="27">
        <f t="shared" si="15"/>
        <v>177000000</v>
      </c>
      <c r="X98" s="27">
        <f t="shared" si="16"/>
        <v>76700300.698720172</v>
      </c>
      <c r="Y98" s="30">
        <f t="shared" si="17"/>
        <v>258001152.85846198</v>
      </c>
      <c r="Z98" s="30">
        <f t="shared" si="18"/>
        <v>253700300.69872016</v>
      </c>
      <c r="AA98" s="31">
        <f t="shared" si="19"/>
        <v>187500</v>
      </c>
      <c r="AB98" s="31">
        <f t="shared" si="20"/>
        <v>388013.15467871726</v>
      </c>
      <c r="AC98" s="31">
        <f t="shared" si="21"/>
        <v>575513.15467871726</v>
      </c>
    </row>
    <row r="99" spans="1:29" x14ac:dyDescent="0.4">
      <c r="A99" s="22">
        <v>42424</v>
      </c>
      <c r="B99" s="23">
        <v>234.91</v>
      </c>
      <c r="C99" s="23">
        <v>2820.24</v>
      </c>
      <c r="D99" s="7">
        <v>4.3231406844438901E-2</v>
      </c>
      <c r="E99" s="7">
        <v>2.8344972844673799E-2</v>
      </c>
      <c r="F99" s="7">
        <v>9781.5801196321408</v>
      </c>
      <c r="G99" s="7">
        <v>235.25</v>
      </c>
      <c r="H99" s="7">
        <v>235.25</v>
      </c>
      <c r="I99" s="7">
        <v>235.30000305175699</v>
      </c>
      <c r="K99" s="7">
        <v>2873</v>
      </c>
      <c r="L99" s="7">
        <v>2896</v>
      </c>
      <c r="M99" s="7">
        <v>2897</v>
      </c>
      <c r="N99" s="22">
        <v>42424</v>
      </c>
      <c r="O99" s="9">
        <v>1</v>
      </c>
      <c r="P99" s="7">
        <v>1382.659678546471</v>
      </c>
      <c r="Q99" s="10">
        <f t="shared" si="11"/>
        <v>172925627.37775561</v>
      </c>
      <c r="R99" s="10">
        <f t="shared" si="12"/>
        <v>113379891.37869519</v>
      </c>
      <c r="S99" s="11">
        <f t="shared" si="13"/>
        <v>58812500</v>
      </c>
      <c r="T99" s="11">
        <f t="shared" si="14"/>
        <v>39723812.564640112</v>
      </c>
      <c r="U99" s="21">
        <f>ROUND(ROUND(Q99/S99,0)*Sheet1!$L$8,0)</f>
        <v>3</v>
      </c>
      <c r="V99" s="21">
        <f>ROUND(ROUND(R99/T99,0)*Sheet1!$L$9,0)</f>
        <v>3</v>
      </c>
      <c r="W99" s="27">
        <f t="shared" si="15"/>
        <v>176437500</v>
      </c>
      <c r="X99" s="27">
        <f t="shared" si="16"/>
        <v>119171437.69392034</v>
      </c>
      <c r="Y99" s="30">
        <f t="shared" si="17"/>
        <v>286305518.75645077</v>
      </c>
      <c r="Z99" s="30">
        <f t="shared" si="18"/>
        <v>295608937.69392037</v>
      </c>
      <c r="AA99" s="31">
        <f t="shared" si="19"/>
        <v>-562500</v>
      </c>
      <c r="AB99" s="31">
        <f t="shared" si="20"/>
        <v>42471136.995200172</v>
      </c>
      <c r="AC99" s="31">
        <f t="shared" si="21"/>
        <v>41908636.995200172</v>
      </c>
    </row>
    <row r="100" spans="1:29" x14ac:dyDescent="0.4">
      <c r="A100" s="22">
        <v>42425</v>
      </c>
      <c r="B100" s="23">
        <v>235.37</v>
      </c>
      <c r="C100" s="23">
        <v>2877.42</v>
      </c>
      <c r="D100" s="7">
        <v>3.82780908538667E-2</v>
      </c>
      <c r="E100" s="7">
        <v>2.4127744364817301E-2</v>
      </c>
      <c r="F100" s="7">
        <v>9937.2243432796695</v>
      </c>
      <c r="G100" s="7">
        <v>235.44999694824199</v>
      </c>
      <c r="H100" s="7">
        <v>235.44999694824199</v>
      </c>
      <c r="I100" s="7">
        <v>235.5</v>
      </c>
      <c r="K100" s="7">
        <v>2930</v>
      </c>
      <c r="L100" s="7">
        <v>2915</v>
      </c>
      <c r="M100" s="7">
        <v>2917</v>
      </c>
      <c r="N100" s="22">
        <v>42425</v>
      </c>
      <c r="O100" s="9">
        <v>1</v>
      </c>
      <c r="P100" s="7">
        <v>1339.7824121460253</v>
      </c>
      <c r="Q100" s="10">
        <f t="shared" si="11"/>
        <v>153112363.41546682</v>
      </c>
      <c r="R100" s="10">
        <f t="shared" si="12"/>
        <v>96510977.459269211</v>
      </c>
      <c r="S100" s="11">
        <f t="shared" si="13"/>
        <v>58862499.237060495</v>
      </c>
      <c r="T100" s="11">
        <f t="shared" si="14"/>
        <v>39255624.67587854</v>
      </c>
      <c r="U100" s="21">
        <f>ROUND(ROUND(Q100/S100,0)*Sheet1!$L$8,0)</f>
        <v>3</v>
      </c>
      <c r="V100" s="21">
        <f>ROUND(ROUND(R100/T100,0)*Sheet1!$L$9,0)</f>
        <v>2</v>
      </c>
      <c r="W100" s="27">
        <f t="shared" si="15"/>
        <v>176587497.71118149</v>
      </c>
      <c r="X100" s="27">
        <f t="shared" si="16"/>
        <v>78511249.351757079</v>
      </c>
      <c r="Y100" s="30">
        <f t="shared" si="17"/>
        <v>249623340.87473601</v>
      </c>
      <c r="Z100" s="30">
        <f t="shared" si="18"/>
        <v>255098747.06293857</v>
      </c>
      <c r="AA100" s="31">
        <f t="shared" si="19"/>
        <v>149997.71118149161</v>
      </c>
      <c r="AB100" s="31">
        <f t="shared" si="20"/>
        <v>-40660188.342163265</v>
      </c>
      <c r="AC100" s="31">
        <f t="shared" si="21"/>
        <v>-40510190.630981773</v>
      </c>
    </row>
    <row r="101" spans="1:29" x14ac:dyDescent="0.4">
      <c r="A101" s="24">
        <v>42426</v>
      </c>
      <c r="B101" s="25">
        <v>235.22</v>
      </c>
      <c r="C101" s="25">
        <v>2929.16</v>
      </c>
      <c r="D101" s="7">
        <v>3.69819259554134E-2</v>
      </c>
      <c r="E101" s="7">
        <v>2.4326895382440102E-2</v>
      </c>
      <c r="F101" s="7">
        <v>9946.2878841010006</v>
      </c>
      <c r="G101" s="7">
        <v>235.80000305175699</v>
      </c>
      <c r="H101" s="7">
        <v>235.80000305175699</v>
      </c>
      <c r="I101" s="7">
        <v>235.850006103515</v>
      </c>
      <c r="K101" s="7">
        <v>2934</v>
      </c>
      <c r="L101" s="7">
        <v>2914</v>
      </c>
      <c r="M101" s="7">
        <v>2916</v>
      </c>
      <c r="N101" s="24">
        <v>42426</v>
      </c>
      <c r="O101" s="9">
        <v>1</v>
      </c>
      <c r="P101" s="7">
        <v>1370.540599030471</v>
      </c>
      <c r="Q101" s="10">
        <f t="shared" si="11"/>
        <v>147927703.8216536</v>
      </c>
      <c r="R101" s="10">
        <f t="shared" si="12"/>
        <v>97307581.529760405</v>
      </c>
      <c r="S101" s="11">
        <f t="shared" si="13"/>
        <v>58950000.762939245</v>
      </c>
      <c r="T101" s="11">
        <f t="shared" si="14"/>
        <v>40211661.175554015</v>
      </c>
      <c r="U101" s="21">
        <f>ROUND(ROUND(Q101/S101,0)*Sheet1!$L$8,0)</f>
        <v>3</v>
      </c>
      <c r="V101" s="21">
        <f>ROUND(ROUND(R101/T101,0)*Sheet1!$L$9,0)</f>
        <v>2</v>
      </c>
      <c r="W101" s="27">
        <f t="shared" si="15"/>
        <v>176850002.28881773</v>
      </c>
      <c r="X101" s="27">
        <f t="shared" si="16"/>
        <v>80423322.351108029</v>
      </c>
      <c r="Y101" s="30">
        <f t="shared" si="17"/>
        <v>245235285.35141402</v>
      </c>
      <c r="Z101" s="30">
        <f t="shared" si="18"/>
        <v>257273324.63992578</v>
      </c>
      <c r="AA101" s="31">
        <f t="shared" si="19"/>
        <v>262504.57763624191</v>
      </c>
      <c r="AB101" s="31">
        <f t="shared" si="20"/>
        <v>1912072.9993509501</v>
      </c>
      <c r="AC101" s="31">
        <f t="shared" si="21"/>
        <v>2174577.576987192</v>
      </c>
    </row>
    <row r="102" spans="1:29" x14ac:dyDescent="0.4">
      <c r="A102" s="22">
        <v>42429</v>
      </c>
      <c r="B102" s="23">
        <v>234.63</v>
      </c>
      <c r="C102" s="23">
        <v>2945.75</v>
      </c>
      <c r="D102" s="7">
        <v>6.5387345221856699E-2</v>
      </c>
      <c r="E102" s="7">
        <v>1.9554821609601501E-2</v>
      </c>
      <c r="F102" s="7">
        <v>10058.5451747758</v>
      </c>
      <c r="G102" s="7">
        <v>235.19999694824199</v>
      </c>
      <c r="H102" s="7">
        <v>235.14999389648401</v>
      </c>
      <c r="I102" s="7">
        <v>235.19999694824199</v>
      </c>
      <c r="K102" s="7">
        <v>2994</v>
      </c>
      <c r="L102" s="7">
        <v>3012</v>
      </c>
      <c r="M102" s="7">
        <v>3013</v>
      </c>
      <c r="N102" s="22">
        <v>42429</v>
      </c>
      <c r="O102" s="9">
        <v>1</v>
      </c>
      <c r="P102" s="7">
        <v>1392.9674608819346</v>
      </c>
      <c r="Q102" s="10">
        <f t="shared" si="11"/>
        <v>261549380.88742679</v>
      </c>
      <c r="R102" s="10">
        <f t="shared" si="12"/>
        <v>78219286.438406006</v>
      </c>
      <c r="S102" s="11">
        <f t="shared" si="13"/>
        <v>58799999.237060495</v>
      </c>
      <c r="T102" s="11">
        <f t="shared" si="14"/>
        <v>41705445.778805122</v>
      </c>
      <c r="U102" s="21">
        <f>ROUND(ROUND(Q102/S102,0)*Sheet1!$L$8,0)</f>
        <v>4</v>
      </c>
      <c r="V102" s="21">
        <f>ROUND(ROUND(R102/T102,0)*Sheet1!$L$9,0)</f>
        <v>2</v>
      </c>
      <c r="W102" s="27">
        <f t="shared" si="15"/>
        <v>235199996.94824198</v>
      </c>
      <c r="X102" s="27">
        <f t="shared" si="16"/>
        <v>83410891.557610244</v>
      </c>
      <c r="Y102" s="30">
        <f t="shared" si="17"/>
        <v>339768667.32583278</v>
      </c>
      <c r="Z102" s="30">
        <f t="shared" si="18"/>
        <v>318610888.50585222</v>
      </c>
      <c r="AA102" s="31">
        <f t="shared" si="19"/>
        <v>58349994.659424245</v>
      </c>
      <c r="AB102" s="31">
        <f t="shared" si="20"/>
        <v>2987569.2065022141</v>
      </c>
      <c r="AC102" s="31">
        <f t="shared" si="21"/>
        <v>61337563.865926459</v>
      </c>
    </row>
    <row r="103" spans="1:29" x14ac:dyDescent="0.4">
      <c r="A103" s="22">
        <v>42431</v>
      </c>
      <c r="B103" s="23">
        <v>238.63</v>
      </c>
      <c r="C103" s="23">
        <v>3022.14</v>
      </c>
      <c r="D103" s="7">
        <v>2.5551524916857998E-2</v>
      </c>
      <c r="E103" s="7">
        <v>1.39502315232812E-2</v>
      </c>
      <c r="F103" s="7">
        <v>10170.887196924001</v>
      </c>
      <c r="G103" s="7">
        <v>239.55000305175699</v>
      </c>
      <c r="H103" s="7">
        <v>239.5</v>
      </c>
      <c r="I103" s="7">
        <v>239.55000305175699</v>
      </c>
      <c r="K103" s="7">
        <v>3020</v>
      </c>
      <c r="L103" s="7">
        <v>3021</v>
      </c>
      <c r="M103" s="7">
        <v>3022</v>
      </c>
      <c r="N103" s="22">
        <v>42431</v>
      </c>
      <c r="O103" s="9">
        <v>1</v>
      </c>
      <c r="P103" s="7">
        <v>1333.6361816916115</v>
      </c>
      <c r="Q103" s="10">
        <f t="shared" si="11"/>
        <v>102206099.667432</v>
      </c>
      <c r="R103" s="10">
        <f t="shared" si="12"/>
        <v>55800926.093124799</v>
      </c>
      <c r="S103" s="11">
        <f t="shared" si="13"/>
        <v>59887500.762939245</v>
      </c>
      <c r="T103" s="11">
        <f t="shared" si="14"/>
        <v>40275812.687086664</v>
      </c>
      <c r="U103" s="21">
        <f>ROUND(ROUND(Q103/S103,0)*Sheet1!$L$8,0)</f>
        <v>2</v>
      </c>
      <c r="V103" s="21">
        <f>ROUND(ROUND(R103/T103,0)*Sheet1!$L$9,0)</f>
        <v>1</v>
      </c>
      <c r="W103" s="27">
        <f t="shared" si="15"/>
        <v>119775001.52587849</v>
      </c>
      <c r="X103" s="27">
        <f t="shared" si="16"/>
        <v>40275812.687086664</v>
      </c>
      <c r="Y103" s="30">
        <f t="shared" si="17"/>
        <v>158007025.76055679</v>
      </c>
      <c r="Z103" s="30">
        <f t="shared" si="18"/>
        <v>160050814.21296516</v>
      </c>
      <c r="AA103" s="31">
        <f t="shared" si="19"/>
        <v>-115424995.42236349</v>
      </c>
      <c r="AB103" s="31">
        <f t="shared" si="20"/>
        <v>-43135078.870523579</v>
      </c>
      <c r="AC103" s="31">
        <f t="shared" si="21"/>
        <v>-158560074.29288706</v>
      </c>
    </row>
    <row r="104" spans="1:29" x14ac:dyDescent="0.4">
      <c r="A104" s="22">
        <v>42432</v>
      </c>
      <c r="B104" s="23">
        <v>240.09</v>
      </c>
      <c r="C104" s="23">
        <v>3012.87</v>
      </c>
      <c r="D104" s="7">
        <v>1.1046120288372799E-2</v>
      </c>
      <c r="E104" s="7">
        <v>1.35276830798728E-2</v>
      </c>
      <c r="F104" s="7">
        <v>10185.653533479801</v>
      </c>
      <c r="G104" s="7">
        <v>240</v>
      </c>
      <c r="H104" s="7">
        <v>239.94999694824199</v>
      </c>
      <c r="I104" s="7">
        <v>240</v>
      </c>
      <c r="K104" s="7">
        <v>3006</v>
      </c>
      <c r="L104" s="7">
        <v>3025</v>
      </c>
      <c r="M104" s="7">
        <v>3026</v>
      </c>
      <c r="N104" s="22">
        <v>42432</v>
      </c>
      <c r="O104" s="9">
        <v>1</v>
      </c>
      <c r="P104" s="7">
        <v>1339.3103242320819</v>
      </c>
      <c r="Q104" s="10">
        <f t="shared" si="11"/>
        <v>44184481.153491199</v>
      </c>
      <c r="R104" s="10">
        <f t="shared" si="12"/>
        <v>54110732.3194912</v>
      </c>
      <c r="S104" s="11">
        <f t="shared" si="13"/>
        <v>60000000</v>
      </c>
      <c r="T104" s="11">
        <f t="shared" si="14"/>
        <v>40259668.346416384</v>
      </c>
      <c r="U104" s="21">
        <f>ROUND(ROUND(Q104/S104,0)*Sheet1!$L$8,0)</f>
        <v>1</v>
      </c>
      <c r="V104" s="21">
        <f>ROUND(ROUND(R104/T104,0)*Sheet1!$L$9,0)</f>
        <v>1</v>
      </c>
      <c r="W104" s="27">
        <f t="shared" si="15"/>
        <v>60000000</v>
      </c>
      <c r="X104" s="27">
        <f t="shared" si="16"/>
        <v>40259668.346416384</v>
      </c>
      <c r="Y104" s="30">
        <f t="shared" si="17"/>
        <v>98295213.472982407</v>
      </c>
      <c r="Z104" s="30">
        <f t="shared" si="18"/>
        <v>100259668.34641638</v>
      </c>
      <c r="AA104" s="31">
        <f t="shared" si="19"/>
        <v>-59775001.525878489</v>
      </c>
      <c r="AB104" s="31">
        <f t="shared" si="20"/>
        <v>-16144.340670280159</v>
      </c>
      <c r="AC104" s="31">
        <f t="shared" si="21"/>
        <v>-59791145.866548769</v>
      </c>
    </row>
    <row r="105" spans="1:29" x14ac:dyDescent="0.4">
      <c r="A105" s="22">
        <v>42433</v>
      </c>
      <c r="B105" s="23">
        <v>239.74</v>
      </c>
      <c r="C105" s="23">
        <v>3037.35</v>
      </c>
      <c r="D105" s="7">
        <v>1.0165777354484E-2</v>
      </c>
      <c r="E105" s="7">
        <v>1.33401402486231E-2</v>
      </c>
      <c r="F105" s="7">
        <v>10194.4941317508</v>
      </c>
      <c r="G105" s="7">
        <v>240.19999694824199</v>
      </c>
      <c r="H105" s="7">
        <v>240.19999694824199</v>
      </c>
      <c r="I105" s="7">
        <v>240.25</v>
      </c>
      <c r="K105" s="7">
        <v>3034</v>
      </c>
      <c r="L105" s="7">
        <v>3032</v>
      </c>
      <c r="M105" s="7">
        <v>3033</v>
      </c>
      <c r="N105" s="22">
        <v>42433</v>
      </c>
      <c r="O105" s="9">
        <v>1</v>
      </c>
      <c r="P105" s="7">
        <v>1357.8063224267212</v>
      </c>
      <c r="Q105" s="10">
        <f t="shared" si="11"/>
        <v>40663109.417936005</v>
      </c>
      <c r="R105" s="10">
        <f t="shared" si="12"/>
        <v>53360560.994492397</v>
      </c>
      <c r="S105" s="11">
        <f t="shared" si="13"/>
        <v>60049999.237060495</v>
      </c>
      <c r="T105" s="11">
        <f t="shared" si="14"/>
        <v>41195843.822426721</v>
      </c>
      <c r="U105" s="21">
        <f>ROUND(ROUND(Q105/S105,0)*Sheet1!$L$8,0)</f>
        <v>1</v>
      </c>
      <c r="V105" s="21">
        <f>ROUND(ROUND(R105/T105,0)*Sheet1!$L$9,0)</f>
        <v>1</v>
      </c>
      <c r="W105" s="27">
        <f t="shared" si="15"/>
        <v>60049999.237060495</v>
      </c>
      <c r="X105" s="27">
        <f t="shared" si="16"/>
        <v>41195843.822426721</v>
      </c>
      <c r="Y105" s="30">
        <f t="shared" si="17"/>
        <v>94023670.412428409</v>
      </c>
      <c r="Z105" s="30">
        <f t="shared" si="18"/>
        <v>101245843.05948722</v>
      </c>
      <c r="AA105" s="31">
        <f t="shared" si="19"/>
        <v>49999.237060494721</v>
      </c>
      <c r="AB105" s="31">
        <f t="shared" si="20"/>
        <v>936175.47601033747</v>
      </c>
      <c r="AC105" s="31">
        <f t="shared" si="21"/>
        <v>986174.71307083219</v>
      </c>
    </row>
    <row r="106" spans="1:29" x14ac:dyDescent="0.4">
      <c r="A106" s="24">
        <v>42436</v>
      </c>
      <c r="B106" s="25">
        <v>240.21</v>
      </c>
      <c r="C106" s="25">
        <v>3021.09</v>
      </c>
      <c r="D106" s="7">
        <v>9.2953896702602096E-3</v>
      </c>
      <c r="E106" s="7">
        <v>1.312608763856E-2</v>
      </c>
      <c r="F106" s="7">
        <v>10203.4953740983</v>
      </c>
      <c r="G106" s="7">
        <v>240.600006103515</v>
      </c>
      <c r="H106" s="7">
        <v>240.55000305175699</v>
      </c>
      <c r="I106" s="7">
        <v>240.600006103515</v>
      </c>
      <c r="K106" s="7">
        <v>3018</v>
      </c>
      <c r="L106" s="7">
        <v>3022</v>
      </c>
      <c r="M106" s="7">
        <v>3023</v>
      </c>
      <c r="N106" s="24">
        <v>42436</v>
      </c>
      <c r="O106" s="9">
        <v>1</v>
      </c>
      <c r="P106" s="7">
        <v>1320.3249832999331</v>
      </c>
      <c r="Q106" s="10">
        <f t="shared" si="11"/>
        <v>37181558.681040838</v>
      </c>
      <c r="R106" s="10">
        <f t="shared" si="12"/>
        <v>52504350.554239996</v>
      </c>
      <c r="S106" s="11">
        <f t="shared" si="13"/>
        <v>60150001.52587875</v>
      </c>
      <c r="T106" s="11">
        <f t="shared" si="14"/>
        <v>39847407.995991983</v>
      </c>
      <c r="U106" s="21">
        <f>ROUND(ROUND(Q106/S106,0)*Sheet1!$L$8,0)</f>
        <v>1</v>
      </c>
      <c r="V106" s="21">
        <f>ROUND(ROUND(R106/T106,0)*Sheet1!$L$9,0)</f>
        <v>1</v>
      </c>
      <c r="W106" s="27">
        <f t="shared" si="15"/>
        <v>60150001.52587875</v>
      </c>
      <c r="X106" s="27">
        <f t="shared" si="16"/>
        <v>39847407.995991983</v>
      </c>
      <c r="Y106" s="30">
        <f t="shared" si="17"/>
        <v>89685909.235280842</v>
      </c>
      <c r="Z106" s="30">
        <f t="shared" si="18"/>
        <v>99997409.521870732</v>
      </c>
      <c r="AA106" s="31">
        <f t="shared" si="19"/>
        <v>100002.28881825507</v>
      </c>
      <c r="AB106" s="31">
        <f t="shared" si="20"/>
        <v>-1348435.8264347389</v>
      </c>
      <c r="AC106" s="31">
        <f t="shared" si="21"/>
        <v>-1248433.5376164839</v>
      </c>
    </row>
    <row r="107" spans="1:29" x14ac:dyDescent="0.4">
      <c r="A107" s="22">
        <v>42437</v>
      </c>
      <c r="B107" s="23">
        <v>238.44</v>
      </c>
      <c r="C107" s="23">
        <v>3002.01</v>
      </c>
      <c r="D107" s="7">
        <v>1.8776827647885502E-2</v>
      </c>
      <c r="E107" s="7">
        <v>1.3138732835184699E-2</v>
      </c>
      <c r="F107" s="7">
        <v>10208.2508176599</v>
      </c>
      <c r="G107" s="7">
        <v>238.600006103515</v>
      </c>
      <c r="H107" s="7">
        <v>238.55000305175699</v>
      </c>
      <c r="I107" s="7">
        <v>238.600006103515</v>
      </c>
      <c r="K107" s="7">
        <v>3002</v>
      </c>
      <c r="L107" s="7">
        <v>3000</v>
      </c>
      <c r="M107" s="7">
        <v>3002</v>
      </c>
      <c r="N107" s="22">
        <v>42437</v>
      </c>
      <c r="O107" s="9">
        <v>1</v>
      </c>
      <c r="P107" s="9">
        <v>1322.6366721854304</v>
      </c>
      <c r="Q107" s="10">
        <f t="shared" si="11"/>
        <v>75107310.591542006</v>
      </c>
      <c r="R107" s="10">
        <f t="shared" si="12"/>
        <v>52554931.340738796</v>
      </c>
      <c r="S107" s="11">
        <f t="shared" si="13"/>
        <v>59650001.52587875</v>
      </c>
      <c r="T107" s="11">
        <f t="shared" si="14"/>
        <v>39705552.89900662</v>
      </c>
      <c r="U107" s="21">
        <f>ROUND(ROUND(Q107/S107,0)*Sheet1!$L$8,0)</f>
        <v>1</v>
      </c>
      <c r="V107" s="21">
        <f>ROUND(ROUND(R107/T107,0)*Sheet1!$L$9,0)</f>
        <v>1</v>
      </c>
      <c r="W107" s="27">
        <f t="shared" si="15"/>
        <v>59650001.52587875</v>
      </c>
      <c r="X107" s="27">
        <f t="shared" si="16"/>
        <v>39705552.89900662</v>
      </c>
      <c r="Y107" s="30">
        <f t="shared" si="17"/>
        <v>127662241.93228081</v>
      </c>
      <c r="Z107" s="30">
        <f t="shared" si="18"/>
        <v>99355554.424885362</v>
      </c>
      <c r="AA107" s="31">
        <f t="shared" si="19"/>
        <v>-500000</v>
      </c>
      <c r="AB107" s="31">
        <f t="shared" si="20"/>
        <v>-141855.09698536247</v>
      </c>
      <c r="AC107" s="31">
        <f t="shared" si="21"/>
        <v>-641855.09698536247</v>
      </c>
    </row>
    <row r="108" spans="1:29" x14ac:dyDescent="0.4">
      <c r="A108" s="22">
        <v>42438</v>
      </c>
      <c r="B108" s="23">
        <v>239.13</v>
      </c>
      <c r="C108" s="23">
        <v>3016.18</v>
      </c>
      <c r="D108" s="7">
        <v>1.70287942303975E-2</v>
      </c>
      <c r="E108" s="7">
        <v>1.28542891187474E-2</v>
      </c>
      <c r="F108" s="7">
        <v>10217.9846397866</v>
      </c>
      <c r="G108" s="7">
        <v>239.69999694824199</v>
      </c>
      <c r="H108" s="7">
        <v>239.69999694824199</v>
      </c>
      <c r="I108" s="7">
        <v>239.75</v>
      </c>
      <c r="K108" s="7">
        <v>3018</v>
      </c>
      <c r="L108" s="7">
        <v>3012</v>
      </c>
      <c r="M108" s="7">
        <v>3013</v>
      </c>
      <c r="N108" s="22">
        <v>42438</v>
      </c>
      <c r="O108" s="9">
        <v>1</v>
      </c>
      <c r="P108" s="9">
        <v>1339.6096972721225</v>
      </c>
      <c r="Q108" s="10">
        <f t="shared" si="11"/>
        <v>68115176.92159</v>
      </c>
      <c r="R108" s="10">
        <f t="shared" si="12"/>
        <v>51417156.4749896</v>
      </c>
      <c r="S108" s="11">
        <f t="shared" si="13"/>
        <v>59924999.237060495</v>
      </c>
      <c r="T108" s="11">
        <f t="shared" si="14"/>
        <v>40429420.663672656</v>
      </c>
      <c r="U108" s="21">
        <f>ROUND(ROUND(Q108/S108,0)*Sheet1!$L$8,0)</f>
        <v>1</v>
      </c>
      <c r="V108" s="21">
        <f>ROUND(ROUND(R108/T108,0)*Sheet1!$L$9,0)</f>
        <v>1</v>
      </c>
      <c r="W108" s="27">
        <f t="shared" si="15"/>
        <v>59924999.237060495</v>
      </c>
      <c r="X108" s="27">
        <f t="shared" si="16"/>
        <v>40429420.663672656</v>
      </c>
      <c r="Y108" s="30">
        <f t="shared" si="17"/>
        <v>119532333.39657959</v>
      </c>
      <c r="Z108" s="30">
        <f t="shared" si="18"/>
        <v>100354419.90073314</v>
      </c>
      <c r="AA108" s="31">
        <f t="shared" si="19"/>
        <v>274997.71118174493</v>
      </c>
      <c r="AB108" s="31">
        <f t="shared" si="20"/>
        <v>723867.76466603577</v>
      </c>
      <c r="AC108" s="31">
        <f t="shared" si="21"/>
        <v>998865.4758477807</v>
      </c>
    </row>
    <row r="109" spans="1:29" x14ac:dyDescent="0.4">
      <c r="A109" s="22">
        <v>42439</v>
      </c>
      <c r="B109" s="23">
        <v>241.43</v>
      </c>
      <c r="C109" s="23">
        <v>2970.78</v>
      </c>
      <c r="D109" s="7">
        <v>1.0073872992937201E-2</v>
      </c>
      <c r="E109" s="7">
        <v>1.8860541391621102E-2</v>
      </c>
      <c r="F109" s="7">
        <v>10153.663256921</v>
      </c>
      <c r="G109" s="7">
        <v>243.19999694824199</v>
      </c>
      <c r="H109" s="7">
        <v>243.14999389648401</v>
      </c>
      <c r="I109" s="7">
        <v>243.19999694824199</v>
      </c>
      <c r="K109" s="7">
        <v>2979</v>
      </c>
      <c r="L109" s="7">
        <v>2976</v>
      </c>
      <c r="M109" s="7">
        <v>2977</v>
      </c>
      <c r="N109" s="22">
        <v>42439</v>
      </c>
      <c r="O109" s="9">
        <v>1</v>
      </c>
      <c r="P109" s="9">
        <v>1312.6657877389584</v>
      </c>
      <c r="Q109" s="10">
        <f t="shared" si="11"/>
        <v>40295491.971748799</v>
      </c>
      <c r="R109" s="10">
        <f t="shared" si="12"/>
        <v>75442165.566484407</v>
      </c>
      <c r="S109" s="11">
        <f t="shared" si="13"/>
        <v>60799999.237060495</v>
      </c>
      <c r="T109" s="11">
        <f t="shared" si="14"/>
        <v>39104313.816743575</v>
      </c>
      <c r="U109" s="21">
        <f>ROUND(ROUND(Q109/S109,0)*Sheet1!$L$8,0)</f>
        <v>1</v>
      </c>
      <c r="V109" s="21">
        <f>ROUND(ROUND(R109/T109,0)*Sheet1!$L$9,0)</f>
        <v>2</v>
      </c>
      <c r="W109" s="27">
        <f t="shared" si="15"/>
        <v>60799999.237060495</v>
      </c>
      <c r="X109" s="27">
        <f t="shared" si="16"/>
        <v>78208627.63348715</v>
      </c>
      <c r="Y109" s="30">
        <f t="shared" si="17"/>
        <v>115737657.53823321</v>
      </c>
      <c r="Z109" s="30">
        <f t="shared" si="18"/>
        <v>139008626.87054765</v>
      </c>
      <c r="AA109" s="31">
        <f t="shared" si="19"/>
        <v>875000</v>
      </c>
      <c r="AB109" s="31">
        <f t="shared" si="20"/>
        <v>37779206.969814494</v>
      </c>
      <c r="AC109" s="31">
        <f t="shared" si="21"/>
        <v>38654206.969814494</v>
      </c>
    </row>
    <row r="110" spans="1:29" x14ac:dyDescent="0.4">
      <c r="A110" s="22">
        <v>42440</v>
      </c>
      <c r="B110" s="23">
        <v>241.97</v>
      </c>
      <c r="C110" s="23">
        <v>3073.8</v>
      </c>
      <c r="D110" s="7">
        <v>3.9332039842521604E-3</v>
      </c>
      <c r="E110" s="7">
        <v>6.86968790268853E-3</v>
      </c>
      <c r="F110" s="7">
        <v>10286.2842635038</v>
      </c>
      <c r="G110" s="7">
        <v>243.600006103515</v>
      </c>
      <c r="H110" s="7">
        <v>243.600006103515</v>
      </c>
      <c r="I110" s="7">
        <v>243.64999389648401</v>
      </c>
      <c r="K110" s="7">
        <v>3072</v>
      </c>
      <c r="L110" s="7">
        <v>3087</v>
      </c>
      <c r="M110" s="7">
        <v>3088</v>
      </c>
      <c r="N110" s="22">
        <v>42440</v>
      </c>
      <c r="O110" s="9">
        <v>1</v>
      </c>
      <c r="P110" s="9">
        <v>1324.1364314115308</v>
      </c>
      <c r="Q110" s="10">
        <f t="shared" si="11"/>
        <v>15732815.937008642</v>
      </c>
      <c r="R110" s="10">
        <f t="shared" si="12"/>
        <v>27478751.610754121</v>
      </c>
      <c r="S110" s="11">
        <f t="shared" si="13"/>
        <v>60900001.52587875</v>
      </c>
      <c r="T110" s="11">
        <f t="shared" si="14"/>
        <v>40677471.172962226</v>
      </c>
      <c r="U110" s="21">
        <f>ROUND(ROUND(Q110/S110,0)*Sheet1!$L$8,0)</f>
        <v>0</v>
      </c>
      <c r="V110" s="21">
        <f>ROUND(ROUND(R110/T110,0)*Sheet1!$L$9,0)</f>
        <v>1</v>
      </c>
      <c r="W110" s="27">
        <f t="shared" si="15"/>
        <v>0</v>
      </c>
      <c r="X110" s="27">
        <f t="shared" si="16"/>
        <v>40677471.172962226</v>
      </c>
      <c r="Y110" s="30">
        <f t="shared" si="17"/>
        <v>43211567.547762766</v>
      </c>
      <c r="Z110" s="30">
        <f t="shared" si="18"/>
        <v>40677471.172962226</v>
      </c>
      <c r="AA110" s="31">
        <f t="shared" si="19"/>
        <v>-60799999.237060495</v>
      </c>
      <c r="AB110" s="31">
        <f t="shared" si="20"/>
        <v>-37531156.460524924</v>
      </c>
      <c r="AC110" s="31">
        <f t="shared" si="21"/>
        <v>-98331155.697585419</v>
      </c>
    </row>
    <row r="111" spans="1:29" x14ac:dyDescent="0.4">
      <c r="A111" s="24">
        <v>42443</v>
      </c>
      <c r="B111" s="25">
        <v>242.15</v>
      </c>
      <c r="C111" s="25">
        <v>3091.98</v>
      </c>
      <c r="D111" s="7">
        <v>3.3000592499830301E-3</v>
      </c>
      <c r="E111" s="7">
        <v>6.3849121937052397E-3</v>
      </c>
      <c r="F111" s="7">
        <v>10293.3174596843</v>
      </c>
      <c r="G111" s="7">
        <v>243.350006103515</v>
      </c>
      <c r="H111" s="7">
        <v>243.30000305175699</v>
      </c>
      <c r="I111" s="7">
        <v>243.350006103515</v>
      </c>
      <c r="K111" s="7">
        <v>3090</v>
      </c>
      <c r="L111" s="7">
        <v>3091</v>
      </c>
      <c r="M111" s="7">
        <v>3093</v>
      </c>
      <c r="N111" s="24">
        <v>42443</v>
      </c>
      <c r="O111" s="9">
        <v>1</v>
      </c>
      <c r="P111" s="9">
        <v>1329.0590439706862</v>
      </c>
      <c r="Q111" s="10">
        <f t="shared" si="11"/>
        <v>13200236.99993212</v>
      </c>
      <c r="R111" s="10">
        <f t="shared" si="12"/>
        <v>25539648.774820957</v>
      </c>
      <c r="S111" s="11">
        <f t="shared" si="13"/>
        <v>60837501.52587875</v>
      </c>
      <c r="T111" s="11">
        <f t="shared" si="14"/>
        <v>41067924.458694205</v>
      </c>
      <c r="U111" s="21">
        <f>ROUND(ROUND(Q111/S111,0)*Sheet1!$L$8,0)</f>
        <v>0</v>
      </c>
      <c r="V111" s="21">
        <f>ROUND(ROUND(R111/T111,0)*Sheet1!$L$9,0)</f>
        <v>1</v>
      </c>
      <c r="W111" s="27">
        <f t="shared" si="15"/>
        <v>0</v>
      </c>
      <c r="X111" s="27">
        <f t="shared" si="16"/>
        <v>41067924.458694205</v>
      </c>
      <c r="Y111" s="30">
        <f t="shared" si="17"/>
        <v>38739885.774753079</v>
      </c>
      <c r="Z111" s="30">
        <f t="shared" si="18"/>
        <v>41067924.458694205</v>
      </c>
      <c r="AA111" s="31">
        <f t="shared" si="19"/>
        <v>0</v>
      </c>
      <c r="AB111" s="31">
        <f t="shared" si="20"/>
        <v>390453.28573197871</v>
      </c>
      <c r="AC111" s="31">
        <f t="shared" si="21"/>
        <v>390453.28573197871</v>
      </c>
    </row>
    <row r="112" spans="1:29" x14ac:dyDescent="0.4">
      <c r="A112" s="22">
        <v>42444</v>
      </c>
      <c r="B112" s="23">
        <v>241.83</v>
      </c>
      <c r="C112" s="23">
        <v>3067.21</v>
      </c>
      <c r="D112" s="7">
        <v>2.7144185243207701E-3</v>
      </c>
      <c r="E112" s="7">
        <v>5.8573257082021896E-3</v>
      </c>
      <c r="F112" s="7">
        <v>10300.2108039868</v>
      </c>
      <c r="G112" s="7">
        <v>243.25</v>
      </c>
      <c r="H112" s="7">
        <v>243.25</v>
      </c>
      <c r="I112" s="7">
        <v>243.30000305175699</v>
      </c>
      <c r="K112" s="7">
        <v>3067</v>
      </c>
      <c r="L112" s="7">
        <v>3072</v>
      </c>
      <c r="M112" s="7">
        <v>3073</v>
      </c>
      <c r="N112" s="22">
        <v>42444</v>
      </c>
      <c r="O112" s="9">
        <v>1</v>
      </c>
      <c r="P112" s="9">
        <v>1324.6521703114645</v>
      </c>
      <c r="Q112" s="10">
        <f t="shared" si="11"/>
        <v>10857674.09728308</v>
      </c>
      <c r="R112" s="10">
        <f t="shared" si="12"/>
        <v>23429302.832808759</v>
      </c>
      <c r="S112" s="11">
        <f t="shared" si="13"/>
        <v>60812500</v>
      </c>
      <c r="T112" s="11">
        <f t="shared" si="14"/>
        <v>40627082.063452616</v>
      </c>
      <c r="U112" s="21">
        <f>ROUND(ROUND(Q112/S112,0)*Sheet1!$L$8,0)</f>
        <v>0</v>
      </c>
      <c r="V112" s="21">
        <f>ROUND(ROUND(R112/T112,0)*Sheet1!$L$9,0)</f>
        <v>1</v>
      </c>
      <c r="W112" s="27">
        <f t="shared" si="15"/>
        <v>0</v>
      </c>
      <c r="X112" s="27">
        <f t="shared" si="16"/>
        <v>40627082.063452616</v>
      </c>
      <c r="Y112" s="30">
        <f t="shared" si="17"/>
        <v>34286976.930091843</v>
      </c>
      <c r="Z112" s="30">
        <f t="shared" si="18"/>
        <v>40627082.063452616</v>
      </c>
      <c r="AA112" s="31">
        <f t="shared" si="19"/>
        <v>0</v>
      </c>
      <c r="AB112" s="31">
        <f t="shared" si="20"/>
        <v>-440842.39524158835</v>
      </c>
      <c r="AC112" s="31">
        <f t="shared" si="21"/>
        <v>-440842.39524158835</v>
      </c>
    </row>
    <row r="113" spans="1:29" x14ac:dyDescent="0.4">
      <c r="A113" s="22">
        <v>42445</v>
      </c>
      <c r="B113" s="23">
        <v>242.35</v>
      </c>
      <c r="C113" s="23">
        <v>3062.05</v>
      </c>
      <c r="D113" s="7">
        <v>2.1805746848274502E-3</v>
      </c>
      <c r="E113" s="7">
        <v>5.2862359991450603E-3</v>
      </c>
      <c r="F113" s="7">
        <v>10306.914834163699</v>
      </c>
      <c r="G113" s="7">
        <v>243.600006103515</v>
      </c>
      <c r="H113" s="7">
        <v>243.55000305175699</v>
      </c>
      <c r="I113" s="7">
        <v>243.600006103515</v>
      </c>
      <c r="K113" s="7">
        <v>3062</v>
      </c>
      <c r="L113" s="7">
        <v>3069</v>
      </c>
      <c r="M113" s="7">
        <v>3071</v>
      </c>
      <c r="N113" s="22">
        <v>42445</v>
      </c>
      <c r="O113" s="9">
        <v>1</v>
      </c>
      <c r="P113" s="9">
        <v>1349.8904833836857</v>
      </c>
      <c r="Q113" s="10">
        <f t="shared" si="11"/>
        <v>8722298.7393098008</v>
      </c>
      <c r="R113" s="10">
        <f t="shared" si="12"/>
        <v>21144943.996580243</v>
      </c>
      <c r="S113" s="11">
        <f t="shared" si="13"/>
        <v>60900001.52587875</v>
      </c>
      <c r="T113" s="11">
        <f t="shared" si="14"/>
        <v>41333646.601208456</v>
      </c>
      <c r="U113" s="21">
        <f>ROUND(ROUND(Q113/S113,0)*Sheet1!$L$8,0)</f>
        <v>0</v>
      </c>
      <c r="V113" s="21">
        <f>ROUND(ROUND(R113/T113,0)*Sheet1!$L$9,0)</f>
        <v>1</v>
      </c>
      <c r="W113" s="27">
        <f t="shared" si="15"/>
        <v>0</v>
      </c>
      <c r="X113" s="27">
        <f t="shared" si="16"/>
        <v>41333646.601208456</v>
      </c>
      <c r="Y113" s="30">
        <f t="shared" si="17"/>
        <v>29867242.735890046</v>
      </c>
      <c r="Z113" s="30">
        <f t="shared" si="18"/>
        <v>41333646.601208456</v>
      </c>
      <c r="AA113" s="31">
        <f t="shared" si="19"/>
        <v>0</v>
      </c>
      <c r="AB113" s="31">
        <f t="shared" si="20"/>
        <v>706564.53775583953</v>
      </c>
      <c r="AC113" s="31">
        <f t="shared" si="21"/>
        <v>706564.53775583953</v>
      </c>
    </row>
    <row r="114" spans="1:29" x14ac:dyDescent="0.4">
      <c r="A114" s="22">
        <v>42446</v>
      </c>
      <c r="B114" s="23">
        <v>244.09</v>
      </c>
      <c r="C114" s="23">
        <v>3043.1</v>
      </c>
      <c r="D114" s="7">
        <v>3.1196165936992898E-3</v>
      </c>
      <c r="E114" s="7">
        <v>9.6258913561736992E-3</v>
      </c>
      <c r="F114" s="7">
        <v>10280.7212599462</v>
      </c>
      <c r="G114" s="7">
        <v>245.19999694824199</v>
      </c>
      <c r="H114" s="7">
        <v>245.14999389648401</v>
      </c>
      <c r="I114" s="7">
        <v>245.19999694824199</v>
      </c>
      <c r="K114" s="7">
        <v>3036</v>
      </c>
      <c r="L114" s="7">
        <v>3040</v>
      </c>
      <c r="M114" s="7">
        <v>3041</v>
      </c>
      <c r="N114" s="22">
        <v>42446</v>
      </c>
      <c r="O114" s="9">
        <v>1</v>
      </c>
      <c r="P114" s="9">
        <v>1309.9414876302083</v>
      </c>
      <c r="Q114" s="10">
        <f t="shared" si="11"/>
        <v>12478466.37479716</v>
      </c>
      <c r="R114" s="10">
        <f t="shared" si="12"/>
        <v>38503565.424694799</v>
      </c>
      <c r="S114" s="11">
        <f t="shared" si="13"/>
        <v>61299999.237060495</v>
      </c>
      <c r="T114" s="11">
        <f t="shared" si="14"/>
        <v>39769823.564453125</v>
      </c>
      <c r="U114" s="21">
        <f>ROUND(ROUND(Q114/S114,0)*Sheet1!$L$8,0)</f>
        <v>0</v>
      </c>
      <c r="V114" s="21">
        <f>ROUND(ROUND(R114/T114,0)*Sheet1!$L$9,0)</f>
        <v>1</v>
      </c>
      <c r="W114" s="27">
        <f t="shared" si="15"/>
        <v>0</v>
      </c>
      <c r="X114" s="27">
        <f t="shared" si="16"/>
        <v>39769823.564453125</v>
      </c>
      <c r="Y114" s="30">
        <f t="shared" si="17"/>
        <v>50982031.799491957</v>
      </c>
      <c r="Z114" s="30">
        <f t="shared" si="18"/>
        <v>39769823.564453125</v>
      </c>
      <c r="AA114" s="31">
        <f t="shared" si="19"/>
        <v>0</v>
      </c>
      <c r="AB114" s="31">
        <f t="shared" si="20"/>
        <v>-1563823.0367553309</v>
      </c>
      <c r="AC114" s="31">
        <f t="shared" si="21"/>
        <v>-1563823.0367553309</v>
      </c>
    </row>
    <row r="115" spans="1:29" x14ac:dyDescent="0.4">
      <c r="A115" s="22">
        <v>42447</v>
      </c>
      <c r="B115" s="23">
        <v>244.63</v>
      </c>
      <c r="C115" s="23">
        <v>3059.77</v>
      </c>
      <c r="D115" s="7">
        <v>6.9527114161584396E-4</v>
      </c>
      <c r="E115" s="7">
        <v>3.9541812261630303E-3</v>
      </c>
      <c r="F115" s="7">
        <v>10319.9404622272</v>
      </c>
      <c r="G115" s="7">
        <v>245.350006103515</v>
      </c>
      <c r="H115" s="7">
        <v>245.30000305175699</v>
      </c>
      <c r="I115" s="7">
        <v>245.350006103515</v>
      </c>
      <c r="K115" s="7">
        <v>3060.11010742187</v>
      </c>
      <c r="L115" s="7">
        <v>3060</v>
      </c>
      <c r="M115" s="7">
        <v>3061</v>
      </c>
      <c r="N115" s="22">
        <v>42447</v>
      </c>
      <c r="O115" s="9">
        <v>1</v>
      </c>
      <c r="P115" s="9">
        <v>1314.5845469255664</v>
      </c>
      <c r="Q115" s="10">
        <f t="shared" si="11"/>
        <v>2781084.5664633759</v>
      </c>
      <c r="R115" s="10">
        <f t="shared" si="12"/>
        <v>15816724.904652121</v>
      </c>
      <c r="S115" s="11">
        <f t="shared" si="13"/>
        <v>61337501.52587875</v>
      </c>
      <c r="T115" s="11">
        <f t="shared" si="14"/>
        <v>40227734.591075256</v>
      </c>
      <c r="U115" s="21">
        <f>ROUND(ROUND(Q115/S115,0)*Sheet1!$L$8,0)</f>
        <v>0</v>
      </c>
      <c r="V115" s="21">
        <f>ROUND(ROUND(R115/T115,0)*Sheet1!$L$9,0)</f>
        <v>0</v>
      </c>
      <c r="W115" s="27">
        <f t="shared" si="15"/>
        <v>0</v>
      </c>
      <c r="X115" s="27">
        <f t="shared" si="16"/>
        <v>0</v>
      </c>
      <c r="Y115" s="30">
        <f t="shared" si="17"/>
        <v>18597809.471115496</v>
      </c>
      <c r="Z115" s="30">
        <f t="shared" si="18"/>
        <v>0</v>
      </c>
      <c r="AA115" s="31">
        <f t="shared" si="19"/>
        <v>0</v>
      </c>
      <c r="AB115" s="31">
        <f t="shared" si="20"/>
        <v>-39769823.564453125</v>
      </c>
      <c r="AC115" s="31">
        <f t="shared" si="21"/>
        <v>-39769823.564453125</v>
      </c>
    </row>
    <row r="116" spans="1:29" x14ac:dyDescent="0.4">
      <c r="A116" s="24">
        <v>42450</v>
      </c>
      <c r="B116" s="25">
        <v>244.28</v>
      </c>
      <c r="C116" s="25">
        <v>3048.77</v>
      </c>
      <c r="D116" s="7">
        <v>1.2556301684052201E-3</v>
      </c>
      <c r="E116" s="7">
        <v>7.7206297428194896E-3</v>
      </c>
      <c r="F116" s="7">
        <v>10301.166680197301</v>
      </c>
      <c r="G116" s="7">
        <v>244.850006103515</v>
      </c>
      <c r="H116" s="7">
        <v>244.80000305175699</v>
      </c>
      <c r="I116" s="7">
        <v>244.850006103515</v>
      </c>
      <c r="K116" s="7">
        <v>3303</v>
      </c>
      <c r="L116" s="7">
        <v>3311</v>
      </c>
      <c r="M116" s="7">
        <v>3312</v>
      </c>
      <c r="N116" s="24">
        <v>42450</v>
      </c>
      <c r="O116" s="9">
        <v>1</v>
      </c>
      <c r="P116" s="9">
        <v>1327.644766873166</v>
      </c>
      <c r="Q116" s="10">
        <f t="shared" si="11"/>
        <v>5022520.6736208806</v>
      </c>
      <c r="R116" s="10">
        <f t="shared" si="12"/>
        <v>30882518.97127796</v>
      </c>
      <c r="S116" s="11">
        <f t="shared" si="13"/>
        <v>61212501.52587875</v>
      </c>
      <c r="T116" s="11">
        <f t="shared" si="14"/>
        <v>43852106.64982067</v>
      </c>
      <c r="U116" s="21">
        <f>ROUND(ROUND(Q116/S116,0)*Sheet1!$L$8,0)</f>
        <v>0</v>
      </c>
      <c r="V116" s="21">
        <f>ROUND(ROUND(R116/T116,0)*Sheet1!$L$9,0)</f>
        <v>1</v>
      </c>
      <c r="W116" s="27">
        <f t="shared" si="15"/>
        <v>0</v>
      </c>
      <c r="X116" s="27">
        <f t="shared" si="16"/>
        <v>43852106.64982067</v>
      </c>
      <c r="Y116" s="30">
        <f t="shared" si="17"/>
        <v>35905039.644898839</v>
      </c>
      <c r="Z116" s="30">
        <f t="shared" si="18"/>
        <v>43852106.64982067</v>
      </c>
      <c r="AA116" s="31">
        <f t="shared" si="19"/>
        <v>0</v>
      </c>
      <c r="AB116" s="31">
        <f t="shared" si="20"/>
        <v>43852106.64982067</v>
      </c>
      <c r="AC116" s="31">
        <f t="shared" si="21"/>
        <v>43852106.64982067</v>
      </c>
    </row>
    <row r="117" spans="1:29" x14ac:dyDescent="0.4">
      <c r="A117" s="22">
        <v>42451</v>
      </c>
      <c r="B117" s="23">
        <v>245.41</v>
      </c>
      <c r="C117" s="23">
        <v>3051.23</v>
      </c>
      <c r="D117" s="7">
        <v>9.4919766265920001E-4</v>
      </c>
      <c r="E117" s="7">
        <v>6.6490081142677399E-3</v>
      </c>
      <c r="F117" s="7">
        <v>10310.4739319779</v>
      </c>
      <c r="G117" s="7">
        <v>246.39999389648401</v>
      </c>
      <c r="H117" s="7">
        <v>246.350006103515</v>
      </c>
      <c r="I117" s="7">
        <v>246.39999389648401</v>
      </c>
      <c r="K117" s="7">
        <f>K116</f>
        <v>3303</v>
      </c>
      <c r="L117" s="7">
        <f>L116</f>
        <v>3311</v>
      </c>
      <c r="M117" s="7">
        <f>M116</f>
        <v>3312</v>
      </c>
      <c r="N117" s="22">
        <v>42451</v>
      </c>
      <c r="O117" s="9">
        <v>1</v>
      </c>
      <c r="P117" s="9">
        <v>1331.0900555192684</v>
      </c>
      <c r="Q117" s="10">
        <f t="shared" si="11"/>
        <v>3796790.6506368001</v>
      </c>
      <c r="R117" s="10">
        <f t="shared" si="12"/>
        <v>26596032.457070958</v>
      </c>
      <c r="S117" s="11">
        <f t="shared" si="13"/>
        <v>61599998.474121004</v>
      </c>
      <c r="T117" s="11">
        <f t="shared" si="14"/>
        <v>43965904.533801436</v>
      </c>
      <c r="U117" s="21">
        <f>ROUND(ROUND(Q117/S117,0)*Sheet1!$L$8,0)</f>
        <v>0</v>
      </c>
      <c r="V117" s="21">
        <f>ROUND(ROUND(R117/T117,0)*Sheet1!$L$9,0)</f>
        <v>1</v>
      </c>
      <c r="W117" s="27">
        <f t="shared" si="15"/>
        <v>0</v>
      </c>
      <c r="X117" s="27">
        <f t="shared" si="16"/>
        <v>43965904.533801436</v>
      </c>
      <c r="Y117" s="30">
        <f t="shared" si="17"/>
        <v>30392823.107707758</v>
      </c>
      <c r="Z117" s="30">
        <f t="shared" si="18"/>
        <v>43965904.533801436</v>
      </c>
      <c r="AA117" s="31">
        <f t="shared" si="19"/>
        <v>0</v>
      </c>
      <c r="AB117" s="31">
        <f t="shared" si="20"/>
        <v>113797.88398076594</v>
      </c>
      <c r="AC117" s="31">
        <f t="shared" si="21"/>
        <v>113797.88398076594</v>
      </c>
    </row>
    <row r="118" spans="1:29" x14ac:dyDescent="0.4">
      <c r="A118" s="22">
        <v>42452</v>
      </c>
      <c r="B118" s="23">
        <v>245.23</v>
      </c>
      <c r="C118" s="23">
        <v>3042.42</v>
      </c>
      <c r="D118" s="7">
        <v>6.73168311044548E-4</v>
      </c>
      <c r="E118" s="7">
        <v>5.44809611244649E-3</v>
      </c>
      <c r="F118" s="7">
        <v>10319.309506678401</v>
      </c>
      <c r="G118" s="7">
        <v>245.80000305175699</v>
      </c>
      <c r="H118" s="7">
        <v>245.80000305175699</v>
      </c>
      <c r="I118" s="7">
        <v>245.850006103515</v>
      </c>
      <c r="K118" s="7">
        <f>K117</f>
        <v>3303</v>
      </c>
      <c r="L118" s="7">
        <f>L117</f>
        <v>3311</v>
      </c>
      <c r="M118" s="7">
        <f>M117</f>
        <v>3312</v>
      </c>
      <c r="N118" s="22">
        <v>42452</v>
      </c>
      <c r="O118" s="9">
        <v>1</v>
      </c>
      <c r="P118" s="9">
        <v>1332.7091567852437</v>
      </c>
      <c r="Q118" s="10">
        <f t="shared" si="11"/>
        <v>2692673.2441781922</v>
      </c>
      <c r="R118" s="10">
        <f t="shared" si="12"/>
        <v>21792384.449785959</v>
      </c>
      <c r="S118" s="11">
        <f t="shared" si="13"/>
        <v>61450000.762939245</v>
      </c>
      <c r="T118" s="11">
        <f t="shared" si="14"/>
        <v>44019383.448616602</v>
      </c>
      <c r="U118" s="21">
        <f>ROUND(ROUND(Q118/S118,0)*Sheet1!$L$8,0)</f>
        <v>0</v>
      </c>
      <c r="V118" s="21">
        <f>ROUND(ROUND(R118/T118,0)*Sheet1!$L$9,0)</f>
        <v>0</v>
      </c>
      <c r="W118" s="27">
        <f t="shared" si="15"/>
        <v>0</v>
      </c>
      <c r="X118" s="27">
        <f t="shared" si="16"/>
        <v>0</v>
      </c>
      <c r="Y118" s="30">
        <f t="shared" si="17"/>
        <v>24485057.69396415</v>
      </c>
      <c r="Z118" s="30">
        <f t="shared" si="18"/>
        <v>0</v>
      </c>
      <c r="AA118" s="31">
        <f t="shared" si="19"/>
        <v>0</v>
      </c>
      <c r="AB118" s="31">
        <f t="shared" si="20"/>
        <v>-43965904.533801436</v>
      </c>
      <c r="AC118" s="31">
        <f t="shared" si="21"/>
        <v>-43965904.533801436</v>
      </c>
    </row>
    <row r="119" spans="1:29" x14ac:dyDescent="0.4">
      <c r="A119" s="22">
        <v>42453</v>
      </c>
      <c r="B119" s="23">
        <v>244.08</v>
      </c>
      <c r="C119" s="23">
        <v>2986.73</v>
      </c>
      <c r="D119" s="7">
        <v>1.8951423266674299E-3</v>
      </c>
      <c r="E119" s="7">
        <v>1.21447186638859E-2</v>
      </c>
      <c r="F119" s="7">
        <v>10292.903985983699</v>
      </c>
      <c r="G119" s="7">
        <v>245.350006103515</v>
      </c>
      <c r="H119" s="7">
        <v>245.350006103515</v>
      </c>
      <c r="I119" s="7">
        <v>245.39999389648401</v>
      </c>
      <c r="K119" s="7">
        <f>K118</f>
        <v>3303</v>
      </c>
      <c r="L119" s="7">
        <f>L118</f>
        <v>3311</v>
      </c>
      <c r="M119" s="7">
        <f>M118</f>
        <v>3312</v>
      </c>
      <c r="N119" s="22">
        <v>42453</v>
      </c>
      <c r="O119" s="9">
        <v>1</v>
      </c>
      <c r="P119" s="9">
        <v>1294.2907643728054</v>
      </c>
      <c r="Q119" s="10">
        <f t="shared" si="11"/>
        <v>7580569.3066697195</v>
      </c>
      <c r="R119" s="10">
        <f t="shared" si="12"/>
        <v>48578874.655543603</v>
      </c>
      <c r="S119" s="11">
        <f t="shared" si="13"/>
        <v>61337501.52587875</v>
      </c>
      <c r="T119" s="11">
        <f t="shared" si="14"/>
        <v>42750423.947233759</v>
      </c>
      <c r="U119" s="21">
        <f>ROUND(ROUND(Q119/S119,0)*Sheet1!$L$8,0)</f>
        <v>0</v>
      </c>
      <c r="V119" s="21">
        <f>ROUND(ROUND(R119/T119,0)*Sheet1!$L$9,0)</f>
        <v>1</v>
      </c>
      <c r="W119" s="27">
        <f t="shared" si="15"/>
        <v>0</v>
      </c>
      <c r="X119" s="27">
        <f t="shared" si="16"/>
        <v>42750423.947233759</v>
      </c>
      <c r="Y119" s="30">
        <f t="shared" si="17"/>
        <v>56159443.962213323</v>
      </c>
      <c r="Z119" s="30">
        <f t="shared" si="18"/>
        <v>42750423.947233759</v>
      </c>
      <c r="AA119" s="31">
        <f t="shared" si="19"/>
        <v>0</v>
      </c>
      <c r="AB119" s="31">
        <f t="shared" si="20"/>
        <v>42750423.947233759</v>
      </c>
      <c r="AC119" s="31">
        <f t="shared" si="21"/>
        <v>42750423.947233759</v>
      </c>
    </row>
    <row r="120" spans="1:29" x14ac:dyDescent="0.4">
      <c r="A120" s="22">
        <v>42454</v>
      </c>
      <c r="B120" s="23">
        <v>243.79</v>
      </c>
      <c r="C120" s="23">
        <f>C119</f>
        <v>2986.73</v>
      </c>
      <c r="D120" s="26">
        <v>-7.8583559309422107E-6</v>
      </c>
      <c r="E120" s="26">
        <v>2.4837741976546701E-10</v>
      </c>
      <c r="F120" s="7">
        <v>10346.2382461202</v>
      </c>
      <c r="G120" s="7">
        <v>245.05000305175699</v>
      </c>
      <c r="H120" s="7">
        <v>245.05000305175699</v>
      </c>
      <c r="I120" s="7">
        <v>245.100006103515</v>
      </c>
      <c r="K120" s="7">
        <f>K119</f>
        <v>3303</v>
      </c>
      <c r="L120" s="7">
        <f>L119</f>
        <v>3311</v>
      </c>
      <c r="M120" s="7">
        <f>M119</f>
        <v>3312</v>
      </c>
      <c r="N120" s="22">
        <v>42454</v>
      </c>
      <c r="O120" s="9">
        <v>1</v>
      </c>
      <c r="P120" s="9">
        <v>1214.6991371480472</v>
      </c>
      <c r="Q120" s="10">
        <f t="shared" si="11"/>
        <v>-31433.423723768843</v>
      </c>
      <c r="R120" s="10">
        <f t="shared" si="12"/>
        <v>0.99350967906186805</v>
      </c>
      <c r="S120" s="11">
        <f t="shared" si="13"/>
        <v>61262500.762939245</v>
      </c>
      <c r="T120" s="11">
        <f t="shared" si="14"/>
        <v>40121512.5</v>
      </c>
      <c r="U120" s="21">
        <f>ROUND(ROUND(Q120/S120,0)*Sheet1!$L$8,0)</f>
        <v>0</v>
      </c>
      <c r="V120" s="21">
        <f>ROUND(ROUND(R120/T120,0)*Sheet1!$L$9,0)</f>
        <v>0</v>
      </c>
      <c r="W120" s="27">
        <f t="shared" si="15"/>
        <v>0</v>
      </c>
      <c r="X120" s="27">
        <f t="shared" si="16"/>
        <v>0</v>
      </c>
      <c r="Y120" s="30">
        <f t="shared" si="17"/>
        <v>-31432.430214089782</v>
      </c>
      <c r="Z120" s="30">
        <f t="shared" si="18"/>
        <v>0</v>
      </c>
      <c r="AA120" s="31">
        <f t="shared" si="19"/>
        <v>0</v>
      </c>
      <c r="AB120" s="31">
        <f t="shared" si="20"/>
        <v>-42750423.947233759</v>
      </c>
      <c r="AC120" s="31">
        <f t="shared" si="21"/>
        <v>-42750423.947233759</v>
      </c>
    </row>
    <row r="121" spans="1:29" x14ac:dyDescent="0.4">
      <c r="A121" s="24">
        <v>42457</v>
      </c>
      <c r="B121" s="25">
        <v>243.95</v>
      </c>
      <c r="C121" s="25">
        <f>C120</f>
        <v>2986.73</v>
      </c>
      <c r="D121" s="26">
        <v>-2.5880660773688798E-6</v>
      </c>
      <c r="E121" s="26">
        <v>6.9901549607148703E-11</v>
      </c>
      <c r="F121" s="7">
        <v>10347.178144600901</v>
      </c>
      <c r="G121" s="7">
        <v>245.39999389648401</v>
      </c>
      <c r="H121" s="7">
        <v>245.350006103515</v>
      </c>
      <c r="I121" s="7">
        <v>245.39999389648401</v>
      </c>
      <c r="K121" s="7">
        <f>K120</f>
        <v>3303</v>
      </c>
      <c r="L121" s="7">
        <f>L120</f>
        <v>3311</v>
      </c>
      <c r="M121" s="7">
        <f>M120</f>
        <v>3312</v>
      </c>
      <c r="N121" s="24">
        <v>42457</v>
      </c>
      <c r="O121" s="9">
        <v>1</v>
      </c>
      <c r="P121" s="9">
        <f>P120</f>
        <v>1214.6991371480472</v>
      </c>
      <c r="Q121" s="10">
        <f t="shared" si="11"/>
        <v>-10352.264309475519</v>
      </c>
      <c r="R121" s="10">
        <f t="shared" si="12"/>
        <v>0.2796061984285948</v>
      </c>
      <c r="S121" s="11">
        <f t="shared" si="13"/>
        <v>61349998.474121004</v>
      </c>
      <c r="T121" s="11">
        <f t="shared" si="14"/>
        <v>40121512.5</v>
      </c>
      <c r="U121" s="21">
        <f>ROUND(ROUND(Q121/S121,0)*Sheet1!$L$8,0)</f>
        <v>0</v>
      </c>
      <c r="V121" s="21">
        <f>ROUND(ROUND(R121/T121,0)*Sheet1!$L$9,0)</f>
        <v>0</v>
      </c>
      <c r="W121" s="27">
        <f t="shared" si="15"/>
        <v>0</v>
      </c>
      <c r="X121" s="27">
        <f t="shared" si="16"/>
        <v>0</v>
      </c>
      <c r="Y121" s="30">
        <f t="shared" si="17"/>
        <v>-10351.98470327709</v>
      </c>
      <c r="Z121" s="30">
        <f t="shared" si="18"/>
        <v>0</v>
      </c>
      <c r="AA121" s="31">
        <f t="shared" si="19"/>
        <v>0</v>
      </c>
      <c r="AB121" s="31">
        <f t="shared" si="20"/>
        <v>0</v>
      </c>
      <c r="AC121" s="31">
        <f t="shared" si="21"/>
        <v>0</v>
      </c>
    </row>
    <row r="122" spans="1:29" x14ac:dyDescent="0.4">
      <c r="A122" s="22">
        <v>42458</v>
      </c>
      <c r="B122" s="23">
        <v>245.53</v>
      </c>
      <c r="C122" s="23">
        <v>3004.87</v>
      </c>
      <c r="D122" s="26">
        <v>2.9379544579030201E-5</v>
      </c>
      <c r="E122" s="7">
        <v>5.4050515253832099E-4</v>
      </c>
      <c r="F122" s="7">
        <v>10345.2155841167</v>
      </c>
      <c r="G122" s="7">
        <v>246.69999694824199</v>
      </c>
      <c r="H122" s="7">
        <v>246.64999389648401</v>
      </c>
      <c r="I122" s="7">
        <v>246.69999694824199</v>
      </c>
      <c r="K122" s="7">
        <v>3815496.75</v>
      </c>
      <c r="L122" s="7">
        <f>L121</f>
        <v>3311</v>
      </c>
      <c r="M122" s="7">
        <f>M121</f>
        <v>3312</v>
      </c>
      <c r="N122" s="22">
        <v>42458</v>
      </c>
      <c r="O122" s="9">
        <v>1</v>
      </c>
      <c r="P122" s="9">
        <f>P121</f>
        <v>1214.6991371480472</v>
      </c>
      <c r="Q122" s="10">
        <f t="shared" si="11"/>
        <v>117518.1783161208</v>
      </c>
      <c r="R122" s="10">
        <f t="shared" si="12"/>
        <v>2162020.6101532839</v>
      </c>
      <c r="S122" s="11">
        <f t="shared" si="13"/>
        <v>61674999.237060495</v>
      </c>
      <c r="T122" s="11">
        <f t="shared" si="14"/>
        <v>46346806100.161781</v>
      </c>
      <c r="U122" s="21">
        <f>ROUND(ROUND(Q122/S122,0)*Sheet1!$L$8,0)</f>
        <v>0</v>
      </c>
      <c r="V122" s="21">
        <f>ROUND(ROUND(R122/T122,0)*Sheet1!$L$9,0)</f>
        <v>0</v>
      </c>
      <c r="W122" s="27">
        <f t="shared" si="15"/>
        <v>0</v>
      </c>
      <c r="X122" s="27">
        <f t="shared" si="16"/>
        <v>0</v>
      </c>
      <c r="Y122" s="30">
        <f t="shared" si="17"/>
        <v>2279538.7884694049</v>
      </c>
      <c r="Z122" s="30">
        <f t="shared" si="18"/>
        <v>0</v>
      </c>
      <c r="AA122" s="31">
        <f t="shared" si="19"/>
        <v>0</v>
      </c>
      <c r="AB122" s="31">
        <f t="shared" si="20"/>
        <v>0</v>
      </c>
      <c r="AC122" s="31">
        <f t="shared" si="21"/>
        <v>0</v>
      </c>
    </row>
    <row r="123" spans="1:29" x14ac:dyDescent="0.4">
      <c r="A123" s="22">
        <v>42459</v>
      </c>
      <c r="B123" s="23">
        <v>246.54</v>
      </c>
      <c r="C123" s="23">
        <v>3044.1</v>
      </c>
      <c r="D123" s="7">
        <v>0</v>
      </c>
      <c r="E123" s="7">
        <v>0</v>
      </c>
      <c r="F123" s="7">
        <v>10348.2739168138</v>
      </c>
      <c r="G123" s="7">
        <v>247.80000305175699</v>
      </c>
      <c r="H123" s="7">
        <v>247.80000305175699</v>
      </c>
      <c r="I123" s="7">
        <v>247.850006103515</v>
      </c>
      <c r="K123" s="7">
        <v>3839884.75</v>
      </c>
      <c r="L123" s="7">
        <v>3829534.75</v>
      </c>
      <c r="M123" s="7">
        <v>3832122.25</v>
      </c>
      <c r="N123" s="22">
        <v>42459</v>
      </c>
      <c r="O123" s="9">
        <v>1</v>
      </c>
      <c r="P123" s="9">
        <f>P122</f>
        <v>1214.6991371480472</v>
      </c>
      <c r="Q123" s="10">
        <f t="shared" si="11"/>
        <v>0</v>
      </c>
      <c r="R123" s="10">
        <f t="shared" si="12"/>
        <v>0</v>
      </c>
      <c r="S123" s="11">
        <f t="shared" si="13"/>
        <v>61950000.762939245</v>
      </c>
      <c r="T123" s="11">
        <f t="shared" si="14"/>
        <v>46643046925.729446</v>
      </c>
      <c r="U123" s="21">
        <f>ROUND(ROUND(Q123/S123,0)*Sheet1!$L$8,0)</f>
        <v>0</v>
      </c>
      <c r="V123" s="21">
        <f>ROUND(ROUND(R123/T123,0)*Sheet1!$L$9,0)</f>
        <v>0</v>
      </c>
      <c r="W123" s="27">
        <f t="shared" si="15"/>
        <v>0</v>
      </c>
      <c r="X123" s="27">
        <f t="shared" si="16"/>
        <v>0</v>
      </c>
      <c r="Y123" s="30">
        <f t="shared" si="17"/>
        <v>0</v>
      </c>
      <c r="Z123" s="30">
        <f t="shared" si="18"/>
        <v>0</v>
      </c>
      <c r="AA123" s="31">
        <f t="shared" si="19"/>
        <v>0</v>
      </c>
      <c r="AB123" s="31">
        <f t="shared" si="20"/>
        <v>0</v>
      </c>
      <c r="AC123" s="31">
        <f t="shared" si="21"/>
        <v>0</v>
      </c>
    </row>
    <row r="124" spans="1:29" x14ac:dyDescent="0.4">
      <c r="A124" s="22"/>
      <c r="B124" s="23"/>
      <c r="C124" s="23"/>
      <c r="K124" s="7"/>
      <c r="AC124" s="32">
        <f>SUM(AC4:AC123)</f>
        <v>-277856509.44824195</v>
      </c>
    </row>
    <row r="125" spans="1:29" x14ac:dyDescent="0.4">
      <c r="A125" s="24"/>
      <c r="B125" s="25"/>
      <c r="C125" s="25"/>
      <c r="K125" s="7"/>
    </row>
    <row r="126" spans="1:29" x14ac:dyDescent="0.4">
      <c r="A126" s="22"/>
      <c r="B126" s="23"/>
      <c r="C126" s="23"/>
      <c r="K126" s="7"/>
      <c r="AA126" s="7" t="s">
        <v>50</v>
      </c>
      <c r="AB126" s="7" t="s">
        <v>46</v>
      </c>
      <c r="AC126" s="32">
        <f>SUM(AA4:AA123)</f>
        <v>-237199996.94824195</v>
      </c>
    </row>
    <row r="127" spans="1:29" x14ac:dyDescent="0.4">
      <c r="A127" s="22"/>
      <c r="B127" s="23"/>
      <c r="C127" s="23"/>
      <c r="K127" s="7"/>
      <c r="AB127" s="7" t="s">
        <v>47</v>
      </c>
      <c r="AC127" s="32">
        <f>SUM(AB4:AB123)</f>
        <v>-40656512.5</v>
      </c>
    </row>
    <row r="128" spans="1:29" x14ac:dyDescent="0.4">
      <c r="A128" s="22"/>
      <c r="B128" s="23"/>
      <c r="C128" s="23"/>
      <c r="K128" s="7"/>
      <c r="AB128" s="7" t="s">
        <v>48</v>
      </c>
      <c r="AC128" s="7">
        <f>AE2*(1+0.022/2)</f>
        <v>4043999999.9999995</v>
      </c>
    </row>
    <row r="129" spans="1:29" x14ac:dyDescent="0.4">
      <c r="A129" s="22"/>
      <c r="B129" s="23"/>
      <c r="C129" s="23"/>
      <c r="D129" s="7"/>
      <c r="E129" s="7"/>
      <c r="F129" s="7"/>
      <c r="K129" s="7"/>
      <c r="N129" s="7"/>
      <c r="O129" s="7"/>
      <c r="P129" s="7"/>
      <c r="S129" s="7"/>
      <c r="T129" s="7"/>
      <c r="AB129" s="7" t="s">
        <v>49</v>
      </c>
      <c r="AC129" s="7">
        <f>AE2*(1+0.035)</f>
        <v>4139999999.9999995</v>
      </c>
    </row>
    <row r="130" spans="1:29" x14ac:dyDescent="0.4">
      <c r="A130" s="24"/>
      <c r="B130" s="25"/>
      <c r="C130" s="25"/>
      <c r="D130" s="7"/>
      <c r="E130" s="7"/>
      <c r="F130" s="7"/>
      <c r="K130" s="7"/>
      <c r="N130" s="7"/>
      <c r="O130" s="7"/>
      <c r="P130" s="7"/>
      <c r="S130" s="7"/>
      <c r="T130" s="7"/>
      <c r="AA130" s="7" t="s">
        <v>45</v>
      </c>
      <c r="AC130" s="35">
        <f>AC126+AC127+AC128-AC129</f>
        <v>-373856509.44824171</v>
      </c>
    </row>
    <row r="131" spans="1:29" x14ac:dyDescent="0.4">
      <c r="A131" s="22"/>
      <c r="B131" s="23"/>
      <c r="C131" s="23"/>
      <c r="K131" s="7"/>
    </row>
    <row r="132" spans="1:29" x14ac:dyDescent="0.4">
      <c r="A132" s="22"/>
      <c r="B132" s="23"/>
      <c r="C132" s="23"/>
      <c r="K132" s="7"/>
    </row>
    <row r="133" spans="1:29" x14ac:dyDescent="0.4">
      <c r="K133" s="7"/>
    </row>
    <row r="134" spans="1:29" x14ac:dyDescent="0.4">
      <c r="K134" s="7"/>
    </row>
    <row r="135" spans="1:29" x14ac:dyDescent="0.4">
      <c r="K135" s="7"/>
    </row>
    <row r="136" spans="1:29" x14ac:dyDescent="0.4">
      <c r="K136" s="7"/>
    </row>
    <row r="137" spans="1:29" x14ac:dyDescent="0.4">
      <c r="K137" s="7"/>
    </row>
    <row r="138" spans="1:29" x14ac:dyDescent="0.4">
      <c r="A138" s="7"/>
      <c r="B138" s="7"/>
      <c r="C138" s="7"/>
      <c r="K138" s="7"/>
    </row>
    <row r="139" spans="1:29" x14ac:dyDescent="0.4">
      <c r="A139" s="7"/>
      <c r="B139" s="7"/>
      <c r="C139" s="7"/>
      <c r="K139" s="7"/>
    </row>
    <row r="140" spans="1:29" x14ac:dyDescent="0.4">
      <c r="K140" s="7"/>
    </row>
    <row r="141" spans="1:29" x14ac:dyDescent="0.4">
      <c r="K141" s="7"/>
    </row>
    <row r="142" spans="1:29" x14ac:dyDescent="0.4">
      <c r="K142" s="7"/>
    </row>
    <row r="143" spans="1:29" x14ac:dyDescent="0.4">
      <c r="K143" s="7"/>
    </row>
    <row r="144" spans="1:29" x14ac:dyDescent="0.4">
      <c r="K144" s="7"/>
    </row>
    <row r="145" spans="11:11" x14ac:dyDescent="0.4">
      <c r="K145" s="7"/>
    </row>
    <row r="146" spans="11:11" x14ac:dyDescent="0.4">
      <c r="K146" s="7"/>
    </row>
    <row r="147" spans="11:11" x14ac:dyDescent="0.4">
      <c r="K147" s="7"/>
    </row>
    <row r="148" spans="11:11" x14ac:dyDescent="0.4">
      <c r="K148" s="7"/>
    </row>
    <row r="149" spans="11:11" x14ac:dyDescent="0.4">
      <c r="K149" s="7"/>
    </row>
    <row r="150" spans="11:11" x14ac:dyDescent="0.4">
      <c r="K150" s="7"/>
    </row>
    <row r="151" spans="11:11" x14ac:dyDescent="0.4">
      <c r="K151" s="7"/>
    </row>
    <row r="152" spans="11:11" x14ac:dyDescent="0.4">
      <c r="K152" s="7"/>
    </row>
    <row r="153" spans="11:11" x14ac:dyDescent="0.4">
      <c r="K153" s="7"/>
    </row>
    <row r="154" spans="11:11" x14ac:dyDescent="0.4">
      <c r="K154" s="7"/>
    </row>
    <row r="155" spans="11:11" x14ac:dyDescent="0.4">
      <c r="K155" s="7"/>
    </row>
    <row r="156" spans="11:11" x14ac:dyDescent="0.4">
      <c r="K156" s="7"/>
    </row>
    <row r="157" spans="11:11" x14ac:dyDescent="0.4">
      <c r="K157" s="7"/>
    </row>
    <row r="158" spans="11:11" x14ac:dyDescent="0.4">
      <c r="K158" s="7"/>
    </row>
    <row r="159" spans="11:11" x14ac:dyDescent="0.4">
      <c r="K159" s="7"/>
    </row>
    <row r="160" spans="11:11" x14ac:dyDescent="0.4">
      <c r="K160" s="7"/>
    </row>
    <row r="161" spans="11:11" x14ac:dyDescent="0.4">
      <c r="K161" s="7"/>
    </row>
    <row r="162" spans="11:11" x14ac:dyDescent="0.4">
      <c r="K162" s="7"/>
    </row>
    <row r="163" spans="11:11" x14ac:dyDescent="0.4">
      <c r="K163" s="7"/>
    </row>
    <row r="164" spans="11:11" x14ac:dyDescent="0.4">
      <c r="K164" s="7"/>
    </row>
    <row r="165" spans="11:11" x14ac:dyDescent="0.4">
      <c r="K165" s="7"/>
    </row>
    <row r="166" spans="11:11" x14ac:dyDescent="0.4">
      <c r="K166" s="7"/>
    </row>
    <row r="167" spans="11:11" x14ac:dyDescent="0.4">
      <c r="K167" s="7"/>
    </row>
    <row r="168" spans="11:11" x14ac:dyDescent="0.4">
      <c r="K168" s="7"/>
    </row>
    <row r="169" spans="11:11" x14ac:dyDescent="0.4">
      <c r="K169" s="7"/>
    </row>
    <row r="170" spans="11:11" x14ac:dyDescent="0.4">
      <c r="K170" s="7"/>
    </row>
    <row r="171" spans="11:11" x14ac:dyDescent="0.4">
      <c r="K171" s="7"/>
    </row>
    <row r="172" spans="11:11" x14ac:dyDescent="0.4">
      <c r="K172" s="7"/>
    </row>
    <row r="173" spans="11:11" x14ac:dyDescent="0.4">
      <c r="K173" s="7"/>
    </row>
    <row r="174" spans="11:11" x14ac:dyDescent="0.4">
      <c r="K174" s="7"/>
    </row>
    <row r="175" spans="11:11" x14ac:dyDescent="0.4">
      <c r="K175" s="7"/>
    </row>
    <row r="176" spans="11:11" x14ac:dyDescent="0.4">
      <c r="K176" s="7"/>
    </row>
    <row r="177" spans="1:34" x14ac:dyDescent="0.4">
      <c r="K177" s="7"/>
    </row>
    <row r="178" spans="1:34" x14ac:dyDescent="0.4">
      <c r="K178" s="7"/>
    </row>
    <row r="179" spans="1:34" x14ac:dyDescent="0.4">
      <c r="K179" s="7"/>
    </row>
    <row r="180" spans="1:34" x14ac:dyDescent="0.4">
      <c r="K180" s="7"/>
    </row>
    <row r="181" spans="1:34" x14ac:dyDescent="0.4">
      <c r="K181" s="7"/>
    </row>
    <row r="182" spans="1:34" x14ac:dyDescent="0.4">
      <c r="K182" s="7"/>
    </row>
    <row r="183" spans="1:34" x14ac:dyDescent="0.4">
      <c r="K183" s="7"/>
    </row>
    <row r="184" spans="1:34" x14ac:dyDescent="0.4">
      <c r="K184" s="7"/>
    </row>
    <row r="185" spans="1:34" x14ac:dyDescent="0.4">
      <c r="K185" s="7"/>
    </row>
    <row r="186" spans="1:34" x14ac:dyDescent="0.4">
      <c r="K186" s="7"/>
    </row>
    <row r="187" spans="1:34" x14ac:dyDescent="0.4">
      <c r="K187" s="7"/>
      <c r="AD187" s="1" t="e">
        <f>#REF!+#REF!</f>
        <v>#REF!</v>
      </c>
    </row>
    <row r="188" spans="1:34" x14ac:dyDescent="0.4">
      <c r="K188" s="7"/>
    </row>
    <row r="189" spans="1:34" x14ac:dyDescent="0.4">
      <c r="K189" s="7"/>
    </row>
    <row r="190" spans="1:34" s="7" customFormat="1" x14ac:dyDescent="0.4">
      <c r="A190"/>
      <c r="B190"/>
      <c r="C190"/>
      <c r="D190"/>
      <c r="E190"/>
      <c r="F190"/>
      <c r="N190"/>
      <c r="O190" s="5"/>
      <c r="P190" s="5"/>
      <c r="Q190" s="8"/>
      <c r="R190" s="8"/>
      <c r="S190" s="6"/>
      <c r="T190" s="5"/>
      <c r="U190" s="4"/>
      <c r="V190" s="4"/>
      <c r="AD190" s="1"/>
      <c r="AE190"/>
      <c r="AF190"/>
      <c r="AG190" s="1"/>
      <c r="AH190" s="1"/>
    </row>
    <row r="191" spans="1:34" s="7" customFormat="1" x14ac:dyDescent="0.4">
      <c r="A191"/>
      <c r="B191"/>
      <c r="C191"/>
      <c r="D191"/>
      <c r="E191"/>
      <c r="F191"/>
      <c r="N191"/>
      <c r="O191" s="5"/>
      <c r="P191" s="5"/>
      <c r="Q191" s="8"/>
      <c r="R191" s="8"/>
      <c r="S191" s="6"/>
      <c r="T191" s="5"/>
      <c r="U191" s="4"/>
      <c r="V191" s="4"/>
      <c r="AD191" s="1"/>
      <c r="AE191"/>
      <c r="AF191"/>
      <c r="AG191" s="1"/>
      <c r="AH191" s="1"/>
    </row>
    <row r="192" spans="1:34" x14ac:dyDescent="0.4">
      <c r="K192" s="7"/>
      <c r="AE192" s="7"/>
      <c r="AF192" s="7"/>
    </row>
    <row r="193" spans="11:32" x14ac:dyDescent="0.4">
      <c r="K193" s="7"/>
      <c r="AE193" s="7"/>
      <c r="AF193" s="7"/>
    </row>
    <row r="194" spans="11:32" x14ac:dyDescent="0.4">
      <c r="K194" s="7"/>
    </row>
    <row r="195" spans="11:32" x14ac:dyDescent="0.4">
      <c r="K195" s="7"/>
    </row>
    <row r="196" spans="11:32" x14ac:dyDescent="0.4">
      <c r="K196" s="7"/>
    </row>
    <row r="197" spans="11:32" x14ac:dyDescent="0.4">
      <c r="K197" s="7"/>
    </row>
    <row r="198" spans="11:32" x14ac:dyDescent="0.4">
      <c r="K198" s="7"/>
    </row>
    <row r="199" spans="11:32" x14ac:dyDescent="0.4">
      <c r="K199" s="7"/>
    </row>
    <row r="200" spans="11:32" x14ac:dyDescent="0.4">
      <c r="K200" s="7"/>
    </row>
    <row r="201" spans="11:32" x14ac:dyDescent="0.4">
      <c r="K201" s="7"/>
    </row>
    <row r="202" spans="11:32" x14ac:dyDescent="0.4">
      <c r="K202" s="7"/>
    </row>
    <row r="203" spans="11:32" x14ac:dyDescent="0.4">
      <c r="K203" s="7"/>
    </row>
    <row r="204" spans="11:32" x14ac:dyDescent="0.4">
      <c r="K204" s="7"/>
    </row>
    <row r="205" spans="11:32" x14ac:dyDescent="0.4">
      <c r="K205" s="7"/>
    </row>
    <row r="206" spans="11:32" x14ac:dyDescent="0.4">
      <c r="K206" s="7"/>
    </row>
    <row r="207" spans="11:32" x14ac:dyDescent="0.4">
      <c r="K207" s="7"/>
    </row>
    <row r="208" spans="11:32" x14ac:dyDescent="0.4">
      <c r="K208" s="7"/>
    </row>
    <row r="209" spans="11:13" x14ac:dyDescent="0.4">
      <c r="K209" s="7"/>
    </row>
    <row r="210" spans="11:13" x14ac:dyDescent="0.4">
      <c r="K210" s="7">
        <v>3815496.75</v>
      </c>
    </row>
    <row r="211" spans="11:13" x14ac:dyDescent="0.4">
      <c r="K211" s="7">
        <v>3839884.75</v>
      </c>
      <c r="L211" s="7">
        <v>3829534.75</v>
      </c>
      <c r="M211" s="7">
        <v>3832122.25</v>
      </c>
    </row>
  </sheetData>
  <autoFilter ref="A1:A132"/>
  <phoneticPr fontId="2" type="noConversion"/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7169" r:id="rId4" name="FnBtn1">
          <controlPr locked="0" defaultSize="0" print="0" autoLine="0" autoPict="0" r:id="rId5">
            <anchor moveWithCells="1" sizeWithCells="1">
              <from>
                <xdr:col>0</xdr:col>
                <xdr:colOff>15240</xdr:colOff>
                <xdr:row>0</xdr:row>
                <xdr:rowOff>0</xdr:rowOff>
              </from>
              <to>
                <xdr:col>0</xdr:col>
                <xdr:colOff>403860</xdr:colOff>
                <xdr:row>0</xdr:row>
                <xdr:rowOff>0</xdr:rowOff>
              </to>
            </anchor>
          </controlPr>
        </control>
      </mc:Choice>
      <mc:Fallback>
        <control shapeId="7169" r:id="rId4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2"/>
  <sheetViews>
    <sheetView workbookViewId="0">
      <selection activeCell="K18" sqref="K18"/>
    </sheetView>
  </sheetViews>
  <sheetFormatPr defaultRowHeight="17.399999999999999" x14ac:dyDescent="0.4"/>
  <cols>
    <col min="7" max="8" width="8.796875" style="7"/>
    <col min="9" max="9" width="13.5" style="7" bestFit="1" customWidth="1"/>
    <col min="10" max="10" width="16.296875" bestFit="1" customWidth="1"/>
    <col min="11" max="11" width="17.09765625" bestFit="1" customWidth="1"/>
  </cols>
  <sheetData>
    <row r="1" spans="1:12" ht="34.799999999999997" x14ac:dyDescent="0.4">
      <c r="A1" s="13" t="s">
        <v>1</v>
      </c>
      <c r="B1" s="13" t="s">
        <v>17</v>
      </c>
      <c r="C1" s="14" t="s">
        <v>0</v>
      </c>
      <c r="D1" s="15" t="s">
        <v>24</v>
      </c>
      <c r="E1" s="15" t="s">
        <v>25</v>
      </c>
      <c r="F1" t="s">
        <v>33</v>
      </c>
      <c r="G1" s="7" t="s">
        <v>34</v>
      </c>
      <c r="H1" s="7" t="s">
        <v>35</v>
      </c>
      <c r="I1" s="33" t="s">
        <v>36</v>
      </c>
      <c r="K1" t="s">
        <v>37</v>
      </c>
      <c r="L1">
        <f>_xlfn.STDEV.S(F3:F122)</f>
        <v>8.9150862251607781E-3</v>
      </c>
    </row>
    <row r="2" spans="1:12" x14ac:dyDescent="0.4">
      <c r="A2" s="22">
        <v>42279</v>
      </c>
      <c r="B2" s="23">
        <v>237.15</v>
      </c>
      <c r="C2" s="23">
        <v>3088.18</v>
      </c>
      <c r="D2" s="7">
        <v>237.19999694824199</v>
      </c>
      <c r="E2" s="7">
        <v>3076</v>
      </c>
      <c r="K2" t="s">
        <v>38</v>
      </c>
      <c r="L2" s="7">
        <f>_xlfn.STDEV.S(G3:G122)</f>
        <v>1.6002956039396082E-2</v>
      </c>
    </row>
    <row r="3" spans="1:12" x14ac:dyDescent="0.4">
      <c r="A3" s="22">
        <v>42282</v>
      </c>
      <c r="B3" s="23">
        <v>237.98</v>
      </c>
      <c r="C3" s="23">
        <v>3190.39</v>
      </c>
      <c r="D3" s="7">
        <v>238.25</v>
      </c>
      <c r="E3" s="7">
        <v>3176</v>
      </c>
      <c r="F3">
        <f>B3/B2-1</f>
        <v>3.4998945814883609E-3</v>
      </c>
      <c r="G3" s="7">
        <f t="shared" ref="G3:I3" si="0">C3/C2-1</f>
        <v>3.3097164025412962E-2</v>
      </c>
      <c r="H3" s="7">
        <f t="shared" si="0"/>
        <v>4.4266571048359182E-3</v>
      </c>
      <c r="I3" s="7">
        <f t="shared" si="0"/>
        <v>3.2509752925877766E-2</v>
      </c>
      <c r="K3" t="s">
        <v>39</v>
      </c>
      <c r="L3" s="7">
        <f>_xlfn.STDEV.S(H3:H122)</f>
        <v>9.3982032510038019E-3</v>
      </c>
    </row>
    <row r="4" spans="1:12" x14ac:dyDescent="0.4">
      <c r="A4" s="22">
        <v>42283</v>
      </c>
      <c r="B4" s="23">
        <v>240.18</v>
      </c>
      <c r="C4" s="23">
        <v>3220.09</v>
      </c>
      <c r="D4" s="7">
        <v>240.14999389648401</v>
      </c>
      <c r="E4" s="7">
        <v>3217</v>
      </c>
      <c r="F4" s="7">
        <f t="shared" ref="F4:F67" si="1">B4/B3-1</f>
        <v>9.2444743255737372E-3</v>
      </c>
      <c r="G4" s="7">
        <f t="shared" ref="G4:G67" si="2">C4/C3-1</f>
        <v>9.3092067114053378E-3</v>
      </c>
      <c r="H4" s="7">
        <f t="shared" ref="H4:H67" si="3">D4/D3-1</f>
        <v>7.9747907512444094E-3</v>
      </c>
      <c r="I4" s="7">
        <f t="shared" ref="I4:I67" si="4">E4/E3-1</f>
        <v>1.2909319899244265E-2</v>
      </c>
      <c r="K4" t="s">
        <v>40</v>
      </c>
      <c r="L4" s="7">
        <f>_xlfn.STDEV.S(I3:I122)</f>
        <v>1.8951207865453051E-2</v>
      </c>
    </row>
    <row r="5" spans="1:12" x14ac:dyDescent="0.4">
      <c r="A5" s="24">
        <v>42284</v>
      </c>
      <c r="B5" s="25">
        <v>243.52</v>
      </c>
      <c r="C5" s="25">
        <v>3226.4</v>
      </c>
      <c r="D5" s="7">
        <v>243.80000305175699</v>
      </c>
      <c r="E5" s="7">
        <v>3210</v>
      </c>
      <c r="F5" s="7">
        <f t="shared" si="1"/>
        <v>1.3906236988924903E-2</v>
      </c>
      <c r="G5" s="7">
        <f t="shared" si="2"/>
        <v>1.9595725585308532E-3</v>
      </c>
      <c r="H5" s="7">
        <f t="shared" si="3"/>
        <v>1.5198872571474231E-2</v>
      </c>
      <c r="I5" s="7">
        <f t="shared" si="4"/>
        <v>-2.1759403170655833E-3</v>
      </c>
      <c r="K5" t="s">
        <v>41</v>
      </c>
      <c r="L5">
        <f>CORREL(F3:F122,H3:H122)</f>
        <v>0.92937759422412158</v>
      </c>
    </row>
    <row r="6" spans="1:12" x14ac:dyDescent="0.4">
      <c r="A6" s="22">
        <v>42285</v>
      </c>
      <c r="B6" s="23">
        <v>246.02</v>
      </c>
      <c r="C6" s="23">
        <v>3224.96</v>
      </c>
      <c r="D6" s="7">
        <v>245.80000305175699</v>
      </c>
      <c r="E6" s="7">
        <v>3220</v>
      </c>
      <c r="F6" s="7">
        <f t="shared" si="1"/>
        <v>1.0266097240473115E-2</v>
      </c>
      <c r="G6" s="7">
        <f t="shared" si="2"/>
        <v>-4.463178775105936E-4</v>
      </c>
      <c r="H6" s="7">
        <f t="shared" si="3"/>
        <v>8.2034453444015387E-3</v>
      </c>
      <c r="I6" s="7">
        <f t="shared" si="4"/>
        <v>3.1152647975076775E-3</v>
      </c>
      <c r="K6" t="s">
        <v>42</v>
      </c>
      <c r="L6" s="7">
        <v>0.99</v>
      </c>
    </row>
    <row r="7" spans="1:12" x14ac:dyDescent="0.4">
      <c r="A7" s="22">
        <v>42289</v>
      </c>
      <c r="B7" s="23">
        <v>246.49</v>
      </c>
      <c r="C7" s="23">
        <v>3247.33</v>
      </c>
      <c r="D7" s="7">
        <v>247.14999389648401</v>
      </c>
      <c r="E7" s="7">
        <v>3243</v>
      </c>
      <c r="F7" s="7">
        <f t="shared" si="1"/>
        <v>1.9104137874970117E-3</v>
      </c>
      <c r="G7" s="7">
        <f t="shared" si="2"/>
        <v>6.9365201428854828E-3</v>
      </c>
      <c r="H7" s="7">
        <f t="shared" si="3"/>
        <v>5.4922328232955842E-3</v>
      </c>
      <c r="I7" s="7">
        <f t="shared" si="4"/>
        <v>7.1428571428571175E-3</v>
      </c>
    </row>
    <row r="8" spans="1:12" x14ac:dyDescent="0.4">
      <c r="A8" s="22">
        <v>42290</v>
      </c>
      <c r="B8" s="23">
        <v>246.04</v>
      </c>
      <c r="C8" s="23">
        <v>3221.28</v>
      </c>
      <c r="D8" s="7">
        <v>246.5</v>
      </c>
      <c r="E8" s="7">
        <v>3211</v>
      </c>
      <c r="F8" s="7">
        <f t="shared" si="1"/>
        <v>-1.8256318714755526E-3</v>
      </c>
      <c r="G8" s="7">
        <f t="shared" si="2"/>
        <v>-8.0219749763651427E-3</v>
      </c>
      <c r="H8" s="7">
        <f t="shared" si="3"/>
        <v>-2.6299571617883766E-3</v>
      </c>
      <c r="I8" s="7">
        <f t="shared" si="4"/>
        <v>-9.8674067221707906E-3</v>
      </c>
      <c r="K8" t="s">
        <v>43</v>
      </c>
      <c r="L8">
        <f>L5*L1/L3</f>
        <v>0.88160270287361309</v>
      </c>
    </row>
    <row r="9" spans="1:12" x14ac:dyDescent="0.4">
      <c r="A9" s="22">
        <v>42291</v>
      </c>
      <c r="B9" s="23">
        <v>244.94</v>
      </c>
      <c r="C9" s="23">
        <v>3191.57</v>
      </c>
      <c r="D9" s="7">
        <v>246.100006103515</v>
      </c>
      <c r="E9" s="7">
        <v>3191</v>
      </c>
      <c r="F9" s="7">
        <f t="shared" si="1"/>
        <v>-4.4708177532107873E-3</v>
      </c>
      <c r="G9" s="7">
        <f t="shared" si="2"/>
        <v>-9.2230417722147795E-3</v>
      </c>
      <c r="H9" s="7">
        <f t="shared" si="3"/>
        <v>-1.6226932920283543E-3</v>
      </c>
      <c r="I9" s="7">
        <f t="shared" si="4"/>
        <v>-6.2285892245406149E-3</v>
      </c>
      <c r="K9" s="7" t="s">
        <v>44</v>
      </c>
      <c r="L9">
        <f>L6*L2/L4</f>
        <v>0.83598505126857148</v>
      </c>
    </row>
    <row r="10" spans="1:12" x14ac:dyDescent="0.4">
      <c r="A10" s="24">
        <v>42292</v>
      </c>
      <c r="B10" s="25">
        <v>247.89</v>
      </c>
      <c r="C10" s="25">
        <v>3238.81</v>
      </c>
      <c r="D10" s="7">
        <v>249.100006103515</v>
      </c>
      <c r="E10" s="7">
        <v>3233</v>
      </c>
      <c r="F10" s="7">
        <f t="shared" si="1"/>
        <v>1.2043765820200836E-2</v>
      </c>
      <c r="G10" s="7">
        <f t="shared" si="2"/>
        <v>1.4801492682284811E-2</v>
      </c>
      <c r="H10" s="7">
        <f t="shared" si="3"/>
        <v>1.2190166296615734E-2</v>
      </c>
      <c r="I10" s="7">
        <f t="shared" si="4"/>
        <v>1.3162018176120283E-2</v>
      </c>
    </row>
    <row r="11" spans="1:12" x14ac:dyDescent="0.4">
      <c r="A11" s="22">
        <v>42293</v>
      </c>
      <c r="B11" s="23">
        <v>247.37</v>
      </c>
      <c r="C11" s="23">
        <v>3264.93</v>
      </c>
      <c r="D11" s="7">
        <v>248.30000305175699</v>
      </c>
      <c r="E11" s="7">
        <v>3257</v>
      </c>
      <c r="F11" s="7">
        <f t="shared" si="1"/>
        <v>-2.097704627052277E-3</v>
      </c>
      <c r="G11" s="7">
        <f t="shared" si="2"/>
        <v>8.0646904264221053E-3</v>
      </c>
      <c r="H11" s="7">
        <f t="shared" si="3"/>
        <v>-3.2115737942839395E-3</v>
      </c>
      <c r="I11" s="7">
        <f t="shared" si="4"/>
        <v>7.4234457160531342E-3</v>
      </c>
    </row>
    <row r="12" spans="1:12" x14ac:dyDescent="0.4">
      <c r="A12" s="22">
        <v>42296</v>
      </c>
      <c r="B12" s="23">
        <v>247.47</v>
      </c>
      <c r="C12" s="23">
        <v>3272.04</v>
      </c>
      <c r="D12" s="7">
        <v>248.05000305175699</v>
      </c>
      <c r="E12" s="7">
        <v>3266</v>
      </c>
      <c r="F12" s="7">
        <f t="shared" si="1"/>
        <v>4.0425273881217194E-4</v>
      </c>
      <c r="G12" s="7">
        <f t="shared" si="2"/>
        <v>2.177688342476003E-3</v>
      </c>
      <c r="H12" s="7">
        <f t="shared" si="3"/>
        <v>-1.0068465442100161E-3</v>
      </c>
      <c r="I12" s="7">
        <f t="shared" si="4"/>
        <v>2.763279091188231E-3</v>
      </c>
    </row>
    <row r="13" spans="1:12" x14ac:dyDescent="0.4">
      <c r="A13" s="22">
        <v>42297</v>
      </c>
      <c r="B13" s="23">
        <v>248.53</v>
      </c>
      <c r="C13" s="23">
        <v>3255.72</v>
      </c>
      <c r="D13" s="7">
        <v>248.89999389648401</v>
      </c>
      <c r="E13" s="7">
        <v>3255</v>
      </c>
      <c r="F13" s="7">
        <f t="shared" si="1"/>
        <v>4.2833474764618629E-3</v>
      </c>
      <c r="G13" s="7">
        <f t="shared" si="2"/>
        <v>-4.9877140866249059E-3</v>
      </c>
      <c r="H13" s="7">
        <f t="shared" si="3"/>
        <v>3.426691531020376E-3</v>
      </c>
      <c r="I13" s="7">
        <f t="shared" si="4"/>
        <v>-3.3680342927128182E-3</v>
      </c>
    </row>
    <row r="14" spans="1:12" x14ac:dyDescent="0.4">
      <c r="A14" s="22">
        <v>42298</v>
      </c>
      <c r="B14" s="23">
        <v>249.25</v>
      </c>
      <c r="C14" s="23">
        <v>3272.23</v>
      </c>
      <c r="D14" s="7">
        <f>D13</f>
        <v>248.89999389648401</v>
      </c>
      <c r="E14" s="7">
        <v>3266</v>
      </c>
      <c r="F14" s="7">
        <f t="shared" si="1"/>
        <v>2.8970345632317596E-3</v>
      </c>
      <c r="G14" s="7">
        <f t="shared" si="2"/>
        <v>5.0710749081617212E-3</v>
      </c>
      <c r="H14" s="7">
        <f t="shared" si="3"/>
        <v>0</v>
      </c>
      <c r="I14" s="7">
        <f t="shared" si="4"/>
        <v>3.3794162826421559E-3</v>
      </c>
    </row>
    <row r="15" spans="1:12" x14ac:dyDescent="0.4">
      <c r="A15" s="24">
        <v>42299</v>
      </c>
      <c r="B15" s="25">
        <v>247.22</v>
      </c>
      <c r="C15" s="25">
        <v>3353.11</v>
      </c>
      <c r="D15" s="7">
        <v>248.350006103515</v>
      </c>
      <c r="E15" s="7">
        <v>3353</v>
      </c>
      <c r="F15" s="7">
        <f t="shared" si="1"/>
        <v>-8.1444332998996671E-3</v>
      </c>
      <c r="G15" s="7">
        <f t="shared" si="2"/>
        <v>2.471708895768332E-2</v>
      </c>
      <c r="H15" s="7">
        <f t="shared" si="3"/>
        <v>-2.2096737905012986E-3</v>
      </c>
      <c r="I15" s="7">
        <f t="shared" si="4"/>
        <v>2.6638089406001209E-2</v>
      </c>
    </row>
    <row r="16" spans="1:12" x14ac:dyDescent="0.4">
      <c r="A16" s="22">
        <v>42300</v>
      </c>
      <c r="B16" s="23">
        <v>249.41</v>
      </c>
      <c r="C16" s="23">
        <v>3425.81</v>
      </c>
      <c r="D16" s="7">
        <v>250.14999389648401</v>
      </c>
      <c r="E16" s="7">
        <v>3418</v>
      </c>
      <c r="F16" s="7">
        <f t="shared" si="1"/>
        <v>8.858506593317772E-3</v>
      </c>
      <c r="G16" s="7">
        <f t="shared" si="2"/>
        <v>2.1681364464631203E-2</v>
      </c>
      <c r="H16" s="7">
        <f t="shared" si="3"/>
        <v>7.2477863850695101E-3</v>
      </c>
      <c r="I16" s="7">
        <f t="shared" si="4"/>
        <v>1.9385624813599733E-2</v>
      </c>
    </row>
    <row r="17" spans="1:9" x14ac:dyDescent="0.4">
      <c r="A17" s="22">
        <v>42303</v>
      </c>
      <c r="B17" s="23">
        <v>250.36</v>
      </c>
      <c r="C17" s="23">
        <v>3414.6</v>
      </c>
      <c r="D17" s="7">
        <v>250.80000305175699</v>
      </c>
      <c r="E17" s="7">
        <v>3413</v>
      </c>
      <c r="F17" s="7">
        <f t="shared" si="1"/>
        <v>3.80898921454631E-3</v>
      </c>
      <c r="G17" s="7">
        <f t="shared" si="2"/>
        <v>-3.2722188329183943E-3</v>
      </c>
      <c r="H17" s="7">
        <f t="shared" si="3"/>
        <v>2.5984775979726038E-3</v>
      </c>
      <c r="I17" s="7">
        <f t="shared" si="4"/>
        <v>-1.4628437682855377E-3</v>
      </c>
    </row>
    <row r="18" spans="1:9" x14ac:dyDescent="0.4">
      <c r="A18" s="22">
        <v>42304</v>
      </c>
      <c r="B18" s="23">
        <v>250.04</v>
      </c>
      <c r="C18" s="23">
        <v>3381.01</v>
      </c>
      <c r="D18" s="7">
        <v>251.100006103515</v>
      </c>
      <c r="E18" s="7">
        <v>3383</v>
      </c>
      <c r="F18" s="7">
        <f t="shared" si="1"/>
        <v>-1.2781594503915583E-3</v>
      </c>
      <c r="G18" s="7">
        <f t="shared" si="2"/>
        <v>-9.8371698002693853E-3</v>
      </c>
      <c r="H18" s="7">
        <f t="shared" si="3"/>
        <v>1.1961844023427037E-3</v>
      </c>
      <c r="I18" s="7">
        <f t="shared" si="4"/>
        <v>-8.7899208907119553E-3</v>
      </c>
    </row>
    <row r="19" spans="1:9" x14ac:dyDescent="0.4">
      <c r="A19" s="22">
        <v>42305</v>
      </c>
      <c r="B19" s="23">
        <v>249.79</v>
      </c>
      <c r="C19" s="23">
        <v>3421.09</v>
      </c>
      <c r="D19" s="7">
        <v>251.100006103515</v>
      </c>
      <c r="E19" s="7">
        <v>3420</v>
      </c>
      <c r="F19" s="7">
        <f t="shared" si="1"/>
        <v>-9.9984002559594387E-4</v>
      </c>
      <c r="G19" s="7">
        <f t="shared" si="2"/>
        <v>1.185444586085227E-2</v>
      </c>
      <c r="H19" s="7">
        <f t="shared" si="3"/>
        <v>0</v>
      </c>
      <c r="I19" s="7">
        <f t="shared" si="4"/>
        <v>1.0937038131835664E-2</v>
      </c>
    </row>
    <row r="20" spans="1:9" x14ac:dyDescent="0.4">
      <c r="A20" s="24">
        <v>42306</v>
      </c>
      <c r="B20" s="25">
        <v>248.93</v>
      </c>
      <c r="C20" s="25">
        <v>3413.39</v>
      </c>
      <c r="D20" s="7">
        <v>249.5</v>
      </c>
      <c r="E20" s="7">
        <v>3403</v>
      </c>
      <c r="F20" s="7">
        <f t="shared" si="1"/>
        <v>-3.4428920293045895E-3</v>
      </c>
      <c r="G20" s="7">
        <f t="shared" si="2"/>
        <v>-2.2507446457123992E-3</v>
      </c>
      <c r="H20" s="7">
        <f t="shared" si="3"/>
        <v>-6.3719875134348181E-3</v>
      </c>
      <c r="I20" s="7">
        <f t="shared" si="4"/>
        <v>-4.9707602339181811E-3</v>
      </c>
    </row>
    <row r="21" spans="1:9" x14ac:dyDescent="0.4">
      <c r="A21" s="22">
        <v>42307</v>
      </c>
      <c r="B21" s="23">
        <v>249.41</v>
      </c>
      <c r="C21" s="23">
        <v>3418.23</v>
      </c>
      <c r="D21" s="7">
        <v>251.19999694824199</v>
      </c>
      <c r="E21" s="7">
        <v>3403</v>
      </c>
      <c r="F21" s="7">
        <f t="shared" si="1"/>
        <v>1.9282529225082001E-3</v>
      </c>
      <c r="G21" s="7">
        <f t="shared" si="2"/>
        <v>1.4179452098939116E-3</v>
      </c>
      <c r="H21" s="7">
        <f t="shared" si="3"/>
        <v>6.8136150230140302E-3</v>
      </c>
      <c r="I21" s="7">
        <f>I20</f>
        <v>-4.9707602339181811E-3</v>
      </c>
    </row>
    <row r="22" spans="1:9" x14ac:dyDescent="0.4">
      <c r="A22" s="22">
        <v>42310</v>
      </c>
      <c r="B22" s="23">
        <v>250.6</v>
      </c>
      <c r="C22" s="23">
        <v>3434.5</v>
      </c>
      <c r="D22" s="7">
        <v>250.64999389648401</v>
      </c>
      <c r="E22" s="7">
        <v>3433</v>
      </c>
      <c r="F22" s="7">
        <f t="shared" si="1"/>
        <v>4.7712601740106386E-3</v>
      </c>
      <c r="G22" s="7">
        <f t="shared" si="2"/>
        <v>4.7597733329822756E-3</v>
      </c>
      <c r="H22" s="7">
        <f t="shared" si="3"/>
        <v>-2.1895026211775637E-3</v>
      </c>
      <c r="I22" s="7">
        <f t="shared" si="4"/>
        <v>8.8157508081105895E-3</v>
      </c>
    </row>
    <row r="23" spans="1:9" x14ac:dyDescent="0.4">
      <c r="A23" s="22">
        <v>42311</v>
      </c>
      <c r="B23" s="23">
        <v>252.12</v>
      </c>
      <c r="C23" s="23">
        <v>3442.68</v>
      </c>
      <c r="D23" s="7">
        <v>253.350006103515</v>
      </c>
      <c r="E23" s="7">
        <v>3433</v>
      </c>
      <c r="F23" s="7">
        <f t="shared" si="1"/>
        <v>6.0654429369513263E-3</v>
      </c>
      <c r="G23" s="7">
        <f t="shared" si="2"/>
        <v>2.381714951230185E-3</v>
      </c>
      <c r="H23" s="7">
        <f t="shared" si="3"/>
        <v>1.0772041782478814E-2</v>
      </c>
      <c r="I23" s="7">
        <f>I22</f>
        <v>8.8157508081105895E-3</v>
      </c>
    </row>
    <row r="24" spans="1:9" x14ac:dyDescent="0.4">
      <c r="A24" s="22">
        <v>42312</v>
      </c>
      <c r="B24" s="23">
        <v>252.33</v>
      </c>
      <c r="C24" s="23">
        <v>3439.16</v>
      </c>
      <c r="D24" s="7">
        <v>252.94999694824199</v>
      </c>
      <c r="E24" s="7">
        <v>3433</v>
      </c>
      <c r="F24" s="7">
        <f t="shared" si="1"/>
        <v>8.3293669681117066E-4</v>
      </c>
      <c r="G24" s="7">
        <f t="shared" si="2"/>
        <v>-1.0224592468658367E-3</v>
      </c>
      <c r="H24" s="7">
        <f t="shared" si="3"/>
        <v>-1.5788795959593704E-3</v>
      </c>
      <c r="I24" s="7">
        <f>I23</f>
        <v>8.8157508081105895E-3</v>
      </c>
    </row>
    <row r="25" spans="1:9" x14ac:dyDescent="0.4">
      <c r="A25" s="24">
        <v>42313</v>
      </c>
      <c r="B25" s="25">
        <v>251.79</v>
      </c>
      <c r="C25" s="25">
        <v>3447.49</v>
      </c>
      <c r="D25" s="7">
        <v>252.55000305175699</v>
      </c>
      <c r="E25" s="7">
        <v>3445</v>
      </c>
      <c r="F25" s="7">
        <f t="shared" si="1"/>
        <v>-2.1400546902866635E-3</v>
      </c>
      <c r="G25" s="7">
        <f t="shared" si="2"/>
        <v>2.4221030716802261E-3</v>
      </c>
      <c r="H25" s="7">
        <f t="shared" si="3"/>
        <v>-1.5813160755516753E-3</v>
      </c>
      <c r="I25" s="7">
        <f t="shared" si="4"/>
        <v>3.4954849985435743E-3</v>
      </c>
    </row>
    <row r="26" spans="1:9" x14ac:dyDescent="0.4">
      <c r="A26" s="22">
        <v>42314</v>
      </c>
      <c r="B26" s="23">
        <v>250.25</v>
      </c>
      <c r="C26" s="23">
        <v>3468.21</v>
      </c>
      <c r="D26" s="7">
        <v>250.850006103515</v>
      </c>
      <c r="E26" s="7">
        <v>3462</v>
      </c>
      <c r="F26" s="7">
        <f t="shared" si="1"/>
        <v>-6.1162079510702627E-3</v>
      </c>
      <c r="G26" s="7">
        <f t="shared" si="2"/>
        <v>6.0101697176786484E-3</v>
      </c>
      <c r="H26" s="7">
        <f t="shared" si="3"/>
        <v>-6.7313281635303923E-3</v>
      </c>
      <c r="I26" s="7">
        <f t="shared" si="4"/>
        <v>4.9346879535558941E-3</v>
      </c>
    </row>
    <row r="27" spans="1:9" x14ac:dyDescent="0.4">
      <c r="A27" s="22">
        <v>42317</v>
      </c>
      <c r="B27" s="23">
        <v>249.21</v>
      </c>
      <c r="C27" s="23">
        <v>3418.36</v>
      </c>
      <c r="D27" s="7">
        <v>250.25</v>
      </c>
      <c r="E27" s="7">
        <v>3412</v>
      </c>
      <c r="F27" s="7">
        <f t="shared" si="1"/>
        <v>-4.155844155844135E-3</v>
      </c>
      <c r="G27" s="7">
        <f t="shared" si="2"/>
        <v>-1.4373408761291784E-2</v>
      </c>
      <c r="H27" s="7">
        <f t="shared" si="3"/>
        <v>-2.3918919231256108E-3</v>
      </c>
      <c r="I27" s="7">
        <f t="shared" si="4"/>
        <v>-1.444251877527436E-2</v>
      </c>
    </row>
    <row r="28" spans="1:9" x14ac:dyDescent="0.4">
      <c r="A28" s="22">
        <v>42318</v>
      </c>
      <c r="B28" s="23">
        <v>245.86</v>
      </c>
      <c r="C28" s="23">
        <v>3425.4</v>
      </c>
      <c r="D28" s="7">
        <v>245.89999389648401</v>
      </c>
      <c r="E28" s="7">
        <v>3420</v>
      </c>
      <c r="F28" s="7">
        <f t="shared" si="1"/>
        <v>-1.3442478231210586E-2</v>
      </c>
      <c r="G28" s="7">
        <f t="shared" si="2"/>
        <v>2.0594671128846276E-3</v>
      </c>
      <c r="H28" s="7">
        <f t="shared" si="3"/>
        <v>-1.7382641772291652E-2</v>
      </c>
      <c r="I28" s="7">
        <f t="shared" si="4"/>
        <v>2.3446658851113966E-3</v>
      </c>
    </row>
    <row r="29" spans="1:9" x14ac:dyDescent="0.4">
      <c r="A29" s="22">
        <v>42319</v>
      </c>
      <c r="B29" s="23">
        <v>245.86</v>
      </c>
      <c r="C29" s="23">
        <v>3448.42</v>
      </c>
      <c r="D29" s="7">
        <v>246</v>
      </c>
      <c r="E29" s="7">
        <v>3445</v>
      </c>
      <c r="F29" s="7">
        <f t="shared" si="1"/>
        <v>0</v>
      </c>
      <c r="G29" s="7">
        <f t="shared" si="2"/>
        <v>6.7203830209610071E-3</v>
      </c>
      <c r="H29" s="7">
        <f t="shared" si="3"/>
        <v>4.0669420902106346E-4</v>
      </c>
      <c r="I29" s="7">
        <f t="shared" si="4"/>
        <v>7.309941520467822E-3</v>
      </c>
    </row>
    <row r="30" spans="1:9" x14ac:dyDescent="0.4">
      <c r="A30" s="24">
        <v>42320</v>
      </c>
      <c r="B30" s="25">
        <v>245.14</v>
      </c>
      <c r="C30" s="25">
        <v>3387.7</v>
      </c>
      <c r="D30" s="7">
        <v>246</v>
      </c>
      <c r="E30" s="7">
        <v>3386</v>
      </c>
      <c r="F30" s="7">
        <f t="shared" si="1"/>
        <v>-2.9284958919711945E-3</v>
      </c>
      <c r="G30" s="7">
        <f t="shared" si="2"/>
        <v>-1.7608063982925581E-2</v>
      </c>
      <c r="H30" s="7">
        <f t="shared" si="3"/>
        <v>0</v>
      </c>
      <c r="I30" s="7">
        <f t="shared" si="4"/>
        <v>-1.7126269956458606E-2</v>
      </c>
    </row>
    <row r="31" spans="1:9" x14ac:dyDescent="0.4">
      <c r="A31" s="22">
        <v>42321</v>
      </c>
      <c r="B31" s="23">
        <v>242.71</v>
      </c>
      <c r="C31" s="23">
        <v>3360.65</v>
      </c>
      <c r="D31" s="7">
        <v>242.80000305175699</v>
      </c>
      <c r="E31" s="7">
        <v>3354</v>
      </c>
      <c r="F31" s="7">
        <f t="shared" si="1"/>
        <v>-9.9127029452557025E-3</v>
      </c>
      <c r="G31" s="7">
        <f t="shared" si="2"/>
        <v>-7.9847684269562791E-3</v>
      </c>
      <c r="H31" s="7">
        <f t="shared" si="3"/>
        <v>-1.3008117675784581E-2</v>
      </c>
      <c r="I31" s="7">
        <f t="shared" si="4"/>
        <v>-9.4506792675723705E-3</v>
      </c>
    </row>
    <row r="32" spans="1:9" x14ac:dyDescent="0.4">
      <c r="A32" s="22">
        <v>42324</v>
      </c>
      <c r="B32" s="23">
        <v>238.87</v>
      </c>
      <c r="C32" s="23">
        <v>3362.23</v>
      </c>
      <c r="D32" s="7">
        <v>240.39999389648401</v>
      </c>
      <c r="E32" s="7">
        <v>3353</v>
      </c>
      <c r="F32" s="7">
        <f t="shared" si="1"/>
        <v>-1.5821350583000271E-2</v>
      </c>
      <c r="G32" s="7">
        <f t="shared" si="2"/>
        <v>4.7014714415372083E-4</v>
      </c>
      <c r="H32" s="7">
        <f t="shared" si="3"/>
        <v>-9.884716330754606E-3</v>
      </c>
      <c r="I32" s="7">
        <f t="shared" si="4"/>
        <v>-2.9815146094214207E-4</v>
      </c>
    </row>
    <row r="33" spans="1:9" x14ac:dyDescent="0.4">
      <c r="A33" s="22">
        <v>42325</v>
      </c>
      <c r="B33" s="23">
        <v>241.26</v>
      </c>
      <c r="C33" s="23">
        <v>3451.94</v>
      </c>
      <c r="D33" s="7">
        <v>241.75</v>
      </c>
      <c r="E33" s="7">
        <v>3447</v>
      </c>
      <c r="F33" s="7">
        <f t="shared" si="1"/>
        <v>1.0005442290785815E-2</v>
      </c>
      <c r="G33" s="7">
        <f t="shared" si="2"/>
        <v>2.6681696374132757E-2</v>
      </c>
      <c r="H33" s="7">
        <f t="shared" si="3"/>
        <v>5.6156661305795108E-3</v>
      </c>
      <c r="I33" s="7">
        <f t="shared" si="4"/>
        <v>2.8034595884282698E-2</v>
      </c>
    </row>
    <row r="34" spans="1:9" x14ac:dyDescent="0.4">
      <c r="A34" s="22">
        <v>42326</v>
      </c>
      <c r="B34" s="23">
        <v>241.44</v>
      </c>
      <c r="C34" s="23">
        <v>3431.92</v>
      </c>
      <c r="D34" s="7">
        <v>241.55000305175699</v>
      </c>
      <c r="E34" s="7">
        <v>3433</v>
      </c>
      <c r="F34" s="7">
        <f t="shared" si="1"/>
        <v>7.4608306391454882E-4</v>
      </c>
      <c r="G34" s="7">
        <f t="shared" si="2"/>
        <v>-5.7996373053992301E-3</v>
      </c>
      <c r="H34" s="7">
        <f t="shared" si="3"/>
        <v>-8.27288307106544E-4</v>
      </c>
      <c r="I34" s="7">
        <f t="shared" si="4"/>
        <v>-4.0615027560196859E-3</v>
      </c>
    </row>
    <row r="35" spans="1:9" x14ac:dyDescent="0.4">
      <c r="A35" s="24">
        <v>42327</v>
      </c>
      <c r="B35" s="25">
        <v>244.79</v>
      </c>
      <c r="C35" s="25">
        <v>3448.93</v>
      </c>
      <c r="D35" s="7">
        <v>244.94999694824199</v>
      </c>
      <c r="E35" s="7">
        <v>3451</v>
      </c>
      <c r="F35" s="7">
        <f t="shared" si="1"/>
        <v>1.3875082836315444E-2</v>
      </c>
      <c r="G35" s="7">
        <f t="shared" si="2"/>
        <v>4.9564092403084903E-3</v>
      </c>
      <c r="H35" s="7">
        <f t="shared" si="3"/>
        <v>1.4075735266111611E-2</v>
      </c>
      <c r="I35" s="7">
        <f t="shared" si="4"/>
        <v>5.2432274978153615E-3</v>
      </c>
    </row>
    <row r="36" spans="1:9" x14ac:dyDescent="0.4">
      <c r="A36" s="22">
        <v>42328</v>
      </c>
      <c r="B36" s="23">
        <v>244.8</v>
      </c>
      <c r="C36" s="23">
        <v>3452.45</v>
      </c>
      <c r="D36" s="7">
        <v>245.05000305175699</v>
      </c>
      <c r="E36" s="7">
        <v>3455</v>
      </c>
      <c r="F36" s="7">
        <f t="shared" si="1"/>
        <v>4.0851341966741117E-5</v>
      </c>
      <c r="G36" s="7">
        <f t="shared" si="2"/>
        <v>1.0206063909676821E-3</v>
      </c>
      <c r="H36" s="7">
        <f t="shared" si="3"/>
        <v>4.0827150341282703E-4</v>
      </c>
      <c r="I36" s="7">
        <f t="shared" si="4"/>
        <v>1.1590843233846293E-3</v>
      </c>
    </row>
    <row r="37" spans="1:9" x14ac:dyDescent="0.4">
      <c r="A37" s="22">
        <v>42331</v>
      </c>
      <c r="B37" s="23">
        <v>245.92</v>
      </c>
      <c r="C37" s="23">
        <v>3445.26</v>
      </c>
      <c r="D37" s="7">
        <v>247</v>
      </c>
      <c r="E37" s="7">
        <v>3453</v>
      </c>
      <c r="F37" s="7">
        <f t="shared" si="1"/>
        <v>4.5751633986927942E-3</v>
      </c>
      <c r="G37" s="7">
        <f t="shared" si="2"/>
        <v>-2.0825790380742948E-3</v>
      </c>
      <c r="H37" s="7">
        <f t="shared" si="3"/>
        <v>7.9575471289881072E-3</v>
      </c>
      <c r="I37" s="7">
        <f t="shared" si="4"/>
        <v>-5.7887120115773794E-4</v>
      </c>
    </row>
    <row r="38" spans="1:9" x14ac:dyDescent="0.4">
      <c r="A38" s="22">
        <v>42332</v>
      </c>
      <c r="B38" s="23">
        <v>247.51</v>
      </c>
      <c r="C38" s="23">
        <v>3409.6</v>
      </c>
      <c r="D38" s="7">
        <v>247.600006103515</v>
      </c>
      <c r="E38" s="7">
        <v>3406</v>
      </c>
      <c r="F38" s="7">
        <f t="shared" si="1"/>
        <v>6.4655172413792261E-3</v>
      </c>
      <c r="G38" s="7">
        <f t="shared" si="2"/>
        <v>-1.0350452505761609E-2</v>
      </c>
      <c r="H38" s="7">
        <f t="shared" si="3"/>
        <v>2.4291745081579386E-3</v>
      </c>
      <c r="I38" s="7">
        <f t="shared" si="4"/>
        <v>-1.3611352447147396E-2</v>
      </c>
    </row>
    <row r="39" spans="1:9" x14ac:dyDescent="0.4">
      <c r="A39" s="22">
        <v>42333</v>
      </c>
      <c r="B39" s="23">
        <v>246.58</v>
      </c>
      <c r="C39" s="23">
        <v>3462.06</v>
      </c>
      <c r="D39" s="7">
        <v>247.350006103515</v>
      </c>
      <c r="E39" s="7">
        <v>3460</v>
      </c>
      <c r="F39" s="7">
        <f t="shared" si="1"/>
        <v>-3.7574239424669198E-3</v>
      </c>
      <c r="G39" s="7">
        <f t="shared" si="2"/>
        <v>1.5385969028625102E-2</v>
      </c>
      <c r="H39" s="7">
        <f t="shared" si="3"/>
        <v>-1.0096930284221317E-3</v>
      </c>
      <c r="I39" s="7">
        <f t="shared" si="4"/>
        <v>1.5854374633000656E-2</v>
      </c>
    </row>
    <row r="40" spans="1:9" x14ac:dyDescent="0.4">
      <c r="A40" s="24">
        <v>42334</v>
      </c>
      <c r="B40" s="25">
        <v>249.43</v>
      </c>
      <c r="C40" s="25">
        <v>3498.62</v>
      </c>
      <c r="D40" s="7">
        <v>250.30000305175699</v>
      </c>
      <c r="E40" s="7">
        <v>3496</v>
      </c>
      <c r="F40" s="7">
        <f t="shared" si="1"/>
        <v>1.1558115013382997E-2</v>
      </c>
      <c r="G40" s="7">
        <f t="shared" si="2"/>
        <v>1.0560186709646757E-2</v>
      </c>
      <c r="H40" s="7">
        <f t="shared" si="3"/>
        <v>1.1926407420452811E-2</v>
      </c>
      <c r="I40" s="7">
        <f t="shared" si="4"/>
        <v>1.0404624277456698E-2</v>
      </c>
    </row>
    <row r="41" spans="1:9" x14ac:dyDescent="0.4">
      <c r="A41" s="22">
        <v>42335</v>
      </c>
      <c r="B41" s="23">
        <v>249.07</v>
      </c>
      <c r="C41" s="23">
        <v>3488.99</v>
      </c>
      <c r="D41" s="7">
        <v>249.69999694824199</v>
      </c>
      <c r="E41" s="7">
        <v>3488</v>
      </c>
      <c r="F41" s="7">
        <f t="shared" si="1"/>
        <v>-1.4432907028024689E-3</v>
      </c>
      <c r="G41" s="7">
        <f t="shared" si="2"/>
        <v>-2.7525138483173173E-3</v>
      </c>
      <c r="H41" s="7">
        <f t="shared" si="3"/>
        <v>-2.3971478074290564E-3</v>
      </c>
      <c r="I41" s="7">
        <f t="shared" si="4"/>
        <v>-2.2883295194507935E-3</v>
      </c>
    </row>
    <row r="42" spans="1:9" x14ac:dyDescent="0.4">
      <c r="A42" s="22">
        <v>42338</v>
      </c>
      <c r="B42" s="23">
        <v>244.24</v>
      </c>
      <c r="C42" s="23">
        <v>3506.45</v>
      </c>
      <c r="D42" s="7">
        <v>244.850006103515</v>
      </c>
      <c r="E42" s="7">
        <v>3505</v>
      </c>
      <c r="F42" s="7">
        <f t="shared" si="1"/>
        <v>-1.939213875617285E-2</v>
      </c>
      <c r="G42" s="7">
        <f t="shared" si="2"/>
        <v>5.0043135692563467E-3</v>
      </c>
      <c r="H42" s="7">
        <f t="shared" si="3"/>
        <v>-1.9423271541858633E-2</v>
      </c>
      <c r="I42" s="7">
        <f t="shared" si="4"/>
        <v>4.8738532110090826E-3</v>
      </c>
    </row>
    <row r="43" spans="1:9" x14ac:dyDescent="0.4">
      <c r="A43" s="22">
        <v>42339</v>
      </c>
      <c r="B43" s="23">
        <v>248.7</v>
      </c>
      <c r="C43" s="23">
        <v>3479.64</v>
      </c>
      <c r="D43" s="7">
        <v>248.5</v>
      </c>
      <c r="E43" s="7">
        <v>3482</v>
      </c>
      <c r="F43" s="7">
        <f t="shared" si="1"/>
        <v>1.8260727153619261E-2</v>
      </c>
      <c r="G43" s="7">
        <f t="shared" si="2"/>
        <v>-7.6459096807311999E-3</v>
      </c>
      <c r="H43" s="7">
        <f t="shared" si="3"/>
        <v>1.4907060671838002E-2</v>
      </c>
      <c r="I43" s="7">
        <f t="shared" si="4"/>
        <v>-6.5620542082739375E-3</v>
      </c>
    </row>
    <row r="44" spans="1:9" x14ac:dyDescent="0.4">
      <c r="A44" s="22">
        <v>42340</v>
      </c>
      <c r="B44" s="23">
        <v>246.6</v>
      </c>
      <c r="C44" s="23">
        <v>3468.66</v>
      </c>
      <c r="D44" s="7">
        <v>246.80000305175699</v>
      </c>
      <c r="E44" s="7">
        <v>3469</v>
      </c>
      <c r="F44" s="7">
        <f t="shared" si="1"/>
        <v>-8.443908323281013E-3</v>
      </c>
      <c r="G44" s="7">
        <f t="shared" si="2"/>
        <v>-3.1554988447081156E-3</v>
      </c>
      <c r="H44" s="7">
        <f t="shared" si="3"/>
        <v>-6.8410339969537937E-3</v>
      </c>
      <c r="I44" s="7">
        <f t="shared" si="4"/>
        <v>-3.7334865020103303E-3</v>
      </c>
    </row>
    <row r="45" spans="1:9" x14ac:dyDescent="0.4">
      <c r="A45" s="24">
        <v>42341</v>
      </c>
      <c r="B45" s="25">
        <v>244.68</v>
      </c>
      <c r="C45" s="25">
        <v>3343.34</v>
      </c>
      <c r="D45" s="7">
        <v>244.600006103515</v>
      </c>
      <c r="E45" s="7">
        <v>3354</v>
      </c>
      <c r="F45" s="7">
        <f t="shared" si="1"/>
        <v>-7.7858880778588491E-3</v>
      </c>
      <c r="G45" s="7">
        <f t="shared" si="2"/>
        <v>-3.6129225695225142E-2</v>
      </c>
      <c r="H45" s="7">
        <f t="shared" si="3"/>
        <v>-8.9140880106902687E-3</v>
      </c>
      <c r="I45" s="7">
        <f t="shared" si="4"/>
        <v>-3.3150763908907477E-2</v>
      </c>
    </row>
    <row r="46" spans="1:9" x14ac:dyDescent="0.4">
      <c r="A46" s="22">
        <v>42342</v>
      </c>
      <c r="B46" s="23">
        <v>242.15</v>
      </c>
      <c r="C46" s="23">
        <v>3330.75</v>
      </c>
      <c r="D46" s="7">
        <v>241.69999694824199</v>
      </c>
      <c r="E46" s="7">
        <v>3331</v>
      </c>
      <c r="F46" s="7">
        <f t="shared" si="1"/>
        <v>-1.0340035965342498E-2</v>
      </c>
      <c r="G46" s="7">
        <f t="shared" si="2"/>
        <v>-3.7656953824618533E-3</v>
      </c>
      <c r="H46" s="7">
        <f t="shared" si="3"/>
        <v>-1.1856128711810965E-2</v>
      </c>
      <c r="I46" s="7">
        <f t="shared" si="4"/>
        <v>-6.8574836016696006E-3</v>
      </c>
    </row>
    <row r="47" spans="1:9" x14ac:dyDescent="0.4">
      <c r="A47" s="22">
        <v>42345</v>
      </c>
      <c r="B47" s="23">
        <v>240.68</v>
      </c>
      <c r="C47" s="23">
        <v>3360.21</v>
      </c>
      <c r="D47" s="7">
        <v>241.5</v>
      </c>
      <c r="E47" s="7">
        <v>3354</v>
      </c>
      <c r="F47" s="7">
        <f t="shared" si="1"/>
        <v>-6.0706173859178536E-3</v>
      </c>
      <c r="G47" s="7">
        <f t="shared" si="2"/>
        <v>8.8448547624409013E-3</v>
      </c>
      <c r="H47" s="7">
        <f t="shared" si="3"/>
        <v>-8.2745945704254531E-4</v>
      </c>
      <c r="I47" s="7">
        <f t="shared" si="4"/>
        <v>6.9048333833683362E-3</v>
      </c>
    </row>
    <row r="48" spans="1:9" x14ac:dyDescent="0.4">
      <c r="A48" s="22">
        <v>42346</v>
      </c>
      <c r="B48" s="23">
        <v>239.23</v>
      </c>
      <c r="C48" s="23">
        <v>3297.46</v>
      </c>
      <c r="D48" s="7">
        <v>239.89999389648401</v>
      </c>
      <c r="E48" s="7">
        <v>3303</v>
      </c>
      <c r="F48" s="7">
        <f t="shared" si="1"/>
        <v>-6.0245969752369399E-3</v>
      </c>
      <c r="G48" s="7">
        <f t="shared" si="2"/>
        <v>-1.8674428086339789E-2</v>
      </c>
      <c r="H48" s="7">
        <f t="shared" si="3"/>
        <v>-6.6252840725300466E-3</v>
      </c>
      <c r="I48" s="7">
        <f t="shared" si="4"/>
        <v>-1.5205724508050134E-2</v>
      </c>
    </row>
    <row r="49" spans="1:9" x14ac:dyDescent="0.4">
      <c r="A49" s="22">
        <v>42347</v>
      </c>
      <c r="B49" s="23">
        <v>239.4</v>
      </c>
      <c r="C49" s="23">
        <v>3277.21</v>
      </c>
      <c r="D49" s="7">
        <v>239.94999694824199</v>
      </c>
      <c r="E49" s="7">
        <v>3283</v>
      </c>
      <c r="F49" s="7">
        <f t="shared" si="1"/>
        <v>7.1061321740595318E-4</v>
      </c>
      <c r="G49" s="7">
        <f t="shared" si="2"/>
        <v>-6.1410904150467349E-3</v>
      </c>
      <c r="H49" s="7">
        <f t="shared" si="3"/>
        <v>2.0843290133454317E-4</v>
      </c>
      <c r="I49" s="7">
        <f t="shared" si="4"/>
        <v>-6.0551014229488498E-3</v>
      </c>
    </row>
    <row r="50" spans="1:9" x14ac:dyDescent="0.4">
      <c r="A50" s="24">
        <v>42348</v>
      </c>
      <c r="B50" s="25">
        <v>240.6</v>
      </c>
      <c r="C50" s="25">
        <v>3269.97</v>
      </c>
      <c r="D50" s="7">
        <v>242</v>
      </c>
      <c r="E50" s="7">
        <v>3275</v>
      </c>
      <c r="F50" s="7">
        <f t="shared" si="1"/>
        <v>5.0125313283206907E-3</v>
      </c>
      <c r="G50" s="7">
        <f t="shared" si="2"/>
        <v>-2.2091962370431872E-3</v>
      </c>
      <c r="H50" s="7">
        <f t="shared" si="3"/>
        <v>8.5434593783313417E-3</v>
      </c>
      <c r="I50" s="7">
        <f t="shared" si="4"/>
        <v>-2.4367956137678615E-3</v>
      </c>
    </row>
    <row r="51" spans="1:9" x14ac:dyDescent="0.4">
      <c r="A51" s="22">
        <v>42349</v>
      </c>
      <c r="B51" s="23">
        <v>240.35</v>
      </c>
      <c r="C51" s="23">
        <v>3203.21</v>
      </c>
      <c r="D51" s="7">
        <v>238</v>
      </c>
      <c r="E51" s="7">
        <v>3207</v>
      </c>
      <c r="F51" s="7">
        <f t="shared" si="1"/>
        <v>-1.0390689941812692E-3</v>
      </c>
      <c r="G51" s="7">
        <f t="shared" si="2"/>
        <v>-2.0416089444245555E-2</v>
      </c>
      <c r="H51" s="7">
        <f t="shared" si="3"/>
        <v>-1.6528925619834656E-2</v>
      </c>
      <c r="I51" s="7">
        <f t="shared" si="4"/>
        <v>-2.0763358778626007E-2</v>
      </c>
    </row>
    <row r="52" spans="1:9" x14ac:dyDescent="0.4">
      <c r="A52" s="22">
        <v>42352</v>
      </c>
      <c r="B52" s="23">
        <v>238.17</v>
      </c>
      <c r="C52" s="23">
        <v>3139.24</v>
      </c>
      <c r="D52" s="7">
        <v>236.30000305175699</v>
      </c>
      <c r="E52" s="7">
        <v>3141</v>
      </c>
      <c r="F52" s="7">
        <f t="shared" si="1"/>
        <v>-9.0701060952776968E-3</v>
      </c>
      <c r="G52" s="7">
        <f t="shared" si="2"/>
        <v>-1.9970591999900145E-2</v>
      </c>
      <c r="H52" s="7">
        <f t="shared" si="3"/>
        <v>-7.1428443203488401E-3</v>
      </c>
      <c r="I52" s="7">
        <f t="shared" si="4"/>
        <v>-2.0579981290926086E-2</v>
      </c>
    </row>
    <row r="53" spans="1:9" x14ac:dyDescent="0.4">
      <c r="A53" s="22">
        <v>42353</v>
      </c>
      <c r="B53" s="23">
        <v>238.8</v>
      </c>
      <c r="C53" s="23">
        <v>3241.51</v>
      </c>
      <c r="D53" s="7">
        <v>236.850006103515</v>
      </c>
      <c r="E53" s="7">
        <v>3242</v>
      </c>
      <c r="F53" s="7">
        <f t="shared" si="1"/>
        <v>2.6451694168032613E-3</v>
      </c>
      <c r="G53" s="7">
        <f t="shared" si="2"/>
        <v>3.2577948802895218E-2</v>
      </c>
      <c r="H53" s="7">
        <f t="shared" si="3"/>
        <v>2.3275626096270763E-3</v>
      </c>
      <c r="I53" s="7">
        <f t="shared" si="4"/>
        <v>3.2155364533588138E-2</v>
      </c>
    </row>
    <row r="54" spans="1:9" x14ac:dyDescent="0.4">
      <c r="A54" s="22">
        <v>42354</v>
      </c>
      <c r="B54" s="23">
        <v>243.49</v>
      </c>
      <c r="C54" s="23">
        <v>3246.78</v>
      </c>
      <c r="D54" s="7">
        <v>241.89999389648401</v>
      </c>
      <c r="E54" s="7">
        <v>3245</v>
      </c>
      <c r="F54" s="7">
        <f t="shared" si="1"/>
        <v>1.9639865996649908E-2</v>
      </c>
      <c r="G54" s="7">
        <f t="shared" si="2"/>
        <v>1.6257855135415333E-3</v>
      </c>
      <c r="H54" s="7">
        <f t="shared" si="3"/>
        <v>2.1321459416648425E-2</v>
      </c>
      <c r="I54" s="7">
        <f t="shared" si="4"/>
        <v>9.2535471930910163E-4</v>
      </c>
    </row>
    <row r="55" spans="1:9" x14ac:dyDescent="0.4">
      <c r="A55" s="24">
        <v>42355</v>
      </c>
      <c r="B55" s="25">
        <v>244.17</v>
      </c>
      <c r="C55" s="25">
        <v>3306.47</v>
      </c>
      <c r="D55" s="7">
        <v>241</v>
      </c>
      <c r="E55" s="7">
        <v>3312</v>
      </c>
      <c r="F55" s="7">
        <f t="shared" si="1"/>
        <v>2.7927224937367434E-3</v>
      </c>
      <c r="G55" s="7">
        <f t="shared" si="2"/>
        <v>1.838436851280334E-2</v>
      </c>
      <c r="H55" s="7">
        <f t="shared" si="3"/>
        <v>-3.7205205423408438E-3</v>
      </c>
      <c r="I55" s="7">
        <f t="shared" si="4"/>
        <v>2.064714946070878E-2</v>
      </c>
    </row>
    <row r="56" spans="1:9" x14ac:dyDescent="0.4">
      <c r="A56" s="22">
        <v>42356</v>
      </c>
      <c r="B56" s="23">
        <v>243</v>
      </c>
      <c r="C56" s="23">
        <v>3260.72</v>
      </c>
      <c r="D56" s="7">
        <v>241.39999389648401</v>
      </c>
      <c r="E56" s="7">
        <v>3297.52001953125</v>
      </c>
      <c r="F56" s="7">
        <f t="shared" si="1"/>
        <v>-4.7917434574271667E-3</v>
      </c>
      <c r="G56" s="7">
        <f t="shared" si="2"/>
        <v>-1.3836508421367855E-2</v>
      </c>
      <c r="H56" s="7">
        <f t="shared" si="3"/>
        <v>1.6597257115518183E-3</v>
      </c>
      <c r="I56" s="7">
        <f t="shared" si="4"/>
        <v>-4.3719747792119179E-3</v>
      </c>
    </row>
    <row r="57" spans="1:9" x14ac:dyDescent="0.4">
      <c r="A57" s="22">
        <v>42359</v>
      </c>
      <c r="B57" s="23">
        <v>243.76</v>
      </c>
      <c r="C57" s="23">
        <v>3213.01</v>
      </c>
      <c r="D57" s="7">
        <v>241.5</v>
      </c>
      <c r="E57" s="7">
        <v>3222</v>
      </c>
      <c r="F57" s="7">
        <f t="shared" si="1"/>
        <v>3.1275720164609666E-3</v>
      </c>
      <c r="G57" s="7">
        <f t="shared" si="2"/>
        <v>-1.4631737775705811E-2</v>
      </c>
      <c r="H57" s="7">
        <f t="shared" si="3"/>
        <v>4.1427550142714153E-4</v>
      </c>
      <c r="I57" s="7">
        <f t="shared" si="4"/>
        <v>-2.2902065517098946E-2</v>
      </c>
    </row>
    <row r="58" spans="1:9" x14ac:dyDescent="0.4">
      <c r="A58" s="22">
        <v>42360</v>
      </c>
      <c r="B58" s="23">
        <v>245.48</v>
      </c>
      <c r="C58" s="23">
        <v>3214.32</v>
      </c>
      <c r="D58" s="7">
        <v>242.30000305175699</v>
      </c>
      <c r="E58" s="7">
        <v>3204</v>
      </c>
      <c r="F58" s="7">
        <f t="shared" si="1"/>
        <v>7.0561207745323262E-3</v>
      </c>
      <c r="G58" s="7">
        <f t="shared" si="2"/>
        <v>4.0771737405109754E-4</v>
      </c>
      <c r="H58" s="7">
        <f t="shared" si="3"/>
        <v>3.3126420362608044E-3</v>
      </c>
      <c r="I58" s="7">
        <f t="shared" si="4"/>
        <v>-5.5865921787709993E-3</v>
      </c>
    </row>
    <row r="59" spans="1:9" x14ac:dyDescent="0.4">
      <c r="A59" s="22">
        <v>42361</v>
      </c>
      <c r="B59" s="23">
        <v>246.53</v>
      </c>
      <c r="C59" s="23">
        <v>3286.68</v>
      </c>
      <c r="D59" s="7">
        <v>244.75</v>
      </c>
      <c r="E59" s="7">
        <v>3281</v>
      </c>
      <c r="F59" s="7">
        <f t="shared" si="1"/>
        <v>4.2773342023789684E-3</v>
      </c>
      <c r="G59" s="7">
        <f t="shared" si="2"/>
        <v>2.2511759874561221E-2</v>
      </c>
      <c r="H59" s="7">
        <f t="shared" si="3"/>
        <v>1.01114193866505E-2</v>
      </c>
      <c r="I59" s="7">
        <f t="shared" si="4"/>
        <v>2.4032459425717745E-2</v>
      </c>
    </row>
    <row r="60" spans="1:9" x14ac:dyDescent="0.4">
      <c r="A60" s="24">
        <v>42362</v>
      </c>
      <c r="B60" s="25">
        <v>245.33</v>
      </c>
      <c r="C60" s="25">
        <v>3284.47</v>
      </c>
      <c r="D60" s="7">
        <v>242.39999389648401</v>
      </c>
      <c r="E60" s="7">
        <v>3248</v>
      </c>
      <c r="F60" s="7">
        <f t="shared" si="1"/>
        <v>-4.8675617571897201E-3</v>
      </c>
      <c r="G60" s="7">
        <f t="shared" si="2"/>
        <v>-6.724110652694959E-4</v>
      </c>
      <c r="H60" s="7">
        <f t="shared" si="3"/>
        <v>-9.6016592584923233E-3</v>
      </c>
      <c r="I60" s="7">
        <f t="shared" si="4"/>
        <v>-1.0057909174032265E-2</v>
      </c>
    </row>
    <row r="61" spans="1:9" x14ac:dyDescent="0.4">
      <c r="A61" s="22">
        <v>42366</v>
      </c>
      <c r="B61" s="23">
        <v>241.79</v>
      </c>
      <c r="C61" s="23">
        <v>3256.49</v>
      </c>
      <c r="D61" s="7">
        <v>239.80000305175699</v>
      </c>
      <c r="E61" s="7">
        <v>3299</v>
      </c>
      <c r="F61" s="7">
        <f t="shared" si="1"/>
        <v>-1.4429543879672324E-2</v>
      </c>
      <c r="G61" s="7">
        <f t="shared" si="2"/>
        <v>-8.5188782360624549E-3</v>
      </c>
      <c r="H61" s="7">
        <f t="shared" si="3"/>
        <v>-1.072603510805914E-2</v>
      </c>
      <c r="I61" s="7">
        <f t="shared" si="4"/>
        <v>1.5701970443349644E-2</v>
      </c>
    </row>
    <row r="62" spans="1:9" x14ac:dyDescent="0.4">
      <c r="A62" s="22">
        <v>42367</v>
      </c>
      <c r="B62" s="23">
        <v>241.22</v>
      </c>
      <c r="C62" s="23">
        <v>3314.28</v>
      </c>
      <c r="D62" s="7">
        <v>242.39999389648401</v>
      </c>
      <c r="E62" s="7">
        <v>3282</v>
      </c>
      <c r="F62" s="7">
        <f t="shared" si="1"/>
        <v>-2.3574175937797204E-3</v>
      </c>
      <c r="G62" s="7">
        <f t="shared" si="2"/>
        <v>1.7746100863199388E-2</v>
      </c>
      <c r="H62" s="7">
        <f t="shared" si="3"/>
        <v>1.0842330323765026E-2</v>
      </c>
      <c r="I62" s="7">
        <f t="shared" si="4"/>
        <v>-5.1530766899060554E-3</v>
      </c>
    </row>
    <row r="63" spans="1:9" x14ac:dyDescent="0.4">
      <c r="A63" s="22">
        <v>42368</v>
      </c>
      <c r="B63" s="23">
        <v>240.38</v>
      </c>
      <c r="C63" s="23">
        <v>3287.98</v>
      </c>
      <c r="D63" s="7">
        <v>240.44999694824199</v>
      </c>
      <c r="E63" s="7">
        <v>3151</v>
      </c>
      <c r="F63" s="7">
        <f t="shared" si="1"/>
        <v>-3.4822983168891763E-3</v>
      </c>
      <c r="G63" s="7">
        <f t="shared" si="2"/>
        <v>-7.9353585092388768E-3</v>
      </c>
      <c r="H63" s="7">
        <f t="shared" si="3"/>
        <v>-8.0445420682425661E-3</v>
      </c>
      <c r="I63" s="7">
        <f t="shared" si="4"/>
        <v>-3.9914686166971358E-2</v>
      </c>
    </row>
    <row r="64" spans="1:9" x14ac:dyDescent="0.4">
      <c r="A64" s="22">
        <v>42373</v>
      </c>
      <c r="B64" s="23">
        <v>234.63</v>
      </c>
      <c r="C64" s="23">
        <v>3164.76</v>
      </c>
      <c r="D64" s="7">
        <v>235</v>
      </c>
      <c r="E64" s="7">
        <v>3161</v>
      </c>
      <c r="F64" s="7">
        <f t="shared" si="1"/>
        <v>-2.3920459272818051E-2</v>
      </c>
      <c r="G64" s="7">
        <f t="shared" si="2"/>
        <v>-3.7475897055334828E-2</v>
      </c>
      <c r="H64" s="7">
        <f t="shared" si="3"/>
        <v>-2.2665822488719511E-2</v>
      </c>
      <c r="I64" s="7">
        <f t="shared" si="4"/>
        <v>3.1735956839098467E-3</v>
      </c>
    </row>
    <row r="65" spans="1:9" x14ac:dyDescent="0.4">
      <c r="A65" s="24">
        <v>42374</v>
      </c>
      <c r="B65" s="25">
        <v>236.13</v>
      </c>
      <c r="C65" s="25">
        <v>3178.01</v>
      </c>
      <c r="D65" s="7">
        <v>236.39999389648401</v>
      </c>
      <c r="E65" s="7">
        <v>3131</v>
      </c>
      <c r="F65" s="7">
        <f t="shared" si="1"/>
        <v>6.393044367727807E-3</v>
      </c>
      <c r="G65" s="7">
        <f t="shared" si="2"/>
        <v>4.1867313793146899E-3</v>
      </c>
      <c r="H65" s="7">
        <f t="shared" si="3"/>
        <v>5.9574208361021785E-3</v>
      </c>
      <c r="I65" s="7">
        <f t="shared" si="4"/>
        <v>-9.4906675102816029E-3</v>
      </c>
    </row>
    <row r="66" spans="1:9" x14ac:dyDescent="0.4">
      <c r="A66" s="22">
        <v>42375</v>
      </c>
      <c r="B66" s="23">
        <v>234.6</v>
      </c>
      <c r="C66" s="23">
        <v>3139.32</v>
      </c>
      <c r="D66" s="7">
        <v>235.44999694824199</v>
      </c>
      <c r="E66" s="7">
        <v>3075</v>
      </c>
      <c r="F66" s="7">
        <f t="shared" si="1"/>
        <v>-6.4794816414687206E-3</v>
      </c>
      <c r="G66" s="7">
        <f t="shared" si="2"/>
        <v>-1.2174285165874266E-2</v>
      </c>
      <c r="H66" s="7">
        <f t="shared" si="3"/>
        <v>-4.0185997156074738E-3</v>
      </c>
      <c r="I66" s="7">
        <f t="shared" si="4"/>
        <v>-1.7885659533695253E-2</v>
      </c>
    </row>
    <row r="67" spans="1:9" x14ac:dyDescent="0.4">
      <c r="A67" s="22">
        <v>42376</v>
      </c>
      <c r="B67" s="23">
        <v>231.93</v>
      </c>
      <c r="C67" s="23">
        <v>3084.68</v>
      </c>
      <c r="D67" s="7">
        <v>232.5</v>
      </c>
      <c r="E67" s="7">
        <v>3029</v>
      </c>
      <c r="F67" s="7">
        <f t="shared" si="1"/>
        <v>-1.1381074168797856E-2</v>
      </c>
      <c r="G67" s="7">
        <f t="shared" si="2"/>
        <v>-1.740504313035951E-2</v>
      </c>
      <c r="H67" s="7">
        <f t="shared" si="3"/>
        <v>-1.2529186606404896E-2</v>
      </c>
      <c r="I67" s="7">
        <f t="shared" si="4"/>
        <v>-1.4959349593495985E-2</v>
      </c>
    </row>
    <row r="68" spans="1:9" x14ac:dyDescent="0.4">
      <c r="A68" s="22">
        <v>42377</v>
      </c>
      <c r="B68" s="23">
        <v>233.68</v>
      </c>
      <c r="C68" s="23">
        <v>3033.47</v>
      </c>
      <c r="D68" s="7">
        <v>233.80000305175699</v>
      </c>
      <c r="E68" s="7">
        <v>3031</v>
      </c>
      <c r="F68" s="7">
        <f t="shared" ref="F68:F122" si="5">B68/B67-1</f>
        <v>7.5453800715732378E-3</v>
      </c>
      <c r="G68" s="7">
        <f t="shared" ref="G68:G122" si="6">C68/C67-1</f>
        <v>-1.6601397875954715E-2</v>
      </c>
      <c r="H68" s="7">
        <f t="shared" ref="H68:H122" si="7">D68/D67-1</f>
        <v>5.591410975298805E-3</v>
      </c>
      <c r="I68" s="7">
        <f t="shared" ref="I68:I122" si="8">E68/E67-1</f>
        <v>6.6028392208639097E-4</v>
      </c>
    </row>
    <row r="69" spans="1:9" x14ac:dyDescent="0.4">
      <c r="A69" s="22">
        <v>42380</v>
      </c>
      <c r="B69" s="23">
        <v>230.83</v>
      </c>
      <c r="C69" s="23">
        <v>3027.49</v>
      </c>
      <c r="D69" s="7">
        <v>231.75</v>
      </c>
      <c r="E69" s="7">
        <v>3061</v>
      </c>
      <c r="F69" s="7">
        <f t="shared" si="5"/>
        <v>-1.219616569667914E-2</v>
      </c>
      <c r="G69" s="7">
        <f t="shared" si="6"/>
        <v>-1.9713397528243748E-3</v>
      </c>
      <c r="H69" s="7">
        <f t="shared" si="7"/>
        <v>-8.7681908682575305E-3</v>
      </c>
      <c r="I69" s="7">
        <f t="shared" si="8"/>
        <v>9.89772352358953E-3</v>
      </c>
    </row>
    <row r="70" spans="1:9" x14ac:dyDescent="0.4">
      <c r="A70" s="24">
        <v>42381</v>
      </c>
      <c r="B70" s="25">
        <v>230.55</v>
      </c>
      <c r="C70" s="25">
        <v>3064.66</v>
      </c>
      <c r="D70" s="7">
        <v>230.39999389648401</v>
      </c>
      <c r="E70" s="7">
        <v>3063</v>
      </c>
      <c r="F70" s="7">
        <f t="shared" si="5"/>
        <v>-1.2130139063379897E-3</v>
      </c>
      <c r="G70" s="7">
        <f t="shared" si="6"/>
        <v>1.227749720065141E-2</v>
      </c>
      <c r="H70" s="7">
        <f t="shared" si="7"/>
        <v>-5.8252690550851804E-3</v>
      </c>
      <c r="I70" s="7">
        <f t="shared" si="8"/>
        <v>6.5338124795810693E-4</v>
      </c>
    </row>
    <row r="71" spans="1:9" x14ac:dyDescent="0.4">
      <c r="A71" s="22">
        <v>42382</v>
      </c>
      <c r="B71" s="23">
        <v>233.52</v>
      </c>
      <c r="C71" s="23">
        <v>3073.02</v>
      </c>
      <c r="D71" s="7">
        <v>234.5</v>
      </c>
      <c r="E71" s="7">
        <v>3028</v>
      </c>
      <c r="F71" s="7">
        <f t="shared" si="5"/>
        <v>1.2882238126219914E-2</v>
      </c>
      <c r="G71" s="7">
        <f t="shared" si="6"/>
        <v>2.7278719335914747E-3</v>
      </c>
      <c r="H71" s="7">
        <f t="shared" si="7"/>
        <v>1.7795165851254735E-2</v>
      </c>
      <c r="I71" s="7">
        <f t="shared" si="8"/>
        <v>-1.1426705843943896E-2</v>
      </c>
    </row>
    <row r="72" spans="1:9" x14ac:dyDescent="0.4">
      <c r="A72" s="22">
        <v>42383</v>
      </c>
      <c r="B72" s="23">
        <v>231.38</v>
      </c>
      <c r="C72" s="23">
        <v>3024</v>
      </c>
      <c r="D72" s="7">
        <v>233.100006103515</v>
      </c>
      <c r="E72" s="7">
        <v>2936</v>
      </c>
      <c r="F72" s="7">
        <f t="shared" si="5"/>
        <v>-9.1640972935937981E-3</v>
      </c>
      <c r="G72" s="7">
        <f t="shared" si="6"/>
        <v>-1.5951734775562776E-2</v>
      </c>
      <c r="H72" s="7">
        <f t="shared" si="7"/>
        <v>-5.9701232259488091E-3</v>
      </c>
      <c r="I72" s="7">
        <f t="shared" si="8"/>
        <v>-3.03830911492734E-2</v>
      </c>
    </row>
    <row r="73" spans="1:9" x14ac:dyDescent="0.4">
      <c r="A73" s="22">
        <v>42384</v>
      </c>
      <c r="B73" s="23">
        <v>228.78</v>
      </c>
      <c r="C73" s="23">
        <v>2952.48</v>
      </c>
      <c r="D73" s="7">
        <v>229.05000305175699</v>
      </c>
      <c r="E73" s="7">
        <v>2929</v>
      </c>
      <c r="F73" s="7">
        <f t="shared" si="5"/>
        <v>-1.1236926268476055E-2</v>
      </c>
      <c r="G73" s="7">
        <f t="shared" si="6"/>
        <v>-2.36507936507937E-2</v>
      </c>
      <c r="H73" s="7">
        <f t="shared" si="7"/>
        <v>-1.7374530011635803E-2</v>
      </c>
      <c r="I73" s="7">
        <f t="shared" si="8"/>
        <v>-2.3841961852860694E-3</v>
      </c>
    </row>
    <row r="74" spans="1:9" x14ac:dyDescent="0.4">
      <c r="A74" s="22">
        <v>42387</v>
      </c>
      <c r="B74" s="23">
        <v>228.59</v>
      </c>
      <c r="C74" s="23">
        <v>2935.39</v>
      </c>
      <c r="D74" s="7">
        <v>229.14999389648401</v>
      </c>
      <c r="E74" s="7">
        <v>2973</v>
      </c>
      <c r="F74" s="7">
        <f t="shared" si="5"/>
        <v>-8.3049217588948565E-4</v>
      </c>
      <c r="G74" s="7">
        <f t="shared" si="6"/>
        <v>-5.7883541971495145E-3</v>
      </c>
      <c r="H74" s="7">
        <f t="shared" si="7"/>
        <v>4.3654592182829077E-4</v>
      </c>
      <c r="I74" s="7">
        <f t="shared" si="8"/>
        <v>1.5022191874359825E-2</v>
      </c>
    </row>
    <row r="75" spans="1:9" x14ac:dyDescent="0.4">
      <c r="A75" s="24">
        <v>42388</v>
      </c>
      <c r="B75" s="25">
        <v>230.08</v>
      </c>
      <c r="C75" s="25">
        <v>2980.49</v>
      </c>
      <c r="D75" s="7">
        <v>230.5</v>
      </c>
      <c r="E75" s="7">
        <v>2868</v>
      </c>
      <c r="F75" s="7">
        <f t="shared" si="5"/>
        <v>6.5182203945930439E-3</v>
      </c>
      <c r="G75" s="7">
        <f t="shared" si="6"/>
        <v>1.5364227581343481E-2</v>
      </c>
      <c r="H75" s="7">
        <f t="shared" si="7"/>
        <v>5.8913643442026764E-3</v>
      </c>
      <c r="I75" s="7">
        <f t="shared" si="8"/>
        <v>-3.5317860746720497E-2</v>
      </c>
    </row>
    <row r="76" spans="1:9" x14ac:dyDescent="0.4">
      <c r="A76" s="22">
        <v>42389</v>
      </c>
      <c r="B76" s="23">
        <v>224.54</v>
      </c>
      <c r="C76" s="23">
        <v>2882.59</v>
      </c>
      <c r="D76" s="7">
        <v>223.69999694824199</v>
      </c>
      <c r="E76" s="7">
        <v>2934</v>
      </c>
      <c r="F76" s="7">
        <f t="shared" si="5"/>
        <v>-2.4078581363004226E-2</v>
      </c>
      <c r="G76" s="7">
        <f t="shared" si="6"/>
        <v>-3.2846947985062713E-2</v>
      </c>
      <c r="H76" s="7">
        <f t="shared" si="7"/>
        <v>-2.950109783842958E-2</v>
      </c>
      <c r="I76" s="7">
        <f t="shared" si="8"/>
        <v>2.3012552301255207E-2</v>
      </c>
    </row>
    <row r="77" spans="1:9" x14ac:dyDescent="0.4">
      <c r="A77" s="22">
        <v>42390</v>
      </c>
      <c r="B77" s="23">
        <v>223.81</v>
      </c>
      <c r="C77" s="23">
        <v>2943.92</v>
      </c>
      <c r="D77" s="7">
        <v>224.89999389648401</v>
      </c>
      <c r="E77" s="7">
        <v>3025</v>
      </c>
      <c r="F77" s="7">
        <f t="shared" si="5"/>
        <v>-3.2510911196222958E-3</v>
      </c>
      <c r="G77" s="7">
        <f t="shared" si="6"/>
        <v>2.1276005259159181E-2</v>
      </c>
      <c r="H77" s="7">
        <f t="shared" si="7"/>
        <v>5.3643136549512693E-3</v>
      </c>
      <c r="I77" s="7">
        <f t="shared" si="8"/>
        <v>3.1015678254942003E-2</v>
      </c>
    </row>
    <row r="78" spans="1:9" x14ac:dyDescent="0.4">
      <c r="A78" s="22">
        <v>42391</v>
      </c>
      <c r="B78" s="23">
        <v>228.79</v>
      </c>
      <c r="C78" s="23">
        <v>3023.21</v>
      </c>
      <c r="D78" s="7">
        <v>229.69999694824199</v>
      </c>
      <c r="E78" s="7">
        <v>2997</v>
      </c>
      <c r="F78" s="7">
        <f t="shared" si="5"/>
        <v>2.225101648719896E-2</v>
      </c>
      <c r="G78" s="7">
        <f t="shared" si="6"/>
        <v>2.6933476453164573E-2</v>
      </c>
      <c r="H78" s="7">
        <f t="shared" si="7"/>
        <v>2.1342833179298859E-2</v>
      </c>
      <c r="I78" s="7">
        <f t="shared" si="8"/>
        <v>-9.2561983471074472E-3</v>
      </c>
    </row>
    <row r="79" spans="1:9" x14ac:dyDescent="0.4">
      <c r="A79" s="22">
        <v>42394</v>
      </c>
      <c r="B79" s="23">
        <v>230.21</v>
      </c>
      <c r="C79" s="23">
        <v>3001.78</v>
      </c>
      <c r="D79" s="7">
        <v>231.19999694824199</v>
      </c>
      <c r="E79" s="7">
        <v>3029</v>
      </c>
      <c r="F79" s="7">
        <f t="shared" si="5"/>
        <v>6.2065649722453653E-3</v>
      </c>
      <c r="G79" s="7">
        <f t="shared" si="6"/>
        <v>-7.0884920333023071E-3</v>
      </c>
      <c r="H79" s="7">
        <f t="shared" si="7"/>
        <v>6.5302569435297109E-3</v>
      </c>
      <c r="I79" s="7">
        <f t="shared" si="8"/>
        <v>1.0677344010677325E-2</v>
      </c>
    </row>
    <row r="80" spans="1:9" x14ac:dyDescent="0.4">
      <c r="A80" s="24">
        <v>42395</v>
      </c>
      <c r="B80" s="25">
        <v>227.19</v>
      </c>
      <c r="C80" s="25">
        <v>3032.84</v>
      </c>
      <c r="D80" s="7">
        <v>227.80000305175699</v>
      </c>
      <c r="E80" s="7">
        <v>3034</v>
      </c>
      <c r="F80" s="7">
        <f t="shared" si="5"/>
        <v>-1.3118457060944388E-2</v>
      </c>
      <c r="G80" s="7">
        <f t="shared" si="6"/>
        <v>1.0347193998227588E-2</v>
      </c>
      <c r="H80" s="7">
        <f t="shared" si="7"/>
        <v>-1.4705856147766982E-2</v>
      </c>
      <c r="I80" s="7">
        <f t="shared" si="8"/>
        <v>1.6507098052163105E-3</v>
      </c>
    </row>
    <row r="81" spans="1:9" x14ac:dyDescent="0.4">
      <c r="A81" s="22">
        <v>42396</v>
      </c>
      <c r="B81" s="23">
        <v>230.96</v>
      </c>
      <c r="C81" s="23">
        <v>3043.47</v>
      </c>
      <c r="D81" s="7">
        <v>230.94999694824199</v>
      </c>
      <c r="E81" s="7">
        <v>2974</v>
      </c>
      <c r="F81" s="7">
        <f t="shared" si="5"/>
        <v>1.6594040230643925E-2</v>
      </c>
      <c r="G81" s="7">
        <f t="shared" si="6"/>
        <v>3.5049656427637021E-3</v>
      </c>
      <c r="H81" s="7">
        <f t="shared" si="7"/>
        <v>1.3827892248839513E-2</v>
      </c>
      <c r="I81" s="7">
        <f t="shared" si="8"/>
        <v>-1.9775873434410007E-2</v>
      </c>
    </row>
    <row r="82" spans="1:9" x14ac:dyDescent="0.4">
      <c r="A82" s="22">
        <v>42397</v>
      </c>
      <c r="B82" s="23">
        <v>231.51</v>
      </c>
      <c r="C82" s="23">
        <v>2979.42</v>
      </c>
      <c r="D82" s="7">
        <v>231</v>
      </c>
      <c r="E82" s="7">
        <v>3028</v>
      </c>
      <c r="F82" s="7">
        <f t="shared" si="5"/>
        <v>2.3813647384827163E-3</v>
      </c>
      <c r="G82" s="7">
        <f t="shared" si="6"/>
        <v>-2.1045057122297761E-2</v>
      </c>
      <c r="H82" s="7">
        <f t="shared" si="7"/>
        <v>2.1651029408431555E-4</v>
      </c>
      <c r="I82" s="7">
        <f t="shared" si="8"/>
        <v>1.8157363819771399E-2</v>
      </c>
    </row>
    <row r="83" spans="1:9" x14ac:dyDescent="0.4">
      <c r="A83" s="22">
        <v>42398</v>
      </c>
      <c r="B83" s="23">
        <v>232.1</v>
      </c>
      <c r="C83" s="23">
        <v>3045.09</v>
      </c>
      <c r="D83" s="7">
        <v>232.30000305175699</v>
      </c>
      <c r="E83" s="7">
        <v>3017</v>
      </c>
      <c r="F83" s="7">
        <f t="shared" si="5"/>
        <v>2.5484860265214682E-3</v>
      </c>
      <c r="G83" s="7">
        <f t="shared" si="6"/>
        <v>2.2041202650180169E-2</v>
      </c>
      <c r="H83" s="7">
        <f t="shared" si="7"/>
        <v>5.6277188387747756E-3</v>
      </c>
      <c r="I83" s="7">
        <f t="shared" si="8"/>
        <v>-3.6327608982826831E-3</v>
      </c>
    </row>
    <row r="84" spans="1:9" x14ac:dyDescent="0.4">
      <c r="A84" s="22">
        <v>42401</v>
      </c>
      <c r="B84" s="23">
        <v>233.67</v>
      </c>
      <c r="C84" s="23">
        <v>3021.01</v>
      </c>
      <c r="D84" s="7">
        <v>233.5</v>
      </c>
      <c r="E84" s="7">
        <v>2948</v>
      </c>
      <c r="F84" s="7">
        <f t="shared" si="5"/>
        <v>6.7643257216716268E-3</v>
      </c>
      <c r="G84" s="7">
        <f t="shared" si="6"/>
        <v>-7.9078122485706226E-3</v>
      </c>
      <c r="H84" s="7">
        <f t="shared" si="7"/>
        <v>5.165720759700676E-3</v>
      </c>
      <c r="I84" s="7">
        <f t="shared" si="8"/>
        <v>-2.2870401060656298E-2</v>
      </c>
    </row>
    <row r="85" spans="1:9" x14ac:dyDescent="0.4">
      <c r="A85" s="24">
        <v>42402</v>
      </c>
      <c r="B85" s="25">
        <v>231.1</v>
      </c>
      <c r="C85" s="25">
        <v>2951.85</v>
      </c>
      <c r="D85" s="7">
        <v>231.89999389648401</v>
      </c>
      <c r="E85" s="7">
        <v>2896</v>
      </c>
      <c r="F85" s="7">
        <f t="shared" si="5"/>
        <v>-1.0998416570377034E-2</v>
      </c>
      <c r="G85" s="7">
        <f t="shared" si="6"/>
        <v>-2.2893005981443393E-2</v>
      </c>
      <c r="H85" s="7">
        <f t="shared" si="7"/>
        <v>-6.8522745332590951E-3</v>
      </c>
      <c r="I85" s="7">
        <f t="shared" si="8"/>
        <v>-1.7639077340569909E-2</v>
      </c>
    </row>
    <row r="86" spans="1:9" x14ac:dyDescent="0.4">
      <c r="A86" s="22">
        <v>42403</v>
      </c>
      <c r="B86" s="23">
        <v>228.97</v>
      </c>
      <c r="C86" s="23">
        <v>2896.63</v>
      </c>
      <c r="D86" s="7">
        <v>228.89999389648401</v>
      </c>
      <c r="E86" s="7">
        <v>2908</v>
      </c>
      <c r="F86" s="7">
        <f t="shared" si="5"/>
        <v>-9.2167892687148312E-3</v>
      </c>
      <c r="G86" s="7">
        <f t="shared" si="6"/>
        <v>-1.8706912614123272E-2</v>
      </c>
      <c r="H86" s="7">
        <f t="shared" si="7"/>
        <v>-1.2936610948507177E-2</v>
      </c>
      <c r="I86" s="7">
        <f t="shared" si="8"/>
        <v>4.1436464088397962E-3</v>
      </c>
    </row>
    <row r="87" spans="1:9" x14ac:dyDescent="0.4">
      <c r="A87" s="22">
        <v>42404</v>
      </c>
      <c r="B87" s="23">
        <v>232.91</v>
      </c>
      <c r="C87" s="23">
        <v>2905.3</v>
      </c>
      <c r="D87" s="7">
        <v>233.600006103515</v>
      </c>
      <c r="E87" s="7">
        <v>2877</v>
      </c>
      <c r="F87" s="7">
        <f t="shared" si="5"/>
        <v>1.720749443158498E-2</v>
      </c>
      <c r="G87" s="7">
        <f t="shared" si="6"/>
        <v>2.9931333998474141E-3</v>
      </c>
      <c r="H87" s="7">
        <f t="shared" si="7"/>
        <v>2.0533037712340496E-2</v>
      </c>
      <c r="I87" s="7">
        <f t="shared" si="8"/>
        <v>-1.0660247592847338E-2</v>
      </c>
    </row>
    <row r="88" spans="1:9" x14ac:dyDescent="0.4">
      <c r="A88" s="22">
        <v>42405</v>
      </c>
      <c r="B88" s="23">
        <v>233.3</v>
      </c>
      <c r="C88" s="23">
        <v>2879.39</v>
      </c>
      <c r="D88" s="7">
        <v>234</v>
      </c>
      <c r="E88" s="7">
        <v>2784</v>
      </c>
      <c r="F88" s="7">
        <f t="shared" si="5"/>
        <v>1.6744665321368757E-3</v>
      </c>
      <c r="G88" s="7">
        <f t="shared" si="6"/>
        <v>-8.9181840085362785E-3</v>
      </c>
      <c r="H88" s="7">
        <f t="shared" si="7"/>
        <v>1.7123025943233117E-3</v>
      </c>
      <c r="I88" s="7">
        <f t="shared" si="8"/>
        <v>-3.2325338894681921E-2</v>
      </c>
    </row>
    <row r="89" spans="1:9" x14ac:dyDescent="0.4">
      <c r="A89" s="22">
        <v>42411</v>
      </c>
      <c r="B89" s="23">
        <v>226.7</v>
      </c>
      <c r="C89" s="23">
        <v>2680.35</v>
      </c>
      <c r="D89" s="7">
        <v>227</v>
      </c>
      <c r="E89" s="7">
        <v>2744</v>
      </c>
      <c r="F89" s="7">
        <f t="shared" si="5"/>
        <v>-2.8289755679382855E-2</v>
      </c>
      <c r="G89" s="7">
        <f t="shared" si="6"/>
        <v>-6.9125752329486478E-2</v>
      </c>
      <c r="H89" s="7">
        <f t="shared" si="7"/>
        <v>-2.9914529914529919E-2</v>
      </c>
      <c r="I89" s="7">
        <f t="shared" si="8"/>
        <v>-1.4367816091954033E-2</v>
      </c>
    </row>
    <row r="90" spans="1:9" x14ac:dyDescent="0.4">
      <c r="A90" s="24">
        <v>42412</v>
      </c>
      <c r="B90" s="25">
        <v>224.98</v>
      </c>
      <c r="C90" s="25">
        <v>2756.16</v>
      </c>
      <c r="D90" s="7">
        <v>225.69999694824199</v>
      </c>
      <c r="E90" s="7">
        <v>2835</v>
      </c>
      <c r="F90" s="7">
        <f t="shared" si="5"/>
        <v>-7.5871195412439141E-3</v>
      </c>
      <c r="G90" s="7">
        <f t="shared" si="6"/>
        <v>2.828361967653481E-2</v>
      </c>
      <c r="H90" s="7">
        <f t="shared" si="7"/>
        <v>-5.7268856905638987E-3</v>
      </c>
      <c r="I90" s="7">
        <f t="shared" si="8"/>
        <v>3.3163265306122458E-2</v>
      </c>
    </row>
    <row r="91" spans="1:9" x14ac:dyDescent="0.4">
      <c r="A91" s="22">
        <v>42415</v>
      </c>
      <c r="B91" s="23">
        <v>228.4</v>
      </c>
      <c r="C91" s="23">
        <v>2833.87</v>
      </c>
      <c r="D91" s="7">
        <v>228.75</v>
      </c>
      <c r="E91" s="7">
        <v>2814</v>
      </c>
      <c r="F91" s="7">
        <f t="shared" si="5"/>
        <v>1.5201351231220572E-2</v>
      </c>
      <c r="G91" s="7">
        <f t="shared" si="6"/>
        <v>2.8195024962266446E-2</v>
      </c>
      <c r="H91" s="7">
        <f t="shared" si="7"/>
        <v>1.3513527217536625E-2</v>
      </c>
      <c r="I91" s="7">
        <f t="shared" si="8"/>
        <v>-7.4074074074074181E-3</v>
      </c>
    </row>
    <row r="92" spans="1:9" x14ac:dyDescent="0.4">
      <c r="A92" s="22">
        <v>42416</v>
      </c>
      <c r="B92" s="23">
        <v>231.52</v>
      </c>
      <c r="C92" s="23">
        <v>2821.26</v>
      </c>
      <c r="D92" s="7">
        <v>232.05000305175699</v>
      </c>
      <c r="E92" s="7">
        <v>2895</v>
      </c>
      <c r="F92" s="7">
        <f t="shared" si="5"/>
        <v>1.3660245183887865E-2</v>
      </c>
      <c r="G92" s="7">
        <f t="shared" si="6"/>
        <v>-4.4497454011650506E-3</v>
      </c>
      <c r="H92" s="7">
        <f t="shared" si="7"/>
        <v>1.4426242849210791E-2</v>
      </c>
      <c r="I92" s="7">
        <f t="shared" si="8"/>
        <v>2.8784648187633266E-2</v>
      </c>
    </row>
    <row r="93" spans="1:9" x14ac:dyDescent="0.4">
      <c r="A93" s="22">
        <v>42417</v>
      </c>
      <c r="B93" s="23">
        <v>231.94</v>
      </c>
      <c r="C93" s="23">
        <v>2897.72</v>
      </c>
      <c r="D93" s="7">
        <v>232.5</v>
      </c>
      <c r="E93" s="7">
        <v>2891</v>
      </c>
      <c r="F93" s="7">
        <f t="shared" si="5"/>
        <v>1.8140981340704077E-3</v>
      </c>
      <c r="G93" s="7">
        <f t="shared" si="6"/>
        <v>2.7101366056300868E-2</v>
      </c>
      <c r="H93" s="7">
        <f t="shared" si="7"/>
        <v>1.9392240565609953E-3</v>
      </c>
      <c r="I93" s="7">
        <f t="shared" si="8"/>
        <v>-1.3816925734023711E-3</v>
      </c>
    </row>
    <row r="94" spans="1:9" x14ac:dyDescent="0.4">
      <c r="A94" s="22">
        <v>42418</v>
      </c>
      <c r="B94" s="23">
        <v>234.74</v>
      </c>
      <c r="C94" s="23">
        <v>2895.15</v>
      </c>
      <c r="D94" s="7">
        <v>234.600006103515</v>
      </c>
      <c r="E94" s="7">
        <v>2862</v>
      </c>
      <c r="F94" s="7">
        <f t="shared" si="5"/>
        <v>1.2072087608864468E-2</v>
      </c>
      <c r="G94" s="7">
        <f t="shared" si="6"/>
        <v>-8.8690418673986748E-4</v>
      </c>
      <c r="H94" s="7">
        <f t="shared" si="7"/>
        <v>9.0322843161936284E-3</v>
      </c>
      <c r="I94" s="7">
        <f t="shared" si="8"/>
        <v>-1.003113109650644E-2</v>
      </c>
    </row>
    <row r="95" spans="1:9" x14ac:dyDescent="0.4">
      <c r="A95" s="24">
        <v>42419</v>
      </c>
      <c r="B95" s="25">
        <v>235.27</v>
      </c>
      <c r="C95" s="25">
        <v>2871.05</v>
      </c>
      <c r="D95" s="7">
        <v>234.850006103515</v>
      </c>
      <c r="E95" s="7">
        <v>2931</v>
      </c>
      <c r="F95" s="7">
        <f t="shared" si="5"/>
        <v>2.2578171594103136E-3</v>
      </c>
      <c r="G95" s="7">
        <f t="shared" si="6"/>
        <v>-8.3242664456072424E-3</v>
      </c>
      <c r="H95" s="7">
        <f t="shared" si="7"/>
        <v>1.0656436210392251E-3</v>
      </c>
      <c r="I95" s="7">
        <f t="shared" si="8"/>
        <v>2.4109014675052443E-2</v>
      </c>
    </row>
    <row r="96" spans="1:9" x14ac:dyDescent="0.4">
      <c r="A96" s="22">
        <v>42422</v>
      </c>
      <c r="B96" s="23">
        <v>234.95</v>
      </c>
      <c r="C96" s="23">
        <v>2933.91</v>
      </c>
      <c r="D96" s="7">
        <v>235.75</v>
      </c>
      <c r="E96" s="7">
        <v>2888</v>
      </c>
      <c r="F96" s="7">
        <f t="shared" si="5"/>
        <v>-1.3601394142900292E-3</v>
      </c>
      <c r="G96" s="7">
        <f t="shared" si="6"/>
        <v>2.1894428867487381E-2</v>
      </c>
      <c r="H96" s="7">
        <f t="shared" si="7"/>
        <v>3.8322072518419681E-3</v>
      </c>
      <c r="I96" s="7">
        <f t="shared" si="8"/>
        <v>-1.4670760832480423E-2</v>
      </c>
    </row>
    <row r="97" spans="1:9" x14ac:dyDescent="0.4">
      <c r="A97" s="22">
        <v>42423</v>
      </c>
      <c r="B97" s="23">
        <v>235.03</v>
      </c>
      <c r="C97" s="23">
        <v>2887.38</v>
      </c>
      <c r="D97" s="7">
        <v>236</v>
      </c>
      <c r="E97" s="7">
        <v>2812</v>
      </c>
      <c r="F97" s="7">
        <f t="shared" si="5"/>
        <v>3.4049797829327488E-4</v>
      </c>
      <c r="G97" s="7">
        <f t="shared" si="6"/>
        <v>-1.5859382189637672E-2</v>
      </c>
      <c r="H97" s="7">
        <f t="shared" si="7"/>
        <v>1.0604453870626251E-3</v>
      </c>
      <c r="I97" s="7">
        <f t="shared" si="8"/>
        <v>-2.6315789473684181E-2</v>
      </c>
    </row>
    <row r="98" spans="1:9" x14ac:dyDescent="0.4">
      <c r="A98" s="22">
        <v>42424</v>
      </c>
      <c r="B98" s="23">
        <v>234.91</v>
      </c>
      <c r="C98" s="23">
        <v>2820.24</v>
      </c>
      <c r="D98" s="7">
        <v>235.25</v>
      </c>
      <c r="E98" s="7">
        <v>2873</v>
      </c>
      <c r="F98" s="7">
        <f t="shared" si="5"/>
        <v>-5.1057311832536367E-4</v>
      </c>
      <c r="G98" s="7">
        <f t="shared" si="6"/>
        <v>-2.3252914406832637E-2</v>
      </c>
      <c r="H98" s="7">
        <f t="shared" si="7"/>
        <v>-3.1779661016949623E-3</v>
      </c>
      <c r="I98" s="7">
        <f t="shared" si="8"/>
        <v>2.169274537695598E-2</v>
      </c>
    </row>
    <row r="99" spans="1:9" x14ac:dyDescent="0.4">
      <c r="A99" s="22">
        <v>42425</v>
      </c>
      <c r="B99" s="23">
        <v>235.37</v>
      </c>
      <c r="C99" s="23">
        <v>2877.42</v>
      </c>
      <c r="D99" s="7">
        <v>235.44999694824199</v>
      </c>
      <c r="E99" s="7">
        <v>2930</v>
      </c>
      <c r="F99" s="7">
        <f t="shared" si="5"/>
        <v>1.9581967562045666E-3</v>
      </c>
      <c r="G99" s="7">
        <f t="shared" si="6"/>
        <v>2.0274870223810915E-2</v>
      </c>
      <c r="H99" s="7">
        <f t="shared" si="7"/>
        <v>8.5014643248459976E-4</v>
      </c>
      <c r="I99" s="7">
        <f t="shared" si="8"/>
        <v>1.983988861816921E-2</v>
      </c>
    </row>
    <row r="100" spans="1:9" x14ac:dyDescent="0.4">
      <c r="A100" s="24">
        <v>42426</v>
      </c>
      <c r="B100" s="25">
        <v>235.22</v>
      </c>
      <c r="C100" s="25">
        <v>2929.16</v>
      </c>
      <c r="D100" s="7">
        <v>235.80000305175699</v>
      </c>
      <c r="E100" s="7">
        <v>2934</v>
      </c>
      <c r="F100" s="7">
        <f t="shared" si="5"/>
        <v>-6.3729447253257909E-4</v>
      </c>
      <c r="G100" s="7">
        <f t="shared" si="6"/>
        <v>1.7981386102828179E-2</v>
      </c>
      <c r="H100" s="7">
        <f t="shared" si="7"/>
        <v>1.4865411257234395E-3</v>
      </c>
      <c r="I100" s="7">
        <f t="shared" si="8"/>
        <v>1.3651877133105117E-3</v>
      </c>
    </row>
    <row r="101" spans="1:9" x14ac:dyDescent="0.4">
      <c r="A101" s="22">
        <v>42429</v>
      </c>
      <c r="B101" s="23">
        <v>234.63</v>
      </c>
      <c r="C101" s="23">
        <v>2945.75</v>
      </c>
      <c r="D101" s="7">
        <v>235.19999694824199</v>
      </c>
      <c r="E101" s="7">
        <v>2994</v>
      </c>
      <c r="F101" s="7">
        <f t="shared" si="5"/>
        <v>-2.5082901113850919E-3</v>
      </c>
      <c r="G101" s="7">
        <f t="shared" si="6"/>
        <v>5.6637397752257179E-3</v>
      </c>
      <c r="H101" s="7">
        <f t="shared" si="7"/>
        <v>-2.544555113442093E-3</v>
      </c>
      <c r="I101" s="7">
        <f t="shared" si="8"/>
        <v>2.0449897750511203E-2</v>
      </c>
    </row>
    <row r="102" spans="1:9" x14ac:dyDescent="0.4">
      <c r="A102" s="22">
        <v>42431</v>
      </c>
      <c r="B102" s="23">
        <v>238.63</v>
      </c>
      <c r="C102" s="23">
        <v>3022.14</v>
      </c>
      <c r="D102" s="7">
        <v>239.55000305175699</v>
      </c>
      <c r="E102" s="7">
        <v>3020</v>
      </c>
      <c r="F102" s="7">
        <f t="shared" si="5"/>
        <v>1.7048118313941041E-2</v>
      </c>
      <c r="G102" s="7">
        <f t="shared" si="6"/>
        <v>2.5932275311890018E-2</v>
      </c>
      <c r="H102" s="7">
        <f t="shared" si="7"/>
        <v>1.8494924149477177E-2</v>
      </c>
      <c r="I102" s="7">
        <f t="shared" si="8"/>
        <v>8.6840347361389902E-3</v>
      </c>
    </row>
    <row r="103" spans="1:9" x14ac:dyDescent="0.4">
      <c r="A103" s="22">
        <v>42432</v>
      </c>
      <c r="B103" s="23">
        <v>240.09</v>
      </c>
      <c r="C103" s="23">
        <v>3012.87</v>
      </c>
      <c r="D103" s="7">
        <v>240</v>
      </c>
      <c r="E103" s="7">
        <v>3006</v>
      </c>
      <c r="F103" s="7">
        <f t="shared" si="5"/>
        <v>6.1182583916523647E-3</v>
      </c>
      <c r="G103" s="7">
        <f t="shared" si="6"/>
        <v>-3.0673628620778715E-3</v>
      </c>
      <c r="H103" s="7">
        <f t="shared" si="7"/>
        <v>1.8785094657076673E-3</v>
      </c>
      <c r="I103" s="7">
        <f t="shared" si="8"/>
        <v>-4.6357615894039306E-3</v>
      </c>
    </row>
    <row r="104" spans="1:9" x14ac:dyDescent="0.4">
      <c r="A104" s="22">
        <v>42433</v>
      </c>
      <c r="B104" s="23">
        <v>239.74</v>
      </c>
      <c r="C104" s="23">
        <v>3037.35</v>
      </c>
      <c r="D104" s="7">
        <v>240.19999694824199</v>
      </c>
      <c r="E104" s="7">
        <v>3034</v>
      </c>
      <c r="F104" s="7">
        <f t="shared" si="5"/>
        <v>-1.4577866633345149E-3</v>
      </c>
      <c r="G104" s="7">
        <f t="shared" si="6"/>
        <v>8.1251431359468107E-3</v>
      </c>
      <c r="H104" s="7">
        <f t="shared" si="7"/>
        <v>8.3332061767493748E-4</v>
      </c>
      <c r="I104" s="7">
        <f t="shared" si="8"/>
        <v>9.3147039254823927E-3</v>
      </c>
    </row>
    <row r="105" spans="1:9" x14ac:dyDescent="0.4">
      <c r="A105" s="24">
        <v>42436</v>
      </c>
      <c r="B105" s="25">
        <v>240.21</v>
      </c>
      <c r="C105" s="25">
        <v>3021.09</v>
      </c>
      <c r="D105" s="7">
        <v>240.600006103515</v>
      </c>
      <c r="E105" s="7">
        <v>3018</v>
      </c>
      <c r="F105" s="7">
        <f t="shared" si="5"/>
        <v>1.9604571619253885E-3</v>
      </c>
      <c r="G105" s="7">
        <f t="shared" si="6"/>
        <v>-5.3533507827546734E-3</v>
      </c>
      <c r="H105" s="7">
        <f t="shared" si="7"/>
        <v>1.6653170705875908E-3</v>
      </c>
      <c r="I105" s="7">
        <f t="shared" si="8"/>
        <v>-5.2735662491759649E-3</v>
      </c>
    </row>
    <row r="106" spans="1:9" x14ac:dyDescent="0.4">
      <c r="A106" s="22">
        <v>42437</v>
      </c>
      <c r="B106" s="23">
        <v>238.44</v>
      </c>
      <c r="C106" s="23">
        <v>3002.01</v>
      </c>
      <c r="D106" s="7">
        <v>238.600006103515</v>
      </c>
      <c r="E106" s="7">
        <v>3002</v>
      </c>
      <c r="F106" s="7">
        <f t="shared" si="5"/>
        <v>-7.3685525165481103E-3</v>
      </c>
      <c r="G106" s="7">
        <f t="shared" si="6"/>
        <v>-6.3156013227013696E-3</v>
      </c>
      <c r="H106" s="7">
        <f t="shared" si="7"/>
        <v>-8.3125517425778339E-3</v>
      </c>
      <c r="I106" s="7">
        <f t="shared" si="8"/>
        <v>-5.3015241882040653E-3</v>
      </c>
    </row>
    <row r="107" spans="1:9" x14ac:dyDescent="0.4">
      <c r="A107" s="22">
        <v>42438</v>
      </c>
      <c r="B107" s="23">
        <v>239.13</v>
      </c>
      <c r="C107" s="23">
        <v>3016.18</v>
      </c>
      <c r="D107" s="7">
        <v>239.69999694824199</v>
      </c>
      <c r="E107" s="7">
        <v>3018</v>
      </c>
      <c r="F107" s="7">
        <f t="shared" si="5"/>
        <v>2.8938097634625404E-3</v>
      </c>
      <c r="G107" s="7">
        <f t="shared" si="6"/>
        <v>4.7201708188846503E-3</v>
      </c>
      <c r="H107" s="7">
        <f t="shared" si="7"/>
        <v>4.6101878314694922E-3</v>
      </c>
      <c r="I107" s="7">
        <f t="shared" si="8"/>
        <v>5.3297801465690409E-3</v>
      </c>
    </row>
    <row r="108" spans="1:9" x14ac:dyDescent="0.4">
      <c r="A108" s="22">
        <v>42439</v>
      </c>
      <c r="B108" s="23">
        <v>241.43</v>
      </c>
      <c r="C108" s="23">
        <v>2970.78</v>
      </c>
      <c r="D108" s="7">
        <v>243.19999694824199</v>
      </c>
      <c r="E108" s="7">
        <v>2979</v>
      </c>
      <c r="F108" s="7">
        <f t="shared" si="5"/>
        <v>9.6181993058168658E-3</v>
      </c>
      <c r="G108" s="7">
        <f t="shared" si="6"/>
        <v>-1.5052152059890189E-2</v>
      </c>
      <c r="H108" s="7">
        <f t="shared" si="7"/>
        <v>1.4601585500878311E-2</v>
      </c>
      <c r="I108" s="7">
        <f t="shared" si="8"/>
        <v>-1.2922465208747513E-2</v>
      </c>
    </row>
    <row r="109" spans="1:9" x14ac:dyDescent="0.4">
      <c r="A109" s="22">
        <v>42440</v>
      </c>
      <c r="B109" s="23">
        <v>241.97</v>
      </c>
      <c r="C109" s="23">
        <v>3073.8</v>
      </c>
      <c r="D109" s="7">
        <v>243.600006103515</v>
      </c>
      <c r="E109" s="7">
        <v>3072</v>
      </c>
      <c r="F109" s="7">
        <f t="shared" si="5"/>
        <v>2.2366731557801334E-3</v>
      </c>
      <c r="G109" s="7">
        <f t="shared" si="6"/>
        <v>3.4677761395996987E-2</v>
      </c>
      <c r="H109" s="7">
        <f t="shared" si="7"/>
        <v>1.6447745077814435E-3</v>
      </c>
      <c r="I109" s="7">
        <f t="shared" si="8"/>
        <v>3.1218529707955689E-2</v>
      </c>
    </row>
    <row r="110" spans="1:9" x14ac:dyDescent="0.4">
      <c r="A110" s="24">
        <v>42443</v>
      </c>
      <c r="B110" s="25">
        <v>242.15</v>
      </c>
      <c r="C110" s="25">
        <v>3091.98</v>
      </c>
      <c r="D110" s="7">
        <v>243.350006103515</v>
      </c>
      <c r="E110" s="7">
        <v>3090</v>
      </c>
      <c r="F110" s="7">
        <f t="shared" si="5"/>
        <v>7.4389387114104366E-4</v>
      </c>
      <c r="G110" s="7">
        <f t="shared" si="6"/>
        <v>5.9145032207690296E-3</v>
      </c>
      <c r="H110" s="7">
        <f t="shared" si="7"/>
        <v>-1.0262725522829363E-3</v>
      </c>
      <c r="I110" s="7">
        <f t="shared" si="8"/>
        <v>5.859375E-3</v>
      </c>
    </row>
    <row r="111" spans="1:9" x14ac:dyDescent="0.4">
      <c r="A111" s="22">
        <v>42444</v>
      </c>
      <c r="B111" s="23">
        <v>241.83</v>
      </c>
      <c r="C111" s="23">
        <v>3067.21</v>
      </c>
      <c r="D111" s="7">
        <v>243.25</v>
      </c>
      <c r="E111" s="7">
        <v>3067</v>
      </c>
      <c r="F111" s="7">
        <f t="shared" si="5"/>
        <v>-1.3214949411521903E-3</v>
      </c>
      <c r="G111" s="7">
        <f t="shared" si="6"/>
        <v>-8.0110479369206455E-3</v>
      </c>
      <c r="H111" s="7">
        <f t="shared" si="7"/>
        <v>-4.1095582908046158E-4</v>
      </c>
      <c r="I111" s="7">
        <f t="shared" si="8"/>
        <v>-7.4433656957928473E-3</v>
      </c>
    </row>
    <row r="112" spans="1:9" x14ac:dyDescent="0.4">
      <c r="A112" s="22">
        <v>42445</v>
      </c>
      <c r="B112" s="23">
        <v>242.35</v>
      </c>
      <c r="C112" s="23">
        <v>3062.05</v>
      </c>
      <c r="D112" s="7">
        <v>243.600006103515</v>
      </c>
      <c r="E112" s="7">
        <v>3062</v>
      </c>
      <c r="F112" s="7">
        <f t="shared" si="5"/>
        <v>2.1502708514244961E-3</v>
      </c>
      <c r="G112" s="7">
        <f t="shared" si="6"/>
        <v>-1.6823106340940752E-3</v>
      </c>
      <c r="H112" s="7">
        <f t="shared" si="7"/>
        <v>1.4388740123947308E-3</v>
      </c>
      <c r="I112" s="7">
        <f t="shared" si="8"/>
        <v>-1.6302575806977915E-3</v>
      </c>
    </row>
    <row r="113" spans="1:9" x14ac:dyDescent="0.4">
      <c r="A113" s="22">
        <v>42446</v>
      </c>
      <c r="B113" s="23">
        <v>244.09</v>
      </c>
      <c r="C113" s="23">
        <v>3043.1</v>
      </c>
      <c r="D113" s="7">
        <v>245.19999694824199</v>
      </c>
      <c r="E113" s="7">
        <v>3036</v>
      </c>
      <c r="F113" s="7">
        <f t="shared" si="5"/>
        <v>7.179698782752153E-3</v>
      </c>
      <c r="G113" s="7">
        <f t="shared" si="6"/>
        <v>-6.1886644568182048E-3</v>
      </c>
      <c r="H113" s="7">
        <f t="shared" si="7"/>
        <v>6.5681067513894131E-3</v>
      </c>
      <c r="I113" s="7">
        <f t="shared" si="8"/>
        <v>-8.4911822338340492E-3</v>
      </c>
    </row>
    <row r="114" spans="1:9" x14ac:dyDescent="0.4">
      <c r="A114" s="22">
        <v>42447</v>
      </c>
      <c r="B114" s="23">
        <v>244.63</v>
      </c>
      <c r="C114" s="23">
        <v>3059.77</v>
      </c>
      <c r="D114" s="7">
        <v>245.350006103515</v>
      </c>
      <c r="E114" s="7">
        <v>3060.11010742187</v>
      </c>
      <c r="F114" s="7">
        <f t="shared" si="5"/>
        <v>2.2122987422672491E-3</v>
      </c>
      <c r="G114" s="7">
        <f t="shared" si="6"/>
        <v>5.4779665472708405E-3</v>
      </c>
      <c r="H114" s="7">
        <f t="shared" si="7"/>
        <v>6.1178285946184019E-4</v>
      </c>
      <c r="I114" s="7">
        <f t="shared" si="8"/>
        <v>7.9414056066764438E-3</v>
      </c>
    </row>
    <row r="115" spans="1:9" x14ac:dyDescent="0.4">
      <c r="A115" s="24">
        <v>42450</v>
      </c>
      <c r="B115" s="25">
        <v>244.28</v>
      </c>
      <c r="C115" s="25">
        <v>3048.77</v>
      </c>
      <c r="D115" s="7">
        <v>244.850006103515</v>
      </c>
      <c r="E115" s="7">
        <v>3303</v>
      </c>
      <c r="F115" s="7">
        <f t="shared" si="5"/>
        <v>-1.430732126067924E-3</v>
      </c>
      <c r="G115" s="7">
        <f t="shared" si="6"/>
        <v>-3.5950414573644451E-3</v>
      </c>
      <c r="H115" s="7">
        <f t="shared" si="7"/>
        <v>-2.0379049829289952E-3</v>
      </c>
      <c r="I115" s="7">
        <f t="shared" si="8"/>
        <v>7.9372925826765028E-2</v>
      </c>
    </row>
    <row r="116" spans="1:9" x14ac:dyDescent="0.4">
      <c r="A116" s="22">
        <v>42451</v>
      </c>
      <c r="B116" s="23">
        <v>245.41</v>
      </c>
      <c r="C116" s="23">
        <v>3051.23</v>
      </c>
      <c r="D116" s="7">
        <v>246.39999389648401</v>
      </c>
      <c r="E116" s="7">
        <f>E115</f>
        <v>3303</v>
      </c>
      <c r="F116" s="7">
        <f t="shared" si="5"/>
        <v>4.6258392009168592E-3</v>
      </c>
      <c r="G116" s="7">
        <f t="shared" si="6"/>
        <v>8.0688277567686484E-4</v>
      </c>
      <c r="H116" s="7">
        <f t="shared" si="7"/>
        <v>6.3303563583074762E-3</v>
      </c>
      <c r="I116" s="7">
        <f>G116</f>
        <v>8.0688277567686484E-4</v>
      </c>
    </row>
    <row r="117" spans="1:9" x14ac:dyDescent="0.4">
      <c r="A117" s="22">
        <v>42452</v>
      </c>
      <c r="B117" s="23">
        <v>245.23</v>
      </c>
      <c r="C117" s="23">
        <v>3042.42</v>
      </c>
      <c r="D117" s="7">
        <v>245.80000305175699</v>
      </c>
      <c r="E117" s="7">
        <f>E116</f>
        <v>3303</v>
      </c>
      <c r="F117" s="7">
        <f t="shared" si="5"/>
        <v>-7.3346644391025784E-4</v>
      </c>
      <c r="G117" s="7">
        <f t="shared" si="6"/>
        <v>-2.8873601793375503E-3</v>
      </c>
      <c r="H117" s="7">
        <f t="shared" si="7"/>
        <v>-2.4350278392420988E-3</v>
      </c>
      <c r="I117" s="7">
        <f>G117</f>
        <v>-2.8873601793375503E-3</v>
      </c>
    </row>
    <row r="118" spans="1:9" x14ac:dyDescent="0.4">
      <c r="A118" s="22">
        <v>42453</v>
      </c>
      <c r="B118" s="23">
        <v>244.08</v>
      </c>
      <c r="C118" s="23">
        <v>2986.73</v>
      </c>
      <c r="D118" s="7">
        <v>245.350006103515</v>
      </c>
      <c r="E118" s="7">
        <f>E117</f>
        <v>3303</v>
      </c>
      <c r="F118" s="7">
        <f t="shared" si="5"/>
        <v>-4.6894751865594886E-3</v>
      </c>
      <c r="G118" s="7">
        <f t="shared" si="6"/>
        <v>-1.8304507595926944E-2</v>
      </c>
      <c r="H118" s="7">
        <f t="shared" si="7"/>
        <v>-1.8307442744304181E-3</v>
      </c>
      <c r="I118" s="7">
        <f>G118</f>
        <v>-1.8304507595926944E-2</v>
      </c>
    </row>
    <row r="119" spans="1:9" x14ac:dyDescent="0.4">
      <c r="A119" s="22">
        <v>42454</v>
      </c>
      <c r="B119" s="23">
        <v>243.79</v>
      </c>
      <c r="C119" s="23">
        <f>C118</f>
        <v>2986.73</v>
      </c>
      <c r="D119" s="7">
        <v>245.05000305175699</v>
      </c>
      <c r="E119" s="34">
        <f>C119</f>
        <v>2986.73</v>
      </c>
      <c r="F119" s="7">
        <f t="shared" si="5"/>
        <v>-1.1881350376926614E-3</v>
      </c>
      <c r="G119" s="7">
        <f t="shared" si="6"/>
        <v>0</v>
      </c>
      <c r="H119" s="7">
        <f t="shared" si="7"/>
        <v>-1.2227554281430963E-3</v>
      </c>
      <c r="I119" s="7">
        <f t="shared" si="8"/>
        <v>-9.575234635180141E-2</v>
      </c>
    </row>
    <row r="120" spans="1:9" x14ac:dyDescent="0.4">
      <c r="A120" s="24">
        <v>42457</v>
      </c>
      <c r="B120" s="25">
        <v>243.95</v>
      </c>
      <c r="C120" s="25">
        <f>C119</f>
        <v>2986.73</v>
      </c>
      <c r="D120" s="7">
        <v>245.39999389648401</v>
      </c>
      <c r="E120" s="7">
        <f>E119</f>
        <v>2986.73</v>
      </c>
      <c r="F120" s="7">
        <f t="shared" si="5"/>
        <v>6.5630255547799443E-4</v>
      </c>
      <c r="G120" s="7">
        <f t="shared" si="6"/>
        <v>0</v>
      </c>
      <c r="H120" s="7">
        <f t="shared" si="7"/>
        <v>1.4282425642455632E-3</v>
      </c>
      <c r="I120" s="7">
        <f t="shared" si="8"/>
        <v>0</v>
      </c>
    </row>
    <row r="121" spans="1:9" x14ac:dyDescent="0.4">
      <c r="A121" s="22">
        <v>42458</v>
      </c>
      <c r="B121" s="23">
        <v>245.53</v>
      </c>
      <c r="C121" s="23">
        <v>3004.87</v>
      </c>
      <c r="D121" s="7">
        <v>246.69999694824199</v>
      </c>
      <c r="E121" s="34">
        <f>C121</f>
        <v>3004.87</v>
      </c>
      <c r="F121" s="7">
        <f t="shared" si="5"/>
        <v>6.4767370362779353E-3</v>
      </c>
      <c r="G121" s="7">
        <f t="shared" si="6"/>
        <v>6.0735319228721885E-3</v>
      </c>
      <c r="H121" s="7">
        <f t="shared" si="7"/>
        <v>5.297486080241498E-3</v>
      </c>
      <c r="I121" s="7">
        <f t="shared" si="8"/>
        <v>6.0735319228721885E-3</v>
      </c>
    </row>
    <row r="122" spans="1:9" x14ac:dyDescent="0.4">
      <c r="A122" s="22">
        <v>42459</v>
      </c>
      <c r="B122" s="23">
        <v>246.54</v>
      </c>
      <c r="C122" s="23">
        <v>3044.1</v>
      </c>
      <c r="D122" s="7">
        <v>247.80000305175699</v>
      </c>
      <c r="E122" s="34">
        <f>C122</f>
        <v>3044.1</v>
      </c>
      <c r="F122" s="7">
        <f t="shared" si="5"/>
        <v>4.1135502789881873E-3</v>
      </c>
      <c r="G122" s="7">
        <f t="shared" si="6"/>
        <v>1.3055473281706087E-2</v>
      </c>
      <c r="H122" s="7">
        <f t="shared" si="7"/>
        <v>4.4588817070223552E-3</v>
      </c>
      <c r="I122" s="7">
        <f t="shared" si="8"/>
        <v>1.3055473281706087E-2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Sheet3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jhshim</dc:creator>
  <cp:lastModifiedBy>한승표</cp:lastModifiedBy>
  <dcterms:created xsi:type="dcterms:W3CDTF">2018-10-08T12:45:48Z</dcterms:created>
  <dcterms:modified xsi:type="dcterms:W3CDTF">2018-10-21T07:01:03Z</dcterms:modified>
</cp:coreProperties>
</file>