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9030" activeTab="1"/>
  </bookViews>
  <sheets>
    <sheet name="Расчёты" sheetId="1" r:id="rId1"/>
    <sheet name="I этап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2" i="2" l="1"/>
  <c r="E12" i="2" s="1"/>
  <c r="G12" i="2" s="1"/>
  <c r="G11" i="2"/>
  <c r="G27" i="2"/>
  <c r="G28" i="2"/>
  <c r="G29" i="2"/>
  <c r="G30" i="2"/>
  <c r="G31" i="2"/>
  <c r="G32" i="2"/>
  <c r="G33" i="2"/>
  <c r="G34" i="2"/>
  <c r="G35" i="2"/>
  <c r="E20" i="2"/>
  <c r="G20" i="2" s="1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" i="2"/>
  <c r="G2" i="2" s="1"/>
  <c r="C13" i="2" l="1"/>
  <c r="E13" i="2" s="1"/>
  <c r="G13" i="2" s="1"/>
  <c r="B5" i="1"/>
  <c r="B11" i="1" l="1"/>
  <c r="B24" i="1" l="1"/>
  <c r="D24" i="1" s="1"/>
  <c r="F28" i="1"/>
  <c r="B12" i="1"/>
  <c r="B10" i="1"/>
  <c r="B22" i="1"/>
  <c r="B23" i="1" s="1"/>
  <c r="D23" i="1" s="1"/>
  <c r="F27" i="1" l="1"/>
  <c r="B27" i="1"/>
  <c r="C27" i="1"/>
  <c r="B28" i="1"/>
  <c r="E28" i="1"/>
  <c r="D28" i="1"/>
  <c r="E27" i="1"/>
  <c r="D27" i="1"/>
  <c r="C28" i="1"/>
</calcChain>
</file>

<file path=xl/sharedStrings.xml><?xml version="1.0" encoding="utf-8"?>
<sst xmlns="http://schemas.openxmlformats.org/spreadsheetml/2006/main" count="103" uniqueCount="89">
  <si>
    <t>Наименование</t>
  </si>
  <si>
    <t>Вендинговый аппарат</t>
  </si>
  <si>
    <t>Аренда площади</t>
  </si>
  <si>
    <t>месяц</t>
  </si>
  <si>
    <t>http://in-vend.ru/torgovye-apparaty/222-apteka-vending?ysclid=lwqhaw0ig2143314380</t>
  </si>
  <si>
    <t>Заправщик</t>
  </si>
  <si>
    <t>Наценка</t>
  </si>
  <si>
    <t>Что нужно посчитать?</t>
  </si>
  <si>
    <t>Размеры упаковки</t>
  </si>
  <si>
    <t>116х22х68</t>
  </si>
  <si>
    <t>Жевачка - розница на озоне</t>
  </si>
  <si>
    <t xml:space="preserve">Дополнительно </t>
  </si>
  <si>
    <t>Проверить нет ли субсидий для бизнеса способствующего борьбе с курением.</t>
  </si>
  <si>
    <t>Количество в месяц для самоокупаемости одного аппарата</t>
  </si>
  <si>
    <t>Для самоокупаемости четырёх аппаратов</t>
  </si>
  <si>
    <t>На аппарат</t>
  </si>
  <si>
    <t>Возможность выбора из 6 позиций, оплата картой, соответствие законодательству, загрузка на 180 позиций - по 30 в каждом столбе.</t>
  </si>
  <si>
    <t>Закупка на один аппарат</t>
  </si>
  <si>
    <t>Закупка на четыре аппарата</t>
  </si>
  <si>
    <t>Позвонить в никоретте узнать оптовиков</t>
  </si>
  <si>
    <t>Позвонить по поводу вендинга, узнать возможность создания кастомного аппарата</t>
  </si>
  <si>
    <t>Количество курящих посетителей и вероятность покупки в зависимости от цены</t>
  </si>
  <si>
    <t xml:space="preserve">Слоган </t>
  </si>
  <si>
    <t>Свежесть и спокойствие.</t>
  </si>
  <si>
    <t>Продаж в месяц</t>
  </si>
  <si>
    <t>Бюджет на маркетинг</t>
  </si>
  <si>
    <t>Прибыль при одном автомате</t>
  </si>
  <si>
    <t>Прибыль на четырёх автоматах</t>
  </si>
  <si>
    <t>Стоимость</t>
  </si>
  <si>
    <t xml:space="preserve">Требования к вендинговому аппарату </t>
  </si>
  <si>
    <t xml:space="preserve">Габариты упаковки 116х22х68 Габариты внутрянки - 420мм в ширину, 125мм в глубину, 700 в высоту. </t>
  </si>
  <si>
    <t>Телефон: (495) 726–55–55 https://www.nicorette.ru/produkti/zhevatelnaya-rezinka-nicorette</t>
  </si>
  <si>
    <t>Бегущая строка с информацией</t>
  </si>
  <si>
    <t>Лицензия на фармацевтическую деятельность</t>
  </si>
  <si>
    <t>Фармацевт удалёнка.</t>
  </si>
  <si>
    <t>Найти фармацевта</t>
  </si>
  <si>
    <t xml:space="preserve">Получить лицензию </t>
  </si>
  <si>
    <t>https://www.gosuslugi.ru/help/faq/subcategory/business/pharm_license</t>
  </si>
  <si>
    <t>hh.ru</t>
  </si>
  <si>
    <t>Сервер для сбора статистики и SIP.</t>
  </si>
  <si>
    <t>Отправлено письмо в отдел дистрибьюции.</t>
  </si>
  <si>
    <t>Отправлено письмо пяти компаниям, занимающимся вендинговыми аппаратами.</t>
  </si>
  <si>
    <t>Нужен руководитель - фармацевт.</t>
  </si>
  <si>
    <t>Комментирование всего процесса - прозрачность.</t>
  </si>
  <si>
    <t>Пылесосисть/чистить внутрянку.</t>
  </si>
  <si>
    <t xml:space="preserve">Расчёт замены приводов толкателя. По выходу из строя одного из них. </t>
  </si>
  <si>
    <t>Открытие ООО</t>
  </si>
  <si>
    <t>Уставной капитал</t>
  </si>
  <si>
    <t>Составление устава</t>
  </si>
  <si>
    <t>Найм  генерального директора с фармацевтическим образованием</t>
  </si>
  <si>
    <t>Консультация юриста</t>
  </si>
  <si>
    <t>Вендинговый автомат</t>
  </si>
  <si>
    <t>Заказ продукции</t>
  </si>
  <si>
    <t>Подготовка рекламок</t>
  </si>
  <si>
    <t>Заказ проектирования</t>
  </si>
  <si>
    <t>Доставка в СПб</t>
  </si>
  <si>
    <t>Установка</t>
  </si>
  <si>
    <t>Итого</t>
  </si>
  <si>
    <t>Стоимость аренды площади</t>
  </si>
  <si>
    <t>2мг фрукт</t>
  </si>
  <si>
    <t>2мг мята</t>
  </si>
  <si>
    <t>2мг морозная мята</t>
  </si>
  <si>
    <t>4мг мята</t>
  </si>
  <si>
    <t>4мг фрукт</t>
  </si>
  <si>
    <t>4мг морозная мята</t>
  </si>
  <si>
    <t>Цена</t>
  </si>
  <si>
    <t>Количество</t>
  </si>
  <si>
    <t>Маркетинг</t>
  </si>
  <si>
    <t>Расчёт спроса</t>
  </si>
  <si>
    <t>Расчёт окупаемости</t>
  </si>
  <si>
    <t>Фармацевт</t>
  </si>
  <si>
    <t>Генеральный директор</t>
  </si>
  <si>
    <t>Первичная загрузка</t>
  </si>
  <si>
    <t>Загрузчик  - обслуживание аппарата</t>
  </si>
  <si>
    <t>Коэффициент</t>
  </si>
  <si>
    <t>Бухгалтер</t>
  </si>
  <si>
    <t>Конечная цифра</t>
  </si>
  <si>
    <t>Сервер</t>
  </si>
  <si>
    <t xml:space="preserve">Затраты </t>
  </si>
  <si>
    <t xml:space="preserve">Первичные </t>
  </si>
  <si>
    <t xml:space="preserve">Постоянные </t>
  </si>
  <si>
    <t>Регистрация</t>
  </si>
  <si>
    <t>Срок выполнения</t>
  </si>
  <si>
    <t>3 месяца</t>
  </si>
  <si>
    <t>Налоги</t>
  </si>
  <si>
    <t>Доход</t>
  </si>
  <si>
    <t>1 неделя</t>
  </si>
  <si>
    <t>Наименование мероприятия</t>
  </si>
  <si>
    <t>Подробности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</si>
</sst>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1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10" xfId="0" applyBorder="1"/>
    <xf numFmtId="0" fontId="0" fillId="0" borderId="14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1" xfId="0" applyBorder="1"/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horizontal="left" vertical="top" wrapText="1"/>
    </xf>
    <xf numFmtId="0" fontId="1" fillId="0" borderId="6" xfId="1" applyBorder="1"/>
    <xf numFmtId="0" fontId="0" fillId="0" borderId="6" xfId="0" applyBorder="1"/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22" xfId="0" applyFill="1" applyBorder="1"/>
    <xf numFmtId="0" fontId="1" fillId="0" borderId="0" xfId="1" applyBorder="1"/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5" xfId="0" applyBorder="1"/>
    <xf numFmtId="0" fontId="0" fillId="0" borderId="26" xfId="0" applyBorder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suslugi.ru/help/faq/subcategory/business/pharm_license" TargetMode="External"/><Relationship Id="rId1" Type="http://schemas.openxmlformats.org/officeDocument/2006/relationships/hyperlink" Target="http://in-vend.ru/torgovye-apparaty/222-apteka-vending?ysclid=lwqhaw0ig214331438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WhiteSpace="0" topLeftCell="A9" zoomScaleNormal="100" workbookViewId="0">
      <selection activeCell="B26" sqref="B26"/>
    </sheetView>
  </sheetViews>
  <sheetFormatPr defaultRowHeight="15" x14ac:dyDescent="0.25"/>
  <cols>
    <col min="1" max="1" width="46.140625" customWidth="1"/>
    <col min="2" max="2" width="84.5703125" customWidth="1"/>
    <col min="3" max="3" width="32.5703125" customWidth="1"/>
    <col min="4" max="4" width="16.7109375" customWidth="1"/>
    <col min="5" max="5" width="10.42578125" customWidth="1"/>
    <col min="6" max="6" width="14.28515625" customWidth="1"/>
  </cols>
  <sheetData>
    <row r="1" spans="1:4" ht="15.75" thickBot="1" x14ac:dyDescent="0.3">
      <c r="A1" s="20" t="s">
        <v>0</v>
      </c>
      <c r="B1" s="21" t="s">
        <v>28</v>
      </c>
    </row>
    <row r="2" spans="1:4" x14ac:dyDescent="0.25">
      <c r="A2" s="41" t="s">
        <v>1</v>
      </c>
      <c r="B2" s="42">
        <v>13500</v>
      </c>
      <c r="C2" t="s">
        <v>3</v>
      </c>
      <c r="D2">
        <v>500000</v>
      </c>
    </row>
    <row r="3" spans="1:4" x14ac:dyDescent="0.25">
      <c r="A3" s="23" t="s">
        <v>2</v>
      </c>
      <c r="B3" s="24">
        <v>10000</v>
      </c>
      <c r="C3" t="s">
        <v>3</v>
      </c>
    </row>
    <row r="4" spans="1:4" x14ac:dyDescent="0.25">
      <c r="A4" s="23" t="s">
        <v>5</v>
      </c>
      <c r="B4" s="24">
        <v>15000</v>
      </c>
      <c r="C4" t="s">
        <v>3</v>
      </c>
    </row>
    <row r="5" spans="1:4" x14ac:dyDescent="0.25">
      <c r="A5" s="38" t="s">
        <v>34</v>
      </c>
      <c r="B5" s="39">
        <f>10000*1.5</f>
        <v>15000</v>
      </c>
      <c r="C5" t="s">
        <v>3</v>
      </c>
    </row>
    <row r="6" spans="1:4" ht="15.75" thickBot="1" x14ac:dyDescent="0.3">
      <c r="A6" s="35" t="s">
        <v>39</v>
      </c>
      <c r="B6" s="40">
        <v>1000</v>
      </c>
      <c r="C6" t="s">
        <v>3</v>
      </c>
    </row>
    <row r="8" spans="1:4" ht="15.75" thickBot="1" x14ac:dyDescent="0.3"/>
    <row r="9" spans="1:4" x14ac:dyDescent="0.25">
      <c r="A9" s="22" t="s">
        <v>10</v>
      </c>
      <c r="B9" s="14">
        <v>569</v>
      </c>
    </row>
    <row r="10" spans="1:4" x14ac:dyDescent="0.25">
      <c r="A10" s="23" t="s">
        <v>17</v>
      </c>
      <c r="B10" s="24">
        <f>B9*180</f>
        <v>102420</v>
      </c>
    </row>
    <row r="11" spans="1:4" x14ac:dyDescent="0.25">
      <c r="A11" s="23" t="s">
        <v>18</v>
      </c>
      <c r="B11" s="24">
        <f>B9*180*4</f>
        <v>409680</v>
      </c>
    </row>
    <row r="12" spans="1:4" x14ac:dyDescent="0.25">
      <c r="A12" s="23" t="s">
        <v>25</v>
      </c>
      <c r="B12" s="24">
        <f>100*B9</f>
        <v>56900</v>
      </c>
    </row>
    <row r="13" spans="1:4" ht="15.75" thickBot="1" x14ac:dyDescent="0.3">
      <c r="A13" s="35" t="s">
        <v>33</v>
      </c>
      <c r="B13" s="25">
        <v>7500</v>
      </c>
    </row>
    <row r="14" spans="1:4" x14ac:dyDescent="0.25">
      <c r="A14" s="37"/>
      <c r="B14" s="34"/>
    </row>
    <row r="15" spans="1:4" ht="15.75" thickBot="1" x14ac:dyDescent="0.3"/>
    <row r="16" spans="1:4" x14ac:dyDescent="0.25">
      <c r="A16" s="3" t="s">
        <v>19</v>
      </c>
      <c r="B16" s="4" t="s">
        <v>31</v>
      </c>
      <c r="C16" s="4" t="s">
        <v>40</v>
      </c>
      <c r="D16" s="5"/>
    </row>
    <row r="17" spans="1:16" ht="30.75" thickBot="1" x14ac:dyDescent="0.3">
      <c r="A17" s="8" t="s">
        <v>20</v>
      </c>
      <c r="B17" s="29" t="s">
        <v>4</v>
      </c>
      <c r="C17" s="30" t="s">
        <v>41</v>
      </c>
      <c r="D17" s="18"/>
    </row>
    <row r="18" spans="1:16" x14ac:dyDescent="0.25">
      <c r="A18" s="26" t="s">
        <v>35</v>
      </c>
      <c r="B18" s="36" t="s">
        <v>38</v>
      </c>
      <c r="C18" s="34"/>
      <c r="D18" s="34"/>
    </row>
    <row r="19" spans="1:16" x14ac:dyDescent="0.25">
      <c r="A19" s="26" t="s">
        <v>36</v>
      </c>
      <c r="B19" s="36" t="s">
        <v>37</v>
      </c>
      <c r="C19" s="34" t="s">
        <v>42</v>
      </c>
      <c r="D19" s="34"/>
    </row>
    <row r="20" spans="1:16" x14ac:dyDescent="0.25">
      <c r="A20" t="s">
        <v>8</v>
      </c>
      <c r="B20" t="s">
        <v>9</v>
      </c>
    </row>
    <row r="22" spans="1:16" x14ac:dyDescent="0.25">
      <c r="A22" t="s">
        <v>6</v>
      </c>
      <c r="B22">
        <f>B9*0.5</f>
        <v>284.5</v>
      </c>
    </row>
    <row r="23" spans="1:16" ht="30" x14ac:dyDescent="0.25">
      <c r="A23" s="1" t="s">
        <v>13</v>
      </c>
      <c r="B23" s="2">
        <f>SUM(B2:B8)/B22</f>
        <v>191.56414762741653</v>
      </c>
      <c r="C23" t="s">
        <v>15</v>
      </c>
      <c r="D23" s="2">
        <f>B23</f>
        <v>191.56414762741653</v>
      </c>
    </row>
    <row r="24" spans="1:16" x14ac:dyDescent="0.25">
      <c r="A24" s="1" t="s">
        <v>14</v>
      </c>
      <c r="B24" s="2">
        <f>(SUM(B2:B4)*4)/B22</f>
        <v>541.30052724077325</v>
      </c>
      <c r="C24" t="s">
        <v>15</v>
      </c>
      <c r="D24" s="2">
        <f>B24/4</f>
        <v>135.32513181019331</v>
      </c>
    </row>
    <row r="25" spans="1:16" ht="15.75" thickBot="1" x14ac:dyDescent="0.3">
      <c r="A25" s="1"/>
      <c r="B25" s="2"/>
      <c r="D25" s="2"/>
    </row>
    <row r="26" spans="1:16" x14ac:dyDescent="0.25">
      <c r="A26" s="9" t="s">
        <v>24</v>
      </c>
      <c r="B26" s="10">
        <v>200</v>
      </c>
      <c r="C26" s="13">
        <v>400</v>
      </c>
      <c r="D26" s="10">
        <v>600</v>
      </c>
      <c r="E26" s="13">
        <v>800</v>
      </c>
      <c r="F26" s="14">
        <v>1000</v>
      </c>
    </row>
    <row r="27" spans="1:16" x14ac:dyDescent="0.25">
      <c r="A27" s="6" t="s">
        <v>26</v>
      </c>
      <c r="B27" s="11">
        <f>B26*$B$22 - SUM($B$2:$B$4)</f>
        <v>18400</v>
      </c>
      <c r="C27" s="11">
        <f t="shared" ref="C27:F27" si="0">C26*$B$22 - SUM($B$2:$B$4)</f>
        <v>75300</v>
      </c>
      <c r="D27" s="11">
        <f t="shared" si="0"/>
        <v>132200</v>
      </c>
      <c r="E27" s="11">
        <f t="shared" si="0"/>
        <v>189100</v>
      </c>
      <c r="F27" s="15">
        <f t="shared" si="0"/>
        <v>246000</v>
      </c>
    </row>
    <row r="28" spans="1:16" ht="15.75" thickBot="1" x14ac:dyDescent="0.3">
      <c r="A28" s="8" t="s">
        <v>27</v>
      </c>
      <c r="B28" s="12">
        <f>B26*$B$22 - SUM($B$2:$B$4)*4</f>
        <v>-97100</v>
      </c>
      <c r="C28" s="12">
        <f t="shared" ref="C28:F28" si="1">C26*$B$22 - SUM($B$2:$B$4)*4</f>
        <v>-40200</v>
      </c>
      <c r="D28" s="12">
        <f t="shared" si="1"/>
        <v>16700</v>
      </c>
      <c r="E28" s="12">
        <f t="shared" si="1"/>
        <v>73600</v>
      </c>
      <c r="F28" s="16">
        <f t="shared" si="1"/>
        <v>130500</v>
      </c>
    </row>
    <row r="29" spans="1:16" x14ac:dyDescent="0.25">
      <c r="A29" s="26"/>
      <c r="B29" s="7"/>
      <c r="C29" s="7"/>
      <c r="D29" s="7"/>
      <c r="E29" s="7"/>
      <c r="F29" s="7"/>
    </row>
    <row r="30" spans="1:16" ht="15.75" thickBot="1" x14ac:dyDescent="0.3">
      <c r="A30" s="26"/>
      <c r="B30" s="7"/>
      <c r="C30" s="7"/>
      <c r="D30" s="7"/>
      <c r="E30" s="7"/>
      <c r="F30" s="7"/>
    </row>
    <row r="31" spans="1:16" ht="15.75" thickBot="1" x14ac:dyDescent="0.3">
      <c r="A31" s="17" t="s">
        <v>7</v>
      </c>
      <c r="B31" s="27" t="s">
        <v>21</v>
      </c>
    </row>
    <row r="32" spans="1:16" ht="73.5" customHeight="1" thickBot="1" x14ac:dyDescent="0.3">
      <c r="A32" s="19" t="s">
        <v>29</v>
      </c>
      <c r="B32" s="28" t="s">
        <v>16</v>
      </c>
      <c r="C32" s="31" t="s">
        <v>30</v>
      </c>
      <c r="D32" s="33" t="s">
        <v>32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2"/>
      <c r="P32" s="32"/>
    </row>
    <row r="33" spans="1:2" ht="15.75" thickBot="1" x14ac:dyDescent="0.3">
      <c r="A33" s="19" t="s">
        <v>11</v>
      </c>
      <c r="B33" s="27" t="s">
        <v>12</v>
      </c>
    </row>
    <row r="34" spans="1:2" ht="15.75" thickBot="1" x14ac:dyDescent="0.3"/>
    <row r="35" spans="1:2" ht="15.75" thickBot="1" x14ac:dyDescent="0.3">
      <c r="A35" s="19" t="s">
        <v>22</v>
      </c>
      <c r="B35" s="21" t="s">
        <v>23</v>
      </c>
    </row>
    <row r="40" spans="1:2" x14ac:dyDescent="0.25">
      <c r="A40" t="s">
        <v>43</v>
      </c>
    </row>
    <row r="41" spans="1:2" x14ac:dyDescent="0.25">
      <c r="A41" t="s">
        <v>44</v>
      </c>
    </row>
    <row r="42" spans="1:2" x14ac:dyDescent="0.25">
      <c r="A42" t="s">
        <v>45</v>
      </c>
    </row>
  </sheetData>
  <hyperlinks>
    <hyperlink ref="B17" r:id="rId1"/>
    <hyperlink ref="B19" r:id="rId2"/>
  </hyperlinks>
  <printOptions gridLines="1"/>
  <pageMargins left="0.7" right="0.7" top="0.75" bottom="0.75" header="0.3" footer="0.3"/>
  <pageSetup paperSize="9" scale="78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15" sqref="B15"/>
    </sheetView>
  </sheetViews>
  <sheetFormatPr defaultRowHeight="15" x14ac:dyDescent="0.25"/>
  <cols>
    <col min="1" max="1" width="27.85546875" customWidth="1"/>
    <col min="2" max="2" width="72.28515625" customWidth="1"/>
    <col min="3" max="3" width="13" style="43" customWidth="1"/>
    <col min="4" max="4" width="15" customWidth="1"/>
    <col min="5" max="5" width="13.42578125" customWidth="1"/>
    <col min="6" max="6" width="14" customWidth="1"/>
    <col min="7" max="7" width="17" customWidth="1"/>
    <col min="8" max="8" width="26.140625" customWidth="1"/>
  </cols>
  <sheetData>
    <row r="1" spans="1:8" x14ac:dyDescent="0.25">
      <c r="A1" t="s">
        <v>87</v>
      </c>
      <c r="B1" t="s">
        <v>88</v>
      </c>
      <c r="C1" s="43" t="s">
        <v>65</v>
      </c>
      <c r="D1" t="s">
        <v>66</v>
      </c>
      <c r="E1" t="s">
        <v>28</v>
      </c>
      <c r="F1" t="s">
        <v>74</v>
      </c>
      <c r="G1" t="s">
        <v>76</v>
      </c>
      <c r="H1" t="s">
        <v>82</v>
      </c>
    </row>
    <row r="2" spans="1:8" x14ac:dyDescent="0.25">
      <c r="A2" s="44" t="s">
        <v>46</v>
      </c>
      <c r="B2" t="s">
        <v>47</v>
      </c>
      <c r="D2">
        <v>1</v>
      </c>
      <c r="E2">
        <f>C2*D2</f>
        <v>0</v>
      </c>
      <c r="F2">
        <v>1</v>
      </c>
      <c r="G2">
        <f>E2*F2</f>
        <v>0</v>
      </c>
    </row>
    <row r="3" spans="1:8" x14ac:dyDescent="0.25">
      <c r="A3" s="44"/>
      <c r="B3" t="s">
        <v>49</v>
      </c>
      <c r="C3" s="43">
        <v>10000</v>
      </c>
      <c r="D3">
        <v>1</v>
      </c>
      <c r="E3">
        <f t="shared" ref="E3:E26" si="0">C3*D3</f>
        <v>10000</v>
      </c>
      <c r="F3">
        <v>1</v>
      </c>
      <c r="G3">
        <f t="shared" ref="G3:G35" si="1">E3*F3</f>
        <v>10000</v>
      </c>
    </row>
    <row r="4" spans="1:8" x14ac:dyDescent="0.25">
      <c r="A4" s="44"/>
      <c r="B4" t="s">
        <v>48</v>
      </c>
      <c r="C4" s="43">
        <v>5000</v>
      </c>
      <c r="D4">
        <v>1</v>
      </c>
      <c r="E4">
        <f t="shared" si="0"/>
        <v>5000</v>
      </c>
      <c r="F4">
        <v>1</v>
      </c>
      <c r="G4">
        <f t="shared" si="1"/>
        <v>5000</v>
      </c>
    </row>
    <row r="5" spans="1:8" x14ac:dyDescent="0.25">
      <c r="A5" s="44"/>
      <c r="B5" t="s">
        <v>50</v>
      </c>
      <c r="C5" s="43">
        <v>25000</v>
      </c>
      <c r="D5">
        <v>1</v>
      </c>
      <c r="E5">
        <f t="shared" si="0"/>
        <v>25000</v>
      </c>
      <c r="F5">
        <v>1</v>
      </c>
      <c r="G5">
        <f t="shared" si="1"/>
        <v>25000</v>
      </c>
    </row>
    <row r="6" spans="1:8" x14ac:dyDescent="0.25">
      <c r="A6" s="44"/>
      <c r="B6" t="s">
        <v>81</v>
      </c>
      <c r="C6" s="43">
        <v>4000</v>
      </c>
      <c r="D6">
        <v>1</v>
      </c>
      <c r="E6">
        <f t="shared" si="0"/>
        <v>4000</v>
      </c>
      <c r="F6">
        <v>1</v>
      </c>
      <c r="G6">
        <f t="shared" si="1"/>
        <v>4000</v>
      </c>
    </row>
    <row r="7" spans="1:8" x14ac:dyDescent="0.25">
      <c r="A7" s="44"/>
      <c r="E7">
        <f t="shared" si="0"/>
        <v>0</v>
      </c>
      <c r="F7">
        <v>1</v>
      </c>
      <c r="G7">
        <f t="shared" si="1"/>
        <v>0</v>
      </c>
    </row>
    <row r="8" spans="1:8" x14ac:dyDescent="0.25">
      <c r="A8" s="44"/>
      <c r="B8" t="s">
        <v>57</v>
      </c>
      <c r="E8">
        <f t="shared" si="0"/>
        <v>0</v>
      </c>
      <c r="F8">
        <v>1</v>
      </c>
      <c r="G8">
        <f t="shared" si="1"/>
        <v>0</v>
      </c>
    </row>
    <row r="9" spans="1:8" x14ac:dyDescent="0.25">
      <c r="A9" s="44" t="s">
        <v>51</v>
      </c>
      <c r="B9" t="s">
        <v>54</v>
      </c>
      <c r="C9" s="43">
        <v>1340000</v>
      </c>
      <c r="E9">
        <f t="shared" si="0"/>
        <v>0</v>
      </c>
      <c r="F9">
        <v>1</v>
      </c>
      <c r="G9">
        <f t="shared" si="1"/>
        <v>0</v>
      </c>
      <c r="H9" t="s">
        <v>83</v>
      </c>
    </row>
    <row r="10" spans="1:8" x14ac:dyDescent="0.25">
      <c r="A10" s="44"/>
      <c r="B10" t="s">
        <v>55</v>
      </c>
      <c r="C10" s="43">
        <v>14000</v>
      </c>
      <c r="E10">
        <f t="shared" si="0"/>
        <v>0</v>
      </c>
      <c r="F10">
        <v>1</v>
      </c>
      <c r="G10">
        <f t="shared" si="1"/>
        <v>0</v>
      </c>
    </row>
    <row r="11" spans="1:8" x14ac:dyDescent="0.25">
      <c r="A11" s="44"/>
      <c r="B11" t="s">
        <v>56</v>
      </c>
      <c r="C11" s="43">
        <v>5000</v>
      </c>
      <c r="E11">
        <f t="shared" si="0"/>
        <v>0</v>
      </c>
      <c r="F11">
        <v>1</v>
      </c>
      <c r="G11">
        <f t="shared" si="1"/>
        <v>0</v>
      </c>
    </row>
    <row r="12" spans="1:8" x14ac:dyDescent="0.25">
      <c r="A12" s="44"/>
      <c r="B12" t="s">
        <v>72</v>
      </c>
      <c r="C12" s="43">
        <f>C14*25+C15*25+C16*25+C17*25+C18*25+C19*25 + 2000</f>
        <v>87350</v>
      </c>
      <c r="E12">
        <f t="shared" si="0"/>
        <v>0</v>
      </c>
      <c r="F12">
        <v>1</v>
      </c>
      <c r="G12">
        <f t="shared" si="1"/>
        <v>0</v>
      </c>
    </row>
    <row r="13" spans="1:8" x14ac:dyDescent="0.25">
      <c r="A13" s="44"/>
      <c r="B13" t="s">
        <v>57</v>
      </c>
      <c r="C13" s="43">
        <f>SUM(C9:C12)</f>
        <v>1446350</v>
      </c>
      <c r="E13">
        <f t="shared" si="0"/>
        <v>0</v>
      </c>
      <c r="F13">
        <v>1</v>
      </c>
      <c r="G13">
        <f t="shared" si="1"/>
        <v>0</v>
      </c>
    </row>
    <row r="14" spans="1:8" x14ac:dyDescent="0.25">
      <c r="A14" s="44" t="s">
        <v>52</v>
      </c>
      <c r="B14" t="s">
        <v>60</v>
      </c>
      <c r="C14" s="43">
        <v>569</v>
      </c>
      <c r="D14">
        <v>30</v>
      </c>
      <c r="E14">
        <f t="shared" si="0"/>
        <v>17070</v>
      </c>
      <c r="F14">
        <v>0.8</v>
      </c>
      <c r="G14">
        <f t="shared" si="1"/>
        <v>13656</v>
      </c>
      <c r="H14" t="s">
        <v>86</v>
      </c>
    </row>
    <row r="15" spans="1:8" x14ac:dyDescent="0.25">
      <c r="A15" s="44"/>
      <c r="B15" t="s">
        <v>59</v>
      </c>
      <c r="C15" s="43">
        <v>569</v>
      </c>
      <c r="D15">
        <v>30</v>
      </c>
      <c r="E15">
        <f t="shared" si="0"/>
        <v>17070</v>
      </c>
      <c r="F15">
        <v>0.8</v>
      </c>
      <c r="G15">
        <f t="shared" si="1"/>
        <v>13656</v>
      </c>
      <c r="H15" t="s">
        <v>86</v>
      </c>
    </row>
    <row r="16" spans="1:8" x14ac:dyDescent="0.25">
      <c r="A16" s="44"/>
      <c r="B16" t="s">
        <v>61</v>
      </c>
      <c r="C16" s="43">
        <v>569</v>
      </c>
      <c r="D16">
        <v>30</v>
      </c>
      <c r="E16">
        <f t="shared" si="0"/>
        <v>17070</v>
      </c>
      <c r="F16">
        <v>0.8</v>
      </c>
      <c r="G16">
        <f t="shared" si="1"/>
        <v>13656</v>
      </c>
      <c r="H16" t="s">
        <v>86</v>
      </c>
    </row>
    <row r="17" spans="1:8" x14ac:dyDescent="0.25">
      <c r="A17" s="44"/>
      <c r="B17" t="s">
        <v>62</v>
      </c>
      <c r="C17" s="43">
        <v>569</v>
      </c>
      <c r="D17">
        <v>30</v>
      </c>
      <c r="E17">
        <f t="shared" si="0"/>
        <v>17070</v>
      </c>
      <c r="F17">
        <v>0.8</v>
      </c>
      <c r="G17">
        <f t="shared" si="1"/>
        <v>13656</v>
      </c>
      <c r="H17" t="s">
        <v>86</v>
      </c>
    </row>
    <row r="18" spans="1:8" x14ac:dyDescent="0.25">
      <c r="A18" s="44"/>
      <c r="B18" t="s">
        <v>63</v>
      </c>
      <c r="C18" s="43">
        <v>569</v>
      </c>
      <c r="D18">
        <v>30</v>
      </c>
      <c r="E18">
        <f t="shared" si="0"/>
        <v>17070</v>
      </c>
      <c r="F18">
        <v>0.8</v>
      </c>
      <c r="G18">
        <f t="shared" si="1"/>
        <v>13656</v>
      </c>
      <c r="H18" t="s">
        <v>86</v>
      </c>
    </row>
    <row r="19" spans="1:8" x14ac:dyDescent="0.25">
      <c r="A19" s="44"/>
      <c r="B19" t="s">
        <v>64</v>
      </c>
      <c r="C19" s="43">
        <v>569</v>
      </c>
      <c r="D19">
        <v>30</v>
      </c>
      <c r="E19">
        <f t="shared" si="0"/>
        <v>17070</v>
      </c>
      <c r="F19">
        <v>0.8</v>
      </c>
      <c r="G19">
        <f t="shared" si="1"/>
        <v>13656</v>
      </c>
      <c r="H19" t="s">
        <v>86</v>
      </c>
    </row>
    <row r="20" spans="1:8" x14ac:dyDescent="0.25">
      <c r="A20" s="44"/>
      <c r="B20" t="s">
        <v>57</v>
      </c>
      <c r="E20">
        <f>SUM(E14:E19)</f>
        <v>102420</v>
      </c>
      <c r="F20">
        <v>0.8</v>
      </c>
      <c r="G20">
        <f t="shared" si="1"/>
        <v>81936</v>
      </c>
      <c r="H20" t="s">
        <v>86</v>
      </c>
    </row>
    <row r="21" spans="1:8" x14ac:dyDescent="0.25">
      <c r="A21" t="s">
        <v>69</v>
      </c>
      <c r="B21" t="s">
        <v>73</v>
      </c>
      <c r="E21">
        <f t="shared" si="0"/>
        <v>0</v>
      </c>
      <c r="F21">
        <v>1</v>
      </c>
      <c r="G21">
        <f t="shared" si="1"/>
        <v>0</v>
      </c>
    </row>
    <row r="22" spans="1:8" x14ac:dyDescent="0.25">
      <c r="B22" t="s">
        <v>70</v>
      </c>
      <c r="C22" s="43">
        <v>25000</v>
      </c>
      <c r="D22">
        <v>2</v>
      </c>
      <c r="E22">
        <f t="shared" si="0"/>
        <v>50000</v>
      </c>
      <c r="F22">
        <v>1.5</v>
      </c>
      <c r="G22">
        <f t="shared" si="1"/>
        <v>75000</v>
      </c>
    </row>
    <row r="23" spans="1:8" x14ac:dyDescent="0.25">
      <c r="B23" t="s">
        <v>71</v>
      </c>
      <c r="C23" s="43">
        <v>25000</v>
      </c>
      <c r="D23">
        <v>1</v>
      </c>
      <c r="E23">
        <f t="shared" si="0"/>
        <v>25000</v>
      </c>
      <c r="F23">
        <v>1.5</v>
      </c>
      <c r="G23">
        <f t="shared" si="1"/>
        <v>37500</v>
      </c>
    </row>
    <row r="24" spans="1:8" x14ac:dyDescent="0.25">
      <c r="B24" t="s">
        <v>58</v>
      </c>
      <c r="E24">
        <f t="shared" si="0"/>
        <v>0</v>
      </c>
      <c r="F24">
        <v>1</v>
      </c>
      <c r="G24">
        <f t="shared" si="1"/>
        <v>0</v>
      </c>
    </row>
    <row r="25" spans="1:8" x14ac:dyDescent="0.25">
      <c r="B25" t="s">
        <v>75</v>
      </c>
      <c r="C25" s="43">
        <v>5000</v>
      </c>
      <c r="D25">
        <v>1</v>
      </c>
      <c r="E25">
        <f t="shared" si="0"/>
        <v>5000</v>
      </c>
      <c r="F25">
        <v>0.8</v>
      </c>
      <c r="G25">
        <f t="shared" si="1"/>
        <v>4000</v>
      </c>
    </row>
    <row r="26" spans="1:8" x14ac:dyDescent="0.25">
      <c r="B26" t="s">
        <v>77</v>
      </c>
      <c r="E26">
        <f t="shared" si="0"/>
        <v>0</v>
      </c>
      <c r="F26">
        <v>1</v>
      </c>
      <c r="G26">
        <f t="shared" si="1"/>
        <v>0</v>
      </c>
    </row>
    <row r="27" spans="1:8" x14ac:dyDescent="0.25">
      <c r="B27" t="s">
        <v>84</v>
      </c>
      <c r="F27">
        <v>1</v>
      </c>
      <c r="G27">
        <f t="shared" si="1"/>
        <v>0</v>
      </c>
    </row>
    <row r="28" spans="1:8" x14ac:dyDescent="0.25">
      <c r="B28" t="s">
        <v>85</v>
      </c>
      <c r="F28">
        <v>1</v>
      </c>
      <c r="G28">
        <f t="shared" si="1"/>
        <v>0</v>
      </c>
    </row>
    <row r="29" spans="1:8" x14ac:dyDescent="0.25">
      <c r="A29" t="s">
        <v>67</v>
      </c>
      <c r="B29" t="s">
        <v>53</v>
      </c>
      <c r="F29">
        <v>1</v>
      </c>
      <c r="G29">
        <f t="shared" si="1"/>
        <v>0</v>
      </c>
    </row>
    <row r="30" spans="1:8" x14ac:dyDescent="0.25">
      <c r="B30" t="s">
        <v>68</v>
      </c>
      <c r="F30">
        <v>1</v>
      </c>
      <c r="G30">
        <f t="shared" si="1"/>
        <v>0</v>
      </c>
    </row>
    <row r="31" spans="1:8" x14ac:dyDescent="0.25">
      <c r="F31">
        <v>1</v>
      </c>
      <c r="G31">
        <f t="shared" si="1"/>
        <v>0</v>
      </c>
    </row>
    <row r="32" spans="1:8" x14ac:dyDescent="0.25">
      <c r="A32" t="s">
        <v>78</v>
      </c>
      <c r="B32" t="s">
        <v>79</v>
      </c>
      <c r="F32">
        <v>1</v>
      </c>
      <c r="G32">
        <f t="shared" si="1"/>
        <v>0</v>
      </c>
    </row>
    <row r="33" spans="2:7" x14ac:dyDescent="0.25">
      <c r="B33" t="s">
        <v>80</v>
      </c>
      <c r="F33">
        <v>1</v>
      </c>
      <c r="G33">
        <f t="shared" si="1"/>
        <v>0</v>
      </c>
    </row>
    <row r="34" spans="2:7" x14ac:dyDescent="0.25">
      <c r="F34">
        <v>1</v>
      </c>
      <c r="G34">
        <f t="shared" si="1"/>
        <v>0</v>
      </c>
    </row>
    <row r="35" spans="2:7" x14ac:dyDescent="0.25">
      <c r="F35">
        <v>1</v>
      </c>
      <c r="G35">
        <f t="shared" si="1"/>
        <v>0</v>
      </c>
    </row>
  </sheetData>
  <mergeCells count="3">
    <mergeCell ref="A14:A20"/>
    <mergeCell ref="A9:A13"/>
    <mergeCell ref="A2:A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Расчёты</vt:lpstr>
      <vt:lpstr>I этап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</dc:creator>
  <cp:lastModifiedBy>Вяч</cp:lastModifiedBy>
  <cp:lastPrinted>2024-05-28T15:03:07Z</cp:lastPrinted>
  <dcterms:created xsi:type="dcterms:W3CDTF">2024-05-28T14:04:07Z</dcterms:created>
  <dcterms:modified xsi:type="dcterms:W3CDTF">2024-06-11T09:26:44Z</dcterms:modified>
</cp:coreProperties>
</file>