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<sst xmlns="http://schemas.openxmlformats.org/spreadsheetml/2006/main" count="103" uniqueCount="90">
  <si>
    <t>Estimation rates</t>
  </si>
  <si>
    <t>Totals</t>
  </si>
  <si>
    <t>Cost per hour CCIE (unloaded)</t>
  </si>
  <si>
    <t>Server sizing metrics</t>
  </si>
  <si>
    <t>CML</t>
  </si>
  <si>
    <t>NetBox</t>
  </si>
  <si>
    <t>Ansible</t>
  </si>
  <si>
    <t>Gitlab</t>
  </si>
  <si>
    <t>Secrets</t>
  </si>
  <si>
    <t>LIVE</t>
  </si>
  <si>
    <t>Cost per hour CCNA (unloaded)</t>
  </si>
  <si>
    <t>Simutaneous changes</t>
  </si>
  <si>
    <t>Cost per hour DevOps Programmer (unloaded)</t>
  </si>
  <si>
    <t>Cores per device</t>
  </si>
  <si>
    <t>Cost per hour Developer - Python and ansible (unloaded)</t>
  </si>
  <si>
    <t>RAM (GB)</t>
  </si>
  <si>
    <t>Salary loading percentage</t>
  </si>
  <si>
    <t>Storage (GB)</t>
  </si>
  <si>
    <t>Number of IOS devices</t>
  </si>
  <si>
    <t>NIC</t>
  </si>
  <si>
    <t>Number of non IOS devices</t>
  </si>
  <si>
    <t>Labor to install hardware and software</t>
  </si>
  <si>
    <t>High Availability Y/N</t>
  </si>
  <si>
    <t>Y</t>
  </si>
  <si>
    <t>Annual License</t>
  </si>
  <si>
    <t>Number of WAN links in the network (Estimate is OK)</t>
  </si>
  <si>
    <t xml:space="preserve">Annual version maintenance hourly cost </t>
  </si>
  <si>
    <t>Estimated time in hours to verify and input one WAN link information, rack, vendor, address, etc.</t>
  </si>
  <si>
    <t>Data loading WAN info</t>
  </si>
  <si>
    <t>N/A</t>
  </si>
  <si>
    <t>Number of IP subnets (Estimate is OK)</t>
  </si>
  <si>
    <t>Data loading subnet info</t>
  </si>
  <si>
    <t>Estimated time in hours to verify and input one IP subnet, name, address, location, etc.</t>
  </si>
  <si>
    <t>Data loading secrets</t>
  </si>
  <si>
    <t>Number of airgapped networks</t>
  </si>
  <si>
    <t>Training staff</t>
  </si>
  <si>
    <t>How many configuration changes per day?</t>
  </si>
  <si>
    <t>Server Hardware</t>
  </si>
  <si>
    <t>Number of engineers managing changes</t>
  </si>
  <si>
    <t>Redundant Server</t>
  </si>
  <si>
    <t>Number of staff involved in design and implementation</t>
  </si>
  <si>
    <t>Max number of cisco devices emulated in CML (20 - 300 max)</t>
  </si>
  <si>
    <t>CML Licensing base 20</t>
  </si>
  <si>
    <t>CML Licensing additional</t>
  </si>
  <si>
    <t>Hardware redundancy? (Y, N)</t>
  </si>
  <si>
    <t>n</t>
  </si>
  <si>
    <t>Feature additions or modifications</t>
  </si>
  <si>
    <t>Cost</t>
  </si>
  <si>
    <t>Outsource</t>
  </si>
  <si>
    <t xml:space="preserve"> Custom code to connect to a different SCM than gitlab</t>
  </si>
  <si>
    <t xml:space="preserve"> Connect to a different SOT that NETBOX</t>
  </si>
  <si>
    <r>
      <rPr>
        <rFont val="Arial"/>
        <b/>
        <color theme="1"/>
      </rPr>
      <t>Live deployment host server</t>
    </r>
    <r>
      <rPr>
        <rFont val="Arial"/>
        <color theme="1"/>
      </rPr>
      <t xml:space="preserve"> - Hosts and rebuild the entire netdevops systems on bare metal servers.</t>
    </r>
  </si>
  <si>
    <t>JIRA integration</t>
  </si>
  <si>
    <t>VM manager</t>
  </si>
  <si>
    <t xml:space="preserve"> Proxmox free</t>
  </si>
  <si>
    <t xml:space="preserve"> Proxmox supported</t>
  </si>
  <si>
    <t xml:space="preserve"> VMWare</t>
  </si>
  <si>
    <t>Air Gap (AG) Managment</t>
  </si>
  <si>
    <t xml:space="preserve"> Number of AG sites</t>
  </si>
  <si>
    <t xml:space="preserve"> Hardware Costs</t>
  </si>
  <si>
    <t>Setup</t>
  </si>
  <si>
    <t>Training Staff</t>
  </si>
  <si>
    <t>Courses/Materials</t>
  </si>
  <si>
    <t>Time Allocation</t>
  </si>
  <si>
    <t>Consultants Fees</t>
  </si>
  <si>
    <t>Operations/Maintenance</t>
  </si>
  <si>
    <t>Software Updates</t>
  </si>
  <si>
    <t>Hardware Upkeep</t>
  </si>
  <si>
    <t>Electricity/Cooling</t>
  </si>
  <si>
    <t>Labor Costs</t>
  </si>
  <si>
    <t>Team Salaries</t>
  </si>
  <si>
    <t>Overtime Allowances</t>
  </si>
  <si>
    <t>Emergency Fund</t>
  </si>
  <si>
    <t>Repairs/Upgrades</t>
  </si>
  <si>
    <t>Incident Response</t>
  </si>
  <si>
    <t>Miscellaneous</t>
  </si>
  <si>
    <t>Cables/Accessories</t>
  </si>
  <si>
    <t>Rack Space</t>
  </si>
  <si>
    <t>Storage Fees</t>
  </si>
  <si>
    <t>WAN Info</t>
  </si>
  <si>
    <t>Consulting</t>
  </si>
  <si>
    <t xml:space="preserve"> Turnkey, 4 hour standy assist, 24 hour assist</t>
  </si>
  <si>
    <t>Customization Costs</t>
  </si>
  <si>
    <t>Development/Integration</t>
  </si>
  <si>
    <t>APIs/Services</t>
  </si>
  <si>
    <t>UI Design</t>
  </si>
  <si>
    <t>Automation Scripts</t>
  </si>
  <si>
    <t>Security Customizations</t>
  </si>
  <si>
    <t>Training Materials</t>
  </si>
  <si>
    <t>Updates 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</si>
</sst>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2" numFmtId="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2" max="2" width="7.0"/>
    <col customWidth="1" min="3" max="3" width="9.38"/>
    <col customWidth="1" min="4" max="4" width="5.38"/>
    <col customWidth="1" min="5" max="5" width="31.0"/>
    <col customWidth="1" min="6" max="11" width="8.5"/>
  </cols>
  <sheetData>
    <row r="1">
      <c r="A1" s="1" t="s">
        <v>0</v>
      </c>
      <c r="B1" s="2"/>
      <c r="D1" s="3" t="s">
        <v>1</v>
      </c>
    </row>
    <row r="2">
      <c r="A2" s="3" t="s">
        <v>2</v>
      </c>
      <c r="B2" s="4">
        <v>70.0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</v>
      </c>
    </row>
    <row r="3">
      <c r="A3" s="3" t="s">
        <v>10</v>
      </c>
      <c r="B3" s="4">
        <v>40.0</v>
      </c>
      <c r="E3" s="3" t="s">
        <v>11</v>
      </c>
    </row>
    <row r="4">
      <c r="A4" s="3" t="s">
        <v>12</v>
      </c>
      <c r="B4" s="4">
        <v>50.0</v>
      </c>
      <c r="E4" s="3" t="s">
        <v>13</v>
      </c>
      <c r="F4" s="3">
        <v>4.0</v>
      </c>
      <c r="G4" s="3">
        <v>4.0</v>
      </c>
      <c r="H4" s="3">
        <v>20.0</v>
      </c>
      <c r="I4" s="3">
        <v>8.0</v>
      </c>
      <c r="J4" s="3">
        <v>4.0</v>
      </c>
      <c r="K4" s="3">
        <f>SUM(F3:J4)</f>
        <v>40</v>
      </c>
    </row>
    <row r="5">
      <c r="A5" s="3" t="s">
        <v>14</v>
      </c>
      <c r="B5" s="4">
        <v>50.0</v>
      </c>
      <c r="E5" s="3" t="s">
        <v>15</v>
      </c>
      <c r="F5" s="3">
        <v>8.0</v>
      </c>
      <c r="G5" s="3">
        <v>8.0</v>
      </c>
      <c r="H5" s="3">
        <v>48.0</v>
      </c>
      <c r="I5" s="3">
        <v>16.0</v>
      </c>
      <c r="J5" s="3">
        <v>8.0</v>
      </c>
      <c r="K5" s="3">
        <f t="shared" ref="K5:K6" si="1">SUM(F4:J5)*2</f>
        <v>256</v>
      </c>
    </row>
    <row r="6">
      <c r="A6" s="3" t="s">
        <v>16</v>
      </c>
      <c r="B6" s="6">
        <v>0.35</v>
      </c>
      <c r="E6" s="3" t="s">
        <v>17</v>
      </c>
      <c r="F6" s="3">
        <v>100.0</v>
      </c>
      <c r="G6" s="3">
        <v>128.0</v>
      </c>
      <c r="H6" s="3">
        <v>128.0</v>
      </c>
      <c r="I6" s="3">
        <v>200.0</v>
      </c>
      <c r="J6" s="3">
        <v>10.0</v>
      </c>
      <c r="K6" s="3">
        <f t="shared" si="1"/>
        <v>1308</v>
      </c>
    </row>
    <row r="7">
      <c r="A7" s="3" t="s">
        <v>18</v>
      </c>
      <c r="B7" s="7">
        <v>1000.0</v>
      </c>
      <c r="E7" s="3" t="s">
        <v>19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2.0</v>
      </c>
      <c r="L7" s="8"/>
    </row>
    <row r="8">
      <c r="A8" s="3" t="s">
        <v>20</v>
      </c>
      <c r="B8" s="7">
        <v>50.0</v>
      </c>
      <c r="E8" s="3" t="s">
        <v>21</v>
      </c>
      <c r="F8" s="9">
        <f>8*B2</f>
        <v>560</v>
      </c>
      <c r="G8" s="10">
        <f>8*B2</f>
        <v>560</v>
      </c>
      <c r="H8" s="10">
        <f>40*B5</f>
        <v>2000</v>
      </c>
      <c r="I8" s="10">
        <f>40*B5</f>
        <v>2000</v>
      </c>
      <c r="J8" s="10">
        <f>40*B5</f>
        <v>2000</v>
      </c>
      <c r="K8" s="11"/>
      <c r="L8" s="10">
        <f t="shared" ref="L8:L14" si="2">SUM(F8:K8)</f>
        <v>7120</v>
      </c>
    </row>
    <row r="9">
      <c r="A9" s="3" t="s">
        <v>22</v>
      </c>
      <c r="B9" s="7" t="s">
        <v>23</v>
      </c>
      <c r="E9" s="3" t="s">
        <v>24</v>
      </c>
      <c r="F9" s="10">
        <f>C19+C20</f>
        <v>2300</v>
      </c>
      <c r="G9" s="9">
        <v>0.0</v>
      </c>
      <c r="H9" s="9">
        <v>0.0</v>
      </c>
      <c r="I9" s="9">
        <v>0.0</v>
      </c>
      <c r="J9" s="9">
        <v>0.0</v>
      </c>
      <c r="K9" s="9">
        <v>10000.0</v>
      </c>
      <c r="L9" s="10">
        <f t="shared" si="2"/>
        <v>12300</v>
      </c>
    </row>
    <row r="10">
      <c r="A10" s="3" t="s">
        <v>25</v>
      </c>
      <c r="B10" s="12">
        <f>(B7+B8)*1.2</f>
        <v>1260</v>
      </c>
      <c r="E10" s="3" t="s">
        <v>26</v>
      </c>
      <c r="F10" s="10">
        <f t="shared" ref="F10:J10" si="3">F8</f>
        <v>560</v>
      </c>
      <c r="G10" s="10">
        <f t="shared" si="3"/>
        <v>560</v>
      </c>
      <c r="H10" s="10">
        <f t="shared" si="3"/>
        <v>2000</v>
      </c>
      <c r="I10" s="10">
        <f t="shared" si="3"/>
        <v>2000</v>
      </c>
      <c r="J10" s="10">
        <f t="shared" si="3"/>
        <v>2000</v>
      </c>
      <c r="K10" s="10">
        <f>B5*40</f>
        <v>2000</v>
      </c>
      <c r="L10" s="10">
        <f t="shared" si="2"/>
        <v>9120</v>
      </c>
    </row>
    <row r="11" ht="27.75" customHeight="1">
      <c r="A11" s="13" t="s">
        <v>27</v>
      </c>
      <c r="B11" s="3">
        <v>0.25</v>
      </c>
      <c r="E11" s="3" t="s">
        <v>28</v>
      </c>
      <c r="F11" s="14" t="s">
        <v>29</v>
      </c>
      <c r="G11" s="15">
        <f>B10*B11*B3</f>
        <v>12600</v>
      </c>
      <c r="H11" s="14" t="s">
        <v>29</v>
      </c>
      <c r="I11" s="14" t="s">
        <v>29</v>
      </c>
      <c r="J11" s="10">
        <f t="shared" ref="J11:J13" si="4">((B5+B6)^0.5)*B2</f>
        <v>496.7041373</v>
      </c>
      <c r="K11" s="14" t="s">
        <v>29</v>
      </c>
      <c r="L11" s="10">
        <f t="shared" si="2"/>
        <v>13096.70414</v>
      </c>
    </row>
    <row r="12">
      <c r="A12" s="3" t="s">
        <v>30</v>
      </c>
      <c r="B12" s="3">
        <v>400.0</v>
      </c>
      <c r="E12" s="3" t="s">
        <v>31</v>
      </c>
      <c r="F12" s="14" t="s">
        <v>29</v>
      </c>
      <c r="G12" s="15">
        <f>B12*B13*B3</f>
        <v>4000</v>
      </c>
      <c r="H12" s="14" t="s">
        <v>29</v>
      </c>
      <c r="I12" s="14" t="s">
        <v>29</v>
      </c>
      <c r="J12" s="10">
        <f t="shared" si="4"/>
        <v>1265.132404</v>
      </c>
      <c r="K12" s="14" t="s">
        <v>29</v>
      </c>
      <c r="L12" s="10">
        <f t="shared" si="2"/>
        <v>5265.132404</v>
      </c>
    </row>
    <row r="13">
      <c r="A13" s="13" t="s">
        <v>32</v>
      </c>
      <c r="B13" s="3">
        <v>0.25</v>
      </c>
      <c r="E13" s="3" t="s">
        <v>33</v>
      </c>
      <c r="F13" s="14" t="s">
        <v>29</v>
      </c>
      <c r="G13" s="14" t="s">
        <v>29</v>
      </c>
      <c r="H13" s="14" t="s">
        <v>29</v>
      </c>
      <c r="I13" s="14" t="s">
        <v>29</v>
      </c>
      <c r="J13" s="10">
        <f t="shared" si="4"/>
        <v>1620.185175</v>
      </c>
      <c r="K13" s="14" t="s">
        <v>29</v>
      </c>
      <c r="L13" s="10">
        <f t="shared" si="2"/>
        <v>1620.185175</v>
      </c>
    </row>
    <row r="14">
      <c r="A14" s="3" t="s">
        <v>34</v>
      </c>
      <c r="B14" s="3">
        <v>2.0</v>
      </c>
      <c r="E14" s="3" t="s">
        <v>35</v>
      </c>
      <c r="F14" s="10">
        <f>(B16*C16)+(B17*C17)</f>
        <v>27900</v>
      </c>
      <c r="L14" s="10">
        <f t="shared" si="2"/>
        <v>27900</v>
      </c>
    </row>
    <row r="15">
      <c r="A15" s="3" t="s">
        <v>36</v>
      </c>
      <c r="B15" s="3">
        <v>22.0</v>
      </c>
      <c r="E15" s="3" t="s">
        <v>37</v>
      </c>
      <c r="L15" s="10">
        <v>10000.0</v>
      </c>
    </row>
    <row r="16">
      <c r="A16" s="3" t="s">
        <v>38</v>
      </c>
      <c r="B16" s="3">
        <v>6.0</v>
      </c>
      <c r="C16" s="3">
        <v>2900.0</v>
      </c>
      <c r="E16" s="3" t="s">
        <v>39</v>
      </c>
      <c r="L16" s="9">
        <f>if(B21="Y",L15,0)</f>
        <v>0</v>
      </c>
    </row>
    <row r="17">
      <c r="A17" s="3" t="s">
        <v>40</v>
      </c>
      <c r="B17" s="3">
        <v>3.0</v>
      </c>
      <c r="C17" s="3">
        <v>3500.0</v>
      </c>
    </row>
    <row r="18">
      <c r="A18" s="3" t="s">
        <v>41</v>
      </c>
      <c r="B18" s="3">
        <v>40.0</v>
      </c>
      <c r="L18" s="9">
        <f>SUM(L8:L16)</f>
        <v>86422.02172</v>
      </c>
    </row>
    <row r="19">
      <c r="A19" s="3" t="s">
        <v>42</v>
      </c>
      <c r="B19" s="16">
        <v>700.0</v>
      </c>
      <c r="C19" s="17">
        <f>B19</f>
        <v>700</v>
      </c>
    </row>
    <row r="20">
      <c r="A20" s="3" t="s">
        <v>43</v>
      </c>
      <c r="B20" s="16">
        <v>80.0</v>
      </c>
      <c r="C20" s="17">
        <f>(B18-20)*B20</f>
        <v>1600</v>
      </c>
    </row>
    <row r="21">
      <c r="A21" s="3" t="s">
        <v>44</v>
      </c>
      <c r="B21" s="7" t="s">
        <v>45</v>
      </c>
      <c r="C21" s="5"/>
    </row>
    <row r="22">
      <c r="A22" s="1"/>
      <c r="B22" s="5"/>
      <c r="C22" s="5"/>
    </row>
    <row r="23">
      <c r="A23" s="1" t="s">
        <v>46</v>
      </c>
      <c r="B23" s="5" t="s">
        <v>47</v>
      </c>
      <c r="C23" s="5" t="s">
        <v>48</v>
      </c>
    </row>
    <row r="24">
      <c r="A24" s="3" t="s">
        <v>49</v>
      </c>
      <c r="B24" s="17">
        <f>200*B5</f>
        <v>10000</v>
      </c>
      <c r="C24" s="17">
        <f t="shared" ref="C24:C26" si="5">B24/0.6</f>
        <v>16666.66667</v>
      </c>
    </row>
    <row r="25">
      <c r="A25" s="3" t="s">
        <v>50</v>
      </c>
      <c r="B25" s="16">
        <f>300*B4</f>
        <v>15000</v>
      </c>
      <c r="C25" s="17">
        <f t="shared" si="5"/>
        <v>25000</v>
      </c>
    </row>
    <row r="26">
      <c r="A26" s="13" t="s">
        <v>51</v>
      </c>
      <c r="B26" s="16">
        <v>10000.0</v>
      </c>
      <c r="C26" s="17">
        <f t="shared" si="5"/>
        <v>16666.66667</v>
      </c>
    </row>
    <row r="27">
      <c r="A27" s="3" t="s">
        <v>52</v>
      </c>
      <c r="B27" s="17">
        <f>200*B5</f>
        <v>10000</v>
      </c>
    </row>
    <row r="28">
      <c r="A28" s="1"/>
    </row>
    <row r="29">
      <c r="A29" s="1" t="s">
        <v>53</v>
      </c>
    </row>
    <row r="30">
      <c r="A30" s="3" t="s">
        <v>54</v>
      </c>
      <c r="B30" s="16">
        <v>0.0</v>
      </c>
      <c r="C30" s="16">
        <v>0.0</v>
      </c>
    </row>
    <row r="31">
      <c r="A31" s="3" t="s">
        <v>55</v>
      </c>
      <c r="B31" s="16">
        <v>124.0</v>
      </c>
    </row>
    <row r="32">
      <c r="A32" s="3" t="s">
        <v>56</v>
      </c>
    </row>
    <row r="35">
      <c r="A35" s="1"/>
    </row>
    <row r="40">
      <c r="A40" s="1"/>
    </row>
    <row r="44">
      <c r="A44" s="1"/>
    </row>
    <row r="49">
      <c r="A49" s="1"/>
    </row>
    <row r="54">
      <c r="A54" s="1" t="s">
        <v>57</v>
      </c>
    </row>
    <row r="55">
      <c r="A55" s="3" t="s">
        <v>58</v>
      </c>
    </row>
    <row r="56">
      <c r="A56" s="3" t="s">
        <v>59</v>
      </c>
    </row>
    <row r="57">
      <c r="A57" s="3" t="s">
        <v>60</v>
      </c>
    </row>
    <row r="60">
      <c r="A60" s="1" t="s">
        <v>61</v>
      </c>
    </row>
    <row r="61">
      <c r="A61" s="3" t="s">
        <v>62</v>
      </c>
    </row>
    <row r="62">
      <c r="A62" s="3" t="s">
        <v>63</v>
      </c>
    </row>
    <row r="63">
      <c r="A63" s="3" t="s">
        <v>64</v>
      </c>
    </row>
    <row r="65">
      <c r="A65" s="1" t="s">
        <v>65</v>
      </c>
    </row>
    <row r="66">
      <c r="A66" s="3" t="s">
        <v>66</v>
      </c>
    </row>
    <row r="67">
      <c r="A67" s="3" t="s">
        <v>67</v>
      </c>
    </row>
    <row r="68">
      <c r="A68" s="3" t="s">
        <v>68</v>
      </c>
    </row>
    <row r="70">
      <c r="A70" s="1" t="s">
        <v>69</v>
      </c>
    </row>
    <row r="71">
      <c r="A71" s="3" t="s">
        <v>70</v>
      </c>
    </row>
    <row r="72">
      <c r="A72" s="3" t="s">
        <v>71</v>
      </c>
    </row>
    <row r="74">
      <c r="A74" s="1" t="s">
        <v>72</v>
      </c>
    </row>
    <row r="75">
      <c r="A75" s="3" t="s">
        <v>73</v>
      </c>
    </row>
    <row r="76">
      <c r="A76" s="3" t="s">
        <v>74</v>
      </c>
    </row>
    <row r="78">
      <c r="A78" s="1" t="s">
        <v>75</v>
      </c>
    </row>
    <row r="79">
      <c r="A79" s="3" t="s">
        <v>76</v>
      </c>
    </row>
    <row r="80">
      <c r="A80" s="3" t="s">
        <v>77</v>
      </c>
    </row>
    <row r="81">
      <c r="A81" s="3" t="s">
        <v>78</v>
      </c>
    </row>
    <row r="82">
      <c r="A82" s="3" t="s">
        <v>79</v>
      </c>
    </row>
    <row r="85">
      <c r="A85" s="1" t="s">
        <v>80</v>
      </c>
    </row>
    <row r="86">
      <c r="A86" s="3" t="s">
        <v>81</v>
      </c>
    </row>
    <row r="88">
      <c r="A88" s="1" t="s">
        <v>82</v>
      </c>
    </row>
    <row r="89">
      <c r="A89" s="3" t="s">
        <v>83</v>
      </c>
    </row>
    <row r="90">
      <c r="A90" s="3" t="s">
        <v>84</v>
      </c>
    </row>
    <row r="91">
      <c r="A91" s="3" t="s">
        <v>85</v>
      </c>
    </row>
    <row r="92">
      <c r="A92" s="3" t="s">
        <v>86</v>
      </c>
    </row>
    <row r="93">
      <c r="A93" s="3" t="s">
        <v>87</v>
      </c>
    </row>
    <row r="94">
      <c r="A94" s="3" t="s">
        <v>88</v>
      </c>
    </row>
    <row r="95">
      <c r="A95" s="3" t="s">
        <v>89</v>
      </c>
    </row>
  </sheetData>
  <drawing r:id="rId1"/>
</worksheet>
</file>